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300" windowWidth="20730" windowHeight="11325" firstSheet="3" activeTab="3"/>
  </bookViews>
  <sheets>
    <sheet name="nssf of office" sheetId="29" state="hidden" r:id="rId1"/>
    <sheet name="មំដានី5% 3month " sheetId="131" state="hidden" r:id="rId2"/>
    <sheet name="payslip for 5%" sheetId="158" state="hidden" r:id="rId3"/>
    <sheet name="Payroll master 总表" sheetId="146" r:id="rId4"/>
    <sheet name="payslip mmp " sheetId="37" state="hidden" r:id="rId5"/>
    <sheet name="លុយខ្វះ" sheetId="147" state="hidden" r:id="rId6"/>
  </sheets>
  <externalReferences>
    <externalReference r:id="rId7"/>
  </externalReferences>
  <definedNames>
    <definedName name="_xlnm._FilterDatabase" localSheetId="0" hidden="1">'nssf of office'!$A$2:$P$22</definedName>
    <definedName name="_xlnm._FilterDatabase" localSheetId="3" hidden="1">'Payroll master 总表'!$A$7:$CU$135</definedName>
    <definedName name="_xlnm._FilterDatabase" localSheetId="2" hidden="1">'payslip for 5%'!#REF!</definedName>
    <definedName name="_xlnm._FilterDatabase" localSheetId="4" hidden="1">'payslip mmp '!$B$251:$BL$268</definedName>
    <definedName name="_xlnm._FilterDatabase" localSheetId="1" hidden="1">'មំដានី5% 3month '!$A$7:$X$14</definedName>
    <definedName name="_xlnm._FilterDatabase" localSheetId="5" hidden="1">លុយខ្វះ!$A$7:$CX$91</definedName>
    <definedName name="_xlnm.Print_Area" localSheetId="0">'nssf of office'!$A$2:$P$15</definedName>
    <definedName name="_xlnm.Print_Area" localSheetId="2">'payslip for 5%'!$A$1:$AE$151</definedName>
    <definedName name="_xlnm.Print_Area" localSheetId="4">'payslip mmp '!$A$1:$AF$3927</definedName>
    <definedName name="_xlnm.Print_Titles" localSheetId="3">'Payroll master 总表'!$4:$7</definedName>
    <definedName name="_xlnm.Print_Titles" localSheetId="1">'មំដានី5% 3month '!$4:$7</definedName>
    <definedName name="_xlnm.Print_Titles" localSheetId="5">លុយខ្វះ!$4:$7</definedName>
  </definedNames>
  <calcPr calcId="144525"/>
  <fileRecoveryPr autoRecover="0"/>
</workbook>
</file>

<file path=xl/calcChain.xml><?xml version="1.0" encoding="utf-8"?>
<calcChain xmlns="http://schemas.openxmlformats.org/spreadsheetml/2006/main">
  <c r="A3" i="37" l="1"/>
  <c r="AQ133" i="146" l="1"/>
  <c r="A3181" i="37" l="1"/>
  <c r="A3156" i="37"/>
  <c r="A3131" i="37"/>
  <c r="A3106" i="37"/>
  <c r="A3081" i="37"/>
  <c r="A3056" i="37"/>
  <c r="A3031" i="37"/>
  <c r="A3006" i="37"/>
  <c r="A2981" i="37"/>
  <c r="A2956" i="37"/>
  <c r="A2931" i="37"/>
  <c r="A2906" i="37"/>
  <c r="A2881" i="37"/>
  <c r="A2856" i="37"/>
  <c r="A2831" i="37"/>
  <c r="A2806" i="37"/>
  <c r="A2781" i="37"/>
  <c r="A2756" i="37"/>
  <c r="A2731" i="37"/>
  <c r="A2706" i="37"/>
  <c r="A2681" i="37"/>
  <c r="A2656" i="37"/>
  <c r="A2631" i="37"/>
  <c r="A2606" i="37"/>
  <c r="A2581" i="37"/>
  <c r="A2556" i="37"/>
  <c r="A2531" i="37"/>
  <c r="A2506" i="37"/>
  <c r="A2481" i="37"/>
  <c r="A2456" i="37"/>
  <c r="A2431" i="37"/>
  <c r="A2406" i="37"/>
  <c r="A2381" i="37"/>
  <c r="A2356" i="37"/>
  <c r="A2330" i="37"/>
  <c r="A2305" i="37"/>
  <c r="A2280" i="37"/>
  <c r="A2255" i="37"/>
  <c r="A2230" i="37"/>
  <c r="A2205" i="37"/>
  <c r="A2180" i="37"/>
  <c r="A2155" i="37"/>
  <c r="A2130" i="37"/>
  <c r="A2105" i="37"/>
  <c r="A2080" i="37"/>
  <c r="A2055" i="37"/>
  <c r="A2030" i="37"/>
  <c r="A2005" i="37"/>
  <c r="A1980" i="37"/>
  <c r="A1955" i="37"/>
  <c r="A1930" i="37"/>
  <c r="A1905" i="37"/>
  <c r="A1880" i="37"/>
  <c r="A1854" i="37"/>
  <c r="A1829" i="37"/>
  <c r="A1804" i="37"/>
  <c r="A1779" i="37"/>
  <c r="A1754" i="37"/>
  <c r="A1729" i="37"/>
  <c r="A1704" i="37"/>
  <c r="A1679" i="37"/>
  <c r="A1654" i="37"/>
  <c r="A1629" i="37"/>
  <c r="A1604" i="37"/>
  <c r="A1579" i="37"/>
  <c r="A1554" i="37"/>
  <c r="A1529" i="37"/>
  <c r="A1504" i="37"/>
  <c r="A1479" i="37"/>
  <c r="A1454" i="37"/>
  <c r="A1429" i="37"/>
  <c r="A1404" i="37"/>
  <c r="A1378" i="37"/>
  <c r="A1353" i="37"/>
  <c r="A1328" i="37"/>
  <c r="A1303" i="37"/>
  <c r="A1278" i="37"/>
  <c r="A1253" i="37"/>
  <c r="A1228" i="37"/>
  <c r="A1203" i="37"/>
  <c r="A1178" i="37"/>
  <c r="A1153" i="37"/>
  <c r="A1128" i="37"/>
  <c r="A1103" i="37"/>
  <c r="A1078" i="37"/>
  <c r="A1053" i="37"/>
  <c r="A1028" i="37"/>
  <c r="A1003" i="37"/>
  <c r="A978" i="37"/>
  <c r="A953" i="37"/>
  <c r="A928" i="37"/>
  <c r="A903" i="37"/>
  <c r="A878" i="37"/>
  <c r="A853" i="37"/>
  <c r="A828" i="37"/>
  <c r="A803" i="37"/>
  <c r="T3" i="37"/>
  <c r="A28" i="37"/>
  <c r="A53" i="37"/>
  <c r="A78" i="37"/>
  <c r="A103" i="37"/>
  <c r="A128" i="37"/>
  <c r="A153" i="37"/>
  <c r="A178" i="37"/>
  <c r="A203" i="37"/>
  <c r="A228" i="37"/>
  <c r="A253" i="37"/>
  <c r="A278" i="37"/>
  <c r="A303" i="37"/>
  <c r="A328" i="37"/>
  <c r="A353" i="37"/>
  <c r="A378" i="37"/>
  <c r="A403" i="37"/>
  <c r="A428" i="37"/>
  <c r="A453" i="37"/>
  <c r="A478" i="37"/>
  <c r="A503" i="37"/>
  <c r="A528" i="37"/>
  <c r="A553" i="37"/>
  <c r="A578" i="37"/>
  <c r="A603" i="37"/>
  <c r="A628" i="37"/>
  <c r="A653" i="37"/>
  <c r="A678" i="37"/>
  <c r="A703" i="37"/>
  <c r="A728" i="37"/>
  <c r="A753" i="37"/>
  <c r="A3783" i="37"/>
  <c r="K15" i="158"/>
  <c r="J24" i="37" l="1"/>
  <c r="B372" i="37"/>
  <c r="K146" i="158"/>
  <c r="AB145" i="158"/>
  <c r="S145" i="158"/>
  <c r="K145" i="158"/>
  <c r="AB144" i="158"/>
  <c r="S144" i="158"/>
  <c r="K144" i="158"/>
  <c r="S143" i="158"/>
  <c r="K143" i="158"/>
  <c r="K136" i="158"/>
  <c r="AB135" i="158"/>
  <c r="S135" i="158"/>
  <c r="K135" i="158"/>
  <c r="AB134" i="158"/>
  <c r="S134" i="158"/>
  <c r="K134" i="158"/>
  <c r="S133" i="158"/>
  <c r="K133" i="158"/>
  <c r="K126" i="158"/>
  <c r="AB125" i="158"/>
  <c r="S125" i="158"/>
  <c r="K125" i="158"/>
  <c r="AB124" i="158"/>
  <c r="S124" i="158"/>
  <c r="K124" i="158"/>
  <c r="S123" i="158"/>
  <c r="K123" i="158"/>
  <c r="K116" i="158"/>
  <c r="AB115" i="158"/>
  <c r="S115" i="158"/>
  <c r="K115" i="158"/>
  <c r="AB114" i="158"/>
  <c r="S114" i="158"/>
  <c r="K114" i="158"/>
  <c r="S113" i="158"/>
  <c r="K113" i="158"/>
  <c r="K106" i="158"/>
  <c r="AB105" i="158"/>
  <c r="S105" i="158"/>
  <c r="K105" i="158"/>
  <c r="AB104" i="158"/>
  <c r="S104" i="158"/>
  <c r="K104" i="158"/>
  <c r="S103" i="158"/>
  <c r="K103" i="158"/>
  <c r="K96" i="158"/>
  <c r="AB95" i="158"/>
  <c r="S95" i="158"/>
  <c r="K95" i="158"/>
  <c r="AB94" i="158"/>
  <c r="S94" i="158"/>
  <c r="K94" i="158"/>
  <c r="S93" i="158"/>
  <c r="K93" i="158"/>
  <c r="K86" i="158"/>
  <c r="AB85" i="158"/>
  <c r="S85" i="158"/>
  <c r="K85" i="158"/>
  <c r="AB84" i="158"/>
  <c r="S84" i="158"/>
  <c r="K84" i="158"/>
  <c r="S83" i="158"/>
  <c r="K83" i="158"/>
  <c r="K76" i="158"/>
  <c r="AB75" i="158"/>
  <c r="S75" i="158"/>
  <c r="K75" i="158"/>
  <c r="AB74" i="158"/>
  <c r="S74" i="158"/>
  <c r="K74" i="158"/>
  <c r="S73" i="158"/>
  <c r="K73" i="158"/>
  <c r="K66" i="158"/>
  <c r="AB65" i="158"/>
  <c r="S65" i="158"/>
  <c r="K65" i="158"/>
  <c r="AB64" i="158"/>
  <c r="S64" i="158"/>
  <c r="K64" i="158"/>
  <c r="S63" i="158"/>
  <c r="K63" i="158"/>
  <c r="K56" i="158"/>
  <c r="AB55" i="158"/>
  <c r="S55" i="158"/>
  <c r="K55" i="158"/>
  <c r="AB54" i="158"/>
  <c r="S54" i="158"/>
  <c r="K54" i="158"/>
  <c r="S53" i="158"/>
  <c r="K53" i="158"/>
  <c r="K46" i="158"/>
  <c r="AB45" i="158"/>
  <c r="S45" i="158"/>
  <c r="K45" i="158"/>
  <c r="AB44" i="158"/>
  <c r="S44" i="158"/>
  <c r="K44" i="158"/>
  <c r="S43" i="158"/>
  <c r="K43" i="158"/>
  <c r="K36" i="158"/>
  <c r="AB35" i="158"/>
  <c r="S35" i="158"/>
  <c r="K35" i="158"/>
  <c r="AB34" i="158"/>
  <c r="S34" i="158"/>
  <c r="K34" i="158"/>
  <c r="S33" i="158"/>
  <c r="K33" i="158"/>
  <c r="K26" i="158"/>
  <c r="AB25" i="158"/>
  <c r="S25" i="158"/>
  <c r="K25" i="158"/>
  <c r="AB24" i="158"/>
  <c r="S24" i="158"/>
  <c r="K24" i="158"/>
  <c r="S23" i="158"/>
  <c r="K23" i="158"/>
  <c r="K5" i="158"/>
  <c r="S5" i="158"/>
  <c r="AB5" i="158"/>
  <c r="K6" i="158"/>
  <c r="S13" i="158"/>
  <c r="K16" i="158"/>
  <c r="AB15" i="158"/>
  <c r="S15" i="158"/>
  <c r="AB14" i="158"/>
  <c r="S14" i="158"/>
  <c r="K14" i="158"/>
  <c r="K13" i="158"/>
  <c r="S26" i="158" l="1"/>
  <c r="AB23" i="158" s="1"/>
  <c r="AB26" i="158" s="1"/>
  <c r="S66" i="158"/>
  <c r="AB63" i="158" s="1"/>
  <c r="AB66" i="158" s="1"/>
  <c r="S106" i="158"/>
  <c r="AB103" i="158" s="1"/>
  <c r="AB106" i="158" s="1"/>
  <c r="S146" i="158"/>
  <c r="AB143" i="158" s="1"/>
  <c r="AB146" i="158" s="1"/>
  <c r="S36" i="158"/>
  <c r="AB33" i="158" s="1"/>
  <c r="AB36" i="158" s="1"/>
  <c r="S76" i="158"/>
  <c r="AB73" i="158" s="1"/>
  <c r="AB76" i="158" s="1"/>
  <c r="S116" i="158"/>
  <c r="AB113" i="158" s="1"/>
  <c r="AB116" i="158" s="1"/>
  <c r="S46" i="158"/>
  <c r="AB43" i="158" s="1"/>
  <c r="AB46" i="158" s="1"/>
  <c r="S86" i="158"/>
  <c r="AB83" i="158" s="1"/>
  <c r="AB86" i="158" s="1"/>
  <c r="S126" i="158"/>
  <c r="AB123" i="158" s="1"/>
  <c r="AB126" i="158" s="1"/>
  <c r="S56" i="158"/>
  <c r="AB53" i="158" s="1"/>
  <c r="AB56" i="158" s="1"/>
  <c r="S96" i="158"/>
  <c r="AB93" i="158" s="1"/>
  <c r="AB96" i="158" s="1"/>
  <c r="S136" i="158"/>
  <c r="AB133" i="158" s="1"/>
  <c r="AB136" i="158" s="1"/>
  <c r="S16" i="158"/>
  <c r="AB13" i="158" s="1"/>
  <c r="AB16" i="158" s="1"/>
  <c r="AB4" i="158"/>
  <c r="S4" i="158"/>
  <c r="S3" i="158"/>
  <c r="K4" i="158"/>
  <c r="K3" i="158"/>
  <c r="S6" i="158" l="1"/>
  <c r="AB3" i="158" s="1"/>
  <c r="AB6" i="158" s="1"/>
  <c r="AT133" i="146" l="1"/>
  <c r="AO133" i="146" l="1"/>
  <c r="T949" i="37" l="1"/>
  <c r="B397" i="37" l="1"/>
  <c r="H397" i="37"/>
  <c r="N397" i="37"/>
  <c r="T397" i="37"/>
  <c r="Z397" i="37"/>
  <c r="AF397" i="37"/>
  <c r="I397" i="37"/>
  <c r="O397" i="37"/>
  <c r="U397" i="37"/>
  <c r="AA397" i="37"/>
  <c r="D397" i="37"/>
  <c r="J397" i="37"/>
  <c r="P397" i="37"/>
  <c r="V397" i="37"/>
  <c r="AB397" i="37"/>
  <c r="E397" i="37"/>
  <c r="K397" i="37"/>
  <c r="Q397" i="37"/>
  <c r="W397" i="37"/>
  <c r="AC397" i="37"/>
  <c r="F397" i="37"/>
  <c r="L397" i="37"/>
  <c r="R397" i="37"/>
  <c r="X397" i="37"/>
  <c r="AD397" i="37"/>
  <c r="G397" i="37"/>
  <c r="M397" i="37"/>
  <c r="S397" i="37"/>
  <c r="Y397" i="37"/>
  <c r="AE397" i="37"/>
  <c r="C397" i="37"/>
  <c r="AR133" i="146" l="1"/>
  <c r="AF3754" i="37" l="1"/>
  <c r="T3783" i="37"/>
  <c r="AD3804" i="37"/>
  <c r="G3802" i="37" l="1"/>
  <c r="G3803" i="37" s="1"/>
  <c r="M3802" i="37"/>
  <c r="M3803" i="37" s="1"/>
  <c r="R3802" i="37"/>
  <c r="R3803" i="37" s="1"/>
  <c r="AC3802" i="37"/>
  <c r="AC3803" i="37" s="1"/>
  <c r="D3804" i="37"/>
  <c r="I3804" i="37"/>
  <c r="O3804" i="37"/>
  <c r="T3804" i="37"/>
  <c r="Y3804" i="37"/>
  <c r="AE3804" i="37"/>
  <c r="C3802" i="37"/>
  <c r="C3803" i="37" s="1"/>
  <c r="I3802" i="37"/>
  <c r="I3803" i="37" s="1"/>
  <c r="N3802" i="37"/>
  <c r="N3803" i="37" s="1"/>
  <c r="S3802" i="37"/>
  <c r="S3803" i="37" s="1"/>
  <c r="Y3802" i="37"/>
  <c r="Y3803" i="37" s="1"/>
  <c r="AD3802" i="37"/>
  <c r="AD3803" i="37" s="1"/>
  <c r="E3804" i="37"/>
  <c r="K3804" i="37"/>
  <c r="P3804" i="37"/>
  <c r="U3804" i="37"/>
  <c r="AA3804" i="37"/>
  <c r="AF3804" i="37"/>
  <c r="O3802" i="37"/>
  <c r="O3803" i="37" s="1"/>
  <c r="AE3802" i="37"/>
  <c r="AE3803" i="37" s="1"/>
  <c r="L3804" i="37"/>
  <c r="Q3804" i="37"/>
  <c r="W3804" i="37"/>
  <c r="AB3804" i="37"/>
  <c r="J3802" i="37"/>
  <c r="J3803" i="37" s="1"/>
  <c r="Z3802" i="37"/>
  <c r="Z3803" i="37" s="1"/>
  <c r="F3802" i="37"/>
  <c r="F3803" i="37" s="1"/>
  <c r="K3802" i="37"/>
  <c r="K3803" i="37" s="1"/>
  <c r="Q3802" i="37"/>
  <c r="Q3803" i="37" s="1"/>
  <c r="V3802" i="37"/>
  <c r="V3803" i="37" s="1"/>
  <c r="AA3802" i="37"/>
  <c r="AA3803" i="37" s="1"/>
  <c r="C3804" i="37"/>
  <c r="H3804" i="37"/>
  <c r="M3804" i="37"/>
  <c r="S3804" i="37"/>
  <c r="X3804" i="37"/>
  <c r="AC3804" i="37"/>
  <c r="E3802" i="37"/>
  <c r="E3803" i="37" s="1"/>
  <c r="U3802" i="37"/>
  <c r="U3803" i="37" s="1"/>
  <c r="G3804" i="37"/>
  <c r="B3802" i="37"/>
  <c r="B3803" i="37" s="1"/>
  <c r="W3802" i="37"/>
  <c r="W3803" i="37" s="1"/>
  <c r="AE3729" i="37"/>
  <c r="AE3754" i="37"/>
  <c r="AF3779" i="37"/>
  <c r="O3729" i="37"/>
  <c r="Q3754" i="37"/>
  <c r="E3752" i="37"/>
  <c r="E3753" i="37" s="1"/>
  <c r="O3727" i="37"/>
  <c r="O3728" i="37" s="1"/>
  <c r="O3752" i="37"/>
  <c r="O3753" i="37" s="1"/>
  <c r="S3727" i="37"/>
  <c r="S3728" i="37" s="1"/>
  <c r="Q3729" i="37"/>
  <c r="AC3727" i="37"/>
  <c r="AC3728" i="37" s="1"/>
  <c r="Z3752" i="37"/>
  <c r="Z3753" i="37" s="1"/>
  <c r="B3727" i="37"/>
  <c r="B3728" i="37" s="1"/>
  <c r="E3729" i="37"/>
  <c r="G3754" i="37"/>
  <c r="G3752" i="37"/>
  <c r="G3753" i="37" s="1"/>
  <c r="R3752" i="37"/>
  <c r="R3753" i="37" s="1"/>
  <c r="AC3752" i="37"/>
  <c r="AC3753" i="37" s="1"/>
  <c r="I3754" i="37"/>
  <c r="U3754" i="37"/>
  <c r="J3752" i="37"/>
  <c r="J3753" i="37" s="1"/>
  <c r="U3752" i="37"/>
  <c r="U3753" i="37" s="1"/>
  <c r="AE3752" i="37"/>
  <c r="AE3753" i="37" s="1"/>
  <c r="L3754" i="37"/>
  <c r="X3754" i="37"/>
  <c r="B3752" i="37"/>
  <c r="B3753" i="37" s="1"/>
  <c r="M3752" i="37"/>
  <c r="M3753" i="37" s="1"/>
  <c r="W3752" i="37"/>
  <c r="W3753" i="37" s="1"/>
  <c r="D3754" i="37"/>
  <c r="O3754" i="37"/>
  <c r="AB3754" i="37"/>
  <c r="I3727" i="37"/>
  <c r="I3728" i="37" s="1"/>
  <c r="AD3727" i="37"/>
  <c r="AD3728" i="37" s="1"/>
  <c r="AB3729" i="37"/>
  <c r="G3727" i="37"/>
  <c r="G3728" i="37" s="1"/>
  <c r="U3727" i="37"/>
  <c r="U3728" i="37" s="1"/>
  <c r="K3729" i="37"/>
  <c r="AC3729" i="37"/>
  <c r="C3752" i="37"/>
  <c r="C3753" i="37" s="1"/>
  <c r="I3752" i="37"/>
  <c r="I3753" i="37" s="1"/>
  <c r="N3752" i="37"/>
  <c r="N3753" i="37" s="1"/>
  <c r="S3752" i="37"/>
  <c r="S3753" i="37" s="1"/>
  <c r="Y3752" i="37"/>
  <c r="Y3753" i="37" s="1"/>
  <c r="AD3752" i="37"/>
  <c r="AD3753" i="37" s="1"/>
  <c r="E3754" i="37"/>
  <c r="K3754" i="37"/>
  <c r="P3754" i="37"/>
  <c r="W3754" i="37"/>
  <c r="AC3754" i="37"/>
  <c r="AD3754" i="37"/>
  <c r="F3752" i="37"/>
  <c r="F3753" i="37" s="1"/>
  <c r="K3752" i="37"/>
  <c r="K3753" i="37" s="1"/>
  <c r="Q3752" i="37"/>
  <c r="Q3753" i="37" s="1"/>
  <c r="V3752" i="37"/>
  <c r="V3753" i="37" s="1"/>
  <c r="AA3752" i="37"/>
  <c r="AA3753" i="37" s="1"/>
  <c r="C3754" i="37"/>
  <c r="H3754" i="37"/>
  <c r="M3754" i="37"/>
  <c r="S3754" i="37"/>
  <c r="AA3754" i="37"/>
  <c r="M3727" i="37"/>
  <c r="M3728" i="37" s="1"/>
  <c r="Z3727" i="37"/>
  <c r="Z3728" i="37" s="1"/>
  <c r="G3729" i="37"/>
  <c r="U3729" i="37"/>
  <c r="E3727" i="37"/>
  <c r="E3728" i="37" s="1"/>
  <c r="N3727" i="37"/>
  <c r="N3728" i="37" s="1"/>
  <c r="W3727" i="37"/>
  <c r="W3728" i="37" s="1"/>
  <c r="D3729" i="37"/>
  <c r="L3729" i="37"/>
  <c r="W3729" i="37"/>
  <c r="C3727" i="37"/>
  <c r="C3728" i="37" s="1"/>
  <c r="J3727" i="37"/>
  <c r="J3728" i="37" s="1"/>
  <c r="R3727" i="37"/>
  <c r="R3728" i="37" s="1"/>
  <c r="Y3727" i="37"/>
  <c r="Y3728" i="37" s="1"/>
  <c r="AE3727" i="37"/>
  <c r="AE3728" i="37" s="1"/>
  <c r="I3729" i="37"/>
  <c r="P3729" i="37"/>
  <c r="X3729" i="37"/>
  <c r="AD3729" i="37"/>
  <c r="F3727" i="37"/>
  <c r="F3728" i="37" s="1"/>
  <c r="K3727" i="37"/>
  <c r="K3728" i="37" s="1"/>
  <c r="Q3727" i="37"/>
  <c r="Q3728" i="37" s="1"/>
  <c r="V3727" i="37"/>
  <c r="V3728" i="37" s="1"/>
  <c r="AA3727" i="37"/>
  <c r="AA3728" i="37" s="1"/>
  <c r="C3729" i="37"/>
  <c r="H3729" i="37"/>
  <c r="M3729" i="37"/>
  <c r="S3729" i="37"/>
  <c r="AA3729" i="37"/>
  <c r="AD3779" i="37"/>
  <c r="E3777" i="37"/>
  <c r="E3778" i="37" s="1"/>
  <c r="J3777" i="37"/>
  <c r="J3778" i="37" s="1"/>
  <c r="O3777" i="37"/>
  <c r="O3778" i="37" s="1"/>
  <c r="U3777" i="37"/>
  <c r="U3778" i="37" s="1"/>
  <c r="Z3777" i="37"/>
  <c r="Z3778" i="37" s="1"/>
  <c r="AE3777" i="37"/>
  <c r="AE3778" i="37" s="1"/>
  <c r="G3779" i="37"/>
  <c r="L3779" i="37"/>
  <c r="Q3779" i="37"/>
  <c r="W3779" i="37"/>
  <c r="AB3779" i="37"/>
  <c r="F3777" i="37"/>
  <c r="F3778" i="37" s="1"/>
  <c r="K3777" i="37"/>
  <c r="K3778" i="37" s="1"/>
  <c r="Q3777" i="37"/>
  <c r="Q3778" i="37" s="1"/>
  <c r="V3777" i="37"/>
  <c r="V3778" i="37" s="1"/>
  <c r="AA3777" i="37"/>
  <c r="AA3778" i="37" s="1"/>
  <c r="C3779" i="37"/>
  <c r="H3779" i="37"/>
  <c r="M3779" i="37"/>
  <c r="S3779" i="37"/>
  <c r="X3779" i="37"/>
  <c r="AC3779" i="37"/>
  <c r="B3777" i="37"/>
  <c r="B3778" i="37" s="1"/>
  <c r="G3777" i="37"/>
  <c r="G3778" i="37" s="1"/>
  <c r="M3777" i="37"/>
  <c r="M3778" i="37" s="1"/>
  <c r="R3777" i="37"/>
  <c r="R3778" i="37" s="1"/>
  <c r="W3777" i="37"/>
  <c r="W3778" i="37" s="1"/>
  <c r="AC3777" i="37"/>
  <c r="AC3778" i="37" s="1"/>
  <c r="D3779" i="37"/>
  <c r="I3779" i="37"/>
  <c r="O3779" i="37"/>
  <c r="T3779" i="37"/>
  <c r="Y3779" i="37"/>
  <c r="AE3779" i="37"/>
  <c r="C3777" i="37"/>
  <c r="C3778" i="37" s="1"/>
  <c r="I3777" i="37"/>
  <c r="I3778" i="37" s="1"/>
  <c r="N3777" i="37"/>
  <c r="N3778" i="37" s="1"/>
  <c r="S3777" i="37"/>
  <c r="S3778" i="37" s="1"/>
  <c r="Y3777" i="37"/>
  <c r="Y3778" i="37" s="1"/>
  <c r="AD3777" i="37"/>
  <c r="AD3778" i="37" s="1"/>
  <c r="E3779" i="37"/>
  <c r="K3779" i="37"/>
  <c r="P3779" i="37"/>
  <c r="U3779" i="37"/>
  <c r="AA3779" i="37"/>
  <c r="T3754" i="37"/>
  <c r="Y3754" i="37"/>
  <c r="T3729" i="37"/>
  <c r="Y3729" i="37"/>
  <c r="D3777" i="37"/>
  <c r="D3778" i="37" s="1"/>
  <c r="H3777" i="37"/>
  <c r="H3778" i="37" s="1"/>
  <c r="L3777" i="37"/>
  <c r="L3778" i="37" s="1"/>
  <c r="P3777" i="37"/>
  <c r="P3778" i="37" s="1"/>
  <c r="T3777" i="37"/>
  <c r="T3778" i="37" s="1"/>
  <c r="X3777" i="37"/>
  <c r="X3778" i="37" s="1"/>
  <c r="AB3777" i="37"/>
  <c r="AB3778" i="37" s="1"/>
  <c r="AF3777" i="37"/>
  <c r="AF3778" i="37" s="1"/>
  <c r="B3779" i="37"/>
  <c r="F3779" i="37"/>
  <c r="J3779" i="37"/>
  <c r="N3779" i="37"/>
  <c r="R3779" i="37"/>
  <c r="V3779" i="37"/>
  <c r="Z3779" i="37"/>
  <c r="D3802" i="37"/>
  <c r="D3803" i="37" s="1"/>
  <c r="H3802" i="37"/>
  <c r="H3803" i="37" s="1"/>
  <c r="L3802" i="37"/>
  <c r="L3803" i="37" s="1"/>
  <c r="P3802" i="37"/>
  <c r="P3803" i="37" s="1"/>
  <c r="T3802" i="37"/>
  <c r="T3803" i="37" s="1"/>
  <c r="X3802" i="37"/>
  <c r="X3803" i="37" s="1"/>
  <c r="AB3802" i="37"/>
  <c r="AB3803" i="37" s="1"/>
  <c r="AF3802" i="37"/>
  <c r="AF3803" i="37" s="1"/>
  <c r="B3804" i="37"/>
  <c r="F3804" i="37"/>
  <c r="J3804" i="37"/>
  <c r="N3804" i="37"/>
  <c r="R3804" i="37"/>
  <c r="V3804" i="37"/>
  <c r="Z3804" i="37"/>
  <c r="D3752" i="37"/>
  <c r="D3753" i="37" s="1"/>
  <c r="H3752" i="37"/>
  <c r="H3753" i="37" s="1"/>
  <c r="L3752" i="37"/>
  <c r="L3753" i="37" s="1"/>
  <c r="P3752" i="37"/>
  <c r="P3753" i="37" s="1"/>
  <c r="T3752" i="37"/>
  <c r="T3753" i="37" s="1"/>
  <c r="X3752" i="37"/>
  <c r="X3753" i="37" s="1"/>
  <c r="AB3752" i="37"/>
  <c r="AB3753" i="37" s="1"/>
  <c r="AF3752" i="37"/>
  <c r="AF3753" i="37" s="1"/>
  <c r="B3754" i="37"/>
  <c r="F3754" i="37"/>
  <c r="J3754" i="37"/>
  <c r="N3754" i="37"/>
  <c r="R3754" i="37"/>
  <c r="V3754" i="37"/>
  <c r="Z3754" i="37"/>
  <c r="D3727" i="37"/>
  <c r="D3728" i="37" s="1"/>
  <c r="H3727" i="37"/>
  <c r="H3728" i="37" s="1"/>
  <c r="L3727" i="37"/>
  <c r="L3728" i="37" s="1"/>
  <c r="P3727" i="37"/>
  <c r="P3728" i="37" s="1"/>
  <c r="T3727" i="37"/>
  <c r="T3728" i="37" s="1"/>
  <c r="X3727" i="37"/>
  <c r="X3728" i="37" s="1"/>
  <c r="AB3727" i="37"/>
  <c r="AB3728" i="37" s="1"/>
  <c r="AF3727" i="37"/>
  <c r="AF3728" i="37" s="1"/>
  <c r="B3729" i="37"/>
  <c r="F3729" i="37"/>
  <c r="J3729" i="37"/>
  <c r="N3729" i="37"/>
  <c r="R3729" i="37"/>
  <c r="V3729" i="37"/>
  <c r="Z3729" i="37"/>
  <c r="AE3704" i="37" l="1"/>
  <c r="AA3702" i="37"/>
  <c r="AA3703" i="37" s="1"/>
  <c r="AE3702" i="37"/>
  <c r="AE3703" i="37" s="1"/>
  <c r="G3702" i="37"/>
  <c r="G3703" i="37" s="1"/>
  <c r="Q3704" i="37"/>
  <c r="O3702" i="37"/>
  <c r="O3703" i="37" s="1"/>
  <c r="T3704" i="37"/>
  <c r="R3702" i="37"/>
  <c r="R3703" i="37" s="1"/>
  <c r="E3704" i="37"/>
  <c r="AB3704" i="37"/>
  <c r="C3702" i="37"/>
  <c r="C3703" i="37" s="1"/>
  <c r="S3702" i="37"/>
  <c r="S3703" i="37" s="1"/>
  <c r="L3704" i="37"/>
  <c r="AC3704" i="37"/>
  <c r="J3702" i="37"/>
  <c r="J3703" i="37" s="1"/>
  <c r="Z3702" i="37"/>
  <c r="Z3703" i="37" s="1"/>
  <c r="I3704" i="37"/>
  <c r="U3704" i="37"/>
  <c r="B3702" i="37"/>
  <c r="B3703" i="37" s="1"/>
  <c r="K3702" i="37"/>
  <c r="K3703" i="37" s="1"/>
  <c r="W3702" i="37"/>
  <c r="W3703" i="37" s="1"/>
  <c r="D3704" i="37"/>
  <c r="M3704" i="37"/>
  <c r="Y3704" i="37"/>
  <c r="F3702" i="37"/>
  <c r="F3703" i="37" s="1"/>
  <c r="N3702" i="37"/>
  <c r="N3703" i="37" s="1"/>
  <c r="V3702" i="37"/>
  <c r="V3703" i="37" s="1"/>
  <c r="AD3702" i="37"/>
  <c r="AD3703" i="37" s="1"/>
  <c r="H3704" i="37"/>
  <c r="P3704" i="37"/>
  <c r="X3704" i="37"/>
  <c r="D3702" i="37"/>
  <c r="D3703" i="37" s="1"/>
  <c r="H3702" i="37"/>
  <c r="H3703" i="37" s="1"/>
  <c r="L3702" i="37"/>
  <c r="L3703" i="37" s="1"/>
  <c r="P3702" i="37"/>
  <c r="P3703" i="37" s="1"/>
  <c r="T3702" i="37"/>
  <c r="T3703" i="37" s="1"/>
  <c r="X3702" i="37"/>
  <c r="X3703" i="37" s="1"/>
  <c r="AB3702" i="37"/>
  <c r="AB3703" i="37" s="1"/>
  <c r="AF3702" i="37"/>
  <c r="AF3703" i="37" s="1"/>
  <c r="B3704" i="37"/>
  <c r="F3704" i="37"/>
  <c r="J3704" i="37"/>
  <c r="N3704" i="37"/>
  <c r="R3704" i="37"/>
  <c r="V3704" i="37"/>
  <c r="Z3704" i="37"/>
  <c r="AD3704" i="37"/>
  <c r="E3702" i="37"/>
  <c r="E3703" i="37" s="1"/>
  <c r="I3702" i="37"/>
  <c r="I3703" i="37" s="1"/>
  <c r="M3702" i="37"/>
  <c r="M3703" i="37" s="1"/>
  <c r="Q3702" i="37"/>
  <c r="Q3703" i="37" s="1"/>
  <c r="U3702" i="37"/>
  <c r="U3703" i="37" s="1"/>
  <c r="Y3702" i="37"/>
  <c r="Y3703" i="37" s="1"/>
  <c r="AC3702" i="37"/>
  <c r="AC3703" i="37" s="1"/>
  <c r="C3704" i="37"/>
  <c r="G3704" i="37"/>
  <c r="K3704" i="37"/>
  <c r="O3704" i="37"/>
  <c r="S3704" i="37"/>
  <c r="W3704" i="37"/>
  <c r="AA3704" i="37"/>
  <c r="AF3704" i="37" l="1"/>
  <c r="AF3729" i="37"/>
  <c r="AS133" i="146" l="1"/>
  <c r="AC3677" i="37" l="1"/>
  <c r="Y3677" i="37"/>
  <c r="U3677" i="37"/>
  <c r="Q3677" i="37"/>
  <c r="M3677" i="37"/>
  <c r="I3677" i="37"/>
  <c r="E3677" i="37"/>
  <c r="AE3679" i="37"/>
  <c r="AA3679" i="37"/>
  <c r="W3679" i="37"/>
  <c r="S3679" i="37"/>
  <c r="O3679" i="37"/>
  <c r="K3679" i="37"/>
  <c r="G3679" i="37"/>
  <c r="C3679" i="37"/>
  <c r="AF3677" i="37"/>
  <c r="AB3677" i="37"/>
  <c r="X3677" i="37"/>
  <c r="T3677" i="37"/>
  <c r="P3677" i="37"/>
  <c r="L3677" i="37"/>
  <c r="H3677" i="37"/>
  <c r="D3677" i="37"/>
  <c r="AD3679" i="37"/>
  <c r="Z3679" i="37"/>
  <c r="V3679" i="37"/>
  <c r="R3679" i="37"/>
  <c r="N3679" i="37"/>
  <c r="J3679" i="37"/>
  <c r="F3679" i="37"/>
  <c r="B3679" i="37"/>
  <c r="AE3677" i="37"/>
  <c r="AA3677" i="37"/>
  <c r="W3677" i="37"/>
  <c r="S3677" i="37"/>
  <c r="O3677" i="37"/>
  <c r="K3677" i="37"/>
  <c r="G3677" i="37"/>
  <c r="B3677" i="37"/>
  <c r="B3678" i="37" s="1"/>
  <c r="AC3679" i="37"/>
  <c r="Y3679" i="37"/>
  <c r="U3679" i="37"/>
  <c r="Q3679" i="37"/>
  <c r="M3679" i="37"/>
  <c r="I3679" i="37"/>
  <c r="E3679" i="37"/>
  <c r="C3677" i="37"/>
  <c r="AD3677" i="37"/>
  <c r="Z3677" i="37"/>
  <c r="V3677" i="37"/>
  <c r="R3677" i="37"/>
  <c r="N3677" i="37"/>
  <c r="J3677" i="37"/>
  <c r="F3677" i="37"/>
  <c r="AB3679" i="37"/>
  <c r="X3679" i="37"/>
  <c r="T3679" i="37"/>
  <c r="P3679" i="37"/>
  <c r="L3679" i="37"/>
  <c r="H3679" i="37"/>
  <c r="D3679" i="37"/>
  <c r="AF3679" i="37" l="1"/>
  <c r="Q4" i="29" l="1"/>
  <c r="Q3" i="29"/>
  <c r="AU90" i="147" l="1"/>
  <c r="AS90" i="147"/>
  <c r="AR90" i="147"/>
  <c r="AP90" i="147"/>
  <c r="AI90" i="147"/>
  <c r="AG90" i="147"/>
  <c r="AO89" i="147"/>
  <c r="AN89" i="147"/>
  <c r="AM89" i="147"/>
  <c r="AL89" i="147"/>
  <c r="AJ89" i="147"/>
  <c r="AH89" i="147"/>
  <c r="AF89" i="147"/>
  <c r="X89" i="147"/>
  <c r="W89" i="147"/>
  <c r="V89" i="147"/>
  <c r="U89" i="147"/>
  <c r="T89" i="147"/>
  <c r="S89" i="147"/>
  <c r="R89" i="147"/>
  <c r="P89" i="147"/>
  <c r="L89" i="147"/>
  <c r="K89" i="147"/>
  <c r="J89" i="147"/>
  <c r="I89" i="147"/>
  <c r="H89" i="147"/>
  <c r="G89" i="147"/>
  <c r="F89" i="147"/>
  <c r="E89" i="147"/>
  <c r="D89" i="147"/>
  <c r="B89" i="147"/>
  <c r="AO88" i="147"/>
  <c r="AN88" i="147"/>
  <c r="AM88" i="147"/>
  <c r="AL88" i="147"/>
  <c r="AK88" i="147"/>
  <c r="AJ88" i="147"/>
  <c r="AH88" i="147"/>
  <c r="AF88" i="147"/>
  <c r="X88" i="147"/>
  <c r="W88" i="147"/>
  <c r="V88" i="147"/>
  <c r="U88" i="147"/>
  <c r="T88" i="147"/>
  <c r="S88" i="147"/>
  <c r="R88" i="147"/>
  <c r="P88" i="147"/>
  <c r="L88" i="147"/>
  <c r="K88" i="147"/>
  <c r="J88" i="147"/>
  <c r="I88" i="147"/>
  <c r="H88" i="147"/>
  <c r="G88" i="147"/>
  <c r="F88" i="147"/>
  <c r="E88" i="147"/>
  <c r="D88" i="147"/>
  <c r="B88" i="147"/>
  <c r="AO87" i="147"/>
  <c r="AN87" i="147"/>
  <c r="AM87" i="147"/>
  <c r="AL87" i="147"/>
  <c r="AK87" i="147"/>
  <c r="AJ87" i="147"/>
  <c r="AH87" i="147"/>
  <c r="AF87" i="147"/>
  <c r="X87" i="147"/>
  <c r="W87" i="147"/>
  <c r="V87" i="147"/>
  <c r="U87" i="147"/>
  <c r="T87" i="147"/>
  <c r="S87" i="147"/>
  <c r="R87" i="147"/>
  <c r="P87" i="147"/>
  <c r="L87" i="147"/>
  <c r="K87" i="147"/>
  <c r="J87" i="147"/>
  <c r="I87" i="147"/>
  <c r="H87" i="147"/>
  <c r="G87" i="147"/>
  <c r="F87" i="147"/>
  <c r="E87" i="147"/>
  <c r="D87" i="147"/>
  <c r="B87" i="147"/>
  <c r="AO86" i="147"/>
  <c r="AN86" i="147"/>
  <c r="AM86" i="147"/>
  <c r="AL86" i="147"/>
  <c r="AK86" i="147"/>
  <c r="AJ86" i="147"/>
  <c r="AH86" i="147"/>
  <c r="AF86" i="147"/>
  <c r="X86" i="147"/>
  <c r="W86" i="147"/>
  <c r="V86" i="147"/>
  <c r="U86" i="147"/>
  <c r="T86" i="147"/>
  <c r="S86" i="147"/>
  <c r="R86" i="147"/>
  <c r="P86" i="147"/>
  <c r="L86" i="147"/>
  <c r="K86" i="147"/>
  <c r="J86" i="147"/>
  <c r="I86" i="147"/>
  <c r="H86" i="147"/>
  <c r="G86" i="147"/>
  <c r="F86" i="147"/>
  <c r="E86" i="147"/>
  <c r="D86" i="147"/>
  <c r="B86" i="147"/>
  <c r="AO85" i="147"/>
  <c r="AN85" i="147"/>
  <c r="AM85" i="147"/>
  <c r="AL85" i="147"/>
  <c r="AK85" i="147"/>
  <c r="AJ85" i="147"/>
  <c r="AH85" i="147"/>
  <c r="AF85" i="147"/>
  <c r="X85" i="147"/>
  <c r="W85" i="147"/>
  <c r="V85" i="147"/>
  <c r="U85" i="147"/>
  <c r="T85" i="147"/>
  <c r="S85" i="147"/>
  <c r="R85" i="147"/>
  <c r="P85" i="147"/>
  <c r="L85" i="147"/>
  <c r="K85" i="147"/>
  <c r="J85" i="147"/>
  <c r="I85" i="147"/>
  <c r="H85" i="147"/>
  <c r="G85" i="147"/>
  <c r="F85" i="147"/>
  <c r="E85" i="147"/>
  <c r="D85" i="147"/>
  <c r="B85" i="147"/>
  <c r="AO84" i="147"/>
  <c r="AN84" i="147"/>
  <c r="AM84" i="147"/>
  <c r="AL84" i="147"/>
  <c r="AK84" i="147"/>
  <c r="AJ84" i="147"/>
  <c r="AH84" i="147"/>
  <c r="AF84" i="147"/>
  <c r="X84" i="147"/>
  <c r="W84" i="147"/>
  <c r="V84" i="147"/>
  <c r="U84" i="147"/>
  <c r="T84" i="147"/>
  <c r="S84" i="147"/>
  <c r="R84" i="147"/>
  <c r="P84" i="147"/>
  <c r="L84" i="147"/>
  <c r="K84" i="147"/>
  <c r="J84" i="147"/>
  <c r="I84" i="147"/>
  <c r="H84" i="147"/>
  <c r="G84" i="147"/>
  <c r="F84" i="147"/>
  <c r="E84" i="147"/>
  <c r="D84" i="147"/>
  <c r="B84" i="147"/>
  <c r="AO83" i="147"/>
  <c r="AN83" i="147"/>
  <c r="AM83" i="147"/>
  <c r="AL83" i="147"/>
  <c r="AK83" i="147"/>
  <c r="AJ83" i="147"/>
  <c r="AH83" i="147"/>
  <c r="AF83" i="147"/>
  <c r="X83" i="147"/>
  <c r="W83" i="147"/>
  <c r="V83" i="147"/>
  <c r="U83" i="147"/>
  <c r="T83" i="147"/>
  <c r="S83" i="147"/>
  <c r="R83" i="147"/>
  <c r="P83" i="147"/>
  <c r="L83" i="147"/>
  <c r="K83" i="147"/>
  <c r="J83" i="147"/>
  <c r="I83" i="147"/>
  <c r="H83" i="147"/>
  <c r="G83" i="147"/>
  <c r="F83" i="147"/>
  <c r="E83" i="147"/>
  <c r="D83" i="147"/>
  <c r="B83" i="147"/>
  <c r="AO82" i="147"/>
  <c r="AN82" i="147"/>
  <c r="AM82" i="147"/>
  <c r="AL82" i="147"/>
  <c r="AK82" i="147"/>
  <c r="AJ82" i="147"/>
  <c r="AH82" i="147"/>
  <c r="AF82" i="147"/>
  <c r="X82" i="147"/>
  <c r="W82" i="147"/>
  <c r="V82" i="147"/>
  <c r="U82" i="147"/>
  <c r="T82" i="147"/>
  <c r="S82" i="147"/>
  <c r="R82" i="147"/>
  <c r="P82" i="147"/>
  <c r="L82" i="147"/>
  <c r="K82" i="147"/>
  <c r="J82" i="147"/>
  <c r="I82" i="147"/>
  <c r="H82" i="147"/>
  <c r="G82" i="147"/>
  <c r="F82" i="147"/>
  <c r="E82" i="147"/>
  <c r="D82" i="147"/>
  <c r="B82" i="147"/>
  <c r="AO81" i="147"/>
  <c r="AN81" i="147"/>
  <c r="AM81" i="147"/>
  <c r="AL81" i="147"/>
  <c r="AK81" i="147"/>
  <c r="AJ81" i="147"/>
  <c r="AH81" i="147"/>
  <c r="AF81" i="147"/>
  <c r="X81" i="147"/>
  <c r="W81" i="147"/>
  <c r="V81" i="147"/>
  <c r="U81" i="147"/>
  <c r="T81" i="147"/>
  <c r="S81" i="147"/>
  <c r="R81" i="147"/>
  <c r="P81" i="147"/>
  <c r="L81" i="147"/>
  <c r="K81" i="147"/>
  <c r="J81" i="147"/>
  <c r="I81" i="147"/>
  <c r="H81" i="147"/>
  <c r="G81" i="147"/>
  <c r="F81" i="147"/>
  <c r="E81" i="147"/>
  <c r="D81" i="147"/>
  <c r="B81" i="147"/>
  <c r="AO80" i="147"/>
  <c r="AN80" i="147"/>
  <c r="AM80" i="147"/>
  <c r="AL80" i="147"/>
  <c r="AK80" i="147"/>
  <c r="AJ80" i="147"/>
  <c r="AH80" i="147"/>
  <c r="AF80" i="147"/>
  <c r="X80" i="147"/>
  <c r="W80" i="147"/>
  <c r="V80" i="147"/>
  <c r="U80" i="147"/>
  <c r="T80" i="147"/>
  <c r="S80" i="147"/>
  <c r="R80" i="147"/>
  <c r="P80" i="147"/>
  <c r="L80" i="147"/>
  <c r="K80" i="147"/>
  <c r="J80" i="147"/>
  <c r="I80" i="147"/>
  <c r="H80" i="147"/>
  <c r="G80" i="147"/>
  <c r="F80" i="147"/>
  <c r="E80" i="147"/>
  <c r="D80" i="147"/>
  <c r="B80" i="147"/>
  <c r="AO79" i="147"/>
  <c r="AN79" i="147"/>
  <c r="AM79" i="147"/>
  <c r="AL79" i="147"/>
  <c r="AK79" i="147"/>
  <c r="AJ79" i="147"/>
  <c r="AH79" i="147"/>
  <c r="AF79" i="147"/>
  <c r="X79" i="147"/>
  <c r="W79" i="147"/>
  <c r="V79" i="147"/>
  <c r="U79" i="147"/>
  <c r="T79" i="147"/>
  <c r="S79" i="147"/>
  <c r="R79" i="147"/>
  <c r="P79" i="147"/>
  <c r="L79" i="147"/>
  <c r="K79" i="147"/>
  <c r="J79" i="147"/>
  <c r="I79" i="147"/>
  <c r="H79" i="147"/>
  <c r="G79" i="147"/>
  <c r="F79" i="147"/>
  <c r="E79" i="147"/>
  <c r="D79" i="147"/>
  <c r="B79" i="147"/>
  <c r="AO78" i="147"/>
  <c r="AN78" i="147"/>
  <c r="AM78" i="147"/>
  <c r="AL78" i="147"/>
  <c r="AK78" i="147"/>
  <c r="AJ78" i="147"/>
  <c r="AH78" i="147"/>
  <c r="AF78" i="147"/>
  <c r="X78" i="147"/>
  <c r="W78" i="147"/>
  <c r="V78" i="147"/>
  <c r="U78" i="147"/>
  <c r="T78" i="147"/>
  <c r="S78" i="147"/>
  <c r="R78" i="147"/>
  <c r="P78" i="147"/>
  <c r="AB78" i="147" s="1"/>
  <c r="L78" i="147"/>
  <c r="K78" i="147"/>
  <c r="J78" i="147"/>
  <c r="I78" i="147"/>
  <c r="H78" i="147"/>
  <c r="G78" i="147"/>
  <c r="F78" i="147"/>
  <c r="E78" i="147"/>
  <c r="D78" i="147"/>
  <c r="B78" i="147"/>
  <c r="AO77" i="147"/>
  <c r="AN77" i="147"/>
  <c r="AM77" i="147"/>
  <c r="AL77" i="147"/>
  <c r="AK77" i="147"/>
  <c r="AJ77" i="147"/>
  <c r="AH77" i="147"/>
  <c r="AF77" i="147"/>
  <c r="X77" i="147"/>
  <c r="W77" i="147"/>
  <c r="V77" i="147"/>
  <c r="U77" i="147"/>
  <c r="T77" i="147"/>
  <c r="S77" i="147"/>
  <c r="R77" i="147"/>
  <c r="P77" i="147"/>
  <c r="L77" i="147"/>
  <c r="K77" i="147"/>
  <c r="J77" i="147"/>
  <c r="I77" i="147"/>
  <c r="H77" i="147"/>
  <c r="G77" i="147"/>
  <c r="F77" i="147"/>
  <c r="E77" i="147"/>
  <c r="D77" i="147"/>
  <c r="B77" i="147"/>
  <c r="AO76" i="147"/>
  <c r="AN76" i="147"/>
  <c r="AM76" i="147"/>
  <c r="AL76" i="147"/>
  <c r="AK76" i="147"/>
  <c r="AJ76" i="147"/>
  <c r="AH76" i="147"/>
  <c r="AF76" i="147"/>
  <c r="X76" i="147"/>
  <c r="W76" i="147"/>
  <c r="V76" i="147"/>
  <c r="U76" i="147"/>
  <c r="T76" i="147"/>
  <c r="S76" i="147"/>
  <c r="R76" i="147"/>
  <c r="P76" i="147"/>
  <c r="L76" i="147"/>
  <c r="K76" i="147"/>
  <c r="J76" i="147"/>
  <c r="I76" i="147"/>
  <c r="H76" i="147"/>
  <c r="G76" i="147"/>
  <c r="F76" i="147"/>
  <c r="E76" i="147"/>
  <c r="D76" i="147"/>
  <c r="B76" i="147"/>
  <c r="AT75" i="147"/>
  <c r="AO75" i="147"/>
  <c r="AN75" i="147"/>
  <c r="AM75" i="147"/>
  <c r="AL75" i="147"/>
  <c r="AK75" i="147"/>
  <c r="AJ75" i="147"/>
  <c r="AH75" i="147"/>
  <c r="AF75" i="147"/>
  <c r="X75" i="147"/>
  <c r="W75" i="147"/>
  <c r="V75" i="147"/>
  <c r="U75" i="147"/>
  <c r="T75" i="147"/>
  <c r="S75" i="147"/>
  <c r="R75" i="147"/>
  <c r="P75" i="147"/>
  <c r="L75" i="147"/>
  <c r="K75" i="147"/>
  <c r="J75" i="147"/>
  <c r="I75" i="147"/>
  <c r="H75" i="147"/>
  <c r="G75" i="147"/>
  <c r="F75" i="147"/>
  <c r="E75" i="147"/>
  <c r="D75" i="147"/>
  <c r="B75" i="147"/>
  <c r="AT74" i="147"/>
  <c r="AO74" i="147"/>
  <c r="AN74" i="147"/>
  <c r="AM74" i="147"/>
  <c r="AL74" i="147"/>
  <c r="AK74" i="147"/>
  <c r="AJ74" i="147"/>
  <c r="AH74" i="147"/>
  <c r="AF74" i="147"/>
  <c r="X74" i="147"/>
  <c r="W74" i="147"/>
  <c r="V74" i="147"/>
  <c r="U74" i="147"/>
  <c r="T74" i="147"/>
  <c r="S74" i="147"/>
  <c r="R74" i="147"/>
  <c r="P74" i="147"/>
  <c r="L74" i="147"/>
  <c r="K74" i="147"/>
  <c r="J74" i="147"/>
  <c r="I74" i="147"/>
  <c r="H74" i="147"/>
  <c r="G74" i="147"/>
  <c r="F74" i="147"/>
  <c r="E74" i="147"/>
  <c r="D74" i="147"/>
  <c r="B74" i="147"/>
  <c r="AT73" i="147"/>
  <c r="AO73" i="147"/>
  <c r="AN73" i="147"/>
  <c r="AM73" i="147"/>
  <c r="AL73" i="147"/>
  <c r="AK73" i="147"/>
  <c r="AJ73" i="147"/>
  <c r="AH73" i="147"/>
  <c r="AF73" i="147"/>
  <c r="X73" i="147"/>
  <c r="W73" i="147"/>
  <c r="V73" i="147"/>
  <c r="U73" i="147"/>
  <c r="T73" i="147"/>
  <c r="S73" i="147"/>
  <c r="R73" i="147"/>
  <c r="P73" i="147"/>
  <c r="L73" i="147"/>
  <c r="K73" i="147"/>
  <c r="J73" i="147"/>
  <c r="I73" i="147"/>
  <c r="H73" i="147"/>
  <c r="G73" i="147"/>
  <c r="F73" i="147"/>
  <c r="E73" i="147"/>
  <c r="D73" i="147"/>
  <c r="B73" i="147"/>
  <c r="AT72" i="147"/>
  <c r="AO72" i="147"/>
  <c r="AN72" i="147"/>
  <c r="AM72" i="147"/>
  <c r="AL72" i="147"/>
  <c r="AK72" i="147"/>
  <c r="AJ72" i="147"/>
  <c r="AH72" i="147"/>
  <c r="AF72" i="147"/>
  <c r="X72" i="147"/>
  <c r="W72" i="147"/>
  <c r="V72" i="147"/>
  <c r="U72" i="147"/>
  <c r="T72" i="147"/>
  <c r="S72" i="147"/>
  <c r="R72" i="147"/>
  <c r="P72" i="147"/>
  <c r="L72" i="147"/>
  <c r="K72" i="147"/>
  <c r="J72" i="147"/>
  <c r="I72" i="147"/>
  <c r="H72" i="147"/>
  <c r="G72" i="147"/>
  <c r="F72" i="147"/>
  <c r="E72" i="147"/>
  <c r="D72" i="147"/>
  <c r="B72" i="147"/>
  <c r="AT71" i="147"/>
  <c r="AO71" i="147"/>
  <c r="AN71" i="147"/>
  <c r="AM71" i="147"/>
  <c r="AL71" i="147"/>
  <c r="AK71" i="147"/>
  <c r="AJ71" i="147"/>
  <c r="AH71" i="147"/>
  <c r="AF71" i="147"/>
  <c r="X71" i="147"/>
  <c r="W71" i="147"/>
  <c r="V71" i="147"/>
  <c r="U71" i="147"/>
  <c r="T71" i="147"/>
  <c r="S71" i="147"/>
  <c r="R71" i="147"/>
  <c r="P71" i="147"/>
  <c r="L71" i="147"/>
  <c r="K71" i="147"/>
  <c r="J71" i="147"/>
  <c r="I71" i="147"/>
  <c r="H71" i="147"/>
  <c r="G71" i="147"/>
  <c r="F71" i="147"/>
  <c r="E71" i="147"/>
  <c r="D71" i="147"/>
  <c r="B71" i="147"/>
  <c r="AO70" i="147"/>
  <c r="AN70" i="147"/>
  <c r="AM70" i="147"/>
  <c r="AL70" i="147"/>
  <c r="AK70" i="147"/>
  <c r="AJ70" i="147"/>
  <c r="AH70" i="147"/>
  <c r="AF70" i="147"/>
  <c r="X70" i="147"/>
  <c r="W70" i="147"/>
  <c r="V70" i="147"/>
  <c r="U70" i="147"/>
  <c r="T70" i="147"/>
  <c r="S70" i="147"/>
  <c r="R70" i="147"/>
  <c r="P70" i="147"/>
  <c r="L70" i="147"/>
  <c r="K70" i="147"/>
  <c r="J70" i="147"/>
  <c r="I70" i="147"/>
  <c r="H70" i="147"/>
  <c r="G70" i="147"/>
  <c r="F70" i="147"/>
  <c r="E70" i="147"/>
  <c r="D70" i="147"/>
  <c r="B70" i="147"/>
  <c r="AT69" i="147"/>
  <c r="AO69" i="147"/>
  <c r="AN69" i="147"/>
  <c r="AM69" i="147"/>
  <c r="AL69" i="147"/>
  <c r="AK69" i="147"/>
  <c r="AJ69" i="147"/>
  <c r="AH69" i="147"/>
  <c r="AF69" i="147"/>
  <c r="X69" i="147"/>
  <c r="W69" i="147"/>
  <c r="V69" i="147"/>
  <c r="U69" i="147"/>
  <c r="T69" i="147"/>
  <c r="S69" i="147"/>
  <c r="R69" i="147"/>
  <c r="P69" i="147"/>
  <c r="L69" i="147"/>
  <c r="K69" i="147"/>
  <c r="J69" i="147"/>
  <c r="I69" i="147"/>
  <c r="H69" i="147"/>
  <c r="G69" i="147"/>
  <c r="F69" i="147"/>
  <c r="E69" i="147"/>
  <c r="D69" i="147"/>
  <c r="B69" i="147"/>
  <c r="AT68" i="147"/>
  <c r="AO68" i="147"/>
  <c r="AN68" i="147"/>
  <c r="AM68" i="147"/>
  <c r="AL68" i="147"/>
  <c r="AK68" i="147"/>
  <c r="AJ68" i="147"/>
  <c r="AH68" i="147"/>
  <c r="AF68" i="147"/>
  <c r="X68" i="147"/>
  <c r="W68" i="147"/>
  <c r="V68" i="147"/>
  <c r="U68" i="147"/>
  <c r="T68" i="147"/>
  <c r="S68" i="147"/>
  <c r="R68" i="147"/>
  <c r="P68" i="147"/>
  <c r="L68" i="147"/>
  <c r="K68" i="147"/>
  <c r="J68" i="147"/>
  <c r="I68" i="147"/>
  <c r="H68" i="147"/>
  <c r="G68" i="147"/>
  <c r="F68" i="147"/>
  <c r="E68" i="147"/>
  <c r="D68" i="147"/>
  <c r="B68" i="147"/>
  <c r="AT67" i="147"/>
  <c r="AO67" i="147"/>
  <c r="AN67" i="147"/>
  <c r="AM67" i="147"/>
  <c r="AL67" i="147"/>
  <c r="AK67" i="147"/>
  <c r="AJ67" i="147"/>
  <c r="AH67" i="147"/>
  <c r="AF67" i="147"/>
  <c r="X67" i="147"/>
  <c r="W67" i="147"/>
  <c r="V67" i="147"/>
  <c r="U67" i="147"/>
  <c r="T67" i="147"/>
  <c r="S67" i="147"/>
  <c r="R67" i="147"/>
  <c r="P67" i="147"/>
  <c r="L67" i="147"/>
  <c r="K67" i="147"/>
  <c r="J67" i="147"/>
  <c r="I67" i="147"/>
  <c r="H67" i="147"/>
  <c r="G67" i="147"/>
  <c r="F67" i="147"/>
  <c r="E67" i="147"/>
  <c r="D67" i="147"/>
  <c r="B67" i="147"/>
  <c r="AT66" i="147"/>
  <c r="AO66" i="147"/>
  <c r="AN66" i="147"/>
  <c r="AM66" i="147"/>
  <c r="AL66" i="147"/>
  <c r="AK66" i="147"/>
  <c r="AJ66" i="147"/>
  <c r="AH66" i="147"/>
  <c r="AF66" i="147"/>
  <c r="X66" i="147"/>
  <c r="W66" i="147"/>
  <c r="V66" i="147"/>
  <c r="U66" i="147"/>
  <c r="T66" i="147"/>
  <c r="S66" i="147"/>
  <c r="R66" i="147"/>
  <c r="P66" i="147"/>
  <c r="L66" i="147"/>
  <c r="K66" i="147"/>
  <c r="J66" i="147"/>
  <c r="I66" i="147"/>
  <c r="H66" i="147"/>
  <c r="G66" i="147"/>
  <c r="F66" i="147"/>
  <c r="E66" i="147"/>
  <c r="D66" i="147"/>
  <c r="B66" i="147"/>
  <c r="AT65" i="147"/>
  <c r="AO65" i="147"/>
  <c r="AN65" i="147"/>
  <c r="AM65" i="147"/>
  <c r="AL65" i="147"/>
  <c r="AK65" i="147"/>
  <c r="AJ65" i="147"/>
  <c r="AH65" i="147"/>
  <c r="AF65" i="147"/>
  <c r="X65" i="147"/>
  <c r="W65" i="147"/>
  <c r="V65" i="147"/>
  <c r="U65" i="147"/>
  <c r="T65" i="147"/>
  <c r="S65" i="147"/>
  <c r="R65" i="147"/>
  <c r="P65" i="147"/>
  <c r="L65" i="147"/>
  <c r="K65" i="147"/>
  <c r="J65" i="147"/>
  <c r="I65" i="147"/>
  <c r="H65" i="147"/>
  <c r="G65" i="147"/>
  <c r="F65" i="147"/>
  <c r="E65" i="147"/>
  <c r="D65" i="147"/>
  <c r="B65" i="147"/>
  <c r="AT64" i="147"/>
  <c r="AO64" i="147"/>
  <c r="AN64" i="147"/>
  <c r="AM64" i="147"/>
  <c r="AL64" i="147"/>
  <c r="AK64" i="147"/>
  <c r="AJ64" i="147"/>
  <c r="AH64" i="147"/>
  <c r="AF64" i="147"/>
  <c r="X64" i="147"/>
  <c r="W64" i="147"/>
  <c r="V64" i="147"/>
  <c r="U64" i="147"/>
  <c r="T64" i="147"/>
  <c r="S64" i="147"/>
  <c r="R64" i="147"/>
  <c r="P64" i="147"/>
  <c r="L64" i="147"/>
  <c r="K64" i="147"/>
  <c r="J64" i="147"/>
  <c r="I64" i="147"/>
  <c r="H64" i="147"/>
  <c r="G64" i="147"/>
  <c r="F64" i="147"/>
  <c r="E64" i="147"/>
  <c r="D64" i="147"/>
  <c r="B64" i="147"/>
  <c r="AT63" i="147"/>
  <c r="AO63" i="147"/>
  <c r="AN63" i="147"/>
  <c r="AM63" i="147"/>
  <c r="AL63" i="147"/>
  <c r="AK63" i="147"/>
  <c r="AJ63" i="147"/>
  <c r="AH63" i="147"/>
  <c r="AF63" i="147"/>
  <c r="X63" i="147"/>
  <c r="W63" i="147"/>
  <c r="V63" i="147"/>
  <c r="U63" i="147"/>
  <c r="T63" i="147"/>
  <c r="S63" i="147"/>
  <c r="R63" i="147"/>
  <c r="P63" i="147"/>
  <c r="L63" i="147"/>
  <c r="K63" i="147"/>
  <c r="J63" i="147"/>
  <c r="I63" i="147"/>
  <c r="H63" i="147"/>
  <c r="G63" i="147"/>
  <c r="F63" i="147"/>
  <c r="E63" i="147"/>
  <c r="D63" i="147"/>
  <c r="B63" i="147"/>
  <c r="AT62" i="147"/>
  <c r="AO62" i="147"/>
  <c r="AN62" i="147"/>
  <c r="AM62" i="147"/>
  <c r="AL62" i="147"/>
  <c r="AK62" i="147"/>
  <c r="AJ62" i="147"/>
  <c r="AH62" i="147"/>
  <c r="AF62" i="147"/>
  <c r="X62" i="147"/>
  <c r="W62" i="147"/>
  <c r="V62" i="147"/>
  <c r="U62" i="147"/>
  <c r="T62" i="147"/>
  <c r="S62" i="147"/>
  <c r="R62" i="147"/>
  <c r="P62" i="147"/>
  <c r="L62" i="147"/>
  <c r="K62" i="147"/>
  <c r="J62" i="147"/>
  <c r="I62" i="147"/>
  <c r="H62" i="147"/>
  <c r="G62" i="147"/>
  <c r="F62" i="147"/>
  <c r="E62" i="147"/>
  <c r="D62" i="147"/>
  <c r="B62" i="147"/>
  <c r="AT61" i="147"/>
  <c r="AO61" i="147"/>
  <c r="AN61" i="147"/>
  <c r="AM61" i="147"/>
  <c r="AL61" i="147"/>
  <c r="AK61" i="147"/>
  <c r="AJ61" i="147"/>
  <c r="AH61" i="147"/>
  <c r="AF61" i="147"/>
  <c r="X61" i="147"/>
  <c r="W61" i="147"/>
  <c r="V61" i="147"/>
  <c r="U61" i="147"/>
  <c r="T61" i="147"/>
  <c r="S61" i="147"/>
  <c r="R61" i="147"/>
  <c r="P61" i="147"/>
  <c r="L61" i="147"/>
  <c r="K61" i="147"/>
  <c r="J61" i="147"/>
  <c r="I61" i="147"/>
  <c r="H61" i="147"/>
  <c r="G61" i="147"/>
  <c r="F61" i="147"/>
  <c r="E61" i="147"/>
  <c r="D61" i="147"/>
  <c r="B61" i="147"/>
  <c r="AT60" i="147"/>
  <c r="AO60" i="147"/>
  <c r="AN60" i="147"/>
  <c r="AM60" i="147"/>
  <c r="AL60" i="147"/>
  <c r="AK60" i="147"/>
  <c r="AJ60" i="147"/>
  <c r="AH60" i="147"/>
  <c r="AF60" i="147"/>
  <c r="X60" i="147"/>
  <c r="W60" i="147"/>
  <c r="V60" i="147"/>
  <c r="U60" i="147"/>
  <c r="T60" i="147"/>
  <c r="S60" i="147"/>
  <c r="R60" i="147"/>
  <c r="P60" i="147"/>
  <c r="L60" i="147"/>
  <c r="K60" i="147"/>
  <c r="J60" i="147"/>
  <c r="I60" i="147"/>
  <c r="H60" i="147"/>
  <c r="G60" i="147"/>
  <c r="F60" i="147"/>
  <c r="E60" i="147"/>
  <c r="D60" i="147"/>
  <c r="B60" i="147"/>
  <c r="AT59" i="147"/>
  <c r="AO59" i="147"/>
  <c r="AN59" i="147"/>
  <c r="AM59" i="147"/>
  <c r="AL59" i="147"/>
  <c r="AK59" i="147"/>
  <c r="AJ59" i="147"/>
  <c r="AH59" i="147"/>
  <c r="AF59" i="147"/>
  <c r="X59" i="147"/>
  <c r="W59" i="147"/>
  <c r="V59" i="147"/>
  <c r="U59" i="147"/>
  <c r="T59" i="147"/>
  <c r="S59" i="147"/>
  <c r="R59" i="147"/>
  <c r="P59" i="147"/>
  <c r="L59" i="147"/>
  <c r="K59" i="147"/>
  <c r="J59" i="147"/>
  <c r="I59" i="147"/>
  <c r="H59" i="147"/>
  <c r="G59" i="147"/>
  <c r="F59" i="147"/>
  <c r="E59" i="147"/>
  <c r="D59" i="147"/>
  <c r="B59" i="147"/>
  <c r="AT58" i="147"/>
  <c r="AO58" i="147"/>
  <c r="AN58" i="147"/>
  <c r="AM58" i="147"/>
  <c r="AL58" i="147"/>
  <c r="AK58" i="147"/>
  <c r="AJ58" i="147"/>
  <c r="AH58" i="147"/>
  <c r="AF58" i="147"/>
  <c r="X58" i="147"/>
  <c r="W58" i="147"/>
  <c r="V58" i="147"/>
  <c r="U58" i="147"/>
  <c r="T58" i="147"/>
  <c r="S58" i="147"/>
  <c r="R58" i="147"/>
  <c r="P58" i="147"/>
  <c r="L58" i="147"/>
  <c r="K58" i="147"/>
  <c r="J58" i="147"/>
  <c r="I58" i="147"/>
  <c r="H58" i="147"/>
  <c r="G58" i="147"/>
  <c r="F58" i="147"/>
  <c r="E58" i="147"/>
  <c r="D58" i="147"/>
  <c r="B58" i="147"/>
  <c r="AT57" i="147"/>
  <c r="AO57" i="147"/>
  <c r="AN57" i="147"/>
  <c r="AM57" i="147"/>
  <c r="AL57" i="147"/>
  <c r="AK57" i="147"/>
  <c r="AJ57" i="147"/>
  <c r="AH57" i="147"/>
  <c r="AF57" i="147"/>
  <c r="X57" i="147"/>
  <c r="W57" i="147"/>
  <c r="V57" i="147"/>
  <c r="U57" i="147"/>
  <c r="T57" i="147"/>
  <c r="S57" i="147"/>
  <c r="R57" i="147"/>
  <c r="P57" i="147"/>
  <c r="L57" i="147"/>
  <c r="K57" i="147"/>
  <c r="J57" i="147"/>
  <c r="I57" i="147"/>
  <c r="H57" i="147"/>
  <c r="G57" i="147"/>
  <c r="F57" i="147"/>
  <c r="E57" i="147"/>
  <c r="D57" i="147"/>
  <c r="B57" i="147"/>
  <c r="AT56" i="147"/>
  <c r="AO56" i="147"/>
  <c r="AN56" i="147"/>
  <c r="AM56" i="147"/>
  <c r="AL56" i="147"/>
  <c r="AK56" i="147"/>
  <c r="AJ56" i="147"/>
  <c r="AH56" i="147"/>
  <c r="AF56" i="147"/>
  <c r="X56" i="147"/>
  <c r="W56" i="147"/>
  <c r="V56" i="147"/>
  <c r="U56" i="147"/>
  <c r="T56" i="147"/>
  <c r="S56" i="147"/>
  <c r="R56" i="147"/>
  <c r="P56" i="147"/>
  <c r="L56" i="147"/>
  <c r="K56" i="147"/>
  <c r="J56" i="147"/>
  <c r="I56" i="147"/>
  <c r="H56" i="147"/>
  <c r="G56" i="147"/>
  <c r="F56" i="147"/>
  <c r="E56" i="147"/>
  <c r="D56" i="147"/>
  <c r="B56" i="147"/>
  <c r="AT55" i="147"/>
  <c r="AO55" i="147"/>
  <c r="AN55" i="147"/>
  <c r="AM55" i="147"/>
  <c r="AL55" i="147"/>
  <c r="AK55" i="147"/>
  <c r="AJ55" i="147"/>
  <c r="AH55" i="147"/>
  <c r="AF55" i="147"/>
  <c r="X55" i="147"/>
  <c r="W55" i="147"/>
  <c r="V55" i="147"/>
  <c r="U55" i="147"/>
  <c r="T55" i="147"/>
  <c r="S55" i="147"/>
  <c r="R55" i="147"/>
  <c r="P55" i="147"/>
  <c r="L55" i="147"/>
  <c r="K55" i="147"/>
  <c r="J55" i="147"/>
  <c r="I55" i="147"/>
  <c r="H55" i="147"/>
  <c r="G55" i="147"/>
  <c r="F55" i="147"/>
  <c r="E55" i="147"/>
  <c r="D55" i="147"/>
  <c r="B55" i="147"/>
  <c r="AT54" i="147"/>
  <c r="AO54" i="147"/>
  <c r="AN54" i="147"/>
  <c r="AM54" i="147"/>
  <c r="AL54" i="147"/>
  <c r="AK54" i="147"/>
  <c r="AJ54" i="147"/>
  <c r="AH54" i="147"/>
  <c r="AF54" i="147"/>
  <c r="X54" i="147"/>
  <c r="W54" i="147"/>
  <c r="V54" i="147"/>
  <c r="U54" i="147"/>
  <c r="T54" i="147"/>
  <c r="S54" i="147"/>
  <c r="R54" i="147"/>
  <c r="P54" i="147"/>
  <c r="L54" i="147"/>
  <c r="K54" i="147"/>
  <c r="J54" i="147"/>
  <c r="I54" i="147"/>
  <c r="H54" i="147"/>
  <c r="G54" i="147"/>
  <c r="F54" i="147"/>
  <c r="E54" i="147"/>
  <c r="D54" i="147"/>
  <c r="B54" i="147"/>
  <c r="AT53" i="147"/>
  <c r="AO53" i="147"/>
  <c r="AN53" i="147"/>
  <c r="AM53" i="147"/>
  <c r="AL53" i="147"/>
  <c r="AK53" i="147"/>
  <c r="AJ53" i="147"/>
  <c r="AH53" i="147"/>
  <c r="AF53" i="147"/>
  <c r="X53" i="147"/>
  <c r="W53" i="147"/>
  <c r="V53" i="147"/>
  <c r="U53" i="147"/>
  <c r="T53" i="147"/>
  <c r="S53" i="147"/>
  <c r="R53" i="147"/>
  <c r="P53" i="147"/>
  <c r="L53" i="147"/>
  <c r="K53" i="147"/>
  <c r="J53" i="147"/>
  <c r="I53" i="147"/>
  <c r="H53" i="147"/>
  <c r="G53" i="147"/>
  <c r="F53" i="147"/>
  <c r="E53" i="147"/>
  <c r="D53" i="147"/>
  <c r="B53" i="147"/>
  <c r="AT52" i="147"/>
  <c r="AO52" i="147"/>
  <c r="AN52" i="147"/>
  <c r="AM52" i="147"/>
  <c r="AL52" i="147"/>
  <c r="AK52" i="147"/>
  <c r="AJ52" i="147"/>
  <c r="AH52" i="147"/>
  <c r="AF52" i="147"/>
  <c r="X52" i="147"/>
  <c r="W52" i="147"/>
  <c r="V52" i="147"/>
  <c r="U52" i="147"/>
  <c r="T52" i="147"/>
  <c r="S52" i="147"/>
  <c r="R52" i="147"/>
  <c r="P52" i="147"/>
  <c r="L52" i="147"/>
  <c r="K52" i="147"/>
  <c r="J52" i="147"/>
  <c r="I52" i="147"/>
  <c r="H52" i="147"/>
  <c r="G52" i="147"/>
  <c r="F52" i="147"/>
  <c r="E52" i="147"/>
  <c r="D52" i="147"/>
  <c r="B52" i="147"/>
  <c r="AT51" i="147"/>
  <c r="AO51" i="147"/>
  <c r="AN51" i="147"/>
  <c r="AM51" i="147"/>
  <c r="AL51" i="147"/>
  <c r="AK51" i="147"/>
  <c r="AJ51" i="147"/>
  <c r="AH51" i="147"/>
  <c r="AF51" i="147"/>
  <c r="X51" i="147"/>
  <c r="W51" i="147"/>
  <c r="V51" i="147"/>
  <c r="U51" i="147"/>
  <c r="T51" i="147"/>
  <c r="S51" i="147"/>
  <c r="R51" i="147"/>
  <c r="P51" i="147"/>
  <c r="L51" i="147"/>
  <c r="K51" i="147"/>
  <c r="J51" i="147"/>
  <c r="I51" i="147"/>
  <c r="H51" i="147"/>
  <c r="G51" i="147"/>
  <c r="F51" i="147"/>
  <c r="E51" i="147"/>
  <c r="D51" i="147"/>
  <c r="B51" i="147"/>
  <c r="AT50" i="147"/>
  <c r="AO50" i="147"/>
  <c r="AN50" i="147"/>
  <c r="AM50" i="147"/>
  <c r="AL50" i="147"/>
  <c r="AK50" i="147"/>
  <c r="AJ50" i="147"/>
  <c r="AH50" i="147"/>
  <c r="AF50" i="147"/>
  <c r="X50" i="147"/>
  <c r="W50" i="147"/>
  <c r="V50" i="147"/>
  <c r="U50" i="147"/>
  <c r="T50" i="147"/>
  <c r="S50" i="147"/>
  <c r="R50" i="147"/>
  <c r="P50" i="147"/>
  <c r="L50" i="147"/>
  <c r="K50" i="147"/>
  <c r="J50" i="147"/>
  <c r="I50" i="147"/>
  <c r="H50" i="147"/>
  <c r="G50" i="147"/>
  <c r="F50" i="147"/>
  <c r="E50" i="147"/>
  <c r="D50" i="147"/>
  <c r="B50" i="147"/>
  <c r="AT49" i="147"/>
  <c r="AO49" i="147"/>
  <c r="AN49" i="147"/>
  <c r="AM49" i="147"/>
  <c r="AL49" i="147"/>
  <c r="AK49" i="147"/>
  <c r="AJ49" i="147"/>
  <c r="AH49" i="147"/>
  <c r="AF49" i="147"/>
  <c r="X49" i="147"/>
  <c r="W49" i="147"/>
  <c r="V49" i="147"/>
  <c r="U49" i="147"/>
  <c r="T49" i="147"/>
  <c r="S49" i="147"/>
  <c r="R49" i="147"/>
  <c r="P49" i="147"/>
  <c r="L49" i="147"/>
  <c r="K49" i="147"/>
  <c r="J49" i="147"/>
  <c r="I49" i="147"/>
  <c r="H49" i="147"/>
  <c r="G49" i="147"/>
  <c r="F49" i="147"/>
  <c r="E49" i="147"/>
  <c r="D49" i="147"/>
  <c r="B49" i="147"/>
  <c r="AT48" i="147"/>
  <c r="AO48" i="147"/>
  <c r="AN48" i="147"/>
  <c r="AM48" i="147"/>
  <c r="AL48" i="147"/>
  <c r="AK48" i="147"/>
  <c r="AJ48" i="147"/>
  <c r="AH48" i="147"/>
  <c r="AF48" i="147"/>
  <c r="X48" i="147"/>
  <c r="W48" i="147"/>
  <c r="V48" i="147"/>
  <c r="U48" i="147"/>
  <c r="T48" i="147"/>
  <c r="S48" i="147"/>
  <c r="R48" i="147"/>
  <c r="P48" i="147"/>
  <c r="L48" i="147"/>
  <c r="K48" i="147"/>
  <c r="J48" i="147"/>
  <c r="I48" i="147"/>
  <c r="H48" i="147"/>
  <c r="G48" i="147"/>
  <c r="F48" i="147"/>
  <c r="E48" i="147"/>
  <c r="D48" i="147"/>
  <c r="B48" i="147"/>
  <c r="AT47" i="147"/>
  <c r="AO47" i="147"/>
  <c r="AN47" i="147"/>
  <c r="AM47" i="147"/>
  <c r="AL47" i="147"/>
  <c r="AK47" i="147"/>
  <c r="AJ47" i="147"/>
  <c r="AH47" i="147"/>
  <c r="AF47" i="147"/>
  <c r="X47" i="147"/>
  <c r="W47" i="147"/>
  <c r="V47" i="147"/>
  <c r="U47" i="147"/>
  <c r="T47" i="147"/>
  <c r="S47" i="147"/>
  <c r="R47" i="147"/>
  <c r="P47" i="147"/>
  <c r="L47" i="147"/>
  <c r="K47" i="147"/>
  <c r="J47" i="147"/>
  <c r="I47" i="147"/>
  <c r="H47" i="147"/>
  <c r="G47" i="147"/>
  <c r="F47" i="147"/>
  <c r="E47" i="147"/>
  <c r="D47" i="147"/>
  <c r="B47" i="147"/>
  <c r="AT46" i="147"/>
  <c r="AO46" i="147"/>
  <c r="AN46" i="147"/>
  <c r="AM46" i="147"/>
  <c r="AL46" i="147"/>
  <c r="AK46" i="147"/>
  <c r="AJ46" i="147"/>
  <c r="AH46" i="147"/>
  <c r="AF46" i="147"/>
  <c r="X46" i="147"/>
  <c r="W46" i="147"/>
  <c r="V46" i="147"/>
  <c r="U46" i="147"/>
  <c r="T46" i="147"/>
  <c r="S46" i="147"/>
  <c r="R46" i="147"/>
  <c r="P46" i="147"/>
  <c r="L46" i="147"/>
  <c r="K46" i="147"/>
  <c r="J46" i="147"/>
  <c r="I46" i="147"/>
  <c r="H46" i="147"/>
  <c r="G46" i="147"/>
  <c r="F46" i="147"/>
  <c r="E46" i="147"/>
  <c r="D46" i="147"/>
  <c r="B46" i="147"/>
  <c r="AT45" i="147"/>
  <c r="AO45" i="147"/>
  <c r="AN45" i="147"/>
  <c r="AM45" i="147"/>
  <c r="AL45" i="147"/>
  <c r="AK45" i="147"/>
  <c r="AJ45" i="147"/>
  <c r="AH45" i="147"/>
  <c r="AF45" i="147"/>
  <c r="X45" i="147"/>
  <c r="W45" i="147"/>
  <c r="V45" i="147"/>
  <c r="U45" i="147"/>
  <c r="T45" i="147"/>
  <c r="S45" i="147"/>
  <c r="R45" i="147"/>
  <c r="P45" i="147"/>
  <c r="L45" i="147"/>
  <c r="K45" i="147"/>
  <c r="J45" i="147"/>
  <c r="I45" i="147"/>
  <c r="H45" i="147"/>
  <c r="G45" i="147"/>
  <c r="F45" i="147"/>
  <c r="E45" i="147"/>
  <c r="D45" i="147"/>
  <c r="B45" i="147"/>
  <c r="AT44" i="147"/>
  <c r="AO44" i="147"/>
  <c r="AN44" i="147"/>
  <c r="AM44" i="147"/>
  <c r="AL44" i="147"/>
  <c r="AK44" i="147"/>
  <c r="AJ44" i="147"/>
  <c r="AH44" i="147"/>
  <c r="AF44" i="147"/>
  <c r="X44" i="147"/>
  <c r="W44" i="147"/>
  <c r="V44" i="147"/>
  <c r="U44" i="147"/>
  <c r="T44" i="147"/>
  <c r="S44" i="147"/>
  <c r="R44" i="147"/>
  <c r="P44" i="147"/>
  <c r="L44" i="147"/>
  <c r="K44" i="147"/>
  <c r="J44" i="147"/>
  <c r="I44" i="147"/>
  <c r="H44" i="147"/>
  <c r="G44" i="147"/>
  <c r="F44" i="147"/>
  <c r="E44" i="147"/>
  <c r="D44" i="147"/>
  <c r="B44" i="147"/>
  <c r="AT43" i="147"/>
  <c r="AO43" i="147"/>
  <c r="AN43" i="147"/>
  <c r="AM43" i="147"/>
  <c r="AL43" i="147"/>
  <c r="AK43" i="147"/>
  <c r="AJ43" i="147"/>
  <c r="AH43" i="147"/>
  <c r="AF43" i="147"/>
  <c r="X43" i="147"/>
  <c r="W43" i="147"/>
  <c r="V43" i="147"/>
  <c r="U43" i="147"/>
  <c r="T43" i="147"/>
  <c r="S43" i="147"/>
  <c r="R43" i="147"/>
  <c r="P43" i="147"/>
  <c r="L43" i="147"/>
  <c r="K43" i="147"/>
  <c r="J43" i="147"/>
  <c r="I43" i="147"/>
  <c r="H43" i="147"/>
  <c r="G43" i="147"/>
  <c r="F43" i="147"/>
  <c r="E43" i="147"/>
  <c r="D43" i="147"/>
  <c r="B43" i="147"/>
  <c r="AT42" i="147"/>
  <c r="AO42" i="147"/>
  <c r="AN42" i="147"/>
  <c r="AM42" i="147"/>
  <c r="AL42" i="147"/>
  <c r="AK42" i="147"/>
  <c r="AJ42" i="147"/>
  <c r="AH42" i="147"/>
  <c r="AF42" i="147"/>
  <c r="X42" i="147"/>
  <c r="W42" i="147"/>
  <c r="V42" i="147"/>
  <c r="U42" i="147"/>
  <c r="T42" i="147"/>
  <c r="S42" i="147"/>
  <c r="R42" i="147"/>
  <c r="P42" i="147"/>
  <c r="L42" i="147"/>
  <c r="K42" i="147"/>
  <c r="J42" i="147"/>
  <c r="I42" i="147"/>
  <c r="H42" i="147"/>
  <c r="G42" i="147"/>
  <c r="F42" i="147"/>
  <c r="E42" i="147"/>
  <c r="D42" i="147"/>
  <c r="B42" i="147"/>
  <c r="AT41" i="147"/>
  <c r="AO41" i="147"/>
  <c r="AN41" i="147"/>
  <c r="AM41" i="147"/>
  <c r="AL41" i="147"/>
  <c r="AK41" i="147"/>
  <c r="AJ41" i="147"/>
  <c r="AH41" i="147"/>
  <c r="AF41" i="147"/>
  <c r="X41" i="147"/>
  <c r="W41" i="147"/>
  <c r="V41" i="147"/>
  <c r="U41" i="147"/>
  <c r="T41" i="147"/>
  <c r="S41" i="147"/>
  <c r="R41" i="147"/>
  <c r="P41" i="147"/>
  <c r="L41" i="147"/>
  <c r="K41" i="147"/>
  <c r="J41" i="147"/>
  <c r="I41" i="147"/>
  <c r="H41" i="147"/>
  <c r="G41" i="147"/>
  <c r="F41" i="147"/>
  <c r="E41" i="147"/>
  <c r="D41" i="147"/>
  <c r="B41" i="147"/>
  <c r="AT40" i="147"/>
  <c r="AO40" i="147"/>
  <c r="AN40" i="147"/>
  <c r="AM40" i="147"/>
  <c r="AL40" i="147"/>
  <c r="AK40" i="147"/>
  <c r="AJ40" i="147"/>
  <c r="AH40" i="147"/>
  <c r="AF40" i="147"/>
  <c r="X40" i="147"/>
  <c r="W40" i="147"/>
  <c r="V40" i="147"/>
  <c r="U40" i="147"/>
  <c r="T40" i="147"/>
  <c r="S40" i="147"/>
  <c r="R40" i="147"/>
  <c r="P40" i="147"/>
  <c r="L40" i="147"/>
  <c r="K40" i="147"/>
  <c r="J40" i="147"/>
  <c r="I40" i="147"/>
  <c r="H40" i="147"/>
  <c r="G40" i="147"/>
  <c r="F40" i="147"/>
  <c r="E40" i="147"/>
  <c r="D40" i="147"/>
  <c r="B40" i="147"/>
  <c r="AO39" i="147"/>
  <c r="AN39" i="147"/>
  <c r="AM39" i="147"/>
  <c r="AL39" i="147"/>
  <c r="AK39" i="147"/>
  <c r="AJ39" i="147"/>
  <c r="AH39" i="147"/>
  <c r="AF39" i="147"/>
  <c r="X39" i="147"/>
  <c r="W39" i="147"/>
  <c r="V39" i="147"/>
  <c r="U39" i="147"/>
  <c r="T39" i="147"/>
  <c r="S39" i="147"/>
  <c r="R39" i="147"/>
  <c r="P39" i="147"/>
  <c r="L39" i="147"/>
  <c r="K39" i="147"/>
  <c r="J39" i="147"/>
  <c r="I39" i="147"/>
  <c r="H39" i="147"/>
  <c r="G39" i="147"/>
  <c r="F39" i="147"/>
  <c r="E39" i="147"/>
  <c r="D39" i="147"/>
  <c r="B39" i="147"/>
  <c r="AT38" i="147"/>
  <c r="AO38" i="147"/>
  <c r="AN38" i="147"/>
  <c r="AM38" i="147"/>
  <c r="AL38" i="147"/>
  <c r="AK38" i="147"/>
  <c r="AJ38" i="147"/>
  <c r="AH38" i="147"/>
  <c r="AF38" i="147"/>
  <c r="X38" i="147"/>
  <c r="W38" i="147"/>
  <c r="V38" i="147"/>
  <c r="U38" i="147"/>
  <c r="T38" i="147"/>
  <c r="S38" i="147"/>
  <c r="R38" i="147"/>
  <c r="P38" i="147"/>
  <c r="L38" i="147"/>
  <c r="K38" i="147"/>
  <c r="J38" i="147"/>
  <c r="I38" i="147"/>
  <c r="H38" i="147"/>
  <c r="G38" i="147"/>
  <c r="F38" i="147"/>
  <c r="E38" i="147"/>
  <c r="D38" i="147"/>
  <c r="B38" i="147"/>
  <c r="AT37" i="147"/>
  <c r="AO37" i="147"/>
  <c r="AN37" i="147"/>
  <c r="AM37" i="147"/>
  <c r="AL37" i="147"/>
  <c r="AK37" i="147"/>
  <c r="AJ37" i="147"/>
  <c r="AH37" i="147"/>
  <c r="AF37" i="147"/>
  <c r="X37" i="147"/>
  <c r="W37" i="147"/>
  <c r="V37" i="147"/>
  <c r="U37" i="147"/>
  <c r="T37" i="147"/>
  <c r="S37" i="147"/>
  <c r="R37" i="147"/>
  <c r="P37" i="147"/>
  <c r="L37" i="147"/>
  <c r="K37" i="147"/>
  <c r="J37" i="147"/>
  <c r="I37" i="147"/>
  <c r="H37" i="147"/>
  <c r="G37" i="147"/>
  <c r="F37" i="147"/>
  <c r="E37" i="147"/>
  <c r="D37" i="147"/>
  <c r="B37" i="147"/>
  <c r="AT36" i="147"/>
  <c r="AO36" i="147"/>
  <c r="AN36" i="147"/>
  <c r="AM36" i="147"/>
  <c r="AL36" i="147"/>
  <c r="AK36" i="147"/>
  <c r="AJ36" i="147"/>
  <c r="AH36" i="147"/>
  <c r="AF36" i="147"/>
  <c r="X36" i="147"/>
  <c r="W36" i="147"/>
  <c r="V36" i="147"/>
  <c r="U36" i="147"/>
  <c r="T36" i="147"/>
  <c r="S36" i="147"/>
  <c r="R36" i="147"/>
  <c r="P36" i="147"/>
  <c r="L36" i="147"/>
  <c r="K36" i="147"/>
  <c r="J36" i="147"/>
  <c r="I36" i="147"/>
  <c r="H36" i="147"/>
  <c r="G36" i="147"/>
  <c r="F36" i="147"/>
  <c r="E36" i="147"/>
  <c r="D36" i="147"/>
  <c r="B36" i="147"/>
  <c r="AO35" i="147"/>
  <c r="AN35" i="147"/>
  <c r="AM35" i="147"/>
  <c r="AL35" i="147"/>
  <c r="AK35" i="147"/>
  <c r="AJ35" i="147"/>
  <c r="AH35" i="147"/>
  <c r="AF35" i="147"/>
  <c r="X35" i="147"/>
  <c r="W35" i="147"/>
  <c r="V35" i="147"/>
  <c r="U35" i="147"/>
  <c r="T35" i="147"/>
  <c r="S35" i="147"/>
  <c r="R35" i="147"/>
  <c r="P35" i="147"/>
  <c r="L35" i="147"/>
  <c r="K35" i="147"/>
  <c r="J35" i="147"/>
  <c r="I35" i="147"/>
  <c r="H35" i="147"/>
  <c r="G35" i="147"/>
  <c r="F35" i="147"/>
  <c r="E35" i="147"/>
  <c r="D35" i="147"/>
  <c r="B35" i="147"/>
  <c r="AT34" i="147"/>
  <c r="AO34" i="147"/>
  <c r="AN34" i="147"/>
  <c r="AM34" i="147"/>
  <c r="AL34" i="147"/>
  <c r="AK34" i="147"/>
  <c r="AJ34" i="147"/>
  <c r="AH34" i="147"/>
  <c r="AF34" i="147"/>
  <c r="X34" i="147"/>
  <c r="W34" i="147"/>
  <c r="V34" i="147"/>
  <c r="U34" i="147"/>
  <c r="T34" i="147"/>
  <c r="S34" i="147"/>
  <c r="R34" i="147"/>
  <c r="P34" i="147"/>
  <c r="L34" i="147"/>
  <c r="K34" i="147"/>
  <c r="J34" i="147"/>
  <c r="I34" i="147"/>
  <c r="H34" i="147"/>
  <c r="G34" i="147"/>
  <c r="F34" i="147"/>
  <c r="E34" i="147"/>
  <c r="D34" i="147"/>
  <c r="B34" i="147"/>
  <c r="AT33" i="147"/>
  <c r="AO33" i="147"/>
  <c r="AN33" i="147"/>
  <c r="AM33" i="147"/>
  <c r="AL33" i="147"/>
  <c r="AK33" i="147"/>
  <c r="AJ33" i="147"/>
  <c r="AH33" i="147"/>
  <c r="AF33" i="147"/>
  <c r="X33" i="147"/>
  <c r="W33" i="147"/>
  <c r="V33" i="147"/>
  <c r="U33" i="147"/>
  <c r="T33" i="147"/>
  <c r="S33" i="147"/>
  <c r="R33" i="147"/>
  <c r="P33" i="147"/>
  <c r="L33" i="147"/>
  <c r="K33" i="147"/>
  <c r="J33" i="147"/>
  <c r="I33" i="147"/>
  <c r="H33" i="147"/>
  <c r="G33" i="147"/>
  <c r="F33" i="147"/>
  <c r="E33" i="147"/>
  <c r="D33" i="147"/>
  <c r="B33" i="147"/>
  <c r="AT32" i="147"/>
  <c r="AO32" i="147"/>
  <c r="AN32" i="147"/>
  <c r="AM32" i="147"/>
  <c r="AL32" i="147"/>
  <c r="AK32" i="147"/>
  <c r="AJ32" i="147"/>
  <c r="AH32" i="147"/>
  <c r="AF32" i="147"/>
  <c r="X32" i="147"/>
  <c r="W32" i="147"/>
  <c r="V32" i="147"/>
  <c r="U32" i="147"/>
  <c r="T32" i="147"/>
  <c r="S32" i="147"/>
  <c r="R32" i="147"/>
  <c r="P32" i="147"/>
  <c r="L32" i="147"/>
  <c r="K32" i="147"/>
  <c r="J32" i="147"/>
  <c r="I32" i="147"/>
  <c r="H32" i="147"/>
  <c r="G32" i="147"/>
  <c r="F32" i="147"/>
  <c r="E32" i="147"/>
  <c r="D32" i="147"/>
  <c r="B32" i="147"/>
  <c r="AT31" i="147"/>
  <c r="AO31" i="147"/>
  <c r="AN31" i="147"/>
  <c r="AM31" i="147"/>
  <c r="AL31" i="147"/>
  <c r="AK31" i="147"/>
  <c r="AJ31" i="147"/>
  <c r="AH31" i="147"/>
  <c r="AF31" i="147"/>
  <c r="X31" i="147"/>
  <c r="W31" i="147"/>
  <c r="V31" i="147"/>
  <c r="U31" i="147"/>
  <c r="T31" i="147"/>
  <c r="S31" i="147"/>
  <c r="R31" i="147"/>
  <c r="P31" i="147"/>
  <c r="L31" i="147"/>
  <c r="K31" i="147"/>
  <c r="J31" i="147"/>
  <c r="I31" i="147"/>
  <c r="H31" i="147"/>
  <c r="G31" i="147"/>
  <c r="F31" i="147"/>
  <c r="E31" i="147"/>
  <c r="D31" i="147"/>
  <c r="B31" i="147"/>
  <c r="AT30" i="147"/>
  <c r="AO30" i="147"/>
  <c r="AN30" i="147"/>
  <c r="AM30" i="147"/>
  <c r="AL30" i="147"/>
  <c r="AK30" i="147"/>
  <c r="AJ30" i="147"/>
  <c r="AH30" i="147"/>
  <c r="AF30" i="147"/>
  <c r="X30" i="147"/>
  <c r="W30" i="147"/>
  <c r="V30" i="147"/>
  <c r="U30" i="147"/>
  <c r="T30" i="147"/>
  <c r="S30" i="147"/>
  <c r="R30" i="147"/>
  <c r="P30" i="147"/>
  <c r="L30" i="147"/>
  <c r="K30" i="147"/>
  <c r="J30" i="147"/>
  <c r="I30" i="147"/>
  <c r="H30" i="147"/>
  <c r="G30" i="147"/>
  <c r="F30" i="147"/>
  <c r="E30" i="147"/>
  <c r="D30" i="147"/>
  <c r="B30" i="147"/>
  <c r="AT29" i="147"/>
  <c r="AO29" i="147"/>
  <c r="AN29" i="147"/>
  <c r="AM29" i="147"/>
  <c r="AL29" i="147"/>
  <c r="AK29" i="147"/>
  <c r="AJ29" i="147"/>
  <c r="AF29" i="147"/>
  <c r="X29" i="147"/>
  <c r="W29" i="147"/>
  <c r="V29" i="147"/>
  <c r="U29" i="147"/>
  <c r="T29" i="147"/>
  <c r="S29" i="147"/>
  <c r="R29" i="147"/>
  <c r="P29" i="147"/>
  <c r="L29" i="147"/>
  <c r="K29" i="147"/>
  <c r="J29" i="147"/>
  <c r="I29" i="147"/>
  <c r="H29" i="147"/>
  <c r="G29" i="147"/>
  <c r="F29" i="147"/>
  <c r="E29" i="147"/>
  <c r="D29" i="147"/>
  <c r="B29" i="147"/>
  <c r="AT28" i="147"/>
  <c r="AO28" i="147"/>
  <c r="AN28" i="147"/>
  <c r="AM28" i="147"/>
  <c r="AL28" i="147"/>
  <c r="AK28" i="147"/>
  <c r="AJ28" i="147"/>
  <c r="AH28" i="147"/>
  <c r="AF28" i="147"/>
  <c r="X28" i="147"/>
  <c r="W28" i="147"/>
  <c r="V28" i="147"/>
  <c r="U28" i="147"/>
  <c r="T28" i="147"/>
  <c r="S28" i="147"/>
  <c r="R28" i="147"/>
  <c r="P28" i="147"/>
  <c r="L28" i="147"/>
  <c r="K28" i="147"/>
  <c r="J28" i="147"/>
  <c r="I28" i="147"/>
  <c r="H28" i="147"/>
  <c r="G28" i="147"/>
  <c r="F28" i="147"/>
  <c r="E28" i="147"/>
  <c r="D28" i="147"/>
  <c r="B28" i="147"/>
  <c r="AO27" i="147"/>
  <c r="AN27" i="147"/>
  <c r="AM27" i="147"/>
  <c r="AL27" i="147"/>
  <c r="AK27" i="147"/>
  <c r="AJ27" i="147"/>
  <c r="AH27" i="147"/>
  <c r="AF27" i="147"/>
  <c r="X27" i="147"/>
  <c r="W27" i="147"/>
  <c r="V27" i="147"/>
  <c r="U27" i="147"/>
  <c r="T27" i="147"/>
  <c r="S27" i="147"/>
  <c r="R27" i="147"/>
  <c r="P27" i="147"/>
  <c r="L27" i="147"/>
  <c r="K27" i="147"/>
  <c r="J27" i="147"/>
  <c r="I27" i="147"/>
  <c r="H27" i="147"/>
  <c r="G27" i="147"/>
  <c r="F27" i="147"/>
  <c r="E27" i="147"/>
  <c r="D27" i="147"/>
  <c r="B27" i="147"/>
  <c r="AT26" i="147"/>
  <c r="AO26" i="147"/>
  <c r="AN26" i="147"/>
  <c r="AM26" i="147"/>
  <c r="AL26" i="147"/>
  <c r="AK26" i="147"/>
  <c r="AJ26" i="147"/>
  <c r="AH26" i="147"/>
  <c r="AF26" i="147"/>
  <c r="X26" i="147"/>
  <c r="W26" i="147"/>
  <c r="V26" i="147"/>
  <c r="U26" i="147"/>
  <c r="T26" i="147"/>
  <c r="S26" i="147"/>
  <c r="R26" i="147"/>
  <c r="P26" i="147"/>
  <c r="L26" i="147"/>
  <c r="K26" i="147"/>
  <c r="J26" i="147"/>
  <c r="I26" i="147"/>
  <c r="H26" i="147"/>
  <c r="G26" i="147"/>
  <c r="F26" i="147"/>
  <c r="E26" i="147"/>
  <c r="D26" i="147"/>
  <c r="B26" i="147"/>
  <c r="AT25" i="147"/>
  <c r="AO25" i="147"/>
  <c r="AN25" i="147"/>
  <c r="AM25" i="147"/>
  <c r="AL25" i="147"/>
  <c r="AK25" i="147"/>
  <c r="AJ25" i="147"/>
  <c r="AH25" i="147"/>
  <c r="AF25" i="147"/>
  <c r="X25" i="147"/>
  <c r="W25" i="147"/>
  <c r="V25" i="147"/>
  <c r="U25" i="147"/>
  <c r="T25" i="147"/>
  <c r="S25" i="147"/>
  <c r="R25" i="147"/>
  <c r="P25" i="147"/>
  <c r="L25" i="147"/>
  <c r="K25" i="147"/>
  <c r="J25" i="147"/>
  <c r="I25" i="147"/>
  <c r="H25" i="147"/>
  <c r="G25" i="147"/>
  <c r="F25" i="147"/>
  <c r="E25" i="147"/>
  <c r="D25" i="147"/>
  <c r="B25" i="147"/>
  <c r="AT24" i="147"/>
  <c r="AO24" i="147"/>
  <c r="AN24" i="147"/>
  <c r="AM24" i="147"/>
  <c r="AL24" i="147"/>
  <c r="AK24" i="147"/>
  <c r="AJ24" i="147"/>
  <c r="AH24" i="147"/>
  <c r="AF24" i="147"/>
  <c r="X24" i="147"/>
  <c r="W24" i="147"/>
  <c r="V24" i="147"/>
  <c r="U24" i="147"/>
  <c r="T24" i="147"/>
  <c r="S24" i="147"/>
  <c r="R24" i="147"/>
  <c r="P24" i="147"/>
  <c r="L24" i="147"/>
  <c r="K24" i="147"/>
  <c r="J24" i="147"/>
  <c r="I24" i="147"/>
  <c r="H24" i="147"/>
  <c r="G24" i="147"/>
  <c r="F24" i="147"/>
  <c r="E24" i="147"/>
  <c r="D24" i="147"/>
  <c r="B24" i="147"/>
  <c r="AT23" i="147"/>
  <c r="AO23" i="147"/>
  <c r="AN23" i="147"/>
  <c r="AM23" i="147"/>
  <c r="AL23" i="147"/>
  <c r="AK23" i="147"/>
  <c r="AJ23" i="147"/>
  <c r="AH23" i="147"/>
  <c r="AF23" i="147"/>
  <c r="X23" i="147"/>
  <c r="W23" i="147"/>
  <c r="V23" i="147"/>
  <c r="U23" i="147"/>
  <c r="T23" i="147"/>
  <c r="S23" i="147"/>
  <c r="R23" i="147"/>
  <c r="P23" i="147"/>
  <c r="L23" i="147"/>
  <c r="K23" i="147"/>
  <c r="J23" i="147"/>
  <c r="I23" i="147"/>
  <c r="H23" i="147"/>
  <c r="G23" i="147"/>
  <c r="F23" i="147"/>
  <c r="E23" i="147"/>
  <c r="D23" i="147"/>
  <c r="B23" i="147"/>
  <c r="AT22" i="147"/>
  <c r="AO22" i="147"/>
  <c r="AN22" i="147"/>
  <c r="AM22" i="147"/>
  <c r="AL22" i="147"/>
  <c r="AK22" i="147"/>
  <c r="AJ22" i="147"/>
  <c r="AH22" i="147"/>
  <c r="AF22" i="147"/>
  <c r="X22" i="147"/>
  <c r="W22" i="147"/>
  <c r="V22" i="147"/>
  <c r="U22" i="147"/>
  <c r="T22" i="147"/>
  <c r="S22" i="147"/>
  <c r="R22" i="147"/>
  <c r="P22" i="147"/>
  <c r="L22" i="147"/>
  <c r="K22" i="147"/>
  <c r="J22" i="147"/>
  <c r="I22" i="147"/>
  <c r="H22" i="147"/>
  <c r="G22" i="147"/>
  <c r="F22" i="147"/>
  <c r="E22" i="147"/>
  <c r="D22" i="147"/>
  <c r="B22" i="147"/>
  <c r="AT21" i="147"/>
  <c r="AO21" i="147"/>
  <c r="AN21" i="147"/>
  <c r="AM21" i="147"/>
  <c r="AL21" i="147"/>
  <c r="AK21" i="147"/>
  <c r="AJ21" i="147"/>
  <c r="AH21" i="147"/>
  <c r="AF21" i="147"/>
  <c r="X21" i="147"/>
  <c r="W21" i="147"/>
  <c r="V21" i="147"/>
  <c r="U21" i="147"/>
  <c r="T21" i="147"/>
  <c r="S21" i="147"/>
  <c r="R21" i="147"/>
  <c r="P21" i="147"/>
  <c r="L21" i="147"/>
  <c r="K21" i="147"/>
  <c r="J21" i="147"/>
  <c r="I21" i="147"/>
  <c r="H21" i="147"/>
  <c r="G21" i="147"/>
  <c r="F21" i="147"/>
  <c r="E21" i="147"/>
  <c r="D21" i="147"/>
  <c r="B21" i="147"/>
  <c r="AT20" i="147"/>
  <c r="AO20" i="147"/>
  <c r="AN20" i="147"/>
  <c r="AM20" i="147"/>
  <c r="AL20" i="147"/>
  <c r="AK20" i="147"/>
  <c r="AJ20" i="147"/>
  <c r="AH20" i="147"/>
  <c r="AF20" i="147"/>
  <c r="X20" i="147"/>
  <c r="W20" i="147"/>
  <c r="V20" i="147"/>
  <c r="U20" i="147"/>
  <c r="T20" i="147"/>
  <c r="S20" i="147"/>
  <c r="R20" i="147"/>
  <c r="P20" i="147"/>
  <c r="AB20" i="147" s="1"/>
  <c r="L20" i="147"/>
  <c r="K20" i="147"/>
  <c r="J20" i="147"/>
  <c r="I20" i="147"/>
  <c r="H20" i="147"/>
  <c r="G20" i="147"/>
  <c r="F20" i="147"/>
  <c r="E20" i="147"/>
  <c r="D20" i="147"/>
  <c r="B20" i="147"/>
  <c r="AT19" i="147"/>
  <c r="AO19" i="147"/>
  <c r="AN19" i="147"/>
  <c r="AM19" i="147"/>
  <c r="AL19" i="147"/>
  <c r="AK19" i="147"/>
  <c r="AJ19" i="147"/>
  <c r="AH19" i="147"/>
  <c r="AF19" i="147"/>
  <c r="X19" i="147"/>
  <c r="W19" i="147"/>
  <c r="V19" i="147"/>
  <c r="U19" i="147"/>
  <c r="T19" i="147"/>
  <c r="S19" i="147"/>
  <c r="R19" i="147"/>
  <c r="P19" i="147"/>
  <c r="L19" i="147"/>
  <c r="K19" i="147"/>
  <c r="J19" i="147"/>
  <c r="I19" i="147"/>
  <c r="H19" i="147"/>
  <c r="G19" i="147"/>
  <c r="F19" i="147"/>
  <c r="E19" i="147"/>
  <c r="D19" i="147"/>
  <c r="B19" i="147"/>
  <c r="AT18" i="147"/>
  <c r="AO18" i="147"/>
  <c r="AN18" i="147"/>
  <c r="AM18" i="147"/>
  <c r="AL18" i="147"/>
  <c r="AK18" i="147"/>
  <c r="AJ18" i="147"/>
  <c r="AH18" i="147"/>
  <c r="AF18" i="147"/>
  <c r="X18" i="147"/>
  <c r="W18" i="147"/>
  <c r="V18" i="147"/>
  <c r="U18" i="147"/>
  <c r="T18" i="147"/>
  <c r="S18" i="147"/>
  <c r="R18" i="147"/>
  <c r="P18" i="147"/>
  <c r="L18" i="147"/>
  <c r="K18" i="147"/>
  <c r="J18" i="147"/>
  <c r="I18" i="147"/>
  <c r="H18" i="147"/>
  <c r="G18" i="147"/>
  <c r="F18" i="147"/>
  <c r="E18" i="147"/>
  <c r="D18" i="147"/>
  <c r="B18" i="147"/>
  <c r="AT17" i="147"/>
  <c r="AO17" i="147"/>
  <c r="AN17" i="147"/>
  <c r="AM17" i="147"/>
  <c r="AL17" i="147"/>
  <c r="AK17" i="147"/>
  <c r="AJ17" i="147"/>
  <c r="AH17" i="147"/>
  <c r="AF17" i="147"/>
  <c r="X17" i="147"/>
  <c r="W17" i="147"/>
  <c r="V17" i="147"/>
  <c r="U17" i="147"/>
  <c r="T17" i="147"/>
  <c r="S17" i="147"/>
  <c r="R17" i="147"/>
  <c r="P17" i="147"/>
  <c r="L17" i="147"/>
  <c r="K17" i="147"/>
  <c r="J17" i="147"/>
  <c r="I17" i="147"/>
  <c r="H17" i="147"/>
  <c r="G17" i="147"/>
  <c r="F17" i="147"/>
  <c r="E17" i="147"/>
  <c r="D17" i="147"/>
  <c r="B17" i="147"/>
  <c r="AT16" i="147"/>
  <c r="AO16" i="147"/>
  <c r="AN16" i="147"/>
  <c r="AM16" i="147"/>
  <c r="AL16" i="147"/>
  <c r="AK16" i="147"/>
  <c r="AJ16" i="147"/>
  <c r="AH16" i="147"/>
  <c r="AF16" i="147"/>
  <c r="X16" i="147"/>
  <c r="W16" i="147"/>
  <c r="V16" i="147"/>
  <c r="U16" i="147"/>
  <c r="T16" i="147"/>
  <c r="S16" i="147"/>
  <c r="R16" i="147"/>
  <c r="P16" i="147"/>
  <c r="L16" i="147"/>
  <c r="K16" i="147"/>
  <c r="J16" i="147"/>
  <c r="I16" i="147"/>
  <c r="H16" i="147"/>
  <c r="G16" i="147"/>
  <c r="F16" i="147"/>
  <c r="E16" i="147"/>
  <c r="D16" i="147"/>
  <c r="B16" i="147"/>
  <c r="AT15" i="147"/>
  <c r="AO15" i="147"/>
  <c r="AN15" i="147"/>
  <c r="AM15" i="147"/>
  <c r="AL15" i="147"/>
  <c r="AK15" i="147"/>
  <c r="AJ15" i="147"/>
  <c r="AH15" i="147"/>
  <c r="AF15" i="147"/>
  <c r="X15" i="147"/>
  <c r="W15" i="147"/>
  <c r="V15" i="147"/>
  <c r="U15" i="147"/>
  <c r="T15" i="147"/>
  <c r="S15" i="147"/>
  <c r="R15" i="147"/>
  <c r="P15" i="147"/>
  <c r="L15" i="147"/>
  <c r="K15" i="147"/>
  <c r="J15" i="147"/>
  <c r="I15" i="147"/>
  <c r="H15" i="147"/>
  <c r="G15" i="147"/>
  <c r="F15" i="147"/>
  <c r="E15" i="147"/>
  <c r="D15" i="147"/>
  <c r="B15" i="147"/>
  <c r="AT14" i="147"/>
  <c r="AO14" i="147"/>
  <c r="AN14" i="147"/>
  <c r="AM14" i="147"/>
  <c r="AL14" i="147"/>
  <c r="AK14" i="147"/>
  <c r="AJ14" i="147"/>
  <c r="AH14" i="147"/>
  <c r="AF14" i="147"/>
  <c r="X14" i="147"/>
  <c r="W14" i="147"/>
  <c r="V14" i="147"/>
  <c r="U14" i="147"/>
  <c r="T14" i="147"/>
  <c r="S14" i="147"/>
  <c r="R14" i="147"/>
  <c r="P14" i="147"/>
  <c r="L14" i="147"/>
  <c r="K14" i="147"/>
  <c r="J14" i="147"/>
  <c r="I14" i="147"/>
  <c r="H14" i="147"/>
  <c r="G14" i="147"/>
  <c r="F14" i="147"/>
  <c r="E14" i="147"/>
  <c r="D14" i="147"/>
  <c r="B14" i="147"/>
  <c r="AT13" i="147"/>
  <c r="AO13" i="147"/>
  <c r="AN13" i="147"/>
  <c r="AM13" i="147"/>
  <c r="AL13" i="147"/>
  <c r="AK13" i="147"/>
  <c r="AJ13" i="147"/>
  <c r="AH13" i="147"/>
  <c r="AF13" i="147"/>
  <c r="X13" i="147"/>
  <c r="W13" i="147"/>
  <c r="V13" i="147"/>
  <c r="U13" i="147"/>
  <c r="T13" i="147"/>
  <c r="S13" i="147"/>
  <c r="R13" i="147"/>
  <c r="P13" i="147"/>
  <c r="L13" i="147"/>
  <c r="K13" i="147"/>
  <c r="J13" i="147"/>
  <c r="I13" i="147"/>
  <c r="H13" i="147"/>
  <c r="G13" i="147"/>
  <c r="F13" i="147"/>
  <c r="E13" i="147"/>
  <c r="D13" i="147"/>
  <c r="B13" i="147"/>
  <c r="AT12" i="147"/>
  <c r="AO12" i="147"/>
  <c r="AN12" i="147"/>
  <c r="AM12" i="147"/>
  <c r="AL12" i="147"/>
  <c r="AK12" i="147"/>
  <c r="AJ12" i="147"/>
  <c r="AH12" i="147"/>
  <c r="AF12" i="147"/>
  <c r="X12" i="147"/>
  <c r="W12" i="147"/>
  <c r="V12" i="147"/>
  <c r="U12" i="147"/>
  <c r="T12" i="147"/>
  <c r="S12" i="147"/>
  <c r="R12" i="147"/>
  <c r="P12" i="147"/>
  <c r="L12" i="147"/>
  <c r="K12" i="147"/>
  <c r="J12" i="147"/>
  <c r="I12" i="147"/>
  <c r="H12" i="147"/>
  <c r="G12" i="147"/>
  <c r="F12" i="147"/>
  <c r="E12" i="147"/>
  <c r="D12" i="147"/>
  <c r="B12" i="147"/>
  <c r="AT11" i="147"/>
  <c r="AO11" i="147"/>
  <c r="AN11" i="147"/>
  <c r="AM11" i="147"/>
  <c r="AL11" i="147"/>
  <c r="AK11" i="147"/>
  <c r="AJ11" i="147"/>
  <c r="AH11" i="147"/>
  <c r="AF11" i="147"/>
  <c r="X11" i="147"/>
  <c r="W11" i="147"/>
  <c r="V11" i="147"/>
  <c r="U11" i="147"/>
  <c r="T11" i="147"/>
  <c r="S11" i="147"/>
  <c r="R11" i="147"/>
  <c r="P11" i="147"/>
  <c r="L11" i="147"/>
  <c r="K11" i="147"/>
  <c r="J11" i="147"/>
  <c r="I11" i="147"/>
  <c r="H11" i="147"/>
  <c r="G11" i="147"/>
  <c r="F11" i="147"/>
  <c r="E11" i="147"/>
  <c r="D11" i="147"/>
  <c r="B11" i="147"/>
  <c r="AT10" i="147"/>
  <c r="AO10" i="147"/>
  <c r="AN10" i="147"/>
  <c r="AM10" i="147"/>
  <c r="AL10" i="147"/>
  <c r="AJ10" i="147"/>
  <c r="AH10" i="147"/>
  <c r="AF10" i="147"/>
  <c r="X10" i="147"/>
  <c r="W10" i="147"/>
  <c r="V10" i="147"/>
  <c r="U10" i="147"/>
  <c r="T10" i="147"/>
  <c r="S10" i="147"/>
  <c r="R10" i="147"/>
  <c r="P10" i="147"/>
  <c r="L10" i="147"/>
  <c r="K10" i="147"/>
  <c r="J10" i="147"/>
  <c r="I10" i="147"/>
  <c r="H10" i="147"/>
  <c r="G10" i="147"/>
  <c r="F10" i="147"/>
  <c r="E10" i="147"/>
  <c r="D10" i="147"/>
  <c r="B10" i="147"/>
  <c r="AT9" i="147"/>
  <c r="AO9" i="147"/>
  <c r="AN9" i="147"/>
  <c r="AM9" i="147"/>
  <c r="AL9" i="147"/>
  <c r="AK9" i="147"/>
  <c r="AJ9" i="147"/>
  <c r="AH9" i="147"/>
  <c r="AF9" i="147"/>
  <c r="X9" i="147"/>
  <c r="W9" i="147"/>
  <c r="V9" i="147"/>
  <c r="U9" i="147"/>
  <c r="T9" i="147"/>
  <c r="S9" i="147"/>
  <c r="R9" i="147"/>
  <c r="P9" i="147"/>
  <c r="L9" i="147"/>
  <c r="K9" i="147"/>
  <c r="J9" i="147"/>
  <c r="I9" i="147"/>
  <c r="H9" i="147"/>
  <c r="G9" i="147"/>
  <c r="F9" i="147"/>
  <c r="E9" i="147"/>
  <c r="D9" i="147"/>
  <c r="B9" i="147"/>
  <c r="AT8" i="147"/>
  <c r="AO8" i="147"/>
  <c r="AN8" i="147"/>
  <c r="AM8" i="147"/>
  <c r="AL8" i="147"/>
  <c r="AK8" i="147"/>
  <c r="AJ8" i="147"/>
  <c r="AH8" i="147"/>
  <c r="AF8" i="147"/>
  <c r="X8" i="147"/>
  <c r="W8" i="147"/>
  <c r="V8" i="147"/>
  <c r="U8" i="147"/>
  <c r="T8" i="147"/>
  <c r="S8" i="147"/>
  <c r="R8" i="147"/>
  <c r="P8" i="147"/>
  <c r="L8" i="147"/>
  <c r="K8" i="147"/>
  <c r="J8" i="147"/>
  <c r="I8" i="147"/>
  <c r="H8" i="147"/>
  <c r="G8" i="147"/>
  <c r="F8" i="147"/>
  <c r="E8" i="147"/>
  <c r="D8" i="147"/>
  <c r="B8" i="147"/>
  <c r="A8" i="147"/>
  <c r="A9" i="147" s="1"/>
  <c r="A10" i="147" s="1"/>
  <c r="A11" i="147" s="1"/>
  <c r="A12" i="147" s="1"/>
  <c r="A13" i="147" s="1"/>
  <c r="A14" i="147" s="1"/>
  <c r="A15" i="147" s="1"/>
  <c r="A16" i="147" s="1"/>
  <c r="A17" i="147" s="1"/>
  <c r="A18" i="147" s="1"/>
  <c r="A19" i="147" s="1"/>
  <c r="A20" i="147" s="1"/>
  <c r="A21" i="147" s="1"/>
  <c r="A22" i="147" s="1"/>
  <c r="A23" i="147" s="1"/>
  <c r="A24" i="147" s="1"/>
  <c r="A25" i="147" s="1"/>
  <c r="A26" i="147" s="1"/>
  <c r="A27" i="147" s="1"/>
  <c r="A28" i="147" s="1"/>
  <c r="A29" i="147" s="1"/>
  <c r="A30" i="147" s="1"/>
  <c r="A31" i="147" s="1"/>
  <c r="A32" i="147" s="1"/>
  <c r="A33" i="147" s="1"/>
  <c r="A34" i="147" s="1"/>
  <c r="A35" i="147" s="1"/>
  <c r="A36" i="147" s="1"/>
  <c r="A37" i="147" s="1"/>
  <c r="A38" i="147" s="1"/>
  <c r="A39" i="147" s="1"/>
  <c r="A40" i="147" s="1"/>
  <c r="A41" i="147" s="1"/>
  <c r="A42" i="147" s="1"/>
  <c r="A43" i="147" s="1"/>
  <c r="A44" i="147" s="1"/>
  <c r="A45" i="147" s="1"/>
  <c r="A46" i="147" s="1"/>
  <c r="A47" i="147" s="1"/>
  <c r="A48" i="147" s="1"/>
  <c r="A49" i="147" s="1"/>
  <c r="A50" i="147" s="1"/>
  <c r="A51" i="147" s="1"/>
  <c r="A52" i="147" s="1"/>
  <c r="A53" i="147" s="1"/>
  <c r="A54" i="147" s="1"/>
  <c r="A55" i="147" s="1"/>
  <c r="A56" i="147" s="1"/>
  <c r="A57" i="147" s="1"/>
  <c r="A58" i="147" s="1"/>
  <c r="A59" i="147" s="1"/>
  <c r="A60" i="147" s="1"/>
  <c r="A61" i="147" s="1"/>
  <c r="A62" i="147" s="1"/>
  <c r="A63" i="147" s="1"/>
  <c r="A64" i="147" s="1"/>
  <c r="A65" i="147" s="1"/>
  <c r="A66" i="147" s="1"/>
  <c r="A67" i="147" s="1"/>
  <c r="A68" i="147" s="1"/>
  <c r="A69" i="147" s="1"/>
  <c r="A70" i="147" s="1"/>
  <c r="A71" i="147" s="1"/>
  <c r="A72" i="147" s="1"/>
  <c r="A73" i="147" s="1"/>
  <c r="A74" i="147" s="1"/>
  <c r="A75" i="147" s="1"/>
  <c r="A76" i="147" s="1"/>
  <c r="A77" i="147" s="1"/>
  <c r="A78" i="147" s="1"/>
  <c r="A79" i="147" s="1"/>
  <c r="A80" i="147" s="1"/>
  <c r="A81" i="147" s="1"/>
  <c r="A82" i="147" s="1"/>
  <c r="A83" i="147" s="1"/>
  <c r="A84" i="147" s="1"/>
  <c r="A85" i="147" s="1"/>
  <c r="A86" i="147" s="1"/>
  <c r="A87" i="147" s="1"/>
  <c r="A88" i="147" s="1"/>
  <c r="A89" i="147" s="1"/>
  <c r="AB10" i="147" l="1"/>
  <c r="AB16" i="147"/>
  <c r="AB24" i="147"/>
  <c r="AB15" i="147"/>
  <c r="AB19" i="147"/>
  <c r="AB23" i="147"/>
  <c r="AB27" i="147"/>
  <c r="AB83" i="147"/>
  <c r="AB89" i="147"/>
  <c r="AB82" i="147"/>
  <c r="AB17" i="147"/>
  <c r="AC86" i="147"/>
  <c r="AD28" i="147"/>
  <c r="AD38" i="147"/>
  <c r="AA12" i="147"/>
  <c r="AC35" i="147"/>
  <c r="AC15" i="147"/>
  <c r="AA11" i="147"/>
  <c r="AE88" i="147"/>
  <c r="AD49" i="147"/>
  <c r="AA73" i="147"/>
  <c r="AD13" i="147"/>
  <c r="AA74" i="147"/>
  <c r="AE74" i="147"/>
  <c r="AC12" i="147"/>
  <c r="AC25" i="147"/>
  <c r="AD41" i="147"/>
  <c r="AD57" i="147"/>
  <c r="AE11" i="147"/>
  <c r="AD30" i="147"/>
  <c r="AD65" i="147"/>
  <c r="AD69" i="147"/>
  <c r="AD47" i="147"/>
  <c r="AD51" i="147"/>
  <c r="AD87" i="147"/>
  <c r="AA75" i="147"/>
  <c r="AE9" i="147"/>
  <c r="AD34" i="147"/>
  <c r="AD40" i="147"/>
  <c r="AD48" i="147"/>
  <c r="AD55" i="147"/>
  <c r="AD59" i="147"/>
  <c r="AD14" i="147"/>
  <c r="AC18" i="147"/>
  <c r="AD42" i="147"/>
  <c r="AD46" i="147"/>
  <c r="AD50" i="147"/>
  <c r="AD54" i="147"/>
  <c r="AA58" i="147"/>
  <c r="AE78" i="147"/>
  <c r="AA82" i="147"/>
  <c r="AE82" i="147"/>
  <c r="AE84" i="147"/>
  <c r="AD11" i="147"/>
  <c r="AD43" i="147"/>
  <c r="AD77" i="147"/>
  <c r="AD81" i="147"/>
  <c r="AC24" i="147"/>
  <c r="AE42" i="147"/>
  <c r="AE50" i="147"/>
  <c r="AE58" i="147"/>
  <c r="AE40" i="147"/>
  <c r="AE8" i="147"/>
  <c r="AA9" i="147"/>
  <c r="AB9" i="147"/>
  <c r="AA14" i="147"/>
  <c r="AE14" i="147"/>
  <c r="AC20" i="147"/>
  <c r="AC21" i="147"/>
  <c r="AC26" i="147"/>
  <c r="AD32" i="147"/>
  <c r="AE39" i="147"/>
  <c r="AD44" i="147"/>
  <c r="AE44" i="147"/>
  <c r="AD45" i="147"/>
  <c r="AD52" i="147"/>
  <c r="AE52" i="147"/>
  <c r="AD53" i="147"/>
  <c r="AA60" i="147"/>
  <c r="AE60" i="147"/>
  <c r="AD61" i="147"/>
  <c r="AD67" i="147"/>
  <c r="AE73" i="147"/>
  <c r="AE86" i="147"/>
  <c r="AE37" i="147"/>
  <c r="AE48" i="147"/>
  <c r="AA56" i="147"/>
  <c r="AE56" i="147"/>
  <c r="AA64" i="147"/>
  <c r="AE64" i="147"/>
  <c r="AE72" i="147"/>
  <c r="AC16" i="147"/>
  <c r="AC22" i="147"/>
  <c r="AE46" i="147"/>
  <c r="AE54" i="147"/>
  <c r="AA62" i="147"/>
  <c r="AE62" i="147"/>
  <c r="AD63" i="147"/>
  <c r="AC71" i="147"/>
  <c r="AC75" i="147"/>
  <c r="AE75" i="147"/>
  <c r="AE76" i="147"/>
  <c r="AD80" i="147"/>
  <c r="AD84" i="147"/>
  <c r="AA8" i="147"/>
  <c r="AB13" i="147"/>
  <c r="AB21" i="147"/>
  <c r="AA41" i="147"/>
  <c r="AA45" i="147"/>
  <c r="AA51" i="147"/>
  <c r="AA53" i="147"/>
  <c r="AA55" i="147"/>
  <c r="AA57" i="147"/>
  <c r="AA61" i="147"/>
  <c r="AA63" i="147"/>
  <c r="AA65" i="147"/>
  <c r="AA72" i="147"/>
  <c r="AA76" i="147"/>
  <c r="AB87" i="147"/>
  <c r="AB8" i="147"/>
  <c r="AB14" i="147"/>
  <c r="AC17" i="147"/>
  <c r="AB26" i="147"/>
  <c r="AA37" i="147"/>
  <c r="AB41" i="147"/>
  <c r="AB51" i="147"/>
  <c r="AB53" i="147"/>
  <c r="AB55" i="147"/>
  <c r="AB57" i="147"/>
  <c r="AB63" i="147"/>
  <c r="AB67" i="147"/>
  <c r="AB69" i="147"/>
  <c r="AC72" i="147"/>
  <c r="AB77" i="147"/>
  <c r="AF90" i="147"/>
  <c r="AL90" i="147"/>
  <c r="AE10" i="147"/>
  <c r="AC11" i="147"/>
  <c r="AD12" i="147"/>
  <c r="AB12" i="147"/>
  <c r="AA13" i="147"/>
  <c r="AE13" i="147"/>
  <c r="AC19" i="147"/>
  <c r="AC23" i="147"/>
  <c r="AC27" i="147"/>
  <c r="AD35" i="147"/>
  <c r="AE38" i="147"/>
  <c r="AB40" i="147"/>
  <c r="AB42" i="147"/>
  <c r="AB44" i="147"/>
  <c r="AB46" i="147"/>
  <c r="AB48" i="147"/>
  <c r="AB50" i="147"/>
  <c r="AB52" i="147"/>
  <c r="AB54" i="147"/>
  <c r="AB56" i="147"/>
  <c r="AB58" i="147"/>
  <c r="AB60" i="147"/>
  <c r="AB62" i="147"/>
  <c r="AB64" i="147"/>
  <c r="AA71" i="147"/>
  <c r="AE71" i="147"/>
  <c r="AC73" i="147"/>
  <c r="AD74" i="147"/>
  <c r="AC74" i="147"/>
  <c r="AC78" i="147"/>
  <c r="AA80" i="147"/>
  <c r="AE80" i="147"/>
  <c r="AC82" i="147"/>
  <c r="AD86" i="147"/>
  <c r="AB86" i="147"/>
  <c r="AB25" i="147"/>
  <c r="AA43" i="147"/>
  <c r="AA47" i="147"/>
  <c r="AA49" i="147"/>
  <c r="AA59" i="147"/>
  <c r="AC80" i="147"/>
  <c r="AA88" i="147"/>
  <c r="AA10" i="147"/>
  <c r="AC13" i="147"/>
  <c r="AB18" i="147"/>
  <c r="AB22" i="147"/>
  <c r="AB43" i="147"/>
  <c r="AB45" i="147"/>
  <c r="AB47" i="147"/>
  <c r="AB49" i="147"/>
  <c r="AB59" i="147"/>
  <c r="AB61" i="147"/>
  <c r="AB65" i="147"/>
  <c r="AC76" i="147"/>
  <c r="AA78" i="147"/>
  <c r="AA84" i="147"/>
  <c r="AC88" i="147"/>
  <c r="AB11" i="147"/>
  <c r="AE12" i="147"/>
  <c r="AC14" i="147"/>
  <c r="AC28" i="147"/>
  <c r="AD37" i="147"/>
  <c r="AA40" i="147"/>
  <c r="AE41" i="147"/>
  <c r="AA42" i="147"/>
  <c r="AE43" i="147"/>
  <c r="AA44" i="147"/>
  <c r="AE45" i="147"/>
  <c r="AA46" i="147"/>
  <c r="AE47" i="147"/>
  <c r="AA48" i="147"/>
  <c r="AE49" i="147"/>
  <c r="AA50" i="147"/>
  <c r="AE51" i="147"/>
  <c r="AA52" i="147"/>
  <c r="AE53" i="147"/>
  <c r="AA54" i="147"/>
  <c r="AC55" i="147"/>
  <c r="AE55" i="147"/>
  <c r="AE57" i="147"/>
  <c r="AE59" i="147"/>
  <c r="AE61" i="147"/>
  <c r="AE63" i="147"/>
  <c r="AE65" i="147"/>
  <c r="AC84" i="147"/>
  <c r="AA86" i="147"/>
  <c r="AB29" i="147"/>
  <c r="AE29" i="147"/>
  <c r="AA29" i="147"/>
  <c r="Z29" i="147"/>
  <c r="AC33" i="147"/>
  <c r="AE33" i="147"/>
  <c r="AA33" i="147"/>
  <c r="AB33" i="147"/>
  <c r="Z33" i="147"/>
  <c r="AC36" i="147"/>
  <c r="AB36" i="147"/>
  <c r="AE36" i="147"/>
  <c r="AD36" i="147"/>
  <c r="AA36" i="147"/>
  <c r="Z36" i="147"/>
  <c r="AK90" i="147"/>
  <c r="AO90" i="147"/>
  <c r="AD9" i="147"/>
  <c r="AC29" i="147"/>
  <c r="AC32" i="147"/>
  <c r="AE32" i="147"/>
  <c r="AA32" i="147"/>
  <c r="AB32" i="147"/>
  <c r="Z32" i="147"/>
  <c r="AD33" i="147"/>
  <c r="AD29" i="147"/>
  <c r="AC31" i="147"/>
  <c r="AB31" i="147"/>
  <c r="AE31" i="147"/>
  <c r="AA31" i="147"/>
  <c r="Z31" i="147"/>
  <c r="AD8" i="147"/>
  <c r="AD10" i="147"/>
  <c r="AE15" i="147"/>
  <c r="AE16" i="147"/>
  <c r="AE17" i="147"/>
  <c r="AE18" i="147"/>
  <c r="AE19" i="147"/>
  <c r="AE20" i="147"/>
  <c r="AE21" i="147"/>
  <c r="AE22" i="147"/>
  <c r="AE23" i="147"/>
  <c r="AE24" i="147"/>
  <c r="AE25" i="147"/>
  <c r="AE26" i="147"/>
  <c r="AE27" i="147"/>
  <c r="AB28" i="147"/>
  <c r="AE28" i="147"/>
  <c r="AA28" i="147"/>
  <c r="Z28" i="147"/>
  <c r="AC30" i="147"/>
  <c r="AE30" i="147"/>
  <c r="AA30" i="147"/>
  <c r="AB30" i="147"/>
  <c r="Z30" i="147"/>
  <c r="AD31" i="147"/>
  <c r="AC39" i="147"/>
  <c r="AB39" i="147"/>
  <c r="Z39" i="147"/>
  <c r="AC8" i="147"/>
  <c r="AH90" i="147"/>
  <c r="AM90" i="147"/>
  <c r="AT90" i="147"/>
  <c r="AC9" i="147"/>
  <c r="AC10" i="147"/>
  <c r="Z11" i="147"/>
  <c r="Z12" i="147"/>
  <c r="Z13" i="147"/>
  <c r="Z14" i="147"/>
  <c r="Z15" i="147"/>
  <c r="AD15" i="147"/>
  <c r="Z16" i="147"/>
  <c r="AD16" i="147"/>
  <c r="Z17" i="147"/>
  <c r="AD17" i="147"/>
  <c r="Z18" i="147"/>
  <c r="AD18" i="147"/>
  <c r="Z19" i="147"/>
  <c r="AD19" i="147"/>
  <c r="Z20" i="147"/>
  <c r="AD20" i="147"/>
  <c r="Z21" i="147"/>
  <c r="AD21" i="147"/>
  <c r="Z22" i="147"/>
  <c r="AD22" i="147"/>
  <c r="Z23" i="147"/>
  <c r="AD23" i="147"/>
  <c r="Z24" i="147"/>
  <c r="AD24" i="147"/>
  <c r="Z25" i="147"/>
  <c r="AD25" i="147"/>
  <c r="Z26" i="147"/>
  <c r="AD26" i="147"/>
  <c r="Z27" i="147"/>
  <c r="AD27" i="147"/>
  <c r="AB34" i="147"/>
  <c r="AE34" i="147"/>
  <c r="AA34" i="147"/>
  <c r="Z34" i="147"/>
  <c r="AC38" i="147"/>
  <c r="AB38" i="147"/>
  <c r="Z38" i="147"/>
  <c r="AA39" i="147"/>
  <c r="AC79" i="147"/>
  <c r="AE79" i="147"/>
  <c r="AA79" i="147"/>
  <c r="AD79" i="147"/>
  <c r="AB79" i="147"/>
  <c r="Z79" i="147"/>
  <c r="Z8" i="147"/>
  <c r="AJ90" i="147"/>
  <c r="AN90" i="147"/>
  <c r="Z9" i="147"/>
  <c r="Z10" i="147"/>
  <c r="AA15" i="147"/>
  <c r="AA16" i="147"/>
  <c r="AA17" i="147"/>
  <c r="AA18" i="147"/>
  <c r="AA19" i="147"/>
  <c r="AA20" i="147"/>
  <c r="AA21" i="147"/>
  <c r="AA22" i="147"/>
  <c r="AA23" i="147"/>
  <c r="AA24" i="147"/>
  <c r="AA25" i="147"/>
  <c r="AA26" i="147"/>
  <c r="AA27" i="147"/>
  <c r="AC34" i="147"/>
  <c r="AB35" i="147"/>
  <c r="AE35" i="147"/>
  <c r="AA35" i="147"/>
  <c r="Z35" i="147"/>
  <c r="AC37" i="147"/>
  <c r="AB37" i="147"/>
  <c r="Z37" i="147"/>
  <c r="AA38" i="147"/>
  <c r="AD39" i="147"/>
  <c r="AC70" i="147"/>
  <c r="AE70" i="147"/>
  <c r="AA70" i="147"/>
  <c r="AD70" i="147"/>
  <c r="AB70" i="147"/>
  <c r="Z70" i="147"/>
  <c r="AC40" i="147"/>
  <c r="AC41" i="147"/>
  <c r="AC42" i="147"/>
  <c r="AC43" i="147"/>
  <c r="AC44" i="147"/>
  <c r="AC45" i="147"/>
  <c r="AC46" i="147"/>
  <c r="AC47" i="147"/>
  <c r="AC48" i="147"/>
  <c r="AC49" i="147"/>
  <c r="AC50" i="147"/>
  <c r="AC51" i="147"/>
  <c r="AC52" i="147"/>
  <c r="AC53" i="147"/>
  <c r="AC54" i="147"/>
  <c r="AC66" i="147"/>
  <c r="AE66" i="147"/>
  <c r="AA66" i="147"/>
  <c r="AD66" i="147"/>
  <c r="AB66" i="147"/>
  <c r="Z66" i="147"/>
  <c r="AD78" i="147"/>
  <c r="AC83" i="147"/>
  <c r="AE83" i="147"/>
  <c r="AA83" i="147"/>
  <c r="AD83" i="147"/>
  <c r="Z83" i="147"/>
  <c r="AE85" i="147"/>
  <c r="AA85" i="147"/>
  <c r="AC85" i="147"/>
  <c r="AD85" i="147"/>
  <c r="AB85" i="147"/>
  <c r="Z85" i="147"/>
  <c r="AE89" i="147"/>
  <c r="AA89" i="147"/>
  <c r="AC89" i="147"/>
  <c r="AD89" i="147"/>
  <c r="Z89" i="147"/>
  <c r="Z40" i="147"/>
  <c r="Z41" i="147"/>
  <c r="Z42" i="147"/>
  <c r="Z43" i="147"/>
  <c r="Z44" i="147"/>
  <c r="Z45" i="147"/>
  <c r="Z46" i="147"/>
  <c r="Z47" i="147"/>
  <c r="Z48" i="147"/>
  <c r="Z49" i="147"/>
  <c r="Z50" i="147"/>
  <c r="Z51" i="147"/>
  <c r="Z52" i="147"/>
  <c r="Z53" i="147"/>
  <c r="Z54" i="147"/>
  <c r="AD56" i="147"/>
  <c r="AD58" i="147"/>
  <c r="AD60" i="147"/>
  <c r="AD62" i="147"/>
  <c r="AD64" i="147"/>
  <c r="AC68" i="147"/>
  <c r="AE68" i="147"/>
  <c r="AA68" i="147"/>
  <c r="AD68" i="147"/>
  <c r="AB68" i="147"/>
  <c r="Z68" i="147"/>
  <c r="AD73" i="147"/>
  <c r="AD88" i="147"/>
  <c r="AC56" i="147"/>
  <c r="AC57" i="147"/>
  <c r="AC58" i="147"/>
  <c r="AC59" i="147"/>
  <c r="AC60" i="147"/>
  <c r="AC61" i="147"/>
  <c r="AC62" i="147"/>
  <c r="AC63" i="147"/>
  <c r="AC64" i="147"/>
  <c r="AC65" i="147"/>
  <c r="AD71" i="147"/>
  <c r="AD75" i="147"/>
  <c r="AE81" i="147"/>
  <c r="AA81" i="147"/>
  <c r="AC81" i="147"/>
  <c r="Z81" i="147"/>
  <c r="Z55" i="147"/>
  <c r="Z56" i="147"/>
  <c r="Z57" i="147"/>
  <c r="Z58" i="147"/>
  <c r="Z59" i="147"/>
  <c r="Z60" i="147"/>
  <c r="Z61" i="147"/>
  <c r="Z62" i="147"/>
  <c r="Z63" i="147"/>
  <c r="Z64" i="147"/>
  <c r="Z65" i="147"/>
  <c r="AC67" i="147"/>
  <c r="AE67" i="147"/>
  <c r="AA67" i="147"/>
  <c r="Z67" i="147"/>
  <c r="AC69" i="147"/>
  <c r="AE69" i="147"/>
  <c r="AA69" i="147"/>
  <c r="Z69" i="147"/>
  <c r="AD72" i="147"/>
  <c r="AD76" i="147"/>
  <c r="AE77" i="147"/>
  <c r="AA77" i="147"/>
  <c r="AC77" i="147"/>
  <c r="Z77" i="147"/>
  <c r="AB81" i="147"/>
  <c r="AD82" i="147"/>
  <c r="AC87" i="147"/>
  <c r="AE87" i="147"/>
  <c r="AA87" i="147"/>
  <c r="Z87" i="147"/>
  <c r="AB71" i="147"/>
  <c r="AB72" i="147"/>
  <c r="AB73" i="147"/>
  <c r="AB74" i="147"/>
  <c r="AB75" i="147"/>
  <c r="AB76" i="147"/>
  <c r="Z78" i="147"/>
  <c r="AB80" i="147"/>
  <c r="Z82" i="147"/>
  <c r="AB84" i="147"/>
  <c r="Z86" i="147"/>
  <c r="AB88" i="147"/>
  <c r="Z71" i="147"/>
  <c r="Z72" i="147"/>
  <c r="Z73" i="147"/>
  <c r="Z74" i="147"/>
  <c r="Z75" i="147"/>
  <c r="Z76" i="147"/>
  <c r="Z80" i="147"/>
  <c r="Z84" i="147"/>
  <c r="Z88" i="147"/>
  <c r="AQ76" i="147" l="1"/>
  <c r="AW76" i="147" s="1"/>
  <c r="AX76" i="147" s="1"/>
  <c r="AQ55" i="147"/>
  <c r="AW55" i="147" s="1"/>
  <c r="AX55" i="147" s="1"/>
  <c r="AQ52" i="147"/>
  <c r="AW52" i="147" s="1"/>
  <c r="BA52" i="147" s="1"/>
  <c r="BB52" i="147" s="1"/>
  <c r="AQ48" i="147"/>
  <c r="AW48" i="147" s="1"/>
  <c r="AX48" i="147" s="1"/>
  <c r="AQ44" i="147"/>
  <c r="AW44" i="147" s="1"/>
  <c r="AX44" i="147" s="1"/>
  <c r="AQ11" i="147"/>
  <c r="AW11" i="147" s="1"/>
  <c r="AY11" i="147" s="1"/>
  <c r="AQ51" i="147"/>
  <c r="AW51" i="147" s="1"/>
  <c r="BA51" i="147" s="1"/>
  <c r="BB51" i="147" s="1"/>
  <c r="AQ47" i="147"/>
  <c r="AW47" i="147" s="1"/>
  <c r="BA47" i="147" s="1"/>
  <c r="BB47" i="147" s="1"/>
  <c r="AQ43" i="147"/>
  <c r="AW43" i="147" s="1"/>
  <c r="AX43" i="147" s="1"/>
  <c r="AQ75" i="147"/>
  <c r="AW75" i="147" s="1"/>
  <c r="AX75" i="147" s="1"/>
  <c r="AQ84" i="147"/>
  <c r="AW84" i="147" s="1"/>
  <c r="AX84" i="147" s="1"/>
  <c r="AQ74" i="147"/>
  <c r="AW74" i="147" s="1"/>
  <c r="BA74" i="147" s="1"/>
  <c r="BB74" i="147" s="1"/>
  <c r="AQ54" i="147"/>
  <c r="AW54" i="147" s="1"/>
  <c r="AY54" i="147" s="1"/>
  <c r="AQ50" i="147"/>
  <c r="AW50" i="147" s="1"/>
  <c r="AX50" i="147" s="1"/>
  <c r="AQ46" i="147"/>
  <c r="AW46" i="147" s="1"/>
  <c r="AY46" i="147" s="1"/>
  <c r="AQ42" i="147"/>
  <c r="AW42" i="147" s="1"/>
  <c r="BA42" i="147" s="1"/>
  <c r="BB42" i="147" s="1"/>
  <c r="AQ13" i="147"/>
  <c r="AW13" i="147" s="1"/>
  <c r="AY13" i="147" s="1"/>
  <c r="AQ14" i="147"/>
  <c r="AW14" i="147" s="1"/>
  <c r="BA14" i="147" s="1"/>
  <c r="BB14" i="147" s="1"/>
  <c r="AQ86" i="147"/>
  <c r="AW86" i="147" s="1"/>
  <c r="AY86" i="147" s="1"/>
  <c r="AQ78" i="147"/>
  <c r="AW78" i="147" s="1"/>
  <c r="BA78" i="147" s="1"/>
  <c r="BB78" i="147" s="1"/>
  <c r="AQ53" i="147"/>
  <c r="AW53" i="147" s="1"/>
  <c r="AX53" i="147" s="1"/>
  <c r="AQ49" i="147"/>
  <c r="AW49" i="147" s="1"/>
  <c r="BA49" i="147" s="1"/>
  <c r="BB49" i="147" s="1"/>
  <c r="AQ45" i="147"/>
  <c r="AW45" i="147" s="1"/>
  <c r="AY45" i="147" s="1"/>
  <c r="AQ41" i="147"/>
  <c r="AW41" i="147" s="1"/>
  <c r="AX41" i="147" s="1"/>
  <c r="AQ12" i="147"/>
  <c r="AW12" i="147" s="1"/>
  <c r="AY12" i="147" s="1"/>
  <c r="AQ80" i="147"/>
  <c r="AW80" i="147" s="1"/>
  <c r="AX80" i="147" s="1"/>
  <c r="AQ73" i="147"/>
  <c r="AW73" i="147" s="1"/>
  <c r="BA73" i="147" s="1"/>
  <c r="BB73" i="147" s="1"/>
  <c r="AQ64" i="147"/>
  <c r="AW64" i="147" s="1"/>
  <c r="AX64" i="147" s="1"/>
  <c r="AQ60" i="147"/>
  <c r="AW60" i="147" s="1"/>
  <c r="AX60" i="147" s="1"/>
  <c r="AQ56" i="147"/>
  <c r="AW56" i="147" s="1"/>
  <c r="BA56" i="147" s="1"/>
  <c r="BB56" i="147" s="1"/>
  <c r="AA90" i="147"/>
  <c r="AB90" i="147"/>
  <c r="AQ36" i="147"/>
  <c r="AW36" i="147" s="1"/>
  <c r="AX36" i="147" s="1"/>
  <c r="AQ40" i="147"/>
  <c r="AW40" i="147" s="1"/>
  <c r="AX40" i="147" s="1"/>
  <c r="AE90" i="147"/>
  <c r="AQ88" i="147"/>
  <c r="AW88" i="147" s="1"/>
  <c r="AY88" i="147" s="1"/>
  <c r="AQ71" i="147"/>
  <c r="AW71" i="147" s="1"/>
  <c r="AY71" i="147" s="1"/>
  <c r="AQ82" i="147"/>
  <c r="AW82" i="147" s="1"/>
  <c r="BA82" i="147" s="1"/>
  <c r="BB82" i="147" s="1"/>
  <c r="AQ62" i="147"/>
  <c r="AW62" i="147" s="1"/>
  <c r="AY62" i="147" s="1"/>
  <c r="AQ58" i="147"/>
  <c r="AW58" i="147" s="1"/>
  <c r="BA58" i="147" s="1"/>
  <c r="BB58" i="147" s="1"/>
  <c r="AQ89" i="147"/>
  <c r="AW89" i="147" s="1"/>
  <c r="AY89" i="147" s="1"/>
  <c r="AQ9" i="147"/>
  <c r="AW9" i="147" s="1"/>
  <c r="BA9" i="147" s="1"/>
  <c r="BB9" i="147" s="1"/>
  <c r="AQ79" i="147"/>
  <c r="AW79" i="147" s="1"/>
  <c r="AY79" i="147" s="1"/>
  <c r="AQ81" i="147"/>
  <c r="AW81" i="147" s="1"/>
  <c r="AQ87" i="147"/>
  <c r="AW87" i="147" s="1"/>
  <c r="AQ69" i="147"/>
  <c r="AW69" i="147" s="1"/>
  <c r="AQ67" i="147"/>
  <c r="AW67" i="147" s="1"/>
  <c r="AQ65" i="147"/>
  <c r="AW65" i="147" s="1"/>
  <c r="AQ61" i="147"/>
  <c r="AW61" i="147" s="1"/>
  <c r="AQ57" i="147"/>
  <c r="AW57" i="147" s="1"/>
  <c r="AQ85" i="147"/>
  <c r="AW85" i="147" s="1"/>
  <c r="AQ66" i="147"/>
  <c r="AW66" i="147" s="1"/>
  <c r="AQ35" i="147"/>
  <c r="AW35" i="147" s="1"/>
  <c r="AQ26" i="147"/>
  <c r="AW26" i="147" s="1"/>
  <c r="AQ24" i="147"/>
  <c r="AW24" i="147" s="1"/>
  <c r="AQ22" i="147"/>
  <c r="AW22" i="147" s="1"/>
  <c r="AQ20" i="147"/>
  <c r="AW20" i="147" s="1"/>
  <c r="AQ18" i="147"/>
  <c r="AW18" i="147" s="1"/>
  <c r="AQ16" i="147"/>
  <c r="AW16" i="147" s="1"/>
  <c r="AC90" i="147"/>
  <c r="AQ68" i="147"/>
  <c r="AW68" i="147" s="1"/>
  <c r="AQ70" i="147"/>
  <c r="AW70" i="147" s="1"/>
  <c r="AQ37" i="147"/>
  <c r="AW37" i="147" s="1"/>
  <c r="AQ34" i="147"/>
  <c r="AW34" i="147" s="1"/>
  <c r="AQ39" i="147"/>
  <c r="AW39" i="147" s="1"/>
  <c r="AQ30" i="147"/>
  <c r="AW30" i="147" s="1"/>
  <c r="AD90" i="147"/>
  <c r="AQ32" i="147"/>
  <c r="AW32" i="147" s="1"/>
  <c r="AQ33" i="147"/>
  <c r="AW33" i="147" s="1"/>
  <c r="AQ72" i="147"/>
  <c r="AW72" i="147" s="1"/>
  <c r="AQ77" i="147"/>
  <c r="AW77" i="147" s="1"/>
  <c r="AQ63" i="147"/>
  <c r="AW63" i="147" s="1"/>
  <c r="AQ59" i="147"/>
  <c r="AW59" i="147" s="1"/>
  <c r="AY55" i="147"/>
  <c r="AQ83" i="147"/>
  <c r="AW83" i="147" s="1"/>
  <c r="AQ10" i="147"/>
  <c r="AW10" i="147" s="1"/>
  <c r="Z90" i="147"/>
  <c r="AQ8" i="147"/>
  <c r="AW8" i="147" s="1"/>
  <c r="AQ38" i="147"/>
  <c r="AW38" i="147" s="1"/>
  <c r="AQ27" i="147"/>
  <c r="AW27" i="147" s="1"/>
  <c r="AQ25" i="147"/>
  <c r="AW25" i="147" s="1"/>
  <c r="AQ23" i="147"/>
  <c r="AW23" i="147" s="1"/>
  <c r="AQ21" i="147"/>
  <c r="AW21" i="147" s="1"/>
  <c r="AQ19" i="147"/>
  <c r="AW19" i="147" s="1"/>
  <c r="AQ17" i="147"/>
  <c r="AW17" i="147" s="1"/>
  <c r="AQ15" i="147"/>
  <c r="AW15" i="147" s="1"/>
  <c r="AQ28" i="147"/>
  <c r="AW28" i="147" s="1"/>
  <c r="AQ31" i="147"/>
  <c r="AW31" i="147" s="1"/>
  <c r="AQ29" i="147"/>
  <c r="AW29" i="147" s="1"/>
  <c r="AY44" i="147" l="1"/>
  <c r="BA44" i="147"/>
  <c r="BB44" i="147" s="1"/>
  <c r="BA76" i="147"/>
  <c r="BB76" i="147" s="1"/>
  <c r="BA11" i="147"/>
  <c r="BB11" i="147" s="1"/>
  <c r="AX49" i="147"/>
  <c r="BA55" i="147"/>
  <c r="BB55" i="147" s="1"/>
  <c r="AX14" i="147"/>
  <c r="BA50" i="147"/>
  <c r="BB50" i="147" s="1"/>
  <c r="AY56" i="147"/>
  <c r="AY76" i="147"/>
  <c r="AX11" i="147"/>
  <c r="AY50" i="147"/>
  <c r="AY14" i="147"/>
  <c r="BA75" i="147"/>
  <c r="BB75" i="147" s="1"/>
  <c r="AX9" i="147"/>
  <c r="AY49" i="147"/>
  <c r="BA53" i="147"/>
  <c r="BB53" i="147" s="1"/>
  <c r="BA13" i="147"/>
  <c r="BB13" i="147" s="1"/>
  <c r="AX54" i="147"/>
  <c r="BA12" i="147"/>
  <c r="BB12" i="147" s="1"/>
  <c r="AY43" i="147"/>
  <c r="AY9" i="147"/>
  <c r="AY75" i="147"/>
  <c r="AX88" i="147"/>
  <c r="BA64" i="147"/>
  <c r="BB64" i="147" s="1"/>
  <c r="BA86" i="147"/>
  <c r="BB86" i="147" s="1"/>
  <c r="AX58" i="147"/>
  <c r="AX12" i="147"/>
  <c r="AY53" i="147"/>
  <c r="AX13" i="147"/>
  <c r="BA54" i="147"/>
  <c r="BB54" i="147" s="1"/>
  <c r="BA48" i="147"/>
  <c r="BB48" i="147" s="1"/>
  <c r="AY64" i="147"/>
  <c r="AX51" i="147"/>
  <c r="AY52" i="147"/>
  <c r="BA88" i="147"/>
  <c r="BB88" i="147" s="1"/>
  <c r="AY84" i="147"/>
  <c r="BA43" i="147"/>
  <c r="BB43" i="147" s="1"/>
  <c r="BA60" i="147"/>
  <c r="BB60" i="147" s="1"/>
  <c r="AX86" i="147"/>
  <c r="AY51" i="147"/>
  <c r="AY58" i="147"/>
  <c r="AY41" i="147"/>
  <c r="AY42" i="147"/>
  <c r="BA40" i="147"/>
  <c r="BB40" i="147" s="1"/>
  <c r="AY48" i="147"/>
  <c r="AX52" i="147"/>
  <c r="BA45" i="147"/>
  <c r="BB45" i="147" s="1"/>
  <c r="AX56" i="147"/>
  <c r="AY80" i="147"/>
  <c r="AX46" i="147"/>
  <c r="AX47" i="147"/>
  <c r="AY82" i="147"/>
  <c r="AY47" i="147"/>
  <c r="AY78" i="147"/>
  <c r="BA80" i="147"/>
  <c r="BB80" i="147" s="1"/>
  <c r="BA46" i="147"/>
  <c r="BB46" i="147" s="1"/>
  <c r="AY74" i="147"/>
  <c r="AX82" i="147"/>
  <c r="BA41" i="147"/>
  <c r="BB41" i="147" s="1"/>
  <c r="AX78" i="147"/>
  <c r="AX42" i="147"/>
  <c r="AY40" i="147"/>
  <c r="AX45" i="147"/>
  <c r="AX73" i="147"/>
  <c r="AX74" i="147"/>
  <c r="BA84" i="147"/>
  <c r="BB84" i="147" s="1"/>
  <c r="AY60" i="147"/>
  <c r="AY73" i="147"/>
  <c r="BA79" i="147"/>
  <c r="BB79" i="147" s="1"/>
  <c r="AX62" i="147"/>
  <c r="AY36" i="147"/>
  <c r="AX89" i="147"/>
  <c r="BA71" i="147"/>
  <c r="BB71" i="147" s="1"/>
  <c r="BA36" i="147"/>
  <c r="BB36" i="147" s="1"/>
  <c r="AX79" i="147"/>
  <c r="BA89" i="147"/>
  <c r="BB89" i="147" s="1"/>
  <c r="BA62" i="147"/>
  <c r="BB62" i="147" s="1"/>
  <c r="AX71" i="147"/>
  <c r="AX21" i="147"/>
  <c r="AY21" i="147"/>
  <c r="BA21" i="147"/>
  <c r="BB21" i="147" s="1"/>
  <c r="AY83" i="147"/>
  <c r="AX83" i="147"/>
  <c r="BA83" i="147"/>
  <c r="BB83" i="147" s="1"/>
  <c r="BA59" i="147"/>
  <c r="BB59" i="147" s="1"/>
  <c r="AY59" i="147"/>
  <c r="AX59" i="147"/>
  <c r="BA37" i="147"/>
  <c r="BB37" i="147" s="1"/>
  <c r="AY37" i="147"/>
  <c r="AX37" i="147"/>
  <c r="AX24" i="147"/>
  <c r="AY24" i="147"/>
  <c r="BA24" i="147"/>
  <c r="BB24" i="147" s="1"/>
  <c r="AY28" i="147"/>
  <c r="AX28" i="147"/>
  <c r="BA28" i="147"/>
  <c r="BB28" i="147" s="1"/>
  <c r="AX23" i="147"/>
  <c r="AY23" i="147"/>
  <c r="BA23" i="147"/>
  <c r="BB23" i="147" s="1"/>
  <c r="BA63" i="147"/>
  <c r="BB63" i="147" s="1"/>
  <c r="AY63" i="147"/>
  <c r="AX63" i="147"/>
  <c r="AY70" i="147"/>
  <c r="BA70" i="147"/>
  <c r="BB70" i="147" s="1"/>
  <c r="AX70" i="147"/>
  <c r="AX26" i="147"/>
  <c r="AY26" i="147"/>
  <c r="BA26" i="147"/>
  <c r="BB26" i="147" s="1"/>
  <c r="BA57" i="147"/>
  <c r="BB57" i="147" s="1"/>
  <c r="AY57" i="147"/>
  <c r="AX57" i="147"/>
  <c r="AX17" i="147"/>
  <c r="AY17" i="147"/>
  <c r="BA17" i="147"/>
  <c r="BB17" i="147" s="1"/>
  <c r="AX25" i="147"/>
  <c r="AY25" i="147"/>
  <c r="BA25" i="147"/>
  <c r="BB25" i="147" s="1"/>
  <c r="AQ90" i="147"/>
  <c r="AY77" i="147"/>
  <c r="AX77" i="147"/>
  <c r="BA77" i="147"/>
  <c r="BB77" i="147" s="1"/>
  <c r="BA30" i="147"/>
  <c r="BB30" i="147" s="1"/>
  <c r="AX30" i="147"/>
  <c r="AY30" i="147"/>
  <c r="BA68" i="147"/>
  <c r="BB68" i="147" s="1"/>
  <c r="AX68" i="147"/>
  <c r="AY68" i="147"/>
  <c r="AX20" i="147"/>
  <c r="AY20" i="147"/>
  <c r="BA20" i="147"/>
  <c r="BB20" i="147" s="1"/>
  <c r="BA35" i="147"/>
  <c r="BB35" i="147" s="1"/>
  <c r="AY35" i="147"/>
  <c r="AX35" i="147"/>
  <c r="BA61" i="147"/>
  <c r="BB61" i="147" s="1"/>
  <c r="AY61" i="147"/>
  <c r="AX61" i="147"/>
  <c r="AY87" i="147"/>
  <c r="AX87" i="147"/>
  <c r="BA87" i="147"/>
  <c r="BB87" i="147" s="1"/>
  <c r="BA31" i="147"/>
  <c r="BB31" i="147" s="1"/>
  <c r="AX31" i="147"/>
  <c r="AY31" i="147"/>
  <c r="BA38" i="147"/>
  <c r="BB38" i="147" s="1"/>
  <c r="AY38" i="147"/>
  <c r="AX38" i="147"/>
  <c r="BA32" i="147"/>
  <c r="BB32" i="147" s="1"/>
  <c r="AX32" i="147"/>
  <c r="AY32" i="147"/>
  <c r="AX16" i="147"/>
  <c r="AY16" i="147"/>
  <c r="BA16" i="147"/>
  <c r="BB16" i="147" s="1"/>
  <c r="AY85" i="147"/>
  <c r="BA85" i="147"/>
  <c r="BB85" i="147" s="1"/>
  <c r="AX85" i="147"/>
  <c r="BA67" i="147"/>
  <c r="BB67" i="147" s="1"/>
  <c r="AX67" i="147"/>
  <c r="AY67" i="147"/>
  <c r="AX15" i="147"/>
  <c r="AY15" i="147"/>
  <c r="BA15" i="147"/>
  <c r="BB15" i="147" s="1"/>
  <c r="AW90" i="147"/>
  <c r="BA8" i="147"/>
  <c r="AY8" i="147"/>
  <c r="AX8" i="147"/>
  <c r="AX18" i="147"/>
  <c r="AY18" i="147"/>
  <c r="BA18" i="147"/>
  <c r="BB18" i="147" s="1"/>
  <c r="BA69" i="147"/>
  <c r="BB69" i="147" s="1"/>
  <c r="AX69" i="147"/>
  <c r="AY69" i="147"/>
  <c r="AY81" i="147"/>
  <c r="BA81" i="147"/>
  <c r="BB81" i="147" s="1"/>
  <c r="AX81" i="147"/>
  <c r="BA29" i="147"/>
  <c r="BB29" i="147" s="1"/>
  <c r="AX29" i="147"/>
  <c r="AY29" i="147"/>
  <c r="AX19" i="147"/>
  <c r="AY19" i="147"/>
  <c r="BA19" i="147"/>
  <c r="BB19" i="147" s="1"/>
  <c r="AY27" i="147"/>
  <c r="AX27" i="147"/>
  <c r="BA27" i="147"/>
  <c r="BB27" i="147" s="1"/>
  <c r="AX10" i="147"/>
  <c r="AY10" i="147"/>
  <c r="BA10" i="147"/>
  <c r="BB10" i="147" s="1"/>
  <c r="AY72" i="147"/>
  <c r="AX72" i="147"/>
  <c r="BA72" i="147"/>
  <c r="BB72" i="147" s="1"/>
  <c r="AX33" i="147"/>
  <c r="AY33" i="147"/>
  <c r="BA33" i="147"/>
  <c r="BB33" i="147" s="1"/>
  <c r="BA39" i="147"/>
  <c r="BB39" i="147" s="1"/>
  <c r="AX39" i="147"/>
  <c r="AY39" i="147"/>
  <c r="AY34" i="147"/>
  <c r="AX34" i="147"/>
  <c r="BA34" i="147"/>
  <c r="BB34" i="147" s="1"/>
  <c r="AX22" i="147"/>
  <c r="AY22" i="147"/>
  <c r="BA22" i="147"/>
  <c r="BB22" i="147" s="1"/>
  <c r="BA66" i="147"/>
  <c r="BB66" i="147" s="1"/>
  <c r="AX66" i="147"/>
  <c r="AY66" i="147"/>
  <c r="BA65" i="147"/>
  <c r="BB65" i="147" s="1"/>
  <c r="AY65" i="147"/>
  <c r="AX65" i="147"/>
  <c r="AX90" i="147" l="1"/>
  <c r="BA90" i="147"/>
  <c r="BB8" i="147"/>
  <c r="BB90" i="147" s="1"/>
  <c r="AY90" i="147"/>
  <c r="B3529" i="37" l="1"/>
  <c r="C3529" i="37"/>
  <c r="D3529" i="37"/>
  <c r="E3529" i="37"/>
  <c r="F3529" i="37"/>
  <c r="G3529" i="37"/>
  <c r="H3529" i="37"/>
  <c r="I3529" i="37"/>
  <c r="J3529" i="37"/>
  <c r="K3529" i="37"/>
  <c r="L3529" i="37"/>
  <c r="M3529" i="37"/>
  <c r="N3529" i="37"/>
  <c r="O3529" i="37"/>
  <c r="P3529" i="37"/>
  <c r="Q3529" i="37"/>
  <c r="R3529" i="37"/>
  <c r="S3529" i="37"/>
  <c r="T3529" i="37"/>
  <c r="U3529" i="37"/>
  <c r="V3529" i="37"/>
  <c r="W3529" i="37"/>
  <c r="X3529" i="37"/>
  <c r="Z3529" i="37"/>
  <c r="AA3529" i="37"/>
  <c r="AB3529" i="37"/>
  <c r="AC3529" i="37"/>
  <c r="AD3529" i="37"/>
  <c r="AF3529" i="37"/>
  <c r="AC3528" i="37" l="1"/>
  <c r="Y3528" i="37"/>
  <c r="U3528" i="37"/>
  <c r="Q3528" i="37"/>
  <c r="M3528" i="37"/>
  <c r="I3528" i="37"/>
  <c r="E3528" i="37"/>
  <c r="AE3528" i="37"/>
  <c r="AA3528" i="37"/>
  <c r="W3528" i="37"/>
  <c r="S3528" i="37"/>
  <c r="O3528" i="37"/>
  <c r="K3528" i="37"/>
  <c r="G3528" i="37"/>
  <c r="X3528" i="37"/>
  <c r="P3528" i="37"/>
  <c r="H3528" i="37"/>
  <c r="B3528" i="37"/>
  <c r="AC3526" i="37"/>
  <c r="AC3527" i="37" s="1"/>
  <c r="Y3526" i="37"/>
  <c r="Y3527" i="37" s="1"/>
  <c r="U3526" i="37"/>
  <c r="U3527" i="37" s="1"/>
  <c r="Q3526" i="37"/>
  <c r="Q3527" i="37" s="1"/>
  <c r="M3526" i="37"/>
  <c r="M3527" i="37" s="1"/>
  <c r="I3526" i="37"/>
  <c r="I3527" i="37" s="1"/>
  <c r="E3526" i="37"/>
  <c r="E3527" i="37" s="1"/>
  <c r="AB3528" i="37"/>
  <c r="T3528" i="37"/>
  <c r="L3528" i="37"/>
  <c r="D3528" i="37"/>
  <c r="AE3526" i="37"/>
  <c r="AE3527" i="37" s="1"/>
  <c r="AA3526" i="37"/>
  <c r="AA3527" i="37" s="1"/>
  <c r="W3526" i="37"/>
  <c r="W3527" i="37" s="1"/>
  <c r="S3526" i="37"/>
  <c r="S3527" i="37" s="1"/>
  <c r="O3526" i="37"/>
  <c r="O3527" i="37" s="1"/>
  <c r="K3526" i="37"/>
  <c r="K3527" i="37" s="1"/>
  <c r="G3526" i="37"/>
  <c r="G3527" i="37" s="1"/>
  <c r="C3526" i="37"/>
  <c r="C3527" i="37" s="1"/>
  <c r="R3528" i="37"/>
  <c r="C3528" i="37"/>
  <c r="Z3526" i="37"/>
  <c r="Z3527" i="37" s="1"/>
  <c r="R3526" i="37"/>
  <c r="R3527" i="37" s="1"/>
  <c r="J3526" i="37"/>
  <c r="J3527" i="37" s="1"/>
  <c r="B3526" i="37"/>
  <c r="B3527" i="37" s="1"/>
  <c r="AD3528" i="37"/>
  <c r="N3528" i="37"/>
  <c r="AF3526" i="37"/>
  <c r="AF3527" i="37" s="1"/>
  <c r="X3526" i="37"/>
  <c r="X3527" i="37" s="1"/>
  <c r="P3526" i="37"/>
  <c r="P3527" i="37" s="1"/>
  <c r="H3526" i="37"/>
  <c r="H3527" i="37" s="1"/>
  <c r="Z3528" i="37"/>
  <c r="J3528" i="37"/>
  <c r="AD3526" i="37"/>
  <c r="AD3527" i="37" s="1"/>
  <c r="V3526" i="37"/>
  <c r="V3527" i="37" s="1"/>
  <c r="N3526" i="37"/>
  <c r="N3527" i="37" s="1"/>
  <c r="F3526" i="37"/>
  <c r="F3527" i="37" s="1"/>
  <c r="V3528" i="37"/>
  <c r="F3528" i="37"/>
  <c r="AB3526" i="37"/>
  <c r="AB3527" i="37" s="1"/>
  <c r="T3526" i="37"/>
  <c r="T3527" i="37" s="1"/>
  <c r="L3526" i="37"/>
  <c r="L3527" i="37" s="1"/>
  <c r="D3526" i="37"/>
  <c r="D3527" i="37" s="1"/>
  <c r="AF3678" i="37" l="1"/>
  <c r="AE3678" i="37"/>
  <c r="AD3678" i="37"/>
  <c r="AC3678" i="37"/>
  <c r="AB3678" i="37"/>
  <c r="AA3678" i="37"/>
  <c r="Z3678" i="37"/>
  <c r="Y3678" i="37"/>
  <c r="X3678" i="37"/>
  <c r="W3678" i="37"/>
  <c r="V3678" i="37"/>
  <c r="U3678" i="37"/>
  <c r="T3678" i="37"/>
  <c r="S3678" i="37"/>
  <c r="R3678" i="37"/>
  <c r="Q3678" i="37"/>
  <c r="P3678" i="37"/>
  <c r="O3678" i="37"/>
  <c r="N3678" i="37"/>
  <c r="M3678" i="37"/>
  <c r="L3678" i="37"/>
  <c r="K3678" i="37"/>
  <c r="J3678" i="37"/>
  <c r="I3678" i="37"/>
  <c r="H3678" i="37"/>
  <c r="G3678" i="37"/>
  <c r="F3678" i="37"/>
  <c r="E3678" i="37"/>
  <c r="D3678" i="37"/>
  <c r="C3678" i="37"/>
  <c r="X27" i="37"/>
  <c r="X52" i="37" s="1"/>
  <c r="X77" i="37" s="1"/>
  <c r="X102" i="37" s="1"/>
  <c r="X127" i="37" s="1"/>
  <c r="X152" i="37" s="1"/>
  <c r="X177" i="37" s="1"/>
  <c r="X202" i="37" s="1"/>
  <c r="X227" i="37" s="1"/>
  <c r="X252" i="37" s="1"/>
  <c r="X277" i="37" s="1"/>
  <c r="X302" i="37" s="1"/>
  <c r="X327" i="37" s="1"/>
  <c r="X352" i="37" s="1"/>
  <c r="X377" i="37" s="1"/>
  <c r="X402" i="37" s="1"/>
  <c r="X427" i="37" s="1"/>
  <c r="X452" i="37" s="1"/>
  <c r="X477" i="37" s="1"/>
  <c r="X502" i="37" s="1"/>
  <c r="X527" i="37" s="1"/>
  <c r="X552" i="37" s="1"/>
  <c r="X577" i="37" s="1"/>
  <c r="X602" i="37" s="1"/>
  <c r="X627" i="37" s="1"/>
  <c r="X652" i="37" s="1"/>
  <c r="X677" i="37" s="1"/>
  <c r="X702" i="37" s="1"/>
  <c r="X727" i="37" s="1"/>
  <c r="X752" i="37" s="1"/>
  <c r="X777" i="37" s="1"/>
  <c r="X802" i="37" s="1"/>
  <c r="X827" i="37" s="1"/>
  <c r="X852" i="37" s="1"/>
  <c r="X877" i="37" s="1"/>
  <c r="X902" i="37" s="1"/>
  <c r="X927" i="37" s="1"/>
  <c r="X952" i="37" s="1"/>
  <c r="X977" i="37" s="1"/>
  <c r="X1002" i="37" s="1"/>
  <c r="X1027" i="37" s="1"/>
  <c r="X1052" i="37" s="1"/>
  <c r="X1077" i="37" s="1"/>
  <c r="X1102" i="37" s="1"/>
  <c r="X1127" i="37" s="1"/>
  <c r="X1152" i="37" s="1"/>
  <c r="X1177" i="37" s="1"/>
  <c r="X1202" i="37" s="1"/>
  <c r="X1227" i="37" s="1"/>
  <c r="X1252" i="37" s="1"/>
  <c r="X1277" i="37" s="1"/>
  <c r="X1302" i="37" s="1"/>
  <c r="X1327" i="37" s="1"/>
  <c r="X1352" i="37" s="1"/>
  <c r="X1377" i="37" s="1"/>
  <c r="X1403" i="37" s="1"/>
  <c r="X1428" i="37" s="1"/>
  <c r="X1453" i="37" s="1"/>
  <c r="X1478" i="37" s="1"/>
  <c r="X1503" i="37" s="1"/>
  <c r="X1528" i="37" s="1"/>
  <c r="X1553" i="37" s="1"/>
  <c r="X1578" i="37" s="1"/>
  <c r="X1603" i="37" s="1"/>
  <c r="X1628" i="37" s="1"/>
  <c r="X1653" i="37" s="1"/>
  <c r="X1678" i="37" s="1"/>
  <c r="X1703" i="37" s="1"/>
  <c r="X1728" i="37" s="1"/>
  <c r="X1753" i="37" s="1"/>
  <c r="X1778" i="37" s="1"/>
  <c r="X1803" i="37" s="1"/>
  <c r="X1828" i="37" s="1"/>
  <c r="X1853" i="37" s="1"/>
  <c r="X1879" i="37" s="1"/>
  <c r="H3453" i="37" l="1"/>
  <c r="B3627" i="37"/>
  <c r="B3628" i="37" s="1"/>
  <c r="B3654" i="37"/>
  <c r="AF3652" i="37"/>
  <c r="AF3653" i="37" s="1"/>
  <c r="B3652" i="37"/>
  <c r="B3653" i="37" s="1"/>
  <c r="C3652" i="37"/>
  <c r="C3653" i="37" s="1"/>
  <c r="X1904" i="37"/>
  <c r="X1929" i="37" s="1"/>
  <c r="X1954" i="37" s="1"/>
  <c r="X1979" i="37" s="1"/>
  <c r="X2004" i="37" s="1"/>
  <c r="X2029" i="37" s="1"/>
  <c r="X2054" i="37" s="1"/>
  <c r="X2079" i="37" s="1"/>
  <c r="X2104" i="37" s="1"/>
  <c r="X2129" i="37" s="1"/>
  <c r="X2154" i="37" s="1"/>
  <c r="X2179" i="37" s="1"/>
  <c r="X2204" i="37" s="1"/>
  <c r="X2229" i="37" s="1"/>
  <c r="X2254" i="37" s="1"/>
  <c r="X2279" i="37" s="1"/>
  <c r="X2304" i="37" s="1"/>
  <c r="X2329" i="37" s="1"/>
  <c r="X2355" i="37" s="1"/>
  <c r="X2380" i="37" s="1"/>
  <c r="X2405" i="37" s="1"/>
  <c r="X2430" i="37" s="1"/>
  <c r="X2455" i="37" s="1"/>
  <c r="X2480" i="37" s="1"/>
  <c r="X2505" i="37" s="1"/>
  <c r="X2530" i="37" s="1"/>
  <c r="X2555" i="37" s="1"/>
  <c r="X2580" i="37" s="1"/>
  <c r="X2605" i="37" s="1"/>
  <c r="X2630" i="37" s="1"/>
  <c r="X2655" i="37" s="1"/>
  <c r="X2680" i="37" s="1"/>
  <c r="X2705" i="37" s="1"/>
  <c r="X2730" i="37" s="1"/>
  <c r="X2755" i="37" s="1"/>
  <c r="X2780" i="37" s="1"/>
  <c r="X2805" i="37" s="1"/>
  <c r="X2830" i="37" s="1"/>
  <c r="X2855" i="37" s="1"/>
  <c r="X2880" i="37" s="1"/>
  <c r="X2905" i="37" s="1"/>
  <c r="X2930" i="37" s="1"/>
  <c r="X2955" i="37" s="1"/>
  <c r="X2980" i="37" s="1"/>
  <c r="X3005" i="37" s="1"/>
  <c r="X3030" i="37" s="1"/>
  <c r="X3055" i="37" s="1"/>
  <c r="X3080" i="37" s="1"/>
  <c r="X3105" i="37" s="1"/>
  <c r="X3130" i="37" s="1"/>
  <c r="X3155" i="37" s="1"/>
  <c r="X3180" i="37" s="1"/>
  <c r="X3205" i="37" s="1"/>
  <c r="X3230" i="37" s="1"/>
  <c r="X3255" i="37" s="1"/>
  <c r="X3280" i="37" s="1"/>
  <c r="X3305" i="37" s="1"/>
  <c r="X3330" i="37" s="1"/>
  <c r="X3355" i="37" s="1"/>
  <c r="X3380" i="37" s="1"/>
  <c r="X3405" i="37" s="1"/>
  <c r="X3431" i="37" s="1"/>
  <c r="X3456" i="37" s="1"/>
  <c r="X3481" i="37" s="1"/>
  <c r="AD1224" i="37"/>
  <c r="Z1224" i="37"/>
  <c r="V1224" i="37"/>
  <c r="R1224" i="37"/>
  <c r="N1224" i="37"/>
  <c r="J1224" i="37"/>
  <c r="F1224" i="37"/>
  <c r="B1224" i="37"/>
  <c r="AC1222" i="37"/>
  <c r="Y1222" i="37"/>
  <c r="U1222" i="37"/>
  <c r="Q1222" i="37"/>
  <c r="M1222" i="37"/>
  <c r="I1222" i="37"/>
  <c r="E1222" i="37"/>
  <c r="AC1224" i="37"/>
  <c r="Y1224" i="37"/>
  <c r="U1224" i="37"/>
  <c r="Q1224" i="37"/>
  <c r="M1224" i="37"/>
  <c r="I1224" i="37"/>
  <c r="E1224" i="37"/>
  <c r="AF1222" i="37"/>
  <c r="AB1222" i="37"/>
  <c r="X1222" i="37"/>
  <c r="T1222" i="37"/>
  <c r="P1222" i="37"/>
  <c r="L1222" i="37"/>
  <c r="H1222" i="37"/>
  <c r="D1222" i="37"/>
  <c r="AF1224" i="37"/>
  <c r="AB1224" i="37"/>
  <c r="X1224" i="37"/>
  <c r="T1224" i="37"/>
  <c r="P1224" i="37"/>
  <c r="L1224" i="37"/>
  <c r="H1224" i="37"/>
  <c r="D1224" i="37"/>
  <c r="AE1222" i="37"/>
  <c r="AA1222" i="37"/>
  <c r="W1222" i="37"/>
  <c r="S1222" i="37"/>
  <c r="O1222" i="37"/>
  <c r="K1222" i="37"/>
  <c r="G1222" i="37"/>
  <c r="C1222" i="37"/>
  <c r="AE1224" i="37"/>
  <c r="AA1224" i="37"/>
  <c r="W1224" i="37"/>
  <c r="S1224" i="37"/>
  <c r="O1224" i="37"/>
  <c r="K1224" i="37"/>
  <c r="G1224" i="37"/>
  <c r="C1224" i="37"/>
  <c r="AD1222" i="37"/>
  <c r="Z1222" i="37"/>
  <c r="V1222" i="37"/>
  <c r="R1222" i="37"/>
  <c r="N1222" i="37"/>
  <c r="J1222" i="37"/>
  <c r="F1222" i="37"/>
  <c r="B1222" i="37"/>
  <c r="AD1324" i="37"/>
  <c r="Z1324" i="37"/>
  <c r="V1324" i="37"/>
  <c r="R1324" i="37"/>
  <c r="N1324" i="37"/>
  <c r="J1324" i="37"/>
  <c r="F1324" i="37"/>
  <c r="B1324" i="37"/>
  <c r="AC1322" i="37"/>
  <c r="Y1322" i="37"/>
  <c r="U1322" i="37"/>
  <c r="Q1322" i="37"/>
  <c r="M1322" i="37"/>
  <c r="I1322" i="37"/>
  <c r="E1322" i="37"/>
  <c r="AC1324" i="37"/>
  <c r="Y1324" i="37"/>
  <c r="U1324" i="37"/>
  <c r="Q1324" i="37"/>
  <c r="M1324" i="37"/>
  <c r="I1324" i="37"/>
  <c r="E1324" i="37"/>
  <c r="AF1322" i="37"/>
  <c r="AB1322" i="37"/>
  <c r="X1322" i="37"/>
  <c r="T1322" i="37"/>
  <c r="P1322" i="37"/>
  <c r="L1322" i="37"/>
  <c r="H1322" i="37"/>
  <c r="D1322" i="37"/>
  <c r="AB1324" i="37"/>
  <c r="X1324" i="37"/>
  <c r="T1324" i="37"/>
  <c r="P1324" i="37"/>
  <c r="L1324" i="37"/>
  <c r="H1324" i="37"/>
  <c r="D1324" i="37"/>
  <c r="AE1322" i="37"/>
  <c r="AA1322" i="37"/>
  <c r="W1322" i="37"/>
  <c r="S1322" i="37"/>
  <c r="O1322" i="37"/>
  <c r="K1322" i="37"/>
  <c r="G1322" i="37"/>
  <c r="C1322" i="37"/>
  <c r="AE1324" i="37"/>
  <c r="AA1324" i="37"/>
  <c r="W1324" i="37"/>
  <c r="S1324" i="37"/>
  <c r="O1324" i="37"/>
  <c r="K1324" i="37"/>
  <c r="G1324" i="37"/>
  <c r="C1324" i="37"/>
  <c r="AD1322" i="37"/>
  <c r="Z1322" i="37"/>
  <c r="V1322" i="37"/>
  <c r="R1322" i="37"/>
  <c r="N1322" i="37"/>
  <c r="J1322" i="37"/>
  <c r="F1322" i="37"/>
  <c r="B1322" i="37"/>
  <c r="AD1425" i="37"/>
  <c r="Z1425" i="37"/>
  <c r="V1425" i="37"/>
  <c r="R1425" i="37"/>
  <c r="N1425" i="37"/>
  <c r="J1425" i="37"/>
  <c r="F1425" i="37"/>
  <c r="B1425" i="37"/>
  <c r="AC1423" i="37"/>
  <c r="Y1423" i="37"/>
  <c r="U1423" i="37"/>
  <c r="Q1423" i="37"/>
  <c r="M1423" i="37"/>
  <c r="I1423" i="37"/>
  <c r="E1423" i="37"/>
  <c r="AC1425" i="37"/>
  <c r="Y1425" i="37"/>
  <c r="U1425" i="37"/>
  <c r="Q1425" i="37"/>
  <c r="M1425" i="37"/>
  <c r="I1425" i="37"/>
  <c r="E1425" i="37"/>
  <c r="AF1423" i="37"/>
  <c r="AB1423" i="37"/>
  <c r="X1423" i="37"/>
  <c r="T1423" i="37"/>
  <c r="P1423" i="37"/>
  <c r="L1423" i="37"/>
  <c r="H1423" i="37"/>
  <c r="D1423" i="37"/>
  <c r="AB1425" i="37"/>
  <c r="X1425" i="37"/>
  <c r="T1425" i="37"/>
  <c r="P1425" i="37"/>
  <c r="L1425" i="37"/>
  <c r="H1425" i="37"/>
  <c r="D1425" i="37"/>
  <c r="AE1423" i="37"/>
  <c r="AA1423" i="37"/>
  <c r="W1423" i="37"/>
  <c r="S1423" i="37"/>
  <c r="O1423" i="37"/>
  <c r="K1423" i="37"/>
  <c r="G1423" i="37"/>
  <c r="C1423" i="37"/>
  <c r="AE1425" i="37"/>
  <c r="AA1425" i="37"/>
  <c r="W1425" i="37"/>
  <c r="S1425" i="37"/>
  <c r="O1425" i="37"/>
  <c r="K1425" i="37"/>
  <c r="G1425" i="37"/>
  <c r="C1425" i="37"/>
  <c r="AD1423" i="37"/>
  <c r="Z1423" i="37"/>
  <c r="V1423" i="37"/>
  <c r="R1423" i="37"/>
  <c r="N1423" i="37"/>
  <c r="J1423" i="37"/>
  <c r="F1423" i="37"/>
  <c r="B1423" i="37"/>
  <c r="AD1525" i="37"/>
  <c r="Z1525" i="37"/>
  <c r="V1525" i="37"/>
  <c r="R1525" i="37"/>
  <c r="N1525" i="37"/>
  <c r="J1525" i="37"/>
  <c r="F1525" i="37"/>
  <c r="B1525" i="37"/>
  <c r="AC1523" i="37"/>
  <c r="Y1523" i="37"/>
  <c r="U1523" i="37"/>
  <c r="Q1523" i="37"/>
  <c r="AC1525" i="37"/>
  <c r="Y1525" i="37"/>
  <c r="U1525" i="37"/>
  <c r="Q1525" i="37"/>
  <c r="M1525" i="37"/>
  <c r="I1525" i="37"/>
  <c r="E1525" i="37"/>
  <c r="AF1523" i="37"/>
  <c r="AB1523" i="37"/>
  <c r="X1523" i="37"/>
  <c r="T1523" i="37"/>
  <c r="P1523" i="37"/>
  <c r="AE1525" i="37"/>
  <c r="AA1525" i="37"/>
  <c r="W1525" i="37"/>
  <c r="S1525" i="37"/>
  <c r="O1525" i="37"/>
  <c r="K1525" i="37"/>
  <c r="G1525" i="37"/>
  <c r="C1525" i="37"/>
  <c r="AD1523" i="37"/>
  <c r="Z1523" i="37"/>
  <c r="V1523" i="37"/>
  <c r="R1523" i="37"/>
  <c r="N1523" i="37"/>
  <c r="AB1525" i="37"/>
  <c r="L1525" i="37"/>
  <c r="AA1523" i="37"/>
  <c r="M1523" i="37"/>
  <c r="I1523" i="37"/>
  <c r="E1523" i="37"/>
  <c r="X1525" i="37"/>
  <c r="H1525" i="37"/>
  <c r="W1523" i="37"/>
  <c r="L1523" i="37"/>
  <c r="H1523" i="37"/>
  <c r="D1523" i="37"/>
  <c r="T1525" i="37"/>
  <c r="D1525" i="37"/>
  <c r="S1523" i="37"/>
  <c r="K1523" i="37"/>
  <c r="G1523" i="37"/>
  <c r="C1523" i="37"/>
  <c r="P1525" i="37"/>
  <c r="AE1523" i="37"/>
  <c r="O1523" i="37"/>
  <c r="J1523" i="37"/>
  <c r="F1523" i="37"/>
  <c r="B1523" i="37"/>
  <c r="AD1625" i="37"/>
  <c r="Z1625" i="37"/>
  <c r="V1625" i="37"/>
  <c r="R1625" i="37"/>
  <c r="N1625" i="37"/>
  <c r="J1625" i="37"/>
  <c r="F1625" i="37"/>
  <c r="B1625" i="37"/>
  <c r="AC1623" i="37"/>
  <c r="Y1623" i="37"/>
  <c r="U1623" i="37"/>
  <c r="Q1623" i="37"/>
  <c r="M1623" i="37"/>
  <c r="I1623" i="37"/>
  <c r="E1623" i="37"/>
  <c r="AC1625" i="37"/>
  <c r="Y1625" i="37"/>
  <c r="U1625" i="37"/>
  <c r="Q1625" i="37"/>
  <c r="M1625" i="37"/>
  <c r="I1625" i="37"/>
  <c r="E1625" i="37"/>
  <c r="AF1623" i="37"/>
  <c r="AB1623" i="37"/>
  <c r="X1623" i="37"/>
  <c r="T1623" i="37"/>
  <c r="P1623" i="37"/>
  <c r="L1623" i="37"/>
  <c r="H1623" i="37"/>
  <c r="D1623" i="37"/>
  <c r="AE1625" i="37"/>
  <c r="AA1625" i="37"/>
  <c r="W1625" i="37"/>
  <c r="S1625" i="37"/>
  <c r="O1625" i="37"/>
  <c r="K1625" i="37"/>
  <c r="G1625" i="37"/>
  <c r="C1625" i="37"/>
  <c r="AD1623" i="37"/>
  <c r="Z1623" i="37"/>
  <c r="V1623" i="37"/>
  <c r="R1623" i="37"/>
  <c r="N1623" i="37"/>
  <c r="J1623" i="37"/>
  <c r="F1623" i="37"/>
  <c r="B1623" i="37"/>
  <c r="T1625" i="37"/>
  <c r="D1625" i="37"/>
  <c r="S1623" i="37"/>
  <c r="C1623" i="37"/>
  <c r="AF1625" i="37"/>
  <c r="P1625" i="37"/>
  <c r="AE1623" i="37"/>
  <c r="O1623" i="37"/>
  <c r="AB1625" i="37"/>
  <c r="L1625" i="37"/>
  <c r="AA1623" i="37"/>
  <c r="K1623" i="37"/>
  <c r="X1625" i="37"/>
  <c r="H1625" i="37"/>
  <c r="W1623" i="37"/>
  <c r="G1623" i="37"/>
  <c r="AD1725" i="37"/>
  <c r="Z1725" i="37"/>
  <c r="V1725" i="37"/>
  <c r="R1725" i="37"/>
  <c r="N1725" i="37"/>
  <c r="J1725" i="37"/>
  <c r="F1725" i="37"/>
  <c r="B1725" i="37"/>
  <c r="AC1723" i="37"/>
  <c r="Y1723" i="37"/>
  <c r="U1723" i="37"/>
  <c r="Q1723" i="37"/>
  <c r="M1723" i="37"/>
  <c r="I1723" i="37"/>
  <c r="E1723" i="37"/>
  <c r="AC1725" i="37"/>
  <c r="Y1725" i="37"/>
  <c r="U1725" i="37"/>
  <c r="Q1725" i="37"/>
  <c r="M1725" i="37"/>
  <c r="I1725" i="37"/>
  <c r="E1725" i="37"/>
  <c r="AF1723" i="37"/>
  <c r="AB1723" i="37"/>
  <c r="X1723" i="37"/>
  <c r="T1723" i="37"/>
  <c r="P1723" i="37"/>
  <c r="L1723" i="37"/>
  <c r="H1723" i="37"/>
  <c r="D1723" i="37"/>
  <c r="AB1725" i="37"/>
  <c r="X1725" i="37"/>
  <c r="T1725" i="37"/>
  <c r="P1725" i="37"/>
  <c r="L1725" i="37"/>
  <c r="H1725" i="37"/>
  <c r="D1725" i="37"/>
  <c r="AE1723" i="37"/>
  <c r="AA1723" i="37"/>
  <c r="W1723" i="37"/>
  <c r="S1723" i="37"/>
  <c r="O1723" i="37"/>
  <c r="K1723" i="37"/>
  <c r="G1723" i="37"/>
  <c r="C1723" i="37"/>
  <c r="AE1725" i="37"/>
  <c r="AA1725" i="37"/>
  <c r="W1725" i="37"/>
  <c r="S1725" i="37"/>
  <c r="O1725" i="37"/>
  <c r="K1725" i="37"/>
  <c r="G1725" i="37"/>
  <c r="C1725" i="37"/>
  <c r="AD1723" i="37"/>
  <c r="Z1723" i="37"/>
  <c r="V1723" i="37"/>
  <c r="R1723" i="37"/>
  <c r="N1723" i="37"/>
  <c r="J1723" i="37"/>
  <c r="F1723" i="37"/>
  <c r="B1723" i="37"/>
  <c r="AD1825" i="37"/>
  <c r="Z1825" i="37"/>
  <c r="V1825" i="37"/>
  <c r="R1825" i="37"/>
  <c r="N1825" i="37"/>
  <c r="J1825" i="37"/>
  <c r="F1825" i="37"/>
  <c r="B1825" i="37"/>
  <c r="AC1823" i="37"/>
  <c r="Y1823" i="37"/>
  <c r="U1823" i="37"/>
  <c r="Q1823" i="37"/>
  <c r="M1823" i="37"/>
  <c r="I1823" i="37"/>
  <c r="E1823" i="37"/>
  <c r="AC1825" i="37"/>
  <c r="Y1825" i="37"/>
  <c r="U1825" i="37"/>
  <c r="Q1825" i="37"/>
  <c r="M1825" i="37"/>
  <c r="I1825" i="37"/>
  <c r="E1825" i="37"/>
  <c r="AF1823" i="37"/>
  <c r="AB1823" i="37"/>
  <c r="X1823" i="37"/>
  <c r="T1823" i="37"/>
  <c r="P1823" i="37"/>
  <c r="L1823" i="37"/>
  <c r="H1823" i="37"/>
  <c r="D1823" i="37"/>
  <c r="AB1825" i="37"/>
  <c r="X1825" i="37"/>
  <c r="T1825" i="37"/>
  <c r="P1825" i="37"/>
  <c r="L1825" i="37"/>
  <c r="H1825" i="37"/>
  <c r="D1825" i="37"/>
  <c r="AE1823" i="37"/>
  <c r="AA1823" i="37"/>
  <c r="W1823" i="37"/>
  <c r="S1823" i="37"/>
  <c r="O1823" i="37"/>
  <c r="K1823" i="37"/>
  <c r="G1823" i="37"/>
  <c r="C1823" i="37"/>
  <c r="AE1825" i="37"/>
  <c r="AA1825" i="37"/>
  <c r="W1825" i="37"/>
  <c r="S1825" i="37"/>
  <c r="O1825" i="37"/>
  <c r="K1825" i="37"/>
  <c r="G1825" i="37"/>
  <c r="C1825" i="37"/>
  <c r="AD1823" i="37"/>
  <c r="Z1823" i="37"/>
  <c r="V1823" i="37"/>
  <c r="R1823" i="37"/>
  <c r="N1823" i="37"/>
  <c r="J1823" i="37"/>
  <c r="F1823" i="37"/>
  <c r="B1823" i="37"/>
  <c r="AD1926" i="37"/>
  <c r="Z1926" i="37"/>
  <c r="V1926" i="37"/>
  <c r="R1926" i="37"/>
  <c r="N1926" i="37"/>
  <c r="J1926" i="37"/>
  <c r="F1926" i="37"/>
  <c r="B1926" i="37"/>
  <c r="AC1924" i="37"/>
  <c r="Y1924" i="37"/>
  <c r="U1924" i="37"/>
  <c r="Q1924" i="37"/>
  <c r="M1924" i="37"/>
  <c r="I1924" i="37"/>
  <c r="E1924" i="37"/>
  <c r="AC1926" i="37"/>
  <c r="Y1926" i="37"/>
  <c r="U1926" i="37"/>
  <c r="Q1926" i="37"/>
  <c r="M1926" i="37"/>
  <c r="I1926" i="37"/>
  <c r="E1926" i="37"/>
  <c r="AF1924" i="37"/>
  <c r="AB1924" i="37"/>
  <c r="X1924" i="37"/>
  <c r="T1924" i="37"/>
  <c r="P1924" i="37"/>
  <c r="L1924" i="37"/>
  <c r="H1924" i="37"/>
  <c r="D1924" i="37"/>
  <c r="AB1926" i="37"/>
  <c r="X1926" i="37"/>
  <c r="T1926" i="37"/>
  <c r="P1926" i="37"/>
  <c r="L1926" i="37"/>
  <c r="H1926" i="37"/>
  <c r="D1926" i="37"/>
  <c r="AE1924" i="37"/>
  <c r="AA1924" i="37"/>
  <c r="W1924" i="37"/>
  <c r="S1924" i="37"/>
  <c r="O1924" i="37"/>
  <c r="K1924" i="37"/>
  <c r="G1924" i="37"/>
  <c r="C1924" i="37"/>
  <c r="AE1926" i="37"/>
  <c r="AA1926" i="37"/>
  <c r="W1926" i="37"/>
  <c r="S1926" i="37"/>
  <c r="O1926" i="37"/>
  <c r="K1926" i="37"/>
  <c r="G1926" i="37"/>
  <c r="C1926" i="37"/>
  <c r="AD1924" i="37"/>
  <c r="Z1924" i="37"/>
  <c r="V1924" i="37"/>
  <c r="R1924" i="37"/>
  <c r="N1924" i="37"/>
  <c r="J1924" i="37"/>
  <c r="F1924" i="37"/>
  <c r="B1924" i="37"/>
  <c r="AE2026" i="37"/>
  <c r="AA2026" i="37"/>
  <c r="W2026" i="37"/>
  <c r="S2026" i="37"/>
  <c r="O2026" i="37"/>
  <c r="K2026" i="37"/>
  <c r="G2026" i="37"/>
  <c r="C2026" i="37"/>
  <c r="AD2024" i="37"/>
  <c r="Z2024" i="37"/>
  <c r="V2024" i="37"/>
  <c r="AC2026" i="37"/>
  <c r="Y2026" i="37"/>
  <c r="U2026" i="37"/>
  <c r="Q2026" i="37"/>
  <c r="M2026" i="37"/>
  <c r="I2026" i="37"/>
  <c r="E2026" i="37"/>
  <c r="AF2024" i="37"/>
  <c r="AB2024" i="37"/>
  <c r="X2024" i="37"/>
  <c r="T2024" i="37"/>
  <c r="X2026" i="37"/>
  <c r="P2026" i="37"/>
  <c r="H2026" i="37"/>
  <c r="AE2024" i="37"/>
  <c r="W2024" i="37"/>
  <c r="Q2024" i="37"/>
  <c r="M2024" i="37"/>
  <c r="I2024" i="37"/>
  <c r="E2024" i="37"/>
  <c r="AD2026" i="37"/>
  <c r="V2026" i="37"/>
  <c r="N2026" i="37"/>
  <c r="F2026" i="37"/>
  <c r="AC2024" i="37"/>
  <c r="U2024" i="37"/>
  <c r="P2024" i="37"/>
  <c r="L2024" i="37"/>
  <c r="H2024" i="37"/>
  <c r="D2024" i="37"/>
  <c r="AB2026" i="37"/>
  <c r="T2026" i="37"/>
  <c r="L2026" i="37"/>
  <c r="D2026" i="37"/>
  <c r="AA2024" i="37"/>
  <c r="S2024" i="37"/>
  <c r="O2024" i="37"/>
  <c r="K2024" i="37"/>
  <c r="G2024" i="37"/>
  <c r="C2024" i="37"/>
  <c r="Z2026" i="37"/>
  <c r="R2026" i="37"/>
  <c r="J2026" i="37"/>
  <c r="B2026" i="37"/>
  <c r="Y2024" i="37"/>
  <c r="R2024" i="37"/>
  <c r="N2024" i="37"/>
  <c r="J2024" i="37"/>
  <c r="F2024" i="37"/>
  <c r="B2024" i="37"/>
  <c r="AB2126" i="37"/>
  <c r="X2126" i="37"/>
  <c r="T2126" i="37"/>
  <c r="P2126" i="37"/>
  <c r="L2126" i="37"/>
  <c r="H2126" i="37"/>
  <c r="D2126" i="37"/>
  <c r="AE2124" i="37"/>
  <c r="AA2124" i="37"/>
  <c r="W2124" i="37"/>
  <c r="S2124" i="37"/>
  <c r="O2124" i="37"/>
  <c r="K2124" i="37"/>
  <c r="G2124" i="37"/>
  <c r="C2124" i="37"/>
  <c r="AE2126" i="37"/>
  <c r="AA2126" i="37"/>
  <c r="W2126" i="37"/>
  <c r="S2126" i="37"/>
  <c r="O2126" i="37"/>
  <c r="K2126" i="37"/>
  <c r="G2126" i="37"/>
  <c r="C2126" i="37"/>
  <c r="AD2124" i="37"/>
  <c r="Z2124" i="37"/>
  <c r="V2124" i="37"/>
  <c r="R2124" i="37"/>
  <c r="N2124" i="37"/>
  <c r="J2124" i="37"/>
  <c r="F2124" i="37"/>
  <c r="B2124" i="37"/>
  <c r="AC2126" i="37"/>
  <c r="Y2126" i="37"/>
  <c r="U2126" i="37"/>
  <c r="Q2126" i="37"/>
  <c r="M2126" i="37"/>
  <c r="I2126" i="37"/>
  <c r="E2126" i="37"/>
  <c r="AF2124" i="37"/>
  <c r="AB2124" i="37"/>
  <c r="X2124" i="37"/>
  <c r="T2124" i="37"/>
  <c r="P2124" i="37"/>
  <c r="L2124" i="37"/>
  <c r="H2124" i="37"/>
  <c r="D2124" i="37"/>
  <c r="V2126" i="37"/>
  <c r="F2126" i="37"/>
  <c r="U2124" i="37"/>
  <c r="E2124" i="37"/>
  <c r="R2126" i="37"/>
  <c r="B2126" i="37"/>
  <c r="Q2124" i="37"/>
  <c r="AD2126" i="37"/>
  <c r="N2126" i="37"/>
  <c r="AC2124" i="37"/>
  <c r="M2124" i="37"/>
  <c r="Z2126" i="37"/>
  <c r="J2126" i="37"/>
  <c r="Y2124" i="37"/>
  <c r="I2124" i="37"/>
  <c r="AF2226" i="37"/>
  <c r="AB2226" i="37"/>
  <c r="X2226" i="37"/>
  <c r="T2226" i="37"/>
  <c r="P2226" i="37"/>
  <c r="L2226" i="37"/>
  <c r="H2226" i="37"/>
  <c r="D2226" i="37"/>
  <c r="AE2224" i="37"/>
  <c r="AA2224" i="37"/>
  <c r="W2224" i="37"/>
  <c r="S2224" i="37"/>
  <c r="O2224" i="37"/>
  <c r="K2224" i="37"/>
  <c r="G2224" i="37"/>
  <c r="C2224" i="37"/>
  <c r="AE2226" i="37"/>
  <c r="AA2226" i="37"/>
  <c r="W2226" i="37"/>
  <c r="S2226" i="37"/>
  <c r="O2226" i="37"/>
  <c r="K2226" i="37"/>
  <c r="G2226" i="37"/>
  <c r="C2226" i="37"/>
  <c r="AD2224" i="37"/>
  <c r="Z2224" i="37"/>
  <c r="V2224" i="37"/>
  <c r="R2224" i="37"/>
  <c r="N2224" i="37"/>
  <c r="J2224" i="37"/>
  <c r="F2224" i="37"/>
  <c r="B2224" i="37"/>
  <c r="AD2226" i="37"/>
  <c r="Z2226" i="37"/>
  <c r="V2226" i="37"/>
  <c r="R2226" i="37"/>
  <c r="N2226" i="37"/>
  <c r="J2226" i="37"/>
  <c r="F2226" i="37"/>
  <c r="B2226" i="37"/>
  <c r="AC2224" i="37"/>
  <c r="Y2224" i="37"/>
  <c r="U2224" i="37"/>
  <c r="Q2224" i="37"/>
  <c r="M2224" i="37"/>
  <c r="I2224" i="37"/>
  <c r="E2224" i="37"/>
  <c r="AC2226" i="37"/>
  <c r="Y2226" i="37"/>
  <c r="U2226" i="37"/>
  <c r="Q2226" i="37"/>
  <c r="M2226" i="37"/>
  <c r="I2226" i="37"/>
  <c r="E2226" i="37"/>
  <c r="AF2224" i="37"/>
  <c r="AB2224" i="37"/>
  <c r="X2224" i="37"/>
  <c r="T2224" i="37"/>
  <c r="P2224" i="37"/>
  <c r="L2224" i="37"/>
  <c r="H2224" i="37"/>
  <c r="D2224" i="37"/>
  <c r="AF2326" i="37"/>
  <c r="AB2326" i="37"/>
  <c r="X2326" i="37"/>
  <c r="T2326" i="37"/>
  <c r="P2326" i="37"/>
  <c r="L2326" i="37"/>
  <c r="H2326" i="37"/>
  <c r="D2326" i="37"/>
  <c r="AE2324" i="37"/>
  <c r="AA2324" i="37"/>
  <c r="W2324" i="37"/>
  <c r="S2324" i="37"/>
  <c r="O2324" i="37"/>
  <c r="K2324" i="37"/>
  <c r="G2324" i="37"/>
  <c r="C2324" i="37"/>
  <c r="AE2326" i="37"/>
  <c r="AA2326" i="37"/>
  <c r="W2326" i="37"/>
  <c r="S2326" i="37"/>
  <c r="O2326" i="37"/>
  <c r="K2326" i="37"/>
  <c r="G2326" i="37"/>
  <c r="C2326" i="37"/>
  <c r="AD2324" i="37"/>
  <c r="Z2324" i="37"/>
  <c r="V2324" i="37"/>
  <c r="R2324" i="37"/>
  <c r="N2324" i="37"/>
  <c r="J2324" i="37"/>
  <c r="F2324" i="37"/>
  <c r="B2324" i="37"/>
  <c r="AD2326" i="37"/>
  <c r="Z2326" i="37"/>
  <c r="V2326" i="37"/>
  <c r="R2326" i="37"/>
  <c r="N2326" i="37"/>
  <c r="J2326" i="37"/>
  <c r="F2326" i="37"/>
  <c r="B2326" i="37"/>
  <c r="AC2324" i="37"/>
  <c r="Y2324" i="37"/>
  <c r="U2324" i="37"/>
  <c r="Q2324" i="37"/>
  <c r="M2324" i="37"/>
  <c r="I2324" i="37"/>
  <c r="E2324" i="37"/>
  <c r="AC2326" i="37"/>
  <c r="Y2326" i="37"/>
  <c r="U2326" i="37"/>
  <c r="Q2326" i="37"/>
  <c r="M2326" i="37"/>
  <c r="I2326" i="37"/>
  <c r="E2326" i="37"/>
  <c r="AF2324" i="37"/>
  <c r="AB2324" i="37"/>
  <c r="X2324" i="37"/>
  <c r="T2324" i="37"/>
  <c r="P2324" i="37"/>
  <c r="L2324" i="37"/>
  <c r="H2324" i="37"/>
  <c r="D2324" i="37"/>
  <c r="AD2427" i="37"/>
  <c r="Z2427" i="37"/>
  <c r="V2427" i="37"/>
  <c r="R2427" i="37"/>
  <c r="N2427" i="37"/>
  <c r="J2427" i="37"/>
  <c r="F2427" i="37"/>
  <c r="B2427" i="37"/>
  <c r="AC2425" i="37"/>
  <c r="Y2425" i="37"/>
  <c r="U2425" i="37"/>
  <c r="Q2425" i="37"/>
  <c r="M2425" i="37"/>
  <c r="I2425" i="37"/>
  <c r="E2425" i="37"/>
  <c r="AB2427" i="37"/>
  <c r="X2427" i="37"/>
  <c r="T2427" i="37"/>
  <c r="P2427" i="37"/>
  <c r="L2427" i="37"/>
  <c r="H2427" i="37"/>
  <c r="D2427" i="37"/>
  <c r="AE2425" i="37"/>
  <c r="AA2425" i="37"/>
  <c r="W2425" i="37"/>
  <c r="S2425" i="37"/>
  <c r="O2425" i="37"/>
  <c r="K2425" i="37"/>
  <c r="G2425" i="37"/>
  <c r="C2425" i="37"/>
  <c r="AA2427" i="37"/>
  <c r="S2427" i="37"/>
  <c r="K2427" i="37"/>
  <c r="C2427" i="37"/>
  <c r="Z2425" i="37"/>
  <c r="R2425" i="37"/>
  <c r="J2425" i="37"/>
  <c r="B2425" i="37"/>
  <c r="Y2427" i="37"/>
  <c r="Q2427" i="37"/>
  <c r="I2427" i="37"/>
  <c r="AF2425" i="37"/>
  <c r="X2425" i="37"/>
  <c r="P2425" i="37"/>
  <c r="H2425" i="37"/>
  <c r="AE2427" i="37"/>
  <c r="W2427" i="37"/>
  <c r="O2427" i="37"/>
  <c r="G2427" i="37"/>
  <c r="AD2425" i="37"/>
  <c r="V2425" i="37"/>
  <c r="N2425" i="37"/>
  <c r="F2425" i="37"/>
  <c r="AC2427" i="37"/>
  <c r="U2427" i="37"/>
  <c r="M2427" i="37"/>
  <c r="E2427" i="37"/>
  <c r="AB2425" i="37"/>
  <c r="T2425" i="37"/>
  <c r="L2425" i="37"/>
  <c r="D2425" i="37"/>
  <c r="AE2527" i="37"/>
  <c r="AA2527" i="37"/>
  <c r="W2527" i="37"/>
  <c r="S2527" i="37"/>
  <c r="O2527" i="37"/>
  <c r="K2527" i="37"/>
  <c r="G2527" i="37"/>
  <c r="C2527" i="37"/>
  <c r="AD2525" i="37"/>
  <c r="Z2525" i="37"/>
  <c r="V2525" i="37"/>
  <c r="R2525" i="37"/>
  <c r="N2525" i="37"/>
  <c r="J2525" i="37"/>
  <c r="F2525" i="37"/>
  <c r="B2525" i="37"/>
  <c r="AD2527" i="37"/>
  <c r="Z2527" i="37"/>
  <c r="V2527" i="37"/>
  <c r="R2527" i="37"/>
  <c r="N2527" i="37"/>
  <c r="J2527" i="37"/>
  <c r="F2527" i="37"/>
  <c r="B2527" i="37"/>
  <c r="AC2525" i="37"/>
  <c r="Y2525" i="37"/>
  <c r="U2525" i="37"/>
  <c r="Q2525" i="37"/>
  <c r="M2525" i="37"/>
  <c r="I2525" i="37"/>
  <c r="E2525" i="37"/>
  <c r="AC2527" i="37"/>
  <c r="Y2527" i="37"/>
  <c r="U2527" i="37"/>
  <c r="Q2527" i="37"/>
  <c r="M2527" i="37"/>
  <c r="I2527" i="37"/>
  <c r="E2527" i="37"/>
  <c r="AF2525" i="37"/>
  <c r="AB2525" i="37"/>
  <c r="X2525" i="37"/>
  <c r="T2525" i="37"/>
  <c r="P2525" i="37"/>
  <c r="L2525" i="37"/>
  <c r="H2525" i="37"/>
  <c r="D2525" i="37"/>
  <c r="AB2527" i="37"/>
  <c r="X2527" i="37"/>
  <c r="T2527" i="37"/>
  <c r="P2527" i="37"/>
  <c r="L2527" i="37"/>
  <c r="H2527" i="37"/>
  <c r="D2527" i="37"/>
  <c r="AE2525" i="37"/>
  <c r="AA2525" i="37"/>
  <c r="W2525" i="37"/>
  <c r="S2525" i="37"/>
  <c r="O2525" i="37"/>
  <c r="K2525" i="37"/>
  <c r="G2525" i="37"/>
  <c r="C2525" i="37"/>
  <c r="AE2627" i="37"/>
  <c r="AA2627" i="37"/>
  <c r="W2627" i="37"/>
  <c r="S2627" i="37"/>
  <c r="O2627" i="37"/>
  <c r="K2627" i="37"/>
  <c r="G2627" i="37"/>
  <c r="C2627" i="37"/>
  <c r="AD2625" i="37"/>
  <c r="Z2625" i="37"/>
  <c r="V2625" i="37"/>
  <c r="R2625" i="37"/>
  <c r="N2625" i="37"/>
  <c r="J2625" i="37"/>
  <c r="F2625" i="37"/>
  <c r="B2625" i="37"/>
  <c r="AD2627" i="37"/>
  <c r="Z2627" i="37"/>
  <c r="V2627" i="37"/>
  <c r="R2627" i="37"/>
  <c r="N2627" i="37"/>
  <c r="J2627" i="37"/>
  <c r="F2627" i="37"/>
  <c r="B2627" i="37"/>
  <c r="AC2625" i="37"/>
  <c r="Y2625" i="37"/>
  <c r="U2625" i="37"/>
  <c r="Q2625" i="37"/>
  <c r="M2625" i="37"/>
  <c r="I2625" i="37"/>
  <c r="E2625" i="37"/>
  <c r="AC2627" i="37"/>
  <c r="Y2627" i="37"/>
  <c r="U2627" i="37"/>
  <c r="Q2627" i="37"/>
  <c r="M2627" i="37"/>
  <c r="I2627" i="37"/>
  <c r="E2627" i="37"/>
  <c r="AF2625" i="37"/>
  <c r="AB2625" i="37"/>
  <c r="X2625" i="37"/>
  <c r="T2625" i="37"/>
  <c r="P2625" i="37"/>
  <c r="L2625" i="37"/>
  <c r="H2625" i="37"/>
  <c r="D2625" i="37"/>
  <c r="AB2627" i="37"/>
  <c r="X2627" i="37"/>
  <c r="T2627" i="37"/>
  <c r="P2627" i="37"/>
  <c r="L2627" i="37"/>
  <c r="H2627" i="37"/>
  <c r="D2627" i="37"/>
  <c r="AE2625" i="37"/>
  <c r="AA2625" i="37"/>
  <c r="W2625" i="37"/>
  <c r="S2625" i="37"/>
  <c r="O2625" i="37"/>
  <c r="K2625" i="37"/>
  <c r="G2625" i="37"/>
  <c r="C2625" i="37"/>
  <c r="AC2727" i="37"/>
  <c r="Y2727" i="37"/>
  <c r="U2727" i="37"/>
  <c r="Q2727" i="37"/>
  <c r="M2727" i="37"/>
  <c r="I2727" i="37"/>
  <c r="E2727" i="37"/>
  <c r="AF2725" i="37"/>
  <c r="AB2725" i="37"/>
  <c r="X2725" i="37"/>
  <c r="T2725" i="37"/>
  <c r="P2725" i="37"/>
  <c r="L2725" i="37"/>
  <c r="H2725" i="37"/>
  <c r="D2725" i="37"/>
  <c r="AE2727" i="37"/>
  <c r="AA2727" i="37"/>
  <c r="W2727" i="37"/>
  <c r="S2727" i="37"/>
  <c r="O2727" i="37"/>
  <c r="K2727" i="37"/>
  <c r="G2727" i="37"/>
  <c r="C2727" i="37"/>
  <c r="AD2725" i="37"/>
  <c r="Z2725" i="37"/>
  <c r="V2725" i="37"/>
  <c r="R2725" i="37"/>
  <c r="N2725" i="37"/>
  <c r="J2725" i="37"/>
  <c r="F2725" i="37"/>
  <c r="B2725" i="37"/>
  <c r="AD2727" i="37"/>
  <c r="V2727" i="37"/>
  <c r="N2727" i="37"/>
  <c r="F2727" i="37"/>
  <c r="AC2725" i="37"/>
  <c r="U2725" i="37"/>
  <c r="M2725" i="37"/>
  <c r="E2725" i="37"/>
  <c r="AB2727" i="37"/>
  <c r="T2727" i="37"/>
  <c r="L2727" i="37"/>
  <c r="D2727" i="37"/>
  <c r="AA2725" i="37"/>
  <c r="S2725" i="37"/>
  <c r="K2725" i="37"/>
  <c r="C2725" i="37"/>
  <c r="Z2727" i="37"/>
  <c r="R2727" i="37"/>
  <c r="J2727" i="37"/>
  <c r="B2727" i="37"/>
  <c r="Y2725" i="37"/>
  <c r="Q2725" i="37"/>
  <c r="I2725" i="37"/>
  <c r="AF2727" i="37"/>
  <c r="X2727" i="37"/>
  <c r="P2727" i="37"/>
  <c r="H2727" i="37"/>
  <c r="AE2725" i="37"/>
  <c r="W2725" i="37"/>
  <c r="O2725" i="37"/>
  <c r="G2725" i="37"/>
  <c r="AD2827" i="37"/>
  <c r="Z2827" i="37"/>
  <c r="V2827" i="37"/>
  <c r="R2827" i="37"/>
  <c r="N2827" i="37"/>
  <c r="J2827" i="37"/>
  <c r="F2827" i="37"/>
  <c r="B2827" i="37"/>
  <c r="AC2825" i="37"/>
  <c r="Y2825" i="37"/>
  <c r="U2825" i="37"/>
  <c r="Q2825" i="37"/>
  <c r="M2825" i="37"/>
  <c r="I2825" i="37"/>
  <c r="E2825" i="37"/>
  <c r="AC2827" i="37"/>
  <c r="Y2827" i="37"/>
  <c r="U2827" i="37"/>
  <c r="Q2827" i="37"/>
  <c r="M2827" i="37"/>
  <c r="I2827" i="37"/>
  <c r="E2827" i="37"/>
  <c r="AF2825" i="37"/>
  <c r="AB2825" i="37"/>
  <c r="X2825" i="37"/>
  <c r="T2825" i="37"/>
  <c r="P2825" i="37"/>
  <c r="L2825" i="37"/>
  <c r="H2825" i="37"/>
  <c r="D2825" i="37"/>
  <c r="AF2827" i="37"/>
  <c r="AB2827" i="37"/>
  <c r="X2827" i="37"/>
  <c r="T2827" i="37"/>
  <c r="P2827" i="37"/>
  <c r="L2827" i="37"/>
  <c r="H2827" i="37"/>
  <c r="D2827" i="37"/>
  <c r="AE2825" i="37"/>
  <c r="AA2825" i="37"/>
  <c r="W2825" i="37"/>
  <c r="S2825" i="37"/>
  <c r="AE2827" i="37"/>
  <c r="AA2827" i="37"/>
  <c r="W2827" i="37"/>
  <c r="S2827" i="37"/>
  <c r="O2827" i="37"/>
  <c r="K2827" i="37"/>
  <c r="G2827" i="37"/>
  <c r="C2827" i="37"/>
  <c r="AD2825" i="37"/>
  <c r="Z2825" i="37"/>
  <c r="V2825" i="37"/>
  <c r="R2825" i="37"/>
  <c r="N2825" i="37"/>
  <c r="J2825" i="37"/>
  <c r="F2825" i="37"/>
  <c r="B2825" i="37"/>
  <c r="O2825" i="37"/>
  <c r="K2825" i="37"/>
  <c r="G2825" i="37"/>
  <c r="C2825" i="37"/>
  <c r="AB2927" i="37"/>
  <c r="X2927" i="37"/>
  <c r="T2927" i="37"/>
  <c r="P2927" i="37"/>
  <c r="L2927" i="37"/>
  <c r="H2927" i="37"/>
  <c r="D2927" i="37"/>
  <c r="AE2925" i="37"/>
  <c r="AA2925" i="37"/>
  <c r="W2925" i="37"/>
  <c r="S2925" i="37"/>
  <c r="O2925" i="37"/>
  <c r="K2925" i="37"/>
  <c r="G2925" i="37"/>
  <c r="C2925" i="37"/>
  <c r="AD2927" i="37"/>
  <c r="Z2927" i="37"/>
  <c r="V2927" i="37"/>
  <c r="R2927" i="37"/>
  <c r="N2927" i="37"/>
  <c r="J2927" i="37"/>
  <c r="F2927" i="37"/>
  <c r="B2927" i="37"/>
  <c r="AC2925" i="37"/>
  <c r="Y2925" i="37"/>
  <c r="U2925" i="37"/>
  <c r="Q2925" i="37"/>
  <c r="M2925" i="37"/>
  <c r="I2925" i="37"/>
  <c r="E2925" i="37"/>
  <c r="Y2927" i="37"/>
  <c r="Q2927" i="37"/>
  <c r="I2927" i="37"/>
  <c r="AF2925" i="37"/>
  <c r="X2925" i="37"/>
  <c r="P2925" i="37"/>
  <c r="H2925" i="37"/>
  <c r="AE2927" i="37"/>
  <c r="W2927" i="37"/>
  <c r="O2927" i="37"/>
  <c r="G2927" i="37"/>
  <c r="AD2925" i="37"/>
  <c r="V2925" i="37"/>
  <c r="N2925" i="37"/>
  <c r="F2925" i="37"/>
  <c r="AC2927" i="37"/>
  <c r="U2927" i="37"/>
  <c r="M2927" i="37"/>
  <c r="E2927" i="37"/>
  <c r="AB2925" i="37"/>
  <c r="T2925" i="37"/>
  <c r="L2925" i="37"/>
  <c r="D2925" i="37"/>
  <c r="AA2927" i="37"/>
  <c r="S2927" i="37"/>
  <c r="K2927" i="37"/>
  <c r="C2927" i="37"/>
  <c r="Z2925" i="37"/>
  <c r="R2925" i="37"/>
  <c r="J2925" i="37"/>
  <c r="B2925" i="37"/>
  <c r="AB3027" i="37"/>
  <c r="X3027" i="37"/>
  <c r="T3027" i="37"/>
  <c r="P3027" i="37"/>
  <c r="L3027" i="37"/>
  <c r="H3027" i="37"/>
  <c r="D3027" i="37"/>
  <c r="AE3025" i="37"/>
  <c r="AA3025" i="37"/>
  <c r="W3025" i="37"/>
  <c r="S3025" i="37"/>
  <c r="O3025" i="37"/>
  <c r="K3025" i="37"/>
  <c r="G3025" i="37"/>
  <c r="C3025" i="37"/>
  <c r="AD3027" i="37"/>
  <c r="Z3027" i="37"/>
  <c r="V3027" i="37"/>
  <c r="R3027" i="37"/>
  <c r="N3027" i="37"/>
  <c r="J3027" i="37"/>
  <c r="F3027" i="37"/>
  <c r="B3027" i="37"/>
  <c r="AC3025" i="37"/>
  <c r="Y3025" i="37"/>
  <c r="U3025" i="37"/>
  <c r="Q3025" i="37"/>
  <c r="M3025" i="37"/>
  <c r="I3025" i="37"/>
  <c r="E3025" i="37"/>
  <c r="Y3027" i="37"/>
  <c r="Q3027" i="37"/>
  <c r="I3027" i="37"/>
  <c r="AF3025" i="37"/>
  <c r="X3025" i="37"/>
  <c r="P3025" i="37"/>
  <c r="H3025" i="37"/>
  <c r="AE3027" i="37"/>
  <c r="W3027" i="37"/>
  <c r="O3027" i="37"/>
  <c r="G3027" i="37"/>
  <c r="AD3025" i="37"/>
  <c r="V3025" i="37"/>
  <c r="N3025" i="37"/>
  <c r="F3025" i="37"/>
  <c r="AC3027" i="37"/>
  <c r="U3027" i="37"/>
  <c r="M3027" i="37"/>
  <c r="E3027" i="37"/>
  <c r="AB3025" i="37"/>
  <c r="T3025" i="37"/>
  <c r="L3025" i="37"/>
  <c r="D3025" i="37"/>
  <c r="AA3027" i="37"/>
  <c r="S3027" i="37"/>
  <c r="K3027" i="37"/>
  <c r="C3027" i="37"/>
  <c r="Z3025" i="37"/>
  <c r="R3025" i="37"/>
  <c r="J3025" i="37"/>
  <c r="B3025" i="37"/>
  <c r="AD3127" i="37"/>
  <c r="Z3127" i="37"/>
  <c r="V3127" i="37"/>
  <c r="R3127" i="37"/>
  <c r="N3127" i="37"/>
  <c r="J3127" i="37"/>
  <c r="F3127" i="37"/>
  <c r="B3127" i="37"/>
  <c r="AC3125" i="37"/>
  <c r="Y3125" i="37"/>
  <c r="U3125" i="37"/>
  <c r="Q3125" i="37"/>
  <c r="M3125" i="37"/>
  <c r="I3125" i="37"/>
  <c r="E3125" i="37"/>
  <c r="AB3127" i="37"/>
  <c r="X3127" i="37"/>
  <c r="T3127" i="37"/>
  <c r="P3127" i="37"/>
  <c r="L3127" i="37"/>
  <c r="H3127" i="37"/>
  <c r="D3127" i="37"/>
  <c r="AE3125" i="37"/>
  <c r="AA3125" i="37"/>
  <c r="W3125" i="37"/>
  <c r="S3125" i="37"/>
  <c r="O3125" i="37"/>
  <c r="K3125" i="37"/>
  <c r="G3125" i="37"/>
  <c r="C3125" i="37"/>
  <c r="Y3127" i="37"/>
  <c r="Q3127" i="37"/>
  <c r="I3127" i="37"/>
  <c r="AF3125" i="37"/>
  <c r="X3125" i="37"/>
  <c r="P3125" i="37"/>
  <c r="H3125" i="37"/>
  <c r="AE3127" i="37"/>
  <c r="W3127" i="37"/>
  <c r="O3127" i="37"/>
  <c r="G3127" i="37"/>
  <c r="AD3125" i="37"/>
  <c r="V3125" i="37"/>
  <c r="N3125" i="37"/>
  <c r="F3125" i="37"/>
  <c r="AC3127" i="37"/>
  <c r="U3127" i="37"/>
  <c r="M3127" i="37"/>
  <c r="E3127" i="37"/>
  <c r="AB3125" i="37"/>
  <c r="T3125" i="37"/>
  <c r="L3125" i="37"/>
  <c r="D3125" i="37"/>
  <c r="AA3127" i="37"/>
  <c r="S3127" i="37"/>
  <c r="K3127" i="37"/>
  <c r="C3127" i="37"/>
  <c r="Z3125" i="37"/>
  <c r="R3125" i="37"/>
  <c r="J3125" i="37"/>
  <c r="B3125" i="37"/>
  <c r="AD3227" i="37"/>
  <c r="Z3227" i="37"/>
  <c r="V3227" i="37"/>
  <c r="R3227" i="37"/>
  <c r="N3227" i="37"/>
  <c r="J3227" i="37"/>
  <c r="F3227" i="37"/>
  <c r="B3227" i="37"/>
  <c r="AC3225" i="37"/>
  <c r="AC3226" i="37" s="1"/>
  <c r="Y3225" i="37"/>
  <c r="Y3226" i="37" s="1"/>
  <c r="U3225" i="37"/>
  <c r="U3226" i="37" s="1"/>
  <c r="Q3225" i="37"/>
  <c r="Q3226" i="37" s="1"/>
  <c r="M3225" i="37"/>
  <c r="M3226" i="37" s="1"/>
  <c r="I3225" i="37"/>
  <c r="I3226" i="37" s="1"/>
  <c r="E3225" i="37"/>
  <c r="E3226" i="37" s="1"/>
  <c r="AB3227" i="37"/>
  <c r="X3227" i="37"/>
  <c r="T3227" i="37"/>
  <c r="P3227" i="37"/>
  <c r="L3227" i="37"/>
  <c r="H3227" i="37"/>
  <c r="D3227" i="37"/>
  <c r="AE3225" i="37"/>
  <c r="AE3226" i="37" s="1"/>
  <c r="AA3225" i="37"/>
  <c r="AA3226" i="37" s="1"/>
  <c r="W3225" i="37"/>
  <c r="W3226" i="37" s="1"/>
  <c r="S3225" i="37"/>
  <c r="S3226" i="37" s="1"/>
  <c r="O3225" i="37"/>
  <c r="O3226" i="37" s="1"/>
  <c r="K3225" i="37"/>
  <c r="K3226" i="37" s="1"/>
  <c r="G3225" i="37"/>
  <c r="G3226" i="37" s="1"/>
  <c r="C3225" i="37"/>
  <c r="C3226" i="37" s="1"/>
  <c r="Y3227" i="37"/>
  <c r="Q3227" i="37"/>
  <c r="I3227" i="37"/>
  <c r="AF3225" i="37"/>
  <c r="AF3226" i="37" s="1"/>
  <c r="X3225" i="37"/>
  <c r="X3226" i="37" s="1"/>
  <c r="P3225" i="37"/>
  <c r="P3226" i="37" s="1"/>
  <c r="H3225" i="37"/>
  <c r="H3226" i="37" s="1"/>
  <c r="AE3227" i="37"/>
  <c r="W3227" i="37"/>
  <c r="O3227" i="37"/>
  <c r="G3227" i="37"/>
  <c r="AD3225" i="37"/>
  <c r="AD3226" i="37" s="1"/>
  <c r="V3225" i="37"/>
  <c r="V3226" i="37" s="1"/>
  <c r="N3225" i="37"/>
  <c r="N3226" i="37" s="1"/>
  <c r="F3225" i="37"/>
  <c r="F3226" i="37" s="1"/>
  <c r="AC3227" i="37"/>
  <c r="U3227" i="37"/>
  <c r="M3227" i="37"/>
  <c r="E3227" i="37"/>
  <c r="AB3225" i="37"/>
  <c r="AB3226" i="37" s="1"/>
  <c r="T3225" i="37"/>
  <c r="T3226" i="37" s="1"/>
  <c r="L3225" i="37"/>
  <c r="L3226" i="37" s="1"/>
  <c r="D3225" i="37"/>
  <c r="D3226" i="37" s="1"/>
  <c r="AA3227" i="37"/>
  <c r="S3227" i="37"/>
  <c r="K3227" i="37"/>
  <c r="C3227" i="37"/>
  <c r="Z3225" i="37"/>
  <c r="Z3226" i="37" s="1"/>
  <c r="R3225" i="37"/>
  <c r="R3226" i="37" s="1"/>
  <c r="J3225" i="37"/>
  <c r="J3226" i="37" s="1"/>
  <c r="B3225" i="37"/>
  <c r="B3226" i="37" s="1"/>
  <c r="AB3327" i="37"/>
  <c r="X3327" i="37"/>
  <c r="T3327" i="37"/>
  <c r="P3327" i="37"/>
  <c r="L3327" i="37"/>
  <c r="H3327" i="37"/>
  <c r="D3327" i="37"/>
  <c r="AE3325" i="37"/>
  <c r="AE3326" i="37" s="1"/>
  <c r="AA3325" i="37"/>
  <c r="AA3326" i="37" s="1"/>
  <c r="W3325" i="37"/>
  <c r="W3326" i="37" s="1"/>
  <c r="S3325" i="37"/>
  <c r="S3326" i="37" s="1"/>
  <c r="O3325" i="37"/>
  <c r="O3326" i="37" s="1"/>
  <c r="K3325" i="37"/>
  <c r="K3326" i="37" s="1"/>
  <c r="G3325" i="37"/>
  <c r="G3326" i="37" s="1"/>
  <c r="C3325" i="37"/>
  <c r="C3326" i="37" s="1"/>
  <c r="AD3327" i="37"/>
  <c r="Z3327" i="37"/>
  <c r="V3327" i="37"/>
  <c r="R3327" i="37"/>
  <c r="N3327" i="37"/>
  <c r="J3327" i="37"/>
  <c r="F3327" i="37"/>
  <c r="B3327" i="37"/>
  <c r="AC3325" i="37"/>
  <c r="AC3326" i="37" s="1"/>
  <c r="Y3325" i="37"/>
  <c r="Y3326" i="37" s="1"/>
  <c r="U3325" i="37"/>
  <c r="U3326" i="37" s="1"/>
  <c r="Q3325" i="37"/>
  <c r="Q3326" i="37" s="1"/>
  <c r="M3325" i="37"/>
  <c r="M3326" i="37" s="1"/>
  <c r="I3325" i="37"/>
  <c r="I3326" i="37" s="1"/>
  <c r="E3325" i="37"/>
  <c r="E3326" i="37" s="1"/>
  <c r="Y3327" i="37"/>
  <c r="Q3327" i="37"/>
  <c r="I3327" i="37"/>
  <c r="AF3325" i="37"/>
  <c r="AF3326" i="37" s="1"/>
  <c r="X3325" i="37"/>
  <c r="X3326" i="37" s="1"/>
  <c r="P3325" i="37"/>
  <c r="P3326" i="37" s="1"/>
  <c r="H3325" i="37"/>
  <c r="H3326" i="37" s="1"/>
  <c r="AC3327" i="37"/>
  <c r="U3327" i="37"/>
  <c r="M3327" i="37"/>
  <c r="E3327" i="37"/>
  <c r="AB3325" i="37"/>
  <c r="AB3326" i="37" s="1"/>
  <c r="T3325" i="37"/>
  <c r="T3326" i="37" s="1"/>
  <c r="L3325" i="37"/>
  <c r="L3326" i="37" s="1"/>
  <c r="D3325" i="37"/>
  <c r="D3326" i="37" s="1"/>
  <c r="W3327" i="37"/>
  <c r="G3327" i="37"/>
  <c r="V3325" i="37"/>
  <c r="V3326" i="37" s="1"/>
  <c r="F3325" i="37"/>
  <c r="F3326" i="37" s="1"/>
  <c r="S3327" i="37"/>
  <c r="C3327" i="37"/>
  <c r="R3325" i="37"/>
  <c r="R3326" i="37" s="1"/>
  <c r="B3325" i="37"/>
  <c r="B3326" i="37" s="1"/>
  <c r="AE3327" i="37"/>
  <c r="O3327" i="37"/>
  <c r="AD3325" i="37"/>
  <c r="AD3326" i="37" s="1"/>
  <c r="N3325" i="37"/>
  <c r="N3326" i="37" s="1"/>
  <c r="AA3327" i="37"/>
  <c r="K3327" i="37"/>
  <c r="Z3325" i="37"/>
  <c r="Z3326" i="37" s="1"/>
  <c r="J3325" i="37"/>
  <c r="J3326" i="37" s="1"/>
  <c r="AC3427" i="37"/>
  <c r="Y3427" i="37"/>
  <c r="U3427" i="37"/>
  <c r="Q3427" i="37"/>
  <c r="M3427" i="37"/>
  <c r="I3427" i="37"/>
  <c r="AB3427" i="37"/>
  <c r="X3427" i="37"/>
  <c r="T3427" i="37"/>
  <c r="P3427" i="37"/>
  <c r="L3427" i="37"/>
  <c r="H3427" i="37"/>
  <c r="D3427" i="37"/>
  <c r="AE3425" i="37"/>
  <c r="AE3426" i="37" s="1"/>
  <c r="AA3425" i="37"/>
  <c r="AA3426" i="37" s="1"/>
  <c r="W3425" i="37"/>
  <c r="W3426" i="37" s="1"/>
  <c r="S3425" i="37"/>
  <c r="S3426" i="37" s="1"/>
  <c r="O3425" i="37"/>
  <c r="O3426" i="37" s="1"/>
  <c r="K3425" i="37"/>
  <c r="K3426" i="37" s="1"/>
  <c r="G3425" i="37"/>
  <c r="G3426" i="37" s="1"/>
  <c r="C3425" i="37"/>
  <c r="C3426" i="37" s="1"/>
  <c r="AD3427" i="37"/>
  <c r="Z3427" i="37"/>
  <c r="V3427" i="37"/>
  <c r="R3427" i="37"/>
  <c r="N3427" i="37"/>
  <c r="J3427" i="37"/>
  <c r="F3427" i="37"/>
  <c r="B3427" i="37"/>
  <c r="AC3425" i="37"/>
  <c r="AC3426" i="37" s="1"/>
  <c r="Y3425" i="37"/>
  <c r="Y3426" i="37" s="1"/>
  <c r="U3425" i="37"/>
  <c r="U3426" i="37" s="1"/>
  <c r="Q3425" i="37"/>
  <c r="Q3426" i="37" s="1"/>
  <c r="M3425" i="37"/>
  <c r="M3426" i="37" s="1"/>
  <c r="I3425" i="37"/>
  <c r="I3426" i="37" s="1"/>
  <c r="E3425" i="37"/>
  <c r="E3426" i="37" s="1"/>
  <c r="AE3427" i="37"/>
  <c r="O3427" i="37"/>
  <c r="C3427" i="37"/>
  <c r="Z3425" i="37"/>
  <c r="Z3426" i="37" s="1"/>
  <c r="R3425" i="37"/>
  <c r="R3426" i="37" s="1"/>
  <c r="J3425" i="37"/>
  <c r="J3426" i="37" s="1"/>
  <c r="B3425" i="37"/>
  <c r="B3426" i="37" s="1"/>
  <c r="AA3427" i="37"/>
  <c r="K3427" i="37"/>
  <c r="AF3425" i="37"/>
  <c r="AF3426" i="37" s="1"/>
  <c r="X3425" i="37"/>
  <c r="X3426" i="37" s="1"/>
  <c r="P3425" i="37"/>
  <c r="P3426" i="37" s="1"/>
  <c r="H3425" i="37"/>
  <c r="H3426" i="37" s="1"/>
  <c r="W3427" i="37"/>
  <c r="G3427" i="37"/>
  <c r="AD3425" i="37"/>
  <c r="AD3426" i="37" s="1"/>
  <c r="V3425" i="37"/>
  <c r="V3426" i="37" s="1"/>
  <c r="N3425" i="37"/>
  <c r="N3426" i="37" s="1"/>
  <c r="F3425" i="37"/>
  <c r="F3426" i="37" s="1"/>
  <c r="S3427" i="37"/>
  <c r="E3427" i="37"/>
  <c r="AB3425" i="37"/>
  <c r="AB3426" i="37" s="1"/>
  <c r="T3425" i="37"/>
  <c r="T3426" i="37" s="1"/>
  <c r="L3425" i="37"/>
  <c r="L3426" i="37" s="1"/>
  <c r="D3425" i="37"/>
  <c r="D3426" i="37" s="1"/>
  <c r="AE3554" i="37"/>
  <c r="AA3554" i="37"/>
  <c r="W3554" i="37"/>
  <c r="S3554" i="37"/>
  <c r="O3554" i="37"/>
  <c r="K3554" i="37"/>
  <c r="G3554" i="37"/>
  <c r="C3554" i="37"/>
  <c r="AD3552" i="37"/>
  <c r="AD3553" i="37" s="1"/>
  <c r="Z3552" i="37"/>
  <c r="Z3553" i="37" s="1"/>
  <c r="V3552" i="37"/>
  <c r="V3553" i="37" s="1"/>
  <c r="R3552" i="37"/>
  <c r="R3553" i="37" s="1"/>
  <c r="N3552" i="37"/>
  <c r="N3553" i="37" s="1"/>
  <c r="J3552" i="37"/>
  <c r="J3553" i="37" s="1"/>
  <c r="F3552" i="37"/>
  <c r="F3553" i="37" s="1"/>
  <c r="B3552" i="37"/>
  <c r="B3553" i="37" s="1"/>
  <c r="AC3554" i="37"/>
  <c r="Y3554" i="37"/>
  <c r="U3554" i="37"/>
  <c r="Q3554" i="37"/>
  <c r="M3554" i="37"/>
  <c r="I3554" i="37"/>
  <c r="E3554" i="37"/>
  <c r="AF3552" i="37"/>
  <c r="AF3553" i="37" s="1"/>
  <c r="AB3552" i="37"/>
  <c r="AB3553" i="37" s="1"/>
  <c r="X3552" i="37"/>
  <c r="X3553" i="37" s="1"/>
  <c r="T3552" i="37"/>
  <c r="T3553" i="37" s="1"/>
  <c r="P3552" i="37"/>
  <c r="P3553" i="37" s="1"/>
  <c r="L3552" i="37"/>
  <c r="L3553" i="37" s="1"/>
  <c r="H3552" i="37"/>
  <c r="H3553" i="37" s="1"/>
  <c r="D3552" i="37"/>
  <c r="D3553" i="37" s="1"/>
  <c r="Z3554" i="37"/>
  <c r="R3554" i="37"/>
  <c r="J3554" i="37"/>
  <c r="B3554" i="37"/>
  <c r="Y3552" i="37"/>
  <c r="Y3553" i="37" s="1"/>
  <c r="Q3552" i="37"/>
  <c r="Q3553" i="37" s="1"/>
  <c r="I3552" i="37"/>
  <c r="I3553" i="37" s="1"/>
  <c r="AD3554" i="37"/>
  <c r="V3554" i="37"/>
  <c r="N3554" i="37"/>
  <c r="F3554" i="37"/>
  <c r="AC3552" i="37"/>
  <c r="AC3553" i="37" s="1"/>
  <c r="U3552" i="37"/>
  <c r="U3553" i="37" s="1"/>
  <c r="M3552" i="37"/>
  <c r="M3553" i="37" s="1"/>
  <c r="E3552" i="37"/>
  <c r="E3553" i="37" s="1"/>
  <c r="T3554" i="37"/>
  <c r="D3554" i="37"/>
  <c r="S3552" i="37"/>
  <c r="S3553" i="37" s="1"/>
  <c r="C3552" i="37"/>
  <c r="C3553" i="37" s="1"/>
  <c r="P3554" i="37"/>
  <c r="AE3552" i="37"/>
  <c r="AE3553" i="37" s="1"/>
  <c r="O3552" i="37"/>
  <c r="O3553" i="37" s="1"/>
  <c r="AB3554" i="37"/>
  <c r="L3554" i="37"/>
  <c r="AA3552" i="37"/>
  <c r="AA3553" i="37" s="1"/>
  <c r="K3552" i="37"/>
  <c r="K3553" i="37" s="1"/>
  <c r="X3554" i="37"/>
  <c r="H3554" i="37"/>
  <c r="W3552" i="37"/>
  <c r="W3553" i="37" s="1"/>
  <c r="G3552" i="37"/>
  <c r="G3553" i="37" s="1"/>
  <c r="AE3654" i="37"/>
  <c r="AA3654" i="37"/>
  <c r="W3654" i="37"/>
  <c r="S3654" i="37"/>
  <c r="O3654" i="37"/>
  <c r="K3654" i="37"/>
  <c r="G3654" i="37"/>
  <c r="C3654" i="37"/>
  <c r="AD3652" i="37"/>
  <c r="AD3653" i="37" s="1"/>
  <c r="Z3652" i="37"/>
  <c r="Z3653" i="37" s="1"/>
  <c r="V3652" i="37"/>
  <c r="V3653" i="37" s="1"/>
  <c r="R3652" i="37"/>
  <c r="R3653" i="37" s="1"/>
  <c r="N3652" i="37"/>
  <c r="N3653" i="37" s="1"/>
  <c r="J3652" i="37"/>
  <c r="J3653" i="37" s="1"/>
  <c r="F3652" i="37"/>
  <c r="F3653" i="37" s="1"/>
  <c r="AD3654" i="37"/>
  <c r="AC3654" i="37"/>
  <c r="Y3654" i="37"/>
  <c r="U3654" i="37"/>
  <c r="Q3654" i="37"/>
  <c r="M3654" i="37"/>
  <c r="I3654" i="37"/>
  <c r="E3654" i="37"/>
  <c r="AB3652" i="37"/>
  <c r="AB3653" i="37" s="1"/>
  <c r="X3652" i="37"/>
  <c r="X3653" i="37" s="1"/>
  <c r="T3652" i="37"/>
  <c r="T3653" i="37" s="1"/>
  <c r="P3652" i="37"/>
  <c r="P3653" i="37" s="1"/>
  <c r="L3652" i="37"/>
  <c r="L3653" i="37" s="1"/>
  <c r="H3652" i="37"/>
  <c r="H3653" i="37" s="1"/>
  <c r="D3652" i="37"/>
  <c r="D3653" i="37" s="1"/>
  <c r="Z3654" i="37"/>
  <c r="R3654" i="37"/>
  <c r="J3654" i="37"/>
  <c r="Y3652" i="37"/>
  <c r="Y3653" i="37" s="1"/>
  <c r="Q3652" i="37"/>
  <c r="Q3653" i="37" s="1"/>
  <c r="I3652" i="37"/>
  <c r="I3653" i="37" s="1"/>
  <c r="V3654" i="37"/>
  <c r="N3654" i="37"/>
  <c r="F3654" i="37"/>
  <c r="AC3652" i="37"/>
  <c r="AC3653" i="37" s="1"/>
  <c r="U3652" i="37"/>
  <c r="U3653" i="37" s="1"/>
  <c r="M3652" i="37"/>
  <c r="M3653" i="37" s="1"/>
  <c r="E3652" i="37"/>
  <c r="E3653" i="37" s="1"/>
  <c r="AB3654" i="37"/>
  <c r="L3654" i="37"/>
  <c r="AA3652" i="37"/>
  <c r="AA3653" i="37" s="1"/>
  <c r="K3652" i="37"/>
  <c r="K3653" i="37" s="1"/>
  <c r="X3654" i="37"/>
  <c r="H3654" i="37"/>
  <c r="W3652" i="37"/>
  <c r="W3653" i="37" s="1"/>
  <c r="G3652" i="37"/>
  <c r="G3653" i="37" s="1"/>
  <c r="T3654" i="37"/>
  <c r="D3654" i="37"/>
  <c r="S3652" i="37"/>
  <c r="S3653" i="37" s="1"/>
  <c r="P3654" i="37"/>
  <c r="AE3652" i="37"/>
  <c r="AE3653" i="37" s="1"/>
  <c r="O3652" i="37"/>
  <c r="O3653" i="37" s="1"/>
  <c r="AD99" i="37"/>
  <c r="Z99" i="37"/>
  <c r="V99" i="37"/>
  <c r="R99" i="37"/>
  <c r="N99" i="37"/>
  <c r="J99" i="37"/>
  <c r="F99" i="37"/>
  <c r="B99" i="37"/>
  <c r="AC97" i="37"/>
  <c r="Y97" i="37"/>
  <c r="U97" i="37"/>
  <c r="Q97" i="37"/>
  <c r="M97" i="37"/>
  <c r="I97" i="37"/>
  <c r="E97" i="37"/>
  <c r="K97" i="37"/>
  <c r="AC99" i="37"/>
  <c r="Y99" i="37"/>
  <c r="U99" i="37"/>
  <c r="Q99" i="37"/>
  <c r="M99" i="37"/>
  <c r="I99" i="37"/>
  <c r="E99" i="37"/>
  <c r="AF97" i="37"/>
  <c r="AB97" i="37"/>
  <c r="X97" i="37"/>
  <c r="T97" i="37"/>
  <c r="P97" i="37"/>
  <c r="L97" i="37"/>
  <c r="H97" i="37"/>
  <c r="D97" i="37"/>
  <c r="L99" i="37"/>
  <c r="S97" i="37"/>
  <c r="G97" i="37"/>
  <c r="AB99" i="37"/>
  <c r="X99" i="37"/>
  <c r="T99" i="37"/>
  <c r="P99" i="37"/>
  <c r="H99" i="37"/>
  <c r="D99" i="37"/>
  <c r="AE97" i="37"/>
  <c r="AA97" i="37"/>
  <c r="O97" i="37"/>
  <c r="C97" i="37"/>
  <c r="AE99" i="37"/>
  <c r="AA99" i="37"/>
  <c r="W99" i="37"/>
  <c r="S99" i="37"/>
  <c r="O99" i="37"/>
  <c r="K99" i="37"/>
  <c r="G99" i="37"/>
  <c r="C99" i="37"/>
  <c r="AD97" i="37"/>
  <c r="Z97" i="37"/>
  <c r="V97" i="37"/>
  <c r="R97" i="37"/>
  <c r="N97" i="37"/>
  <c r="J97" i="37"/>
  <c r="F97" i="37"/>
  <c r="B97" i="37"/>
  <c r="W97" i="37"/>
  <c r="AD199" i="37"/>
  <c r="Z199" i="37"/>
  <c r="V199" i="37"/>
  <c r="R199" i="37"/>
  <c r="N199" i="37"/>
  <c r="J199" i="37"/>
  <c r="F199" i="37"/>
  <c r="B199" i="37"/>
  <c r="AC197" i="37"/>
  <c r="Y197" i="37"/>
  <c r="U197" i="37"/>
  <c r="Q197" i="37"/>
  <c r="M197" i="37"/>
  <c r="I197" i="37"/>
  <c r="E197" i="37"/>
  <c r="AC199" i="37"/>
  <c r="Y199" i="37"/>
  <c r="U199" i="37"/>
  <c r="Q199" i="37"/>
  <c r="M199" i="37"/>
  <c r="I199" i="37"/>
  <c r="E199" i="37"/>
  <c r="AF197" i="37"/>
  <c r="AB197" i="37"/>
  <c r="X197" i="37"/>
  <c r="T197" i="37"/>
  <c r="P197" i="37"/>
  <c r="L197" i="37"/>
  <c r="H197" i="37"/>
  <c r="D197" i="37"/>
  <c r="AB199" i="37"/>
  <c r="X199" i="37"/>
  <c r="T199" i="37"/>
  <c r="P199" i="37"/>
  <c r="L199" i="37"/>
  <c r="H199" i="37"/>
  <c r="D199" i="37"/>
  <c r="AE197" i="37"/>
  <c r="AA197" i="37"/>
  <c r="W197" i="37"/>
  <c r="S197" i="37"/>
  <c r="O197" i="37"/>
  <c r="K197" i="37"/>
  <c r="G197" i="37"/>
  <c r="C197" i="37"/>
  <c r="AE199" i="37"/>
  <c r="AA199" i="37"/>
  <c r="W199" i="37"/>
  <c r="S199" i="37"/>
  <c r="O199" i="37"/>
  <c r="K199" i="37"/>
  <c r="G199" i="37"/>
  <c r="C199" i="37"/>
  <c r="AD197" i="37"/>
  <c r="Z197" i="37"/>
  <c r="V197" i="37"/>
  <c r="R197" i="37"/>
  <c r="N197" i="37"/>
  <c r="J197" i="37"/>
  <c r="F197" i="37"/>
  <c r="B197" i="37"/>
  <c r="AD299" i="37"/>
  <c r="Z299" i="37"/>
  <c r="V299" i="37"/>
  <c r="R299" i="37"/>
  <c r="N299" i="37"/>
  <c r="J299" i="37"/>
  <c r="F299" i="37"/>
  <c r="B299" i="37"/>
  <c r="AC297" i="37"/>
  <c r="Y297" i="37"/>
  <c r="U297" i="37"/>
  <c r="Q297" i="37"/>
  <c r="M297" i="37"/>
  <c r="I297" i="37"/>
  <c r="E297" i="37"/>
  <c r="AC299" i="37"/>
  <c r="Y299" i="37"/>
  <c r="U299" i="37"/>
  <c r="Q299" i="37"/>
  <c r="M299" i="37"/>
  <c r="I299" i="37"/>
  <c r="E299" i="37"/>
  <c r="AF297" i="37"/>
  <c r="AB297" i="37"/>
  <c r="X297" i="37"/>
  <c r="T297" i="37"/>
  <c r="P297" i="37"/>
  <c r="L297" i="37"/>
  <c r="H297" i="37"/>
  <c r="D297" i="37"/>
  <c r="AB299" i="37"/>
  <c r="X299" i="37"/>
  <c r="T299" i="37"/>
  <c r="P299" i="37"/>
  <c r="L299" i="37"/>
  <c r="H299" i="37"/>
  <c r="D299" i="37"/>
  <c r="AE297" i="37"/>
  <c r="AA297" i="37"/>
  <c r="W297" i="37"/>
  <c r="S297" i="37"/>
  <c r="O297" i="37"/>
  <c r="K297" i="37"/>
  <c r="G297" i="37"/>
  <c r="C297" i="37"/>
  <c r="AE299" i="37"/>
  <c r="AA299" i="37"/>
  <c r="W299" i="37"/>
  <c r="S299" i="37"/>
  <c r="O299" i="37"/>
  <c r="K299" i="37"/>
  <c r="G299" i="37"/>
  <c r="C299" i="37"/>
  <c r="AD297" i="37"/>
  <c r="Z297" i="37"/>
  <c r="V297" i="37"/>
  <c r="R297" i="37"/>
  <c r="N297" i="37"/>
  <c r="J297" i="37"/>
  <c r="F297" i="37"/>
  <c r="B297" i="37"/>
  <c r="AD399" i="37"/>
  <c r="Z399" i="37"/>
  <c r="V399" i="37"/>
  <c r="R399" i="37"/>
  <c r="N399" i="37"/>
  <c r="J399" i="37"/>
  <c r="F399" i="37"/>
  <c r="B399" i="37"/>
  <c r="AC399" i="37"/>
  <c r="Y399" i="37"/>
  <c r="U399" i="37"/>
  <c r="Q399" i="37"/>
  <c r="M399" i="37"/>
  <c r="I399" i="37"/>
  <c r="E399" i="37"/>
  <c r="AB399" i="37"/>
  <c r="X399" i="37"/>
  <c r="T399" i="37"/>
  <c r="P399" i="37"/>
  <c r="L399" i="37"/>
  <c r="H399" i="37"/>
  <c r="D399" i="37"/>
  <c r="AE399" i="37"/>
  <c r="AA399" i="37"/>
  <c r="W399" i="37"/>
  <c r="S399" i="37"/>
  <c r="O399" i="37"/>
  <c r="K399" i="37"/>
  <c r="G399" i="37"/>
  <c r="C399" i="37"/>
  <c r="AB499" i="37"/>
  <c r="X499" i="37"/>
  <c r="T499" i="37"/>
  <c r="P499" i="37"/>
  <c r="L499" i="37"/>
  <c r="H499" i="37"/>
  <c r="D499" i="37"/>
  <c r="AE497" i="37"/>
  <c r="AA497" i="37"/>
  <c r="W497" i="37"/>
  <c r="S497" i="37"/>
  <c r="O497" i="37"/>
  <c r="K497" i="37"/>
  <c r="G497" i="37"/>
  <c r="C497" i="37"/>
  <c r="AE499" i="37"/>
  <c r="AA499" i="37"/>
  <c r="W499" i="37"/>
  <c r="S499" i="37"/>
  <c r="O499" i="37"/>
  <c r="K499" i="37"/>
  <c r="G499" i="37"/>
  <c r="C499" i="37"/>
  <c r="AD497" i="37"/>
  <c r="Z497" i="37"/>
  <c r="V497" i="37"/>
  <c r="R497" i="37"/>
  <c r="N497" i="37"/>
  <c r="J497" i="37"/>
  <c r="F497" i="37"/>
  <c r="B497" i="37"/>
  <c r="AC499" i="37"/>
  <c r="Y499" i="37"/>
  <c r="U499" i="37"/>
  <c r="Q499" i="37"/>
  <c r="M499" i="37"/>
  <c r="I499" i="37"/>
  <c r="E499" i="37"/>
  <c r="AF497" i="37"/>
  <c r="AB497" i="37"/>
  <c r="X497" i="37"/>
  <c r="T497" i="37"/>
  <c r="P497" i="37"/>
  <c r="L497" i="37"/>
  <c r="H497" i="37"/>
  <c r="D497" i="37"/>
  <c r="AD499" i="37"/>
  <c r="N499" i="37"/>
  <c r="AC497" i="37"/>
  <c r="M497" i="37"/>
  <c r="Z499" i="37"/>
  <c r="J499" i="37"/>
  <c r="Y497" i="37"/>
  <c r="I497" i="37"/>
  <c r="V499" i="37"/>
  <c r="F499" i="37"/>
  <c r="U497" i="37"/>
  <c r="E497" i="37"/>
  <c r="R499" i="37"/>
  <c r="B499" i="37"/>
  <c r="Q497" i="37"/>
  <c r="AB599" i="37"/>
  <c r="X599" i="37"/>
  <c r="T599" i="37"/>
  <c r="P599" i="37"/>
  <c r="L599" i="37"/>
  <c r="H599" i="37"/>
  <c r="D599" i="37"/>
  <c r="AE597" i="37"/>
  <c r="AA597" i="37"/>
  <c r="W597" i="37"/>
  <c r="S597" i="37"/>
  <c r="O597" i="37"/>
  <c r="K597" i="37"/>
  <c r="G597" i="37"/>
  <c r="C597" i="37"/>
  <c r="AE599" i="37"/>
  <c r="AA599" i="37"/>
  <c r="W599" i="37"/>
  <c r="S599" i="37"/>
  <c r="O599" i="37"/>
  <c r="K599" i="37"/>
  <c r="G599" i="37"/>
  <c r="C599" i="37"/>
  <c r="AD597" i="37"/>
  <c r="Z597" i="37"/>
  <c r="V597" i="37"/>
  <c r="R597" i="37"/>
  <c r="N597" i="37"/>
  <c r="J597" i="37"/>
  <c r="F597" i="37"/>
  <c r="B597" i="37"/>
  <c r="AD599" i="37"/>
  <c r="Z599" i="37"/>
  <c r="V599" i="37"/>
  <c r="R599" i="37"/>
  <c r="N599" i="37"/>
  <c r="J599" i="37"/>
  <c r="F599" i="37"/>
  <c r="B599" i="37"/>
  <c r="AC597" i="37"/>
  <c r="Y597" i="37"/>
  <c r="U597" i="37"/>
  <c r="Q597" i="37"/>
  <c r="M597" i="37"/>
  <c r="I597" i="37"/>
  <c r="E597" i="37"/>
  <c r="AC599" i="37"/>
  <c r="Y599" i="37"/>
  <c r="U599" i="37"/>
  <c r="Q599" i="37"/>
  <c r="M599" i="37"/>
  <c r="I599" i="37"/>
  <c r="E599" i="37"/>
  <c r="AF597" i="37"/>
  <c r="AB597" i="37"/>
  <c r="X597" i="37"/>
  <c r="T597" i="37"/>
  <c r="P597" i="37"/>
  <c r="L597" i="37"/>
  <c r="H597" i="37"/>
  <c r="D597" i="37"/>
  <c r="AB699" i="37"/>
  <c r="X699" i="37"/>
  <c r="T699" i="37"/>
  <c r="P699" i="37"/>
  <c r="L699" i="37"/>
  <c r="H699" i="37"/>
  <c r="D699" i="37"/>
  <c r="AE697" i="37"/>
  <c r="AA697" i="37"/>
  <c r="W697" i="37"/>
  <c r="S697" i="37"/>
  <c r="O697" i="37"/>
  <c r="K697" i="37"/>
  <c r="G697" i="37"/>
  <c r="C697" i="37"/>
  <c r="AE699" i="37"/>
  <c r="AA699" i="37"/>
  <c r="W699" i="37"/>
  <c r="S699" i="37"/>
  <c r="O699" i="37"/>
  <c r="K699" i="37"/>
  <c r="G699" i="37"/>
  <c r="C699" i="37"/>
  <c r="AD697" i="37"/>
  <c r="Z697" i="37"/>
  <c r="V697" i="37"/>
  <c r="R697" i="37"/>
  <c r="N697" i="37"/>
  <c r="J697" i="37"/>
  <c r="F697" i="37"/>
  <c r="B697" i="37"/>
  <c r="AD699" i="37"/>
  <c r="Z699" i="37"/>
  <c r="V699" i="37"/>
  <c r="R699" i="37"/>
  <c r="N699" i="37"/>
  <c r="J699" i="37"/>
  <c r="F699" i="37"/>
  <c r="B699" i="37"/>
  <c r="AC697" i="37"/>
  <c r="Y697" i="37"/>
  <c r="U697" i="37"/>
  <c r="Q697" i="37"/>
  <c r="M697" i="37"/>
  <c r="I697" i="37"/>
  <c r="E697" i="37"/>
  <c r="AC699" i="37"/>
  <c r="Y699" i="37"/>
  <c r="U699" i="37"/>
  <c r="Q699" i="37"/>
  <c r="M699" i="37"/>
  <c r="I699" i="37"/>
  <c r="E699" i="37"/>
  <c r="AF697" i="37"/>
  <c r="AB697" i="37"/>
  <c r="X697" i="37"/>
  <c r="T697" i="37"/>
  <c r="P697" i="37"/>
  <c r="L697" i="37"/>
  <c r="H697" i="37"/>
  <c r="D697" i="37"/>
  <c r="AB899" i="37"/>
  <c r="X899" i="37"/>
  <c r="T899" i="37"/>
  <c r="P899" i="37"/>
  <c r="L899" i="37"/>
  <c r="H899" i="37"/>
  <c r="D899" i="37"/>
  <c r="AE897" i="37"/>
  <c r="AA897" i="37"/>
  <c r="W897" i="37"/>
  <c r="S897" i="37"/>
  <c r="O897" i="37"/>
  <c r="K897" i="37"/>
  <c r="G897" i="37"/>
  <c r="C897" i="37"/>
  <c r="AE899" i="37"/>
  <c r="AA899" i="37"/>
  <c r="W899" i="37"/>
  <c r="S899" i="37"/>
  <c r="O899" i="37"/>
  <c r="K899" i="37"/>
  <c r="G899" i="37"/>
  <c r="C899" i="37"/>
  <c r="AD897" i="37"/>
  <c r="Z897" i="37"/>
  <c r="V897" i="37"/>
  <c r="R897" i="37"/>
  <c r="N897" i="37"/>
  <c r="J897" i="37"/>
  <c r="F897" i="37"/>
  <c r="B897" i="37"/>
  <c r="AD899" i="37"/>
  <c r="Z899" i="37"/>
  <c r="V899" i="37"/>
  <c r="R899" i="37"/>
  <c r="N899" i="37"/>
  <c r="J899" i="37"/>
  <c r="F899" i="37"/>
  <c r="B899" i="37"/>
  <c r="AC897" i="37"/>
  <c r="Y897" i="37"/>
  <c r="U897" i="37"/>
  <c r="Q897" i="37"/>
  <c r="M897" i="37"/>
  <c r="I897" i="37"/>
  <c r="E897" i="37"/>
  <c r="AC899" i="37"/>
  <c r="Y899" i="37"/>
  <c r="U899" i="37"/>
  <c r="Q899" i="37"/>
  <c r="M899" i="37"/>
  <c r="I899" i="37"/>
  <c r="E899" i="37"/>
  <c r="AF897" i="37"/>
  <c r="AB897" i="37"/>
  <c r="X897" i="37"/>
  <c r="T897" i="37"/>
  <c r="P897" i="37"/>
  <c r="L897" i="37"/>
  <c r="H897" i="37"/>
  <c r="D897" i="37"/>
  <c r="AD1024" i="37"/>
  <c r="Z1024" i="37"/>
  <c r="V1024" i="37"/>
  <c r="R1024" i="37"/>
  <c r="N1024" i="37"/>
  <c r="J1024" i="37"/>
  <c r="F1024" i="37"/>
  <c r="B1024" i="37"/>
  <c r="AC1022" i="37"/>
  <c r="Y1022" i="37"/>
  <c r="U1022" i="37"/>
  <c r="Q1022" i="37"/>
  <c r="M1022" i="37"/>
  <c r="I1022" i="37"/>
  <c r="E1022" i="37"/>
  <c r="AC1024" i="37"/>
  <c r="Y1024" i="37"/>
  <c r="U1024" i="37"/>
  <c r="Q1024" i="37"/>
  <c r="M1024" i="37"/>
  <c r="I1024" i="37"/>
  <c r="E1024" i="37"/>
  <c r="AF1022" i="37"/>
  <c r="AB1022" i="37"/>
  <c r="X1022" i="37"/>
  <c r="T1022" i="37"/>
  <c r="P1022" i="37"/>
  <c r="L1022" i="37"/>
  <c r="H1022" i="37"/>
  <c r="D1022" i="37"/>
  <c r="AE1024" i="37"/>
  <c r="AA1024" i="37"/>
  <c r="W1024" i="37"/>
  <c r="S1024" i="37"/>
  <c r="O1024" i="37"/>
  <c r="K1024" i="37"/>
  <c r="G1024" i="37"/>
  <c r="C1024" i="37"/>
  <c r="AD1022" i="37"/>
  <c r="Z1022" i="37"/>
  <c r="V1022" i="37"/>
  <c r="R1022" i="37"/>
  <c r="N1022" i="37"/>
  <c r="J1022" i="37"/>
  <c r="F1022" i="37"/>
  <c r="B1022" i="37"/>
  <c r="X1024" i="37"/>
  <c r="H1024" i="37"/>
  <c r="W1022" i="37"/>
  <c r="G1022" i="37"/>
  <c r="T1024" i="37"/>
  <c r="D1024" i="37"/>
  <c r="S1022" i="37"/>
  <c r="C1022" i="37"/>
  <c r="P1024" i="37"/>
  <c r="AE1022" i="37"/>
  <c r="O1022" i="37"/>
  <c r="AB1024" i="37"/>
  <c r="L1024" i="37"/>
  <c r="AA1022" i="37"/>
  <c r="K1022" i="37"/>
  <c r="AD1124" i="37"/>
  <c r="Z1124" i="37"/>
  <c r="V1124" i="37"/>
  <c r="R1124" i="37"/>
  <c r="N1124" i="37"/>
  <c r="J1124" i="37"/>
  <c r="F1124" i="37"/>
  <c r="B1124" i="37"/>
  <c r="AC1122" i="37"/>
  <c r="Y1122" i="37"/>
  <c r="U1122" i="37"/>
  <c r="Q1122" i="37"/>
  <c r="M1122" i="37"/>
  <c r="I1122" i="37"/>
  <c r="E1122" i="37"/>
  <c r="AC1124" i="37"/>
  <c r="Y1124" i="37"/>
  <c r="U1124" i="37"/>
  <c r="Q1124" i="37"/>
  <c r="M1124" i="37"/>
  <c r="I1124" i="37"/>
  <c r="E1124" i="37"/>
  <c r="AF1122" i="37"/>
  <c r="AB1122" i="37"/>
  <c r="X1122" i="37"/>
  <c r="T1122" i="37"/>
  <c r="P1122" i="37"/>
  <c r="L1122" i="37"/>
  <c r="H1122" i="37"/>
  <c r="D1122" i="37"/>
  <c r="AF1124" i="37"/>
  <c r="AB1124" i="37"/>
  <c r="X1124" i="37"/>
  <c r="T1124" i="37"/>
  <c r="P1124" i="37"/>
  <c r="L1124" i="37"/>
  <c r="H1124" i="37"/>
  <c r="D1124" i="37"/>
  <c r="AE1122" i="37"/>
  <c r="AA1122" i="37"/>
  <c r="W1122" i="37"/>
  <c r="S1122" i="37"/>
  <c r="O1122" i="37"/>
  <c r="K1122" i="37"/>
  <c r="G1122" i="37"/>
  <c r="C1122" i="37"/>
  <c r="AE1124" i="37"/>
  <c r="AA1124" i="37"/>
  <c r="W1124" i="37"/>
  <c r="S1124" i="37"/>
  <c r="O1124" i="37"/>
  <c r="K1124" i="37"/>
  <c r="G1124" i="37"/>
  <c r="C1124" i="37"/>
  <c r="AD1122" i="37"/>
  <c r="Z1122" i="37"/>
  <c r="V1122" i="37"/>
  <c r="R1122" i="37"/>
  <c r="N1122" i="37"/>
  <c r="J1122" i="37"/>
  <c r="F1122" i="37"/>
  <c r="B1122" i="37"/>
  <c r="AB1349" i="37"/>
  <c r="X1349" i="37"/>
  <c r="T1349" i="37"/>
  <c r="P1349" i="37"/>
  <c r="L1349" i="37"/>
  <c r="H1349" i="37"/>
  <c r="D1349" i="37"/>
  <c r="AE1347" i="37"/>
  <c r="AA1347" i="37"/>
  <c r="W1347" i="37"/>
  <c r="S1347" i="37"/>
  <c r="O1347" i="37"/>
  <c r="K1347" i="37"/>
  <c r="G1347" i="37"/>
  <c r="C1347" i="37"/>
  <c r="AE1349" i="37"/>
  <c r="AA1349" i="37"/>
  <c r="W1349" i="37"/>
  <c r="S1349" i="37"/>
  <c r="O1349" i="37"/>
  <c r="K1349" i="37"/>
  <c r="G1349" i="37"/>
  <c r="C1349" i="37"/>
  <c r="AD1347" i="37"/>
  <c r="Z1347" i="37"/>
  <c r="V1347" i="37"/>
  <c r="R1347" i="37"/>
  <c r="N1347" i="37"/>
  <c r="J1347" i="37"/>
  <c r="F1347" i="37"/>
  <c r="B1347" i="37"/>
  <c r="AD1349" i="37"/>
  <c r="Z1349" i="37"/>
  <c r="V1349" i="37"/>
  <c r="R1349" i="37"/>
  <c r="N1349" i="37"/>
  <c r="J1349" i="37"/>
  <c r="F1349" i="37"/>
  <c r="B1349" i="37"/>
  <c r="AC1347" i="37"/>
  <c r="Y1347" i="37"/>
  <c r="U1347" i="37"/>
  <c r="Q1347" i="37"/>
  <c r="M1347" i="37"/>
  <c r="I1347" i="37"/>
  <c r="E1347" i="37"/>
  <c r="AC1349" i="37"/>
  <c r="Y1349" i="37"/>
  <c r="U1349" i="37"/>
  <c r="Q1349" i="37"/>
  <c r="M1349" i="37"/>
  <c r="I1349" i="37"/>
  <c r="E1349" i="37"/>
  <c r="AF1347" i="37"/>
  <c r="AB1347" i="37"/>
  <c r="X1347" i="37"/>
  <c r="T1347" i="37"/>
  <c r="P1347" i="37"/>
  <c r="L1347" i="37"/>
  <c r="H1347" i="37"/>
  <c r="D1347" i="37"/>
  <c r="AB1450" i="37"/>
  <c r="X1450" i="37"/>
  <c r="T1450" i="37"/>
  <c r="P1450" i="37"/>
  <c r="L1450" i="37"/>
  <c r="H1450" i="37"/>
  <c r="D1450" i="37"/>
  <c r="AE1448" i="37"/>
  <c r="AA1448" i="37"/>
  <c r="W1448" i="37"/>
  <c r="S1448" i="37"/>
  <c r="O1448" i="37"/>
  <c r="K1448" i="37"/>
  <c r="G1448" i="37"/>
  <c r="C1448" i="37"/>
  <c r="AE1450" i="37"/>
  <c r="AA1450" i="37"/>
  <c r="W1450" i="37"/>
  <c r="S1450" i="37"/>
  <c r="O1450" i="37"/>
  <c r="K1450" i="37"/>
  <c r="G1450" i="37"/>
  <c r="C1450" i="37"/>
  <c r="AD1448" i="37"/>
  <c r="Z1448" i="37"/>
  <c r="V1448" i="37"/>
  <c r="R1448" i="37"/>
  <c r="N1448" i="37"/>
  <c r="J1448" i="37"/>
  <c r="F1448" i="37"/>
  <c r="B1448" i="37"/>
  <c r="AD1450" i="37"/>
  <c r="Z1450" i="37"/>
  <c r="V1450" i="37"/>
  <c r="R1450" i="37"/>
  <c r="N1450" i="37"/>
  <c r="J1450" i="37"/>
  <c r="F1450" i="37"/>
  <c r="B1450" i="37"/>
  <c r="AC1448" i="37"/>
  <c r="Y1448" i="37"/>
  <c r="U1448" i="37"/>
  <c r="Q1448" i="37"/>
  <c r="M1448" i="37"/>
  <c r="I1448" i="37"/>
  <c r="E1448" i="37"/>
  <c r="AC1450" i="37"/>
  <c r="Y1450" i="37"/>
  <c r="U1450" i="37"/>
  <c r="Q1450" i="37"/>
  <c r="M1450" i="37"/>
  <c r="I1450" i="37"/>
  <c r="E1450" i="37"/>
  <c r="AF1448" i="37"/>
  <c r="AB1448" i="37"/>
  <c r="X1448" i="37"/>
  <c r="T1448" i="37"/>
  <c r="P1448" i="37"/>
  <c r="L1448" i="37"/>
  <c r="H1448" i="37"/>
  <c r="D1448" i="37"/>
  <c r="AB1550" i="37"/>
  <c r="X1550" i="37"/>
  <c r="T1550" i="37"/>
  <c r="P1550" i="37"/>
  <c r="L1550" i="37"/>
  <c r="H1550" i="37"/>
  <c r="D1550" i="37"/>
  <c r="AE1548" i="37"/>
  <c r="AA1548" i="37"/>
  <c r="W1548" i="37"/>
  <c r="S1548" i="37"/>
  <c r="O1548" i="37"/>
  <c r="K1548" i="37"/>
  <c r="G1548" i="37"/>
  <c r="C1548" i="37"/>
  <c r="AE1550" i="37"/>
  <c r="AA1550" i="37"/>
  <c r="W1550" i="37"/>
  <c r="S1550" i="37"/>
  <c r="O1550" i="37"/>
  <c r="K1550" i="37"/>
  <c r="G1550" i="37"/>
  <c r="C1550" i="37"/>
  <c r="AD1548" i="37"/>
  <c r="Z1548" i="37"/>
  <c r="V1548" i="37"/>
  <c r="R1548" i="37"/>
  <c r="N1548" i="37"/>
  <c r="J1548" i="37"/>
  <c r="F1548" i="37"/>
  <c r="B1548" i="37"/>
  <c r="AC1550" i="37"/>
  <c r="Y1550" i="37"/>
  <c r="U1550" i="37"/>
  <c r="Q1550" i="37"/>
  <c r="M1550" i="37"/>
  <c r="I1550" i="37"/>
  <c r="E1550" i="37"/>
  <c r="AF1548" i="37"/>
  <c r="AB1548" i="37"/>
  <c r="X1548" i="37"/>
  <c r="T1548" i="37"/>
  <c r="P1548" i="37"/>
  <c r="L1548" i="37"/>
  <c r="H1548" i="37"/>
  <c r="D1548" i="37"/>
  <c r="AD1550" i="37"/>
  <c r="N1550" i="37"/>
  <c r="AC1548" i="37"/>
  <c r="M1548" i="37"/>
  <c r="Z1550" i="37"/>
  <c r="J1550" i="37"/>
  <c r="Y1548" i="37"/>
  <c r="I1548" i="37"/>
  <c r="V1550" i="37"/>
  <c r="F1550" i="37"/>
  <c r="U1548" i="37"/>
  <c r="E1548" i="37"/>
  <c r="R1550" i="37"/>
  <c r="B1550" i="37"/>
  <c r="Q1548" i="37"/>
  <c r="AB1650" i="37"/>
  <c r="X1650" i="37"/>
  <c r="T1650" i="37"/>
  <c r="P1650" i="37"/>
  <c r="L1650" i="37"/>
  <c r="H1650" i="37"/>
  <c r="D1650" i="37"/>
  <c r="AE1648" i="37"/>
  <c r="AA1648" i="37"/>
  <c r="W1648" i="37"/>
  <c r="S1648" i="37"/>
  <c r="O1648" i="37"/>
  <c r="K1648" i="37"/>
  <c r="G1648" i="37"/>
  <c r="C1648" i="37"/>
  <c r="AE1650" i="37"/>
  <c r="AA1650" i="37"/>
  <c r="W1650" i="37"/>
  <c r="S1650" i="37"/>
  <c r="O1650" i="37"/>
  <c r="K1650" i="37"/>
  <c r="G1650" i="37"/>
  <c r="C1650" i="37"/>
  <c r="AD1648" i="37"/>
  <c r="Z1648" i="37"/>
  <c r="V1648" i="37"/>
  <c r="R1648" i="37"/>
  <c r="N1648" i="37"/>
  <c r="J1648" i="37"/>
  <c r="F1648" i="37"/>
  <c r="B1648" i="37"/>
  <c r="AD1650" i="37"/>
  <c r="Z1650" i="37"/>
  <c r="V1650" i="37"/>
  <c r="R1650" i="37"/>
  <c r="N1650" i="37"/>
  <c r="J1650" i="37"/>
  <c r="F1650" i="37"/>
  <c r="B1650" i="37"/>
  <c r="AC1648" i="37"/>
  <c r="Y1648" i="37"/>
  <c r="U1648" i="37"/>
  <c r="Q1648" i="37"/>
  <c r="M1648" i="37"/>
  <c r="I1648" i="37"/>
  <c r="AC1650" i="37"/>
  <c r="Y1650" i="37"/>
  <c r="U1650" i="37"/>
  <c r="Q1650" i="37"/>
  <c r="M1650" i="37"/>
  <c r="I1650" i="37"/>
  <c r="E1650" i="37"/>
  <c r="AF1648" i="37"/>
  <c r="AB1648" i="37"/>
  <c r="X1648" i="37"/>
  <c r="T1648" i="37"/>
  <c r="P1648" i="37"/>
  <c r="L1648" i="37"/>
  <c r="H1648" i="37"/>
  <c r="D1648" i="37"/>
  <c r="E1648" i="37"/>
  <c r="AB1750" i="37"/>
  <c r="X1750" i="37"/>
  <c r="T1750" i="37"/>
  <c r="P1750" i="37"/>
  <c r="L1750" i="37"/>
  <c r="H1750" i="37"/>
  <c r="D1750" i="37"/>
  <c r="AE1748" i="37"/>
  <c r="AA1748" i="37"/>
  <c r="W1748" i="37"/>
  <c r="S1748" i="37"/>
  <c r="O1748" i="37"/>
  <c r="K1748" i="37"/>
  <c r="G1748" i="37"/>
  <c r="C1748" i="37"/>
  <c r="AE1750" i="37"/>
  <c r="AA1750" i="37"/>
  <c r="W1750" i="37"/>
  <c r="S1750" i="37"/>
  <c r="O1750" i="37"/>
  <c r="K1750" i="37"/>
  <c r="G1750" i="37"/>
  <c r="C1750" i="37"/>
  <c r="AD1748" i="37"/>
  <c r="Z1748" i="37"/>
  <c r="V1748" i="37"/>
  <c r="R1748" i="37"/>
  <c r="N1748" i="37"/>
  <c r="J1748" i="37"/>
  <c r="F1748" i="37"/>
  <c r="B1748" i="37"/>
  <c r="AD1750" i="37"/>
  <c r="Z1750" i="37"/>
  <c r="V1750" i="37"/>
  <c r="R1750" i="37"/>
  <c r="N1750" i="37"/>
  <c r="J1750" i="37"/>
  <c r="F1750" i="37"/>
  <c r="B1750" i="37"/>
  <c r="AC1748" i="37"/>
  <c r="Y1748" i="37"/>
  <c r="U1748" i="37"/>
  <c r="Q1748" i="37"/>
  <c r="M1748" i="37"/>
  <c r="I1748" i="37"/>
  <c r="E1748" i="37"/>
  <c r="AC1750" i="37"/>
  <c r="Y1750" i="37"/>
  <c r="U1750" i="37"/>
  <c r="Q1750" i="37"/>
  <c r="M1750" i="37"/>
  <c r="I1750" i="37"/>
  <c r="E1750" i="37"/>
  <c r="AF1748" i="37"/>
  <c r="AB1748" i="37"/>
  <c r="X1748" i="37"/>
  <c r="T1748" i="37"/>
  <c r="P1748" i="37"/>
  <c r="L1748" i="37"/>
  <c r="H1748" i="37"/>
  <c r="D1748" i="37"/>
  <c r="AB1850" i="37"/>
  <c r="X1850" i="37"/>
  <c r="T1850" i="37"/>
  <c r="P1850" i="37"/>
  <c r="L1850" i="37"/>
  <c r="H1850" i="37"/>
  <c r="D1850" i="37"/>
  <c r="AE1848" i="37"/>
  <c r="AA1848" i="37"/>
  <c r="W1848" i="37"/>
  <c r="S1848" i="37"/>
  <c r="O1848" i="37"/>
  <c r="K1848" i="37"/>
  <c r="G1848" i="37"/>
  <c r="C1848" i="37"/>
  <c r="AE1850" i="37"/>
  <c r="AA1850" i="37"/>
  <c r="W1850" i="37"/>
  <c r="S1850" i="37"/>
  <c r="O1850" i="37"/>
  <c r="K1850" i="37"/>
  <c r="G1850" i="37"/>
  <c r="C1850" i="37"/>
  <c r="AD1848" i="37"/>
  <c r="Z1848" i="37"/>
  <c r="V1848" i="37"/>
  <c r="R1848" i="37"/>
  <c r="N1848" i="37"/>
  <c r="J1848" i="37"/>
  <c r="F1848" i="37"/>
  <c r="B1848" i="37"/>
  <c r="AD1850" i="37"/>
  <c r="Z1850" i="37"/>
  <c r="V1850" i="37"/>
  <c r="R1850" i="37"/>
  <c r="N1850" i="37"/>
  <c r="J1850" i="37"/>
  <c r="F1850" i="37"/>
  <c r="B1850" i="37"/>
  <c r="AC1848" i="37"/>
  <c r="Y1848" i="37"/>
  <c r="U1848" i="37"/>
  <c r="Q1848" i="37"/>
  <c r="M1848" i="37"/>
  <c r="I1848" i="37"/>
  <c r="E1848" i="37"/>
  <c r="AC1850" i="37"/>
  <c r="Y1850" i="37"/>
  <c r="U1850" i="37"/>
  <c r="Q1850" i="37"/>
  <c r="M1850" i="37"/>
  <c r="I1850" i="37"/>
  <c r="E1850" i="37"/>
  <c r="AF1848" i="37"/>
  <c r="AB1848" i="37"/>
  <c r="X1848" i="37"/>
  <c r="T1848" i="37"/>
  <c r="P1848" i="37"/>
  <c r="L1848" i="37"/>
  <c r="H1848" i="37"/>
  <c r="D1848" i="37"/>
  <c r="AB1951" i="37"/>
  <c r="X1951" i="37"/>
  <c r="T1951" i="37"/>
  <c r="P1951" i="37"/>
  <c r="L1951" i="37"/>
  <c r="H1951" i="37"/>
  <c r="D1951" i="37"/>
  <c r="AE1949" i="37"/>
  <c r="AA1949" i="37"/>
  <c r="W1949" i="37"/>
  <c r="S1949" i="37"/>
  <c r="O1949" i="37"/>
  <c r="K1949" i="37"/>
  <c r="G1949" i="37"/>
  <c r="C1949" i="37"/>
  <c r="AE1951" i="37"/>
  <c r="AA1951" i="37"/>
  <c r="W1951" i="37"/>
  <c r="S1951" i="37"/>
  <c r="O1951" i="37"/>
  <c r="K1951" i="37"/>
  <c r="G1951" i="37"/>
  <c r="C1951" i="37"/>
  <c r="AD1949" i="37"/>
  <c r="Z1949" i="37"/>
  <c r="V1949" i="37"/>
  <c r="R1949" i="37"/>
  <c r="N1949" i="37"/>
  <c r="J1949" i="37"/>
  <c r="F1949" i="37"/>
  <c r="B1949" i="37"/>
  <c r="AD1951" i="37"/>
  <c r="Z1951" i="37"/>
  <c r="V1951" i="37"/>
  <c r="R1951" i="37"/>
  <c r="N1951" i="37"/>
  <c r="J1951" i="37"/>
  <c r="F1951" i="37"/>
  <c r="B1951" i="37"/>
  <c r="AC1949" i="37"/>
  <c r="Y1949" i="37"/>
  <c r="U1949" i="37"/>
  <c r="Q1949" i="37"/>
  <c r="M1949" i="37"/>
  <c r="I1949" i="37"/>
  <c r="E1949" i="37"/>
  <c r="AC1951" i="37"/>
  <c r="Y1951" i="37"/>
  <c r="U1951" i="37"/>
  <c r="Q1951" i="37"/>
  <c r="M1951" i="37"/>
  <c r="I1951" i="37"/>
  <c r="E1951" i="37"/>
  <c r="AF1949" i="37"/>
  <c r="AB1949" i="37"/>
  <c r="X1949" i="37"/>
  <c r="T1949" i="37"/>
  <c r="P1949" i="37"/>
  <c r="L1949" i="37"/>
  <c r="H1949" i="37"/>
  <c r="D1949" i="37"/>
  <c r="AC2051" i="37"/>
  <c r="Y2051" i="37"/>
  <c r="U2051" i="37"/>
  <c r="Q2051" i="37"/>
  <c r="M2051" i="37"/>
  <c r="I2051" i="37"/>
  <c r="E2051" i="37"/>
  <c r="AF2049" i="37"/>
  <c r="AB2049" i="37"/>
  <c r="X2049" i="37"/>
  <c r="T2049" i="37"/>
  <c r="P2049" i="37"/>
  <c r="L2049" i="37"/>
  <c r="H2049" i="37"/>
  <c r="D2049" i="37"/>
  <c r="AE2051" i="37"/>
  <c r="AA2051" i="37"/>
  <c r="W2051" i="37"/>
  <c r="S2051" i="37"/>
  <c r="O2051" i="37"/>
  <c r="K2051" i="37"/>
  <c r="G2051" i="37"/>
  <c r="C2051" i="37"/>
  <c r="AD2049" i="37"/>
  <c r="Z2049" i="37"/>
  <c r="V2049" i="37"/>
  <c r="R2049" i="37"/>
  <c r="N2049" i="37"/>
  <c r="J2049" i="37"/>
  <c r="F2049" i="37"/>
  <c r="B2049" i="37"/>
  <c r="Z2051" i="37"/>
  <c r="R2051" i="37"/>
  <c r="J2051" i="37"/>
  <c r="B2051" i="37"/>
  <c r="Y2049" i="37"/>
  <c r="Q2049" i="37"/>
  <c r="I2049" i="37"/>
  <c r="X2051" i="37"/>
  <c r="P2051" i="37"/>
  <c r="H2051" i="37"/>
  <c r="AE2049" i="37"/>
  <c r="W2049" i="37"/>
  <c r="O2049" i="37"/>
  <c r="G2049" i="37"/>
  <c r="AD2051" i="37"/>
  <c r="V2051" i="37"/>
  <c r="N2051" i="37"/>
  <c r="F2051" i="37"/>
  <c r="AC2049" i="37"/>
  <c r="U2049" i="37"/>
  <c r="M2049" i="37"/>
  <c r="E2049" i="37"/>
  <c r="AB2051" i="37"/>
  <c r="T2051" i="37"/>
  <c r="L2051" i="37"/>
  <c r="D2051" i="37"/>
  <c r="AA2049" i="37"/>
  <c r="S2049" i="37"/>
  <c r="K2049" i="37"/>
  <c r="C2049" i="37"/>
  <c r="AD2151" i="37"/>
  <c r="Z2151" i="37"/>
  <c r="V2151" i="37"/>
  <c r="R2151" i="37"/>
  <c r="N2151" i="37"/>
  <c r="J2151" i="37"/>
  <c r="F2151" i="37"/>
  <c r="B2151" i="37"/>
  <c r="AC2149" i="37"/>
  <c r="Y2149" i="37"/>
  <c r="U2149" i="37"/>
  <c r="Q2149" i="37"/>
  <c r="M2149" i="37"/>
  <c r="I2149" i="37"/>
  <c r="E2149" i="37"/>
  <c r="AC2151" i="37"/>
  <c r="Y2151" i="37"/>
  <c r="U2151" i="37"/>
  <c r="Q2151" i="37"/>
  <c r="M2151" i="37"/>
  <c r="I2151" i="37"/>
  <c r="E2151" i="37"/>
  <c r="AF2149" i="37"/>
  <c r="AB2149" i="37"/>
  <c r="X2149" i="37"/>
  <c r="T2149" i="37"/>
  <c r="P2149" i="37"/>
  <c r="L2149" i="37"/>
  <c r="H2149" i="37"/>
  <c r="D2149" i="37"/>
  <c r="AB2151" i="37"/>
  <c r="X2151" i="37"/>
  <c r="T2151" i="37"/>
  <c r="P2151" i="37"/>
  <c r="L2151" i="37"/>
  <c r="AE2151" i="37"/>
  <c r="AA2151" i="37"/>
  <c r="W2151" i="37"/>
  <c r="S2151" i="37"/>
  <c r="O2151" i="37"/>
  <c r="K2151" i="37"/>
  <c r="G2151" i="37"/>
  <c r="C2151" i="37"/>
  <c r="AD2149" i="37"/>
  <c r="Z2149" i="37"/>
  <c r="V2149" i="37"/>
  <c r="R2149" i="37"/>
  <c r="N2149" i="37"/>
  <c r="J2149" i="37"/>
  <c r="F2149" i="37"/>
  <c r="B2149" i="37"/>
  <c r="H2151" i="37"/>
  <c r="W2149" i="37"/>
  <c r="G2149" i="37"/>
  <c r="D2151" i="37"/>
  <c r="S2149" i="37"/>
  <c r="C2149" i="37"/>
  <c r="AE2149" i="37"/>
  <c r="O2149" i="37"/>
  <c r="AA2149" i="37"/>
  <c r="K2149" i="37"/>
  <c r="AD2251" i="37"/>
  <c r="Z2251" i="37"/>
  <c r="V2251" i="37"/>
  <c r="R2251" i="37"/>
  <c r="N2251" i="37"/>
  <c r="J2251" i="37"/>
  <c r="F2251" i="37"/>
  <c r="B2251" i="37"/>
  <c r="AC2249" i="37"/>
  <c r="Y2249" i="37"/>
  <c r="U2249" i="37"/>
  <c r="Q2249" i="37"/>
  <c r="M2249" i="37"/>
  <c r="I2249" i="37"/>
  <c r="E2249" i="37"/>
  <c r="AC2251" i="37"/>
  <c r="Y2251" i="37"/>
  <c r="U2251" i="37"/>
  <c r="Q2251" i="37"/>
  <c r="M2251" i="37"/>
  <c r="I2251" i="37"/>
  <c r="E2251" i="37"/>
  <c r="AF2249" i="37"/>
  <c r="AB2249" i="37"/>
  <c r="X2249" i="37"/>
  <c r="T2249" i="37"/>
  <c r="P2249" i="37"/>
  <c r="L2249" i="37"/>
  <c r="H2249" i="37"/>
  <c r="D2249" i="37"/>
  <c r="AF2251" i="37"/>
  <c r="AB2251" i="37"/>
  <c r="X2251" i="37"/>
  <c r="T2251" i="37"/>
  <c r="P2251" i="37"/>
  <c r="L2251" i="37"/>
  <c r="H2251" i="37"/>
  <c r="D2251" i="37"/>
  <c r="AE2249" i="37"/>
  <c r="AA2249" i="37"/>
  <c r="W2249" i="37"/>
  <c r="S2249" i="37"/>
  <c r="O2249" i="37"/>
  <c r="K2249" i="37"/>
  <c r="G2249" i="37"/>
  <c r="C2249" i="37"/>
  <c r="AE2251" i="37"/>
  <c r="AA2251" i="37"/>
  <c r="W2251" i="37"/>
  <c r="S2251" i="37"/>
  <c r="O2251" i="37"/>
  <c r="K2251" i="37"/>
  <c r="G2251" i="37"/>
  <c r="C2251" i="37"/>
  <c r="AD2249" i="37"/>
  <c r="Z2249" i="37"/>
  <c r="V2249" i="37"/>
  <c r="R2249" i="37"/>
  <c r="N2249" i="37"/>
  <c r="J2249" i="37"/>
  <c r="F2249" i="37"/>
  <c r="B2249" i="37"/>
  <c r="AD2351" i="37"/>
  <c r="Z2351" i="37"/>
  <c r="V2351" i="37"/>
  <c r="R2351" i="37"/>
  <c r="N2351" i="37"/>
  <c r="J2351" i="37"/>
  <c r="F2351" i="37"/>
  <c r="B2351" i="37"/>
  <c r="AC2349" i="37"/>
  <c r="Y2349" i="37"/>
  <c r="U2349" i="37"/>
  <c r="Q2349" i="37"/>
  <c r="M2349" i="37"/>
  <c r="I2349" i="37"/>
  <c r="E2349" i="37"/>
  <c r="AC2351" i="37"/>
  <c r="Y2351" i="37"/>
  <c r="U2351" i="37"/>
  <c r="Q2351" i="37"/>
  <c r="M2351" i="37"/>
  <c r="I2351" i="37"/>
  <c r="E2351" i="37"/>
  <c r="AF2349" i="37"/>
  <c r="AB2349" i="37"/>
  <c r="X2349" i="37"/>
  <c r="T2349" i="37"/>
  <c r="P2349" i="37"/>
  <c r="L2349" i="37"/>
  <c r="H2349" i="37"/>
  <c r="D2349" i="37"/>
  <c r="AB2351" i="37"/>
  <c r="X2351" i="37"/>
  <c r="T2351" i="37"/>
  <c r="P2351" i="37"/>
  <c r="L2351" i="37"/>
  <c r="H2351" i="37"/>
  <c r="D2351" i="37"/>
  <c r="AE2349" i="37"/>
  <c r="AA2349" i="37"/>
  <c r="W2349" i="37"/>
  <c r="S2349" i="37"/>
  <c r="O2349" i="37"/>
  <c r="K2349" i="37"/>
  <c r="G2349" i="37"/>
  <c r="C2349" i="37"/>
  <c r="AE2351" i="37"/>
  <c r="AA2351" i="37"/>
  <c r="W2351" i="37"/>
  <c r="S2351" i="37"/>
  <c r="O2351" i="37"/>
  <c r="K2351" i="37"/>
  <c r="G2351" i="37"/>
  <c r="C2351" i="37"/>
  <c r="AD2349" i="37"/>
  <c r="Z2349" i="37"/>
  <c r="V2349" i="37"/>
  <c r="R2349" i="37"/>
  <c r="N2349" i="37"/>
  <c r="J2349" i="37"/>
  <c r="F2349" i="37"/>
  <c r="B2349" i="37"/>
  <c r="AC2452" i="37"/>
  <c r="Y2452" i="37"/>
  <c r="U2452" i="37"/>
  <c r="Q2452" i="37"/>
  <c r="M2452" i="37"/>
  <c r="I2452" i="37"/>
  <c r="E2452" i="37"/>
  <c r="AB2452" i="37"/>
  <c r="X2452" i="37"/>
  <c r="T2452" i="37"/>
  <c r="P2452" i="37"/>
  <c r="L2452" i="37"/>
  <c r="H2452" i="37"/>
  <c r="D2452" i="37"/>
  <c r="AE2450" i="37"/>
  <c r="AA2450" i="37"/>
  <c r="W2450" i="37"/>
  <c r="S2450" i="37"/>
  <c r="O2450" i="37"/>
  <c r="K2450" i="37"/>
  <c r="G2450" i="37"/>
  <c r="C2450" i="37"/>
  <c r="AD2452" i="37"/>
  <c r="Z2452" i="37"/>
  <c r="V2452" i="37"/>
  <c r="R2452" i="37"/>
  <c r="N2452" i="37"/>
  <c r="J2452" i="37"/>
  <c r="F2452" i="37"/>
  <c r="B2452" i="37"/>
  <c r="AC2450" i="37"/>
  <c r="Y2450" i="37"/>
  <c r="U2450" i="37"/>
  <c r="Q2450" i="37"/>
  <c r="M2450" i="37"/>
  <c r="I2450" i="37"/>
  <c r="E2450" i="37"/>
  <c r="W2452" i="37"/>
  <c r="G2452" i="37"/>
  <c r="AB2450" i="37"/>
  <c r="T2450" i="37"/>
  <c r="L2450" i="37"/>
  <c r="D2450" i="37"/>
  <c r="S2452" i="37"/>
  <c r="C2452" i="37"/>
  <c r="Z2450" i="37"/>
  <c r="R2450" i="37"/>
  <c r="J2450" i="37"/>
  <c r="B2450" i="37"/>
  <c r="AE2452" i="37"/>
  <c r="O2452" i="37"/>
  <c r="AF2450" i="37"/>
  <c r="X2450" i="37"/>
  <c r="P2450" i="37"/>
  <c r="H2450" i="37"/>
  <c r="AA2452" i="37"/>
  <c r="K2452" i="37"/>
  <c r="AD2450" i="37"/>
  <c r="V2450" i="37"/>
  <c r="N2450" i="37"/>
  <c r="F2450" i="37"/>
  <c r="AC2552" i="37"/>
  <c r="Y2552" i="37"/>
  <c r="U2552" i="37"/>
  <c r="Q2552" i="37"/>
  <c r="M2552" i="37"/>
  <c r="I2552" i="37"/>
  <c r="E2552" i="37"/>
  <c r="AF2550" i="37"/>
  <c r="AB2550" i="37"/>
  <c r="X2550" i="37"/>
  <c r="T2550" i="37"/>
  <c r="P2550" i="37"/>
  <c r="L2550" i="37"/>
  <c r="H2550" i="37"/>
  <c r="D2550" i="37"/>
  <c r="AB2552" i="37"/>
  <c r="X2552" i="37"/>
  <c r="T2552" i="37"/>
  <c r="P2552" i="37"/>
  <c r="L2552" i="37"/>
  <c r="H2552" i="37"/>
  <c r="D2552" i="37"/>
  <c r="AE2550" i="37"/>
  <c r="AA2550" i="37"/>
  <c r="W2550" i="37"/>
  <c r="S2550" i="37"/>
  <c r="O2550" i="37"/>
  <c r="K2550" i="37"/>
  <c r="G2550" i="37"/>
  <c r="C2550" i="37"/>
  <c r="AE2552" i="37"/>
  <c r="AA2552" i="37"/>
  <c r="W2552" i="37"/>
  <c r="S2552" i="37"/>
  <c r="O2552" i="37"/>
  <c r="K2552" i="37"/>
  <c r="G2552" i="37"/>
  <c r="C2552" i="37"/>
  <c r="AD2550" i="37"/>
  <c r="Z2550" i="37"/>
  <c r="V2550" i="37"/>
  <c r="R2550" i="37"/>
  <c r="N2550" i="37"/>
  <c r="J2550" i="37"/>
  <c r="F2550" i="37"/>
  <c r="B2550" i="37"/>
  <c r="AD2552" i="37"/>
  <c r="Z2552" i="37"/>
  <c r="V2552" i="37"/>
  <c r="R2552" i="37"/>
  <c r="N2552" i="37"/>
  <c r="J2552" i="37"/>
  <c r="F2552" i="37"/>
  <c r="B2552" i="37"/>
  <c r="AC2550" i="37"/>
  <c r="Y2550" i="37"/>
  <c r="U2550" i="37"/>
  <c r="Q2550" i="37"/>
  <c r="M2550" i="37"/>
  <c r="I2550" i="37"/>
  <c r="E2550" i="37"/>
  <c r="AE2652" i="37"/>
  <c r="AA2652" i="37"/>
  <c r="W2652" i="37"/>
  <c r="S2652" i="37"/>
  <c r="O2652" i="37"/>
  <c r="K2652" i="37"/>
  <c r="G2652" i="37"/>
  <c r="C2652" i="37"/>
  <c r="AD2650" i="37"/>
  <c r="Z2650" i="37"/>
  <c r="V2650" i="37"/>
  <c r="R2650" i="37"/>
  <c r="N2650" i="37"/>
  <c r="J2650" i="37"/>
  <c r="F2650" i="37"/>
  <c r="B2650" i="37"/>
  <c r="AC2652" i="37"/>
  <c r="Y2652" i="37"/>
  <c r="U2652" i="37"/>
  <c r="Q2652" i="37"/>
  <c r="M2652" i="37"/>
  <c r="I2652" i="37"/>
  <c r="E2652" i="37"/>
  <c r="AF2650" i="37"/>
  <c r="AB2650" i="37"/>
  <c r="X2650" i="37"/>
  <c r="T2650" i="37"/>
  <c r="P2650" i="37"/>
  <c r="L2650" i="37"/>
  <c r="H2650" i="37"/>
  <c r="D2650" i="37"/>
  <c r="X2652" i="37"/>
  <c r="P2652" i="37"/>
  <c r="H2652" i="37"/>
  <c r="AE2650" i="37"/>
  <c r="W2650" i="37"/>
  <c r="O2650" i="37"/>
  <c r="G2650" i="37"/>
  <c r="AD2652" i="37"/>
  <c r="V2652" i="37"/>
  <c r="N2652" i="37"/>
  <c r="F2652" i="37"/>
  <c r="AC2650" i="37"/>
  <c r="U2650" i="37"/>
  <c r="M2650" i="37"/>
  <c r="E2650" i="37"/>
  <c r="AB2652" i="37"/>
  <c r="T2652" i="37"/>
  <c r="L2652" i="37"/>
  <c r="D2652" i="37"/>
  <c r="AA2650" i="37"/>
  <c r="S2650" i="37"/>
  <c r="K2650" i="37"/>
  <c r="C2650" i="37"/>
  <c r="Z2652" i="37"/>
  <c r="R2652" i="37"/>
  <c r="J2652" i="37"/>
  <c r="B2652" i="37"/>
  <c r="Y2650" i="37"/>
  <c r="Q2650" i="37"/>
  <c r="I2650" i="37"/>
  <c r="AE2752" i="37"/>
  <c r="AA2752" i="37"/>
  <c r="W2752" i="37"/>
  <c r="S2752" i="37"/>
  <c r="O2752" i="37"/>
  <c r="K2752" i="37"/>
  <c r="G2752" i="37"/>
  <c r="C2752" i="37"/>
  <c r="AD2750" i="37"/>
  <c r="Z2750" i="37"/>
  <c r="V2750" i="37"/>
  <c r="R2750" i="37"/>
  <c r="N2750" i="37"/>
  <c r="J2750" i="37"/>
  <c r="F2750" i="37"/>
  <c r="B2750" i="37"/>
  <c r="AC2752" i="37"/>
  <c r="Y2752" i="37"/>
  <c r="U2752" i="37"/>
  <c r="Q2752" i="37"/>
  <c r="M2752" i="37"/>
  <c r="I2752" i="37"/>
  <c r="E2752" i="37"/>
  <c r="AF2750" i="37"/>
  <c r="AB2750" i="37"/>
  <c r="X2750" i="37"/>
  <c r="T2750" i="37"/>
  <c r="P2750" i="37"/>
  <c r="L2750" i="37"/>
  <c r="H2750" i="37"/>
  <c r="D2750" i="37"/>
  <c r="X2752" i="37"/>
  <c r="P2752" i="37"/>
  <c r="H2752" i="37"/>
  <c r="AE2750" i="37"/>
  <c r="W2750" i="37"/>
  <c r="O2750" i="37"/>
  <c r="G2750" i="37"/>
  <c r="AD2752" i="37"/>
  <c r="V2752" i="37"/>
  <c r="N2752" i="37"/>
  <c r="F2752" i="37"/>
  <c r="AC2750" i="37"/>
  <c r="U2750" i="37"/>
  <c r="M2750" i="37"/>
  <c r="E2750" i="37"/>
  <c r="AB2752" i="37"/>
  <c r="T2752" i="37"/>
  <c r="L2752" i="37"/>
  <c r="D2752" i="37"/>
  <c r="AA2750" i="37"/>
  <c r="S2750" i="37"/>
  <c r="K2750" i="37"/>
  <c r="C2750" i="37"/>
  <c r="Z2752" i="37"/>
  <c r="R2752" i="37"/>
  <c r="J2752" i="37"/>
  <c r="B2752" i="37"/>
  <c r="Y2750" i="37"/>
  <c r="Q2750" i="37"/>
  <c r="I2750" i="37"/>
  <c r="AD2852" i="37"/>
  <c r="Z2852" i="37"/>
  <c r="V2852" i="37"/>
  <c r="R2852" i="37"/>
  <c r="N2852" i="37"/>
  <c r="J2852" i="37"/>
  <c r="F2852" i="37"/>
  <c r="AB2852" i="37"/>
  <c r="X2852" i="37"/>
  <c r="T2852" i="37"/>
  <c r="P2852" i="37"/>
  <c r="L2852" i="37"/>
  <c r="H2852" i="37"/>
  <c r="AA2852" i="37"/>
  <c r="S2852" i="37"/>
  <c r="K2852" i="37"/>
  <c r="D2852" i="37"/>
  <c r="AE2850" i="37"/>
  <c r="AA2850" i="37"/>
  <c r="W2850" i="37"/>
  <c r="S2850" i="37"/>
  <c r="O2850" i="37"/>
  <c r="K2850" i="37"/>
  <c r="G2850" i="37"/>
  <c r="C2850" i="37"/>
  <c r="Y2852" i="37"/>
  <c r="Q2852" i="37"/>
  <c r="I2852" i="37"/>
  <c r="C2852" i="37"/>
  <c r="AD2850" i="37"/>
  <c r="Z2850" i="37"/>
  <c r="V2850" i="37"/>
  <c r="R2850" i="37"/>
  <c r="N2850" i="37"/>
  <c r="J2850" i="37"/>
  <c r="F2850" i="37"/>
  <c r="B2850" i="37"/>
  <c r="AE2852" i="37"/>
  <c r="W2852" i="37"/>
  <c r="O2852" i="37"/>
  <c r="G2852" i="37"/>
  <c r="B2852" i="37"/>
  <c r="AC2850" i="37"/>
  <c r="Y2850" i="37"/>
  <c r="U2850" i="37"/>
  <c r="Q2850" i="37"/>
  <c r="M2850" i="37"/>
  <c r="I2850" i="37"/>
  <c r="E2850" i="37"/>
  <c r="AC2852" i="37"/>
  <c r="U2852" i="37"/>
  <c r="M2852" i="37"/>
  <c r="E2852" i="37"/>
  <c r="AF2850" i="37"/>
  <c r="AB2850" i="37"/>
  <c r="X2850" i="37"/>
  <c r="T2850" i="37"/>
  <c r="P2850" i="37"/>
  <c r="L2850" i="37"/>
  <c r="H2850" i="37"/>
  <c r="D2850" i="37"/>
  <c r="AD2952" i="37"/>
  <c r="Z2952" i="37"/>
  <c r="V2952" i="37"/>
  <c r="R2952" i="37"/>
  <c r="N2952" i="37"/>
  <c r="J2952" i="37"/>
  <c r="F2952" i="37"/>
  <c r="B2952" i="37"/>
  <c r="AC2950" i="37"/>
  <c r="Y2950" i="37"/>
  <c r="U2950" i="37"/>
  <c r="Q2950" i="37"/>
  <c r="M2950" i="37"/>
  <c r="I2950" i="37"/>
  <c r="E2950" i="37"/>
  <c r="AB2952" i="37"/>
  <c r="X2952" i="37"/>
  <c r="T2952" i="37"/>
  <c r="P2952" i="37"/>
  <c r="L2952" i="37"/>
  <c r="H2952" i="37"/>
  <c r="D2952" i="37"/>
  <c r="AE2950" i="37"/>
  <c r="AA2950" i="37"/>
  <c r="W2950" i="37"/>
  <c r="S2950" i="37"/>
  <c r="O2950" i="37"/>
  <c r="K2950" i="37"/>
  <c r="G2950" i="37"/>
  <c r="C2950" i="37"/>
  <c r="AA2952" i="37"/>
  <c r="S2952" i="37"/>
  <c r="K2952" i="37"/>
  <c r="C2952" i="37"/>
  <c r="Z2950" i="37"/>
  <c r="R2950" i="37"/>
  <c r="J2950" i="37"/>
  <c r="B2950" i="37"/>
  <c r="Y2952" i="37"/>
  <c r="Q2952" i="37"/>
  <c r="I2952" i="37"/>
  <c r="AF2950" i="37"/>
  <c r="X2950" i="37"/>
  <c r="P2950" i="37"/>
  <c r="H2950" i="37"/>
  <c r="AE2952" i="37"/>
  <c r="W2952" i="37"/>
  <c r="O2952" i="37"/>
  <c r="G2952" i="37"/>
  <c r="AD2950" i="37"/>
  <c r="V2950" i="37"/>
  <c r="N2950" i="37"/>
  <c r="F2950" i="37"/>
  <c r="AC2952" i="37"/>
  <c r="U2952" i="37"/>
  <c r="M2952" i="37"/>
  <c r="E2952" i="37"/>
  <c r="AB2950" i="37"/>
  <c r="T2950" i="37"/>
  <c r="L2950" i="37"/>
  <c r="D2950" i="37"/>
  <c r="AE3052" i="37"/>
  <c r="AA3052" i="37"/>
  <c r="W3052" i="37"/>
  <c r="S3052" i="37"/>
  <c r="O3052" i="37"/>
  <c r="K3052" i="37"/>
  <c r="AD3052" i="37"/>
  <c r="Z3052" i="37"/>
  <c r="V3052" i="37"/>
  <c r="R3052" i="37"/>
  <c r="N3052" i="37"/>
  <c r="J3052" i="37"/>
  <c r="F3052" i="37"/>
  <c r="B3052" i="37"/>
  <c r="AC3050" i="37"/>
  <c r="Y3050" i="37"/>
  <c r="U3050" i="37"/>
  <c r="Q3050" i="37"/>
  <c r="M3050" i="37"/>
  <c r="I3050" i="37"/>
  <c r="E3050" i="37"/>
  <c r="AB3052" i="37"/>
  <c r="X3052" i="37"/>
  <c r="T3052" i="37"/>
  <c r="P3052" i="37"/>
  <c r="L3052" i="37"/>
  <c r="H3052" i="37"/>
  <c r="D3052" i="37"/>
  <c r="AE3050" i="37"/>
  <c r="AA3050" i="37"/>
  <c r="W3050" i="37"/>
  <c r="S3050" i="37"/>
  <c r="O3050" i="37"/>
  <c r="K3050" i="37"/>
  <c r="G3050" i="37"/>
  <c r="C3050" i="37"/>
  <c r="AC3052" i="37"/>
  <c r="M3052" i="37"/>
  <c r="C3052" i="37"/>
  <c r="Z3050" i="37"/>
  <c r="R3050" i="37"/>
  <c r="J3050" i="37"/>
  <c r="B3050" i="37"/>
  <c r="Y3052" i="37"/>
  <c r="I3052" i="37"/>
  <c r="AF3050" i="37"/>
  <c r="X3050" i="37"/>
  <c r="P3050" i="37"/>
  <c r="H3050" i="37"/>
  <c r="U3052" i="37"/>
  <c r="G3052" i="37"/>
  <c r="AD3050" i="37"/>
  <c r="V3050" i="37"/>
  <c r="N3050" i="37"/>
  <c r="F3050" i="37"/>
  <c r="Q3052" i="37"/>
  <c r="E3052" i="37"/>
  <c r="AB3050" i="37"/>
  <c r="T3050" i="37"/>
  <c r="L3050" i="37"/>
  <c r="D3050" i="37"/>
  <c r="AB3152" i="37"/>
  <c r="X3152" i="37"/>
  <c r="T3152" i="37"/>
  <c r="P3152" i="37"/>
  <c r="L3152" i="37"/>
  <c r="H3152" i="37"/>
  <c r="D3152" i="37"/>
  <c r="AE3150" i="37"/>
  <c r="AA3150" i="37"/>
  <c r="W3150" i="37"/>
  <c r="S3150" i="37"/>
  <c r="O3150" i="37"/>
  <c r="K3150" i="37"/>
  <c r="G3150" i="37"/>
  <c r="C3150" i="37"/>
  <c r="AD3152" i="37"/>
  <c r="Z3152" i="37"/>
  <c r="V3152" i="37"/>
  <c r="R3152" i="37"/>
  <c r="N3152" i="37"/>
  <c r="J3152" i="37"/>
  <c r="F3152" i="37"/>
  <c r="B3152" i="37"/>
  <c r="AC3150" i="37"/>
  <c r="Y3150" i="37"/>
  <c r="U3150" i="37"/>
  <c r="Q3150" i="37"/>
  <c r="M3150" i="37"/>
  <c r="I3150" i="37"/>
  <c r="E3150" i="37"/>
  <c r="AA3152" i="37"/>
  <c r="S3152" i="37"/>
  <c r="K3152" i="37"/>
  <c r="C3152" i="37"/>
  <c r="Z3150" i="37"/>
  <c r="R3150" i="37"/>
  <c r="J3150" i="37"/>
  <c r="B3150" i="37"/>
  <c r="Y3152" i="37"/>
  <c r="Q3152" i="37"/>
  <c r="I3152" i="37"/>
  <c r="AF3150" i="37"/>
  <c r="X3150" i="37"/>
  <c r="P3150" i="37"/>
  <c r="H3150" i="37"/>
  <c r="AE3152" i="37"/>
  <c r="W3152" i="37"/>
  <c r="O3152" i="37"/>
  <c r="G3152" i="37"/>
  <c r="AD3150" i="37"/>
  <c r="V3150" i="37"/>
  <c r="N3150" i="37"/>
  <c r="F3150" i="37"/>
  <c r="AC3152" i="37"/>
  <c r="U3152" i="37"/>
  <c r="M3152" i="37"/>
  <c r="E3152" i="37"/>
  <c r="AB3150" i="37"/>
  <c r="T3150" i="37"/>
  <c r="L3150" i="37"/>
  <c r="D3150" i="37"/>
  <c r="AD3252" i="37"/>
  <c r="Z3252" i="37"/>
  <c r="V3252" i="37"/>
  <c r="R3252" i="37"/>
  <c r="N3252" i="37"/>
  <c r="J3252" i="37"/>
  <c r="F3252" i="37"/>
  <c r="AF3252" i="37"/>
  <c r="AB3252" i="37"/>
  <c r="X3252" i="37"/>
  <c r="T3252" i="37"/>
  <c r="P3252" i="37"/>
  <c r="L3252" i="37"/>
  <c r="H3252" i="37"/>
  <c r="AA3252" i="37"/>
  <c r="S3252" i="37"/>
  <c r="K3252" i="37"/>
  <c r="D3252" i="37"/>
  <c r="AE3250" i="37"/>
  <c r="AE3251" i="37" s="1"/>
  <c r="AA3250" i="37"/>
  <c r="AA3251" i="37" s="1"/>
  <c r="W3250" i="37"/>
  <c r="W3251" i="37" s="1"/>
  <c r="S3250" i="37"/>
  <c r="S3251" i="37" s="1"/>
  <c r="O3250" i="37"/>
  <c r="O3251" i="37" s="1"/>
  <c r="K3250" i="37"/>
  <c r="K3251" i="37" s="1"/>
  <c r="G3250" i="37"/>
  <c r="G3251" i="37" s="1"/>
  <c r="C3250" i="37"/>
  <c r="C3251" i="37" s="1"/>
  <c r="AE3252" i="37"/>
  <c r="W3252" i="37"/>
  <c r="O3252" i="37"/>
  <c r="G3252" i="37"/>
  <c r="B3252" i="37"/>
  <c r="AC3250" i="37"/>
  <c r="AC3251" i="37" s="1"/>
  <c r="Y3250" i="37"/>
  <c r="Y3251" i="37" s="1"/>
  <c r="U3250" i="37"/>
  <c r="U3251" i="37" s="1"/>
  <c r="Q3250" i="37"/>
  <c r="Q3251" i="37" s="1"/>
  <c r="M3250" i="37"/>
  <c r="M3251" i="37" s="1"/>
  <c r="I3250" i="37"/>
  <c r="I3251" i="37" s="1"/>
  <c r="E3250" i="37"/>
  <c r="E3251" i="37" s="1"/>
  <c r="Q3252" i="37"/>
  <c r="C3252" i="37"/>
  <c r="Z3250" i="37"/>
  <c r="Z3251" i="37" s="1"/>
  <c r="R3250" i="37"/>
  <c r="R3251" i="37" s="1"/>
  <c r="J3250" i="37"/>
  <c r="J3251" i="37" s="1"/>
  <c r="B3250" i="37"/>
  <c r="B3251" i="37" s="1"/>
  <c r="AC3252" i="37"/>
  <c r="M3252" i="37"/>
  <c r="AF3250" i="37"/>
  <c r="AF3251" i="37" s="1"/>
  <c r="X3250" i="37"/>
  <c r="X3251" i="37" s="1"/>
  <c r="P3250" i="37"/>
  <c r="P3251" i="37" s="1"/>
  <c r="H3250" i="37"/>
  <c r="H3251" i="37" s="1"/>
  <c r="Y3252" i="37"/>
  <c r="I3252" i="37"/>
  <c r="AD3250" i="37"/>
  <c r="AD3251" i="37" s="1"/>
  <c r="V3250" i="37"/>
  <c r="V3251" i="37" s="1"/>
  <c r="N3250" i="37"/>
  <c r="N3251" i="37" s="1"/>
  <c r="F3250" i="37"/>
  <c r="F3251" i="37" s="1"/>
  <c r="U3252" i="37"/>
  <c r="E3252" i="37"/>
  <c r="AB3250" i="37"/>
  <c r="AB3251" i="37" s="1"/>
  <c r="T3250" i="37"/>
  <c r="T3251" i="37" s="1"/>
  <c r="L3250" i="37"/>
  <c r="L3251" i="37" s="1"/>
  <c r="D3250" i="37"/>
  <c r="D3251" i="37" s="1"/>
  <c r="AD3352" i="37"/>
  <c r="Z3352" i="37"/>
  <c r="V3352" i="37"/>
  <c r="R3352" i="37"/>
  <c r="N3352" i="37"/>
  <c r="J3352" i="37"/>
  <c r="F3352" i="37"/>
  <c r="B3352" i="37"/>
  <c r="AC3350" i="37"/>
  <c r="AC3351" i="37" s="1"/>
  <c r="Y3350" i="37"/>
  <c r="Y3351" i="37" s="1"/>
  <c r="U3350" i="37"/>
  <c r="U3351" i="37" s="1"/>
  <c r="Q3350" i="37"/>
  <c r="Q3351" i="37" s="1"/>
  <c r="M3350" i="37"/>
  <c r="M3351" i="37" s="1"/>
  <c r="I3350" i="37"/>
  <c r="I3351" i="37" s="1"/>
  <c r="E3350" i="37"/>
  <c r="E3351" i="37" s="1"/>
  <c r="AB3352" i="37"/>
  <c r="X3352" i="37"/>
  <c r="T3352" i="37"/>
  <c r="P3352" i="37"/>
  <c r="L3352" i="37"/>
  <c r="H3352" i="37"/>
  <c r="D3352" i="37"/>
  <c r="AE3350" i="37"/>
  <c r="AE3351" i="37" s="1"/>
  <c r="AA3350" i="37"/>
  <c r="AA3351" i="37" s="1"/>
  <c r="W3350" i="37"/>
  <c r="W3351" i="37" s="1"/>
  <c r="S3350" i="37"/>
  <c r="S3351" i="37" s="1"/>
  <c r="O3350" i="37"/>
  <c r="O3351" i="37" s="1"/>
  <c r="K3350" i="37"/>
  <c r="K3351" i="37" s="1"/>
  <c r="G3350" i="37"/>
  <c r="G3351" i="37" s="1"/>
  <c r="C3350" i="37"/>
  <c r="C3351" i="37" s="1"/>
  <c r="AA3352" i="37"/>
  <c r="S3352" i="37"/>
  <c r="K3352" i="37"/>
  <c r="C3352" i="37"/>
  <c r="Z3350" i="37"/>
  <c r="Z3351" i="37" s="1"/>
  <c r="R3350" i="37"/>
  <c r="R3351" i="37" s="1"/>
  <c r="J3350" i="37"/>
  <c r="J3351" i="37" s="1"/>
  <c r="B3350" i="37"/>
  <c r="B3351" i="37" s="1"/>
  <c r="AE3352" i="37"/>
  <c r="W3352" i="37"/>
  <c r="O3352" i="37"/>
  <c r="G3352" i="37"/>
  <c r="AD3350" i="37"/>
  <c r="AD3351" i="37" s="1"/>
  <c r="V3350" i="37"/>
  <c r="V3351" i="37" s="1"/>
  <c r="N3350" i="37"/>
  <c r="N3351" i="37" s="1"/>
  <c r="F3350" i="37"/>
  <c r="F3351" i="37" s="1"/>
  <c r="Y3352" i="37"/>
  <c r="I3352" i="37"/>
  <c r="X3350" i="37"/>
  <c r="X3351" i="37" s="1"/>
  <c r="H3350" i="37"/>
  <c r="H3351" i="37" s="1"/>
  <c r="U3352" i="37"/>
  <c r="E3352" i="37"/>
  <c r="T3350" i="37"/>
  <c r="T3351" i="37" s="1"/>
  <c r="D3350" i="37"/>
  <c r="D3351" i="37" s="1"/>
  <c r="Q3352" i="37"/>
  <c r="AF3350" i="37"/>
  <c r="AF3351" i="37" s="1"/>
  <c r="P3350" i="37"/>
  <c r="P3351" i="37" s="1"/>
  <c r="AC3352" i="37"/>
  <c r="M3352" i="37"/>
  <c r="AB3350" i="37"/>
  <c r="AB3351" i="37" s="1"/>
  <c r="L3350" i="37"/>
  <c r="L3351" i="37" s="1"/>
  <c r="AB3453" i="37"/>
  <c r="X3453" i="37"/>
  <c r="T3453" i="37"/>
  <c r="AD3453" i="37"/>
  <c r="Z3453" i="37"/>
  <c r="V3453" i="37"/>
  <c r="R3453" i="37"/>
  <c r="AC3453" i="37"/>
  <c r="U3453" i="37"/>
  <c r="O3453" i="37"/>
  <c r="K3453" i="37"/>
  <c r="G3453" i="37"/>
  <c r="C3453" i="37"/>
  <c r="AD3451" i="37"/>
  <c r="AD3452" i="37" s="1"/>
  <c r="Z3451" i="37"/>
  <c r="Z3452" i="37" s="1"/>
  <c r="V3451" i="37"/>
  <c r="V3452" i="37" s="1"/>
  <c r="R3451" i="37"/>
  <c r="R3452" i="37" s="1"/>
  <c r="N3451" i="37"/>
  <c r="N3452" i="37" s="1"/>
  <c r="J3451" i="37"/>
  <c r="J3452" i="37" s="1"/>
  <c r="F3451" i="37"/>
  <c r="F3452" i="37" s="1"/>
  <c r="B3451" i="37"/>
  <c r="B3452" i="37" s="1"/>
  <c r="AA3453" i="37"/>
  <c r="S3453" i="37"/>
  <c r="N3453" i="37"/>
  <c r="J3453" i="37"/>
  <c r="F3453" i="37"/>
  <c r="B3453" i="37"/>
  <c r="AC3451" i="37"/>
  <c r="AC3452" i="37" s="1"/>
  <c r="Y3451" i="37"/>
  <c r="Y3452" i="37" s="1"/>
  <c r="U3451" i="37"/>
  <c r="U3452" i="37" s="1"/>
  <c r="Q3451" i="37"/>
  <c r="Q3452" i="37" s="1"/>
  <c r="M3451" i="37"/>
  <c r="M3452" i="37" s="1"/>
  <c r="I3451" i="37"/>
  <c r="I3452" i="37" s="1"/>
  <c r="E3451" i="37"/>
  <c r="E3452" i="37" s="1"/>
  <c r="Y3453" i="37"/>
  <c r="Q3453" i="37"/>
  <c r="M3453" i="37"/>
  <c r="I3453" i="37"/>
  <c r="E3453" i="37"/>
  <c r="AF3451" i="37"/>
  <c r="AF3452" i="37" s="1"/>
  <c r="AB3451" i="37"/>
  <c r="AB3452" i="37" s="1"/>
  <c r="X3451" i="37"/>
  <c r="X3452" i="37" s="1"/>
  <c r="T3451" i="37"/>
  <c r="T3452" i="37" s="1"/>
  <c r="P3451" i="37"/>
  <c r="P3452" i="37" s="1"/>
  <c r="L3451" i="37"/>
  <c r="L3452" i="37" s="1"/>
  <c r="H3451" i="37"/>
  <c r="H3452" i="37" s="1"/>
  <c r="D3451" i="37"/>
  <c r="D3452" i="37" s="1"/>
  <c r="AE3453" i="37"/>
  <c r="W3453" i="37"/>
  <c r="P3453" i="37"/>
  <c r="L3453" i="37"/>
  <c r="D3453" i="37"/>
  <c r="AE3451" i="37"/>
  <c r="AE3452" i="37" s="1"/>
  <c r="AA3451" i="37"/>
  <c r="AA3452" i="37" s="1"/>
  <c r="W3451" i="37"/>
  <c r="W3452" i="37" s="1"/>
  <c r="S3451" i="37"/>
  <c r="S3452" i="37" s="1"/>
  <c r="O3451" i="37"/>
  <c r="O3452" i="37" s="1"/>
  <c r="K3451" i="37"/>
  <c r="K3452" i="37" s="1"/>
  <c r="G3451" i="37"/>
  <c r="G3452" i="37" s="1"/>
  <c r="C3451" i="37"/>
  <c r="C3452" i="37" s="1"/>
  <c r="AC3579" i="37"/>
  <c r="Y3579" i="37"/>
  <c r="U3579" i="37"/>
  <c r="Q3579" i="37"/>
  <c r="M3579" i="37"/>
  <c r="I3579" i="37"/>
  <c r="E3579" i="37"/>
  <c r="AF3577" i="37"/>
  <c r="AF3578" i="37" s="1"/>
  <c r="AB3577" i="37"/>
  <c r="AB3578" i="37" s="1"/>
  <c r="X3577" i="37"/>
  <c r="X3578" i="37" s="1"/>
  <c r="T3577" i="37"/>
  <c r="T3578" i="37" s="1"/>
  <c r="P3577" i="37"/>
  <c r="P3578" i="37" s="1"/>
  <c r="L3577" i="37"/>
  <c r="L3578" i="37" s="1"/>
  <c r="H3577" i="37"/>
  <c r="H3578" i="37" s="1"/>
  <c r="D3577" i="37"/>
  <c r="D3578" i="37" s="1"/>
  <c r="AE3579" i="37"/>
  <c r="AA3579" i="37"/>
  <c r="W3579" i="37"/>
  <c r="S3579" i="37"/>
  <c r="O3579" i="37"/>
  <c r="K3579" i="37"/>
  <c r="G3579" i="37"/>
  <c r="C3579" i="37"/>
  <c r="AD3577" i="37"/>
  <c r="AD3578" i="37" s="1"/>
  <c r="Z3577" i="37"/>
  <c r="Z3578" i="37" s="1"/>
  <c r="V3577" i="37"/>
  <c r="V3578" i="37" s="1"/>
  <c r="R3577" i="37"/>
  <c r="R3578" i="37" s="1"/>
  <c r="N3577" i="37"/>
  <c r="N3578" i="37" s="1"/>
  <c r="J3577" i="37"/>
  <c r="J3578" i="37" s="1"/>
  <c r="F3577" i="37"/>
  <c r="F3578" i="37" s="1"/>
  <c r="B3577" i="37"/>
  <c r="B3578" i="37" s="1"/>
  <c r="AB3579" i="37"/>
  <c r="T3579" i="37"/>
  <c r="L3579" i="37"/>
  <c r="D3579" i="37"/>
  <c r="AA3577" i="37"/>
  <c r="AA3578" i="37" s="1"/>
  <c r="S3577" i="37"/>
  <c r="S3578" i="37" s="1"/>
  <c r="K3577" i="37"/>
  <c r="K3578" i="37" s="1"/>
  <c r="C3577" i="37"/>
  <c r="C3578" i="37" s="1"/>
  <c r="X3579" i="37"/>
  <c r="P3579" i="37"/>
  <c r="H3579" i="37"/>
  <c r="AE3577" i="37"/>
  <c r="AE3578" i="37" s="1"/>
  <c r="W3577" i="37"/>
  <c r="W3578" i="37" s="1"/>
  <c r="O3577" i="37"/>
  <c r="O3578" i="37" s="1"/>
  <c r="G3577" i="37"/>
  <c r="G3578" i="37" s="1"/>
  <c r="V3579" i="37"/>
  <c r="F3579" i="37"/>
  <c r="U3577" i="37"/>
  <c r="U3578" i="37" s="1"/>
  <c r="E3577" i="37"/>
  <c r="E3578" i="37" s="1"/>
  <c r="R3579" i="37"/>
  <c r="B3579" i="37"/>
  <c r="Q3577" i="37"/>
  <c r="Q3578" i="37" s="1"/>
  <c r="AD3579" i="37"/>
  <c r="N3579" i="37"/>
  <c r="AC3577" i="37"/>
  <c r="AC3578" i="37" s="1"/>
  <c r="M3577" i="37"/>
  <c r="M3578" i="37" s="1"/>
  <c r="Z3579" i="37"/>
  <c r="J3579" i="37"/>
  <c r="Y3577" i="37"/>
  <c r="Y3578" i="37" s="1"/>
  <c r="I3577" i="37"/>
  <c r="I3578" i="37" s="1"/>
  <c r="AF24" i="37"/>
  <c r="AB24" i="37"/>
  <c r="X24" i="37"/>
  <c r="T24" i="37"/>
  <c r="P24" i="37"/>
  <c r="K24" i="37"/>
  <c r="H24" i="37"/>
  <c r="D24" i="37"/>
  <c r="AE22" i="37"/>
  <c r="AA22" i="37"/>
  <c r="W22" i="37"/>
  <c r="S22" i="37"/>
  <c r="K22" i="37"/>
  <c r="D22" i="37"/>
  <c r="Z24" i="37"/>
  <c r="AC22" i="37"/>
  <c r="M22" i="37"/>
  <c r="AE24" i="37"/>
  <c r="AA24" i="37"/>
  <c r="W24" i="37"/>
  <c r="S24" i="37"/>
  <c r="O24" i="37"/>
  <c r="L24" i="37"/>
  <c r="G24" i="37"/>
  <c r="C24" i="37"/>
  <c r="AD22" i="37"/>
  <c r="Z22" i="37"/>
  <c r="V22" i="37"/>
  <c r="R22" i="37"/>
  <c r="N22" i="37"/>
  <c r="J22" i="37"/>
  <c r="G22" i="37"/>
  <c r="C22" i="37"/>
  <c r="V24" i="37"/>
  <c r="F24" i="37"/>
  <c r="U22" i="37"/>
  <c r="F22" i="37"/>
  <c r="N24" i="37"/>
  <c r="Y22" i="37"/>
  <c r="I22" i="37"/>
  <c r="AC24" i="37"/>
  <c r="Y24" i="37"/>
  <c r="U24" i="37"/>
  <c r="Q24" i="37"/>
  <c r="M24" i="37"/>
  <c r="I24" i="37"/>
  <c r="E24" i="37"/>
  <c r="AF22" i="37"/>
  <c r="AB22" i="37"/>
  <c r="X22" i="37"/>
  <c r="T22" i="37"/>
  <c r="P22" i="37"/>
  <c r="L22" i="37"/>
  <c r="B22" i="37"/>
  <c r="E22" i="37"/>
  <c r="O22" i="37"/>
  <c r="H22" i="37"/>
  <c r="AD24" i="37"/>
  <c r="R24" i="37"/>
  <c r="B24" i="37"/>
  <c r="Q22" i="37"/>
  <c r="AB124" i="37"/>
  <c r="X124" i="37"/>
  <c r="T124" i="37"/>
  <c r="P124" i="37"/>
  <c r="L124" i="37"/>
  <c r="H124" i="37"/>
  <c r="D124" i="37"/>
  <c r="AE122" i="37"/>
  <c r="AA122" i="37"/>
  <c r="W122" i="37"/>
  <c r="S122" i="37"/>
  <c r="O122" i="37"/>
  <c r="K122" i="37"/>
  <c r="G122" i="37"/>
  <c r="C122" i="37"/>
  <c r="AE124" i="37"/>
  <c r="AA124" i="37"/>
  <c r="W124" i="37"/>
  <c r="S124" i="37"/>
  <c r="O124" i="37"/>
  <c r="K124" i="37"/>
  <c r="G124" i="37"/>
  <c r="C124" i="37"/>
  <c r="AD122" i="37"/>
  <c r="Z122" i="37"/>
  <c r="V122" i="37"/>
  <c r="R122" i="37"/>
  <c r="N122" i="37"/>
  <c r="J122" i="37"/>
  <c r="F122" i="37"/>
  <c r="B122" i="37"/>
  <c r="AD124" i="37"/>
  <c r="Z124" i="37"/>
  <c r="V124" i="37"/>
  <c r="R124" i="37"/>
  <c r="N124" i="37"/>
  <c r="J124" i="37"/>
  <c r="F124" i="37"/>
  <c r="B124" i="37"/>
  <c r="AC122" i="37"/>
  <c r="Y122" i="37"/>
  <c r="U122" i="37"/>
  <c r="Q122" i="37"/>
  <c r="M122" i="37"/>
  <c r="I122" i="37"/>
  <c r="E122" i="37"/>
  <c r="AC124" i="37"/>
  <c r="Y124" i="37"/>
  <c r="U124" i="37"/>
  <c r="Q124" i="37"/>
  <c r="M124" i="37"/>
  <c r="I124" i="37"/>
  <c r="E124" i="37"/>
  <c r="AF122" i="37"/>
  <c r="AB122" i="37"/>
  <c r="X122" i="37"/>
  <c r="T122" i="37"/>
  <c r="P122" i="37"/>
  <c r="L122" i="37"/>
  <c r="H122" i="37"/>
  <c r="D122" i="37"/>
  <c r="AB224" i="37"/>
  <c r="X224" i="37"/>
  <c r="T224" i="37"/>
  <c r="P224" i="37"/>
  <c r="L224" i="37"/>
  <c r="H224" i="37"/>
  <c r="D224" i="37"/>
  <c r="AE222" i="37"/>
  <c r="AA222" i="37"/>
  <c r="W222" i="37"/>
  <c r="S222" i="37"/>
  <c r="O222" i="37"/>
  <c r="K222" i="37"/>
  <c r="G222" i="37"/>
  <c r="C222" i="37"/>
  <c r="AE224" i="37"/>
  <c r="AA224" i="37"/>
  <c r="W224" i="37"/>
  <c r="S224" i="37"/>
  <c r="O224" i="37"/>
  <c r="K224" i="37"/>
  <c r="G224" i="37"/>
  <c r="C224" i="37"/>
  <c r="AD222" i="37"/>
  <c r="Z222" i="37"/>
  <c r="V222" i="37"/>
  <c r="R222" i="37"/>
  <c r="N222" i="37"/>
  <c r="J222" i="37"/>
  <c r="F222" i="37"/>
  <c r="B222" i="37"/>
  <c r="AD224" i="37"/>
  <c r="Z224" i="37"/>
  <c r="V224" i="37"/>
  <c r="R224" i="37"/>
  <c r="N224" i="37"/>
  <c r="J224" i="37"/>
  <c r="F224" i="37"/>
  <c r="B224" i="37"/>
  <c r="AC222" i="37"/>
  <c r="Y222" i="37"/>
  <c r="U222" i="37"/>
  <c r="Q222" i="37"/>
  <c r="M222" i="37"/>
  <c r="I222" i="37"/>
  <c r="E222" i="37"/>
  <c r="AC224" i="37"/>
  <c r="Y224" i="37"/>
  <c r="U224" i="37"/>
  <c r="Q224" i="37"/>
  <c r="M224" i="37"/>
  <c r="I224" i="37"/>
  <c r="E224" i="37"/>
  <c r="AF222" i="37"/>
  <c r="AB222" i="37"/>
  <c r="X222" i="37"/>
  <c r="T222" i="37"/>
  <c r="P222" i="37"/>
  <c r="L222" i="37"/>
  <c r="H222" i="37"/>
  <c r="D222" i="37"/>
  <c r="AB324" i="37"/>
  <c r="X324" i="37"/>
  <c r="T324" i="37"/>
  <c r="P324" i="37"/>
  <c r="L324" i="37"/>
  <c r="H324" i="37"/>
  <c r="D324" i="37"/>
  <c r="AE322" i="37"/>
  <c r="AA322" i="37"/>
  <c r="W322" i="37"/>
  <c r="S322" i="37"/>
  <c r="O322" i="37"/>
  <c r="K322" i="37"/>
  <c r="G322" i="37"/>
  <c r="C322" i="37"/>
  <c r="AE324" i="37"/>
  <c r="AA324" i="37"/>
  <c r="W324" i="37"/>
  <c r="S324" i="37"/>
  <c r="O324" i="37"/>
  <c r="K324" i="37"/>
  <c r="G324" i="37"/>
  <c r="C324" i="37"/>
  <c r="AD322" i="37"/>
  <c r="Z322" i="37"/>
  <c r="V322" i="37"/>
  <c r="R322" i="37"/>
  <c r="N322" i="37"/>
  <c r="J322" i="37"/>
  <c r="F322" i="37"/>
  <c r="B322" i="37"/>
  <c r="AD324" i="37"/>
  <c r="Z324" i="37"/>
  <c r="V324" i="37"/>
  <c r="R324" i="37"/>
  <c r="N324" i="37"/>
  <c r="J324" i="37"/>
  <c r="F324" i="37"/>
  <c r="B324" i="37"/>
  <c r="AC322" i="37"/>
  <c r="Y322" i="37"/>
  <c r="U322" i="37"/>
  <c r="Q322" i="37"/>
  <c r="M322" i="37"/>
  <c r="I322" i="37"/>
  <c r="E322" i="37"/>
  <c r="AC324" i="37"/>
  <c r="Y324" i="37"/>
  <c r="U324" i="37"/>
  <c r="Q324" i="37"/>
  <c r="M324" i="37"/>
  <c r="I324" i="37"/>
  <c r="E324" i="37"/>
  <c r="AF322" i="37"/>
  <c r="AB322" i="37"/>
  <c r="X322" i="37"/>
  <c r="T322" i="37"/>
  <c r="P322" i="37"/>
  <c r="L322" i="37"/>
  <c r="H322" i="37"/>
  <c r="D322" i="37"/>
  <c r="AB424" i="37"/>
  <c r="X424" i="37"/>
  <c r="T424" i="37"/>
  <c r="P424" i="37"/>
  <c r="L424" i="37"/>
  <c r="H424" i="37"/>
  <c r="D424" i="37"/>
  <c r="AE422" i="37"/>
  <c r="AA422" i="37"/>
  <c r="W422" i="37"/>
  <c r="S422" i="37"/>
  <c r="O422" i="37"/>
  <c r="K422" i="37"/>
  <c r="G422" i="37"/>
  <c r="C422" i="37"/>
  <c r="AE424" i="37"/>
  <c r="AA424" i="37"/>
  <c r="W424" i="37"/>
  <c r="S424" i="37"/>
  <c r="O424" i="37"/>
  <c r="K424" i="37"/>
  <c r="G424" i="37"/>
  <c r="C424" i="37"/>
  <c r="AD422" i="37"/>
  <c r="Z422" i="37"/>
  <c r="V422" i="37"/>
  <c r="R422" i="37"/>
  <c r="N422" i="37"/>
  <c r="J422" i="37"/>
  <c r="F422" i="37"/>
  <c r="B422" i="37"/>
  <c r="AD424" i="37"/>
  <c r="Z424" i="37"/>
  <c r="V424" i="37"/>
  <c r="R424" i="37"/>
  <c r="N424" i="37"/>
  <c r="J424" i="37"/>
  <c r="F424" i="37"/>
  <c r="B424" i="37"/>
  <c r="AC422" i="37"/>
  <c r="Y422" i="37"/>
  <c r="U422" i="37"/>
  <c r="Q422" i="37"/>
  <c r="M422" i="37"/>
  <c r="I422" i="37"/>
  <c r="E422" i="37"/>
  <c r="AC424" i="37"/>
  <c r="Y424" i="37"/>
  <c r="U424" i="37"/>
  <c r="Q424" i="37"/>
  <c r="M424" i="37"/>
  <c r="I424" i="37"/>
  <c r="E424" i="37"/>
  <c r="AF422" i="37"/>
  <c r="AB422" i="37"/>
  <c r="X422" i="37"/>
  <c r="T422" i="37"/>
  <c r="P422" i="37"/>
  <c r="L422" i="37"/>
  <c r="H422" i="37"/>
  <c r="D422" i="37"/>
  <c r="AD524" i="37"/>
  <c r="Z524" i="37"/>
  <c r="V524" i="37"/>
  <c r="R524" i="37"/>
  <c r="N524" i="37"/>
  <c r="J524" i="37"/>
  <c r="F524" i="37"/>
  <c r="B524" i="37"/>
  <c r="AC522" i="37"/>
  <c r="Y522" i="37"/>
  <c r="U522" i="37"/>
  <c r="Q522" i="37"/>
  <c r="M522" i="37"/>
  <c r="I522" i="37"/>
  <c r="E522" i="37"/>
  <c r="AC524" i="37"/>
  <c r="Y524" i="37"/>
  <c r="U524" i="37"/>
  <c r="Q524" i="37"/>
  <c r="M524" i="37"/>
  <c r="I524" i="37"/>
  <c r="E524" i="37"/>
  <c r="AF522" i="37"/>
  <c r="AB522" i="37"/>
  <c r="X522" i="37"/>
  <c r="T522" i="37"/>
  <c r="P522" i="37"/>
  <c r="L522" i="37"/>
  <c r="H522" i="37"/>
  <c r="D522" i="37"/>
  <c r="AE524" i="37"/>
  <c r="AA524" i="37"/>
  <c r="W524" i="37"/>
  <c r="S524" i="37"/>
  <c r="O524" i="37"/>
  <c r="K524" i="37"/>
  <c r="G524" i="37"/>
  <c r="C524" i="37"/>
  <c r="AD522" i="37"/>
  <c r="Z522" i="37"/>
  <c r="V522" i="37"/>
  <c r="R522" i="37"/>
  <c r="N522" i="37"/>
  <c r="J522" i="37"/>
  <c r="F522" i="37"/>
  <c r="B522" i="37"/>
  <c r="P524" i="37"/>
  <c r="AE522" i="37"/>
  <c r="O522" i="37"/>
  <c r="AB524" i="37"/>
  <c r="L524" i="37"/>
  <c r="AA522" i="37"/>
  <c r="K522" i="37"/>
  <c r="X524" i="37"/>
  <c r="H524" i="37"/>
  <c r="W522" i="37"/>
  <c r="G522" i="37"/>
  <c r="T524" i="37"/>
  <c r="D524" i="37"/>
  <c r="S522" i="37"/>
  <c r="C522" i="37"/>
  <c r="AD624" i="37"/>
  <c r="Z624" i="37"/>
  <c r="V624" i="37"/>
  <c r="R624" i="37"/>
  <c r="N624" i="37"/>
  <c r="J624" i="37"/>
  <c r="F624" i="37"/>
  <c r="B624" i="37"/>
  <c r="AC622" i="37"/>
  <c r="Y622" i="37"/>
  <c r="U622" i="37"/>
  <c r="Q622" i="37"/>
  <c r="M622" i="37"/>
  <c r="I622" i="37"/>
  <c r="E622" i="37"/>
  <c r="AC624" i="37"/>
  <c r="Y624" i="37"/>
  <c r="U624" i="37"/>
  <c r="Q624" i="37"/>
  <c r="M624" i="37"/>
  <c r="I624" i="37"/>
  <c r="E624" i="37"/>
  <c r="AF622" i="37"/>
  <c r="AB622" i="37"/>
  <c r="X622" i="37"/>
  <c r="T622" i="37"/>
  <c r="P622" i="37"/>
  <c r="L622" i="37"/>
  <c r="H622" i="37"/>
  <c r="D622" i="37"/>
  <c r="AB624" i="37"/>
  <c r="X624" i="37"/>
  <c r="T624" i="37"/>
  <c r="P624" i="37"/>
  <c r="L624" i="37"/>
  <c r="H624" i="37"/>
  <c r="D624" i="37"/>
  <c r="AE622" i="37"/>
  <c r="AA622" i="37"/>
  <c r="W622" i="37"/>
  <c r="S622" i="37"/>
  <c r="O622" i="37"/>
  <c r="K622" i="37"/>
  <c r="G622" i="37"/>
  <c r="C622" i="37"/>
  <c r="AE624" i="37"/>
  <c r="AA624" i="37"/>
  <c r="W624" i="37"/>
  <c r="S624" i="37"/>
  <c r="O624" i="37"/>
  <c r="K624" i="37"/>
  <c r="G624" i="37"/>
  <c r="C624" i="37"/>
  <c r="AD622" i="37"/>
  <c r="Z622" i="37"/>
  <c r="V622" i="37"/>
  <c r="R622" i="37"/>
  <c r="N622" i="37"/>
  <c r="J622" i="37"/>
  <c r="F622" i="37"/>
  <c r="B622" i="37"/>
  <c r="AD724" i="37"/>
  <c r="Z724" i="37"/>
  <c r="V724" i="37"/>
  <c r="R724" i="37"/>
  <c r="N724" i="37"/>
  <c r="J724" i="37"/>
  <c r="F724" i="37"/>
  <c r="B724" i="37"/>
  <c r="AC722" i="37"/>
  <c r="Y722" i="37"/>
  <c r="U722" i="37"/>
  <c r="Q722" i="37"/>
  <c r="M722" i="37"/>
  <c r="I722" i="37"/>
  <c r="E722" i="37"/>
  <c r="AC724" i="37"/>
  <c r="Y724" i="37"/>
  <c r="U724" i="37"/>
  <c r="Q724" i="37"/>
  <c r="M724" i="37"/>
  <c r="I724" i="37"/>
  <c r="E724" i="37"/>
  <c r="AF722" i="37"/>
  <c r="AB722" i="37"/>
  <c r="X722" i="37"/>
  <c r="T722" i="37"/>
  <c r="P722" i="37"/>
  <c r="L722" i="37"/>
  <c r="H722" i="37"/>
  <c r="D722" i="37"/>
  <c r="AB724" i="37"/>
  <c r="X724" i="37"/>
  <c r="T724" i="37"/>
  <c r="P724" i="37"/>
  <c r="L724" i="37"/>
  <c r="H724" i="37"/>
  <c r="D724" i="37"/>
  <c r="AE722" i="37"/>
  <c r="AA722" i="37"/>
  <c r="W722" i="37"/>
  <c r="S722" i="37"/>
  <c r="O722" i="37"/>
  <c r="K722" i="37"/>
  <c r="G722" i="37"/>
  <c r="C722" i="37"/>
  <c r="AE724" i="37"/>
  <c r="AA724" i="37"/>
  <c r="W724" i="37"/>
  <c r="S724" i="37"/>
  <c r="O724" i="37"/>
  <c r="K724" i="37"/>
  <c r="G724" i="37"/>
  <c r="C724" i="37"/>
  <c r="AD722" i="37"/>
  <c r="Z722" i="37"/>
  <c r="V722" i="37"/>
  <c r="R722" i="37"/>
  <c r="N722" i="37"/>
  <c r="J722" i="37"/>
  <c r="F722" i="37"/>
  <c r="B722" i="37"/>
  <c r="AD824" i="37"/>
  <c r="Z824" i="37"/>
  <c r="V824" i="37"/>
  <c r="R824" i="37"/>
  <c r="N824" i="37"/>
  <c r="J824" i="37"/>
  <c r="F824" i="37"/>
  <c r="B824" i="37"/>
  <c r="AC822" i="37"/>
  <c r="Y822" i="37"/>
  <c r="U822" i="37"/>
  <c r="Q822" i="37"/>
  <c r="M822" i="37"/>
  <c r="I822" i="37"/>
  <c r="E822" i="37"/>
  <c r="AC824" i="37"/>
  <c r="Y824" i="37"/>
  <c r="U824" i="37"/>
  <c r="Q824" i="37"/>
  <c r="M824" i="37"/>
  <c r="I824" i="37"/>
  <c r="E824" i="37"/>
  <c r="AF822" i="37"/>
  <c r="AB822" i="37"/>
  <c r="X822" i="37"/>
  <c r="T822" i="37"/>
  <c r="P822" i="37"/>
  <c r="L822" i="37"/>
  <c r="H822" i="37"/>
  <c r="D822" i="37"/>
  <c r="AB824" i="37"/>
  <c r="X824" i="37"/>
  <c r="T824" i="37"/>
  <c r="P824" i="37"/>
  <c r="L824" i="37"/>
  <c r="H824" i="37"/>
  <c r="D824" i="37"/>
  <c r="AE822" i="37"/>
  <c r="AA822" i="37"/>
  <c r="W822" i="37"/>
  <c r="S822" i="37"/>
  <c r="O822" i="37"/>
  <c r="K822" i="37"/>
  <c r="G822" i="37"/>
  <c r="C822" i="37"/>
  <c r="AE824" i="37"/>
  <c r="AA824" i="37"/>
  <c r="W824" i="37"/>
  <c r="S824" i="37"/>
  <c r="O824" i="37"/>
  <c r="K824" i="37"/>
  <c r="G824" i="37"/>
  <c r="C824" i="37"/>
  <c r="AD822" i="37"/>
  <c r="Z822" i="37"/>
  <c r="V822" i="37"/>
  <c r="R822" i="37"/>
  <c r="N822" i="37"/>
  <c r="J822" i="37"/>
  <c r="F822" i="37"/>
  <c r="B822" i="37"/>
  <c r="AD924" i="37"/>
  <c r="Z924" i="37"/>
  <c r="V924" i="37"/>
  <c r="R924" i="37"/>
  <c r="N924" i="37"/>
  <c r="J924" i="37"/>
  <c r="F924" i="37"/>
  <c r="B924" i="37"/>
  <c r="AC922" i="37"/>
  <c r="Y922" i="37"/>
  <c r="U922" i="37"/>
  <c r="Q922" i="37"/>
  <c r="M922" i="37"/>
  <c r="I922" i="37"/>
  <c r="E922" i="37"/>
  <c r="AC924" i="37"/>
  <c r="Y924" i="37"/>
  <c r="U924" i="37"/>
  <c r="Q924" i="37"/>
  <c r="M924" i="37"/>
  <c r="I924" i="37"/>
  <c r="E924" i="37"/>
  <c r="AF922" i="37"/>
  <c r="AB922" i="37"/>
  <c r="X922" i="37"/>
  <c r="T922" i="37"/>
  <c r="P922" i="37"/>
  <c r="L922" i="37"/>
  <c r="H922" i="37"/>
  <c r="D922" i="37"/>
  <c r="AB924" i="37"/>
  <c r="X924" i="37"/>
  <c r="T924" i="37"/>
  <c r="P924" i="37"/>
  <c r="L924" i="37"/>
  <c r="H924" i="37"/>
  <c r="D924" i="37"/>
  <c r="AE922" i="37"/>
  <c r="AA922" i="37"/>
  <c r="W922" i="37"/>
  <c r="S922" i="37"/>
  <c r="O922" i="37"/>
  <c r="K922" i="37"/>
  <c r="G922" i="37"/>
  <c r="C922" i="37"/>
  <c r="AE924" i="37"/>
  <c r="AA924" i="37"/>
  <c r="W924" i="37"/>
  <c r="S924" i="37"/>
  <c r="O924" i="37"/>
  <c r="K924" i="37"/>
  <c r="G924" i="37"/>
  <c r="C924" i="37"/>
  <c r="AD922" i="37"/>
  <c r="Z922" i="37"/>
  <c r="V922" i="37"/>
  <c r="R922" i="37"/>
  <c r="N922" i="37"/>
  <c r="J922" i="37"/>
  <c r="F922" i="37"/>
  <c r="B922" i="37"/>
  <c r="AF1049" i="37"/>
  <c r="AB1049" i="37"/>
  <c r="X1049" i="37"/>
  <c r="T1049" i="37"/>
  <c r="P1049" i="37"/>
  <c r="L1049" i="37"/>
  <c r="H1049" i="37"/>
  <c r="D1049" i="37"/>
  <c r="AE1047" i="37"/>
  <c r="AA1047" i="37"/>
  <c r="W1047" i="37"/>
  <c r="S1047" i="37"/>
  <c r="O1047" i="37"/>
  <c r="K1047" i="37"/>
  <c r="G1047" i="37"/>
  <c r="C1047" i="37"/>
  <c r="AE1049" i="37"/>
  <c r="AA1049" i="37"/>
  <c r="W1049" i="37"/>
  <c r="S1049" i="37"/>
  <c r="O1049" i="37"/>
  <c r="K1049" i="37"/>
  <c r="G1049" i="37"/>
  <c r="C1049" i="37"/>
  <c r="AD1047" i="37"/>
  <c r="Z1047" i="37"/>
  <c r="V1047" i="37"/>
  <c r="R1047" i="37"/>
  <c r="N1047" i="37"/>
  <c r="J1047" i="37"/>
  <c r="F1047" i="37"/>
  <c r="B1047" i="37"/>
  <c r="AC1049" i="37"/>
  <c r="Y1049" i="37"/>
  <c r="U1049" i="37"/>
  <c r="Q1049" i="37"/>
  <c r="M1049" i="37"/>
  <c r="I1049" i="37"/>
  <c r="E1049" i="37"/>
  <c r="AF1047" i="37"/>
  <c r="AB1047" i="37"/>
  <c r="X1047" i="37"/>
  <c r="T1047" i="37"/>
  <c r="P1047" i="37"/>
  <c r="L1047" i="37"/>
  <c r="H1047" i="37"/>
  <c r="D1047" i="37"/>
  <c r="Z1049" i="37"/>
  <c r="J1049" i="37"/>
  <c r="Y1047" i="37"/>
  <c r="I1047" i="37"/>
  <c r="V1049" i="37"/>
  <c r="F1049" i="37"/>
  <c r="U1047" i="37"/>
  <c r="E1047" i="37"/>
  <c r="R1049" i="37"/>
  <c r="B1049" i="37"/>
  <c r="Q1047" i="37"/>
  <c r="AD1049" i="37"/>
  <c r="N1049" i="37"/>
  <c r="AC1047" i="37"/>
  <c r="M1047" i="37"/>
  <c r="AB1149" i="37"/>
  <c r="X1149" i="37"/>
  <c r="T1149" i="37"/>
  <c r="P1149" i="37"/>
  <c r="L1149" i="37"/>
  <c r="H1149" i="37"/>
  <c r="D1149" i="37"/>
  <c r="AE1147" i="37"/>
  <c r="AA1147" i="37"/>
  <c r="W1147" i="37"/>
  <c r="S1147" i="37"/>
  <c r="O1147" i="37"/>
  <c r="K1147" i="37"/>
  <c r="G1147" i="37"/>
  <c r="C1147" i="37"/>
  <c r="AE1149" i="37"/>
  <c r="AA1149" i="37"/>
  <c r="W1149" i="37"/>
  <c r="S1149" i="37"/>
  <c r="O1149" i="37"/>
  <c r="K1149" i="37"/>
  <c r="G1149" i="37"/>
  <c r="C1149" i="37"/>
  <c r="AD1147" i="37"/>
  <c r="Z1147" i="37"/>
  <c r="V1147" i="37"/>
  <c r="R1147" i="37"/>
  <c r="N1147" i="37"/>
  <c r="J1147" i="37"/>
  <c r="F1147" i="37"/>
  <c r="B1147" i="37"/>
  <c r="AD1149" i="37"/>
  <c r="Z1149" i="37"/>
  <c r="V1149" i="37"/>
  <c r="R1149" i="37"/>
  <c r="N1149" i="37"/>
  <c r="J1149" i="37"/>
  <c r="F1149" i="37"/>
  <c r="B1149" i="37"/>
  <c r="AC1147" i="37"/>
  <c r="Y1147" i="37"/>
  <c r="U1147" i="37"/>
  <c r="Q1147" i="37"/>
  <c r="M1147" i="37"/>
  <c r="I1147" i="37"/>
  <c r="E1147" i="37"/>
  <c r="AC1149" i="37"/>
  <c r="Y1149" i="37"/>
  <c r="U1149" i="37"/>
  <c r="Q1149" i="37"/>
  <c r="M1149" i="37"/>
  <c r="I1149" i="37"/>
  <c r="E1149" i="37"/>
  <c r="AF1147" i="37"/>
  <c r="AB1147" i="37"/>
  <c r="X1147" i="37"/>
  <c r="T1147" i="37"/>
  <c r="P1147" i="37"/>
  <c r="L1147" i="37"/>
  <c r="H1147" i="37"/>
  <c r="D1147" i="37"/>
  <c r="AB1249" i="37"/>
  <c r="X1249" i="37"/>
  <c r="T1249" i="37"/>
  <c r="P1249" i="37"/>
  <c r="L1249" i="37"/>
  <c r="H1249" i="37"/>
  <c r="D1249" i="37"/>
  <c r="AE1247" i="37"/>
  <c r="AA1247" i="37"/>
  <c r="W1247" i="37"/>
  <c r="S1247" i="37"/>
  <c r="O1247" i="37"/>
  <c r="K1247" i="37"/>
  <c r="G1247" i="37"/>
  <c r="C1247" i="37"/>
  <c r="AE1249" i="37"/>
  <c r="AA1249" i="37"/>
  <c r="W1249" i="37"/>
  <c r="S1249" i="37"/>
  <c r="O1249" i="37"/>
  <c r="K1249" i="37"/>
  <c r="G1249" i="37"/>
  <c r="C1249" i="37"/>
  <c r="AD1247" i="37"/>
  <c r="Z1247" i="37"/>
  <c r="V1247" i="37"/>
  <c r="R1247" i="37"/>
  <c r="N1247" i="37"/>
  <c r="J1247" i="37"/>
  <c r="F1247" i="37"/>
  <c r="B1247" i="37"/>
  <c r="AD1249" i="37"/>
  <c r="Z1249" i="37"/>
  <c r="V1249" i="37"/>
  <c r="R1249" i="37"/>
  <c r="N1249" i="37"/>
  <c r="J1249" i="37"/>
  <c r="F1249" i="37"/>
  <c r="B1249" i="37"/>
  <c r="AC1247" i="37"/>
  <c r="Y1247" i="37"/>
  <c r="U1247" i="37"/>
  <c r="Q1247" i="37"/>
  <c r="M1247" i="37"/>
  <c r="I1247" i="37"/>
  <c r="E1247" i="37"/>
  <c r="AC1249" i="37"/>
  <c r="Y1249" i="37"/>
  <c r="U1249" i="37"/>
  <c r="Q1249" i="37"/>
  <c r="M1249" i="37"/>
  <c r="I1249" i="37"/>
  <c r="E1249" i="37"/>
  <c r="AF1247" i="37"/>
  <c r="AB1247" i="37"/>
  <c r="X1247" i="37"/>
  <c r="T1247" i="37"/>
  <c r="P1247" i="37"/>
  <c r="L1247" i="37"/>
  <c r="H1247" i="37"/>
  <c r="D1247" i="37"/>
  <c r="AD1274" i="37"/>
  <c r="Z1274" i="37"/>
  <c r="V1274" i="37"/>
  <c r="R1274" i="37"/>
  <c r="N1274" i="37"/>
  <c r="J1274" i="37"/>
  <c r="F1274" i="37"/>
  <c r="B1274" i="37"/>
  <c r="AC1272" i="37"/>
  <c r="Y1272" i="37"/>
  <c r="U1272" i="37"/>
  <c r="Q1272" i="37"/>
  <c r="M1272" i="37"/>
  <c r="I1272" i="37"/>
  <c r="E1272" i="37"/>
  <c r="AC1274" i="37"/>
  <c r="Y1274" i="37"/>
  <c r="U1274" i="37"/>
  <c r="Q1274" i="37"/>
  <c r="M1274" i="37"/>
  <c r="I1274" i="37"/>
  <c r="E1274" i="37"/>
  <c r="AF1272" i="37"/>
  <c r="AB1272" i="37"/>
  <c r="X1272" i="37"/>
  <c r="T1272" i="37"/>
  <c r="P1272" i="37"/>
  <c r="L1272" i="37"/>
  <c r="H1272" i="37"/>
  <c r="D1272" i="37"/>
  <c r="AB1274" i="37"/>
  <c r="X1274" i="37"/>
  <c r="T1274" i="37"/>
  <c r="P1274" i="37"/>
  <c r="L1274" i="37"/>
  <c r="H1274" i="37"/>
  <c r="D1274" i="37"/>
  <c r="AE1272" i="37"/>
  <c r="AA1272" i="37"/>
  <c r="W1272" i="37"/>
  <c r="S1272" i="37"/>
  <c r="O1272" i="37"/>
  <c r="K1272" i="37"/>
  <c r="G1272" i="37"/>
  <c r="C1272" i="37"/>
  <c r="AE1274" i="37"/>
  <c r="AA1274" i="37"/>
  <c r="W1274" i="37"/>
  <c r="S1274" i="37"/>
  <c r="O1274" i="37"/>
  <c r="K1274" i="37"/>
  <c r="G1274" i="37"/>
  <c r="C1274" i="37"/>
  <c r="AD1272" i="37"/>
  <c r="Z1272" i="37"/>
  <c r="V1272" i="37"/>
  <c r="R1272" i="37"/>
  <c r="N1272" i="37"/>
  <c r="J1272" i="37"/>
  <c r="F1272" i="37"/>
  <c r="B1272" i="37"/>
  <c r="AD1374" i="37"/>
  <c r="Z1374" i="37"/>
  <c r="V1374" i="37"/>
  <c r="R1374" i="37"/>
  <c r="N1374" i="37"/>
  <c r="J1374" i="37"/>
  <c r="F1374" i="37"/>
  <c r="B1374" i="37"/>
  <c r="AC1372" i="37"/>
  <c r="Y1372" i="37"/>
  <c r="U1372" i="37"/>
  <c r="Q1372" i="37"/>
  <c r="M1372" i="37"/>
  <c r="I1372" i="37"/>
  <c r="E1372" i="37"/>
  <c r="AC1374" i="37"/>
  <c r="Y1374" i="37"/>
  <c r="U1374" i="37"/>
  <c r="Q1374" i="37"/>
  <c r="M1374" i="37"/>
  <c r="I1374" i="37"/>
  <c r="E1374" i="37"/>
  <c r="AF1372" i="37"/>
  <c r="AB1372" i="37"/>
  <c r="X1372" i="37"/>
  <c r="T1372" i="37"/>
  <c r="P1372" i="37"/>
  <c r="L1372" i="37"/>
  <c r="H1372" i="37"/>
  <c r="D1372" i="37"/>
  <c r="AB1374" i="37"/>
  <c r="X1374" i="37"/>
  <c r="T1374" i="37"/>
  <c r="P1374" i="37"/>
  <c r="L1374" i="37"/>
  <c r="H1374" i="37"/>
  <c r="D1374" i="37"/>
  <c r="AE1372" i="37"/>
  <c r="AA1372" i="37"/>
  <c r="W1372" i="37"/>
  <c r="S1372" i="37"/>
  <c r="O1372" i="37"/>
  <c r="K1372" i="37"/>
  <c r="G1372" i="37"/>
  <c r="C1372" i="37"/>
  <c r="AE1374" i="37"/>
  <c r="AA1374" i="37"/>
  <c r="W1374" i="37"/>
  <c r="S1374" i="37"/>
  <c r="O1374" i="37"/>
  <c r="K1374" i="37"/>
  <c r="G1374" i="37"/>
  <c r="C1374" i="37"/>
  <c r="AD1372" i="37"/>
  <c r="Z1372" i="37"/>
  <c r="V1372" i="37"/>
  <c r="R1372" i="37"/>
  <c r="N1372" i="37"/>
  <c r="J1372" i="37"/>
  <c r="F1372" i="37"/>
  <c r="B1372" i="37"/>
  <c r="AD1475" i="37"/>
  <c r="Z1475" i="37"/>
  <c r="V1475" i="37"/>
  <c r="R1475" i="37"/>
  <c r="N1475" i="37"/>
  <c r="J1475" i="37"/>
  <c r="F1475" i="37"/>
  <c r="B1475" i="37"/>
  <c r="AC1473" i="37"/>
  <c r="Y1473" i="37"/>
  <c r="U1473" i="37"/>
  <c r="Q1473" i="37"/>
  <c r="M1473" i="37"/>
  <c r="I1473" i="37"/>
  <c r="E1473" i="37"/>
  <c r="AC1475" i="37"/>
  <c r="Y1475" i="37"/>
  <c r="U1475" i="37"/>
  <c r="Q1475" i="37"/>
  <c r="M1475" i="37"/>
  <c r="I1475" i="37"/>
  <c r="E1475" i="37"/>
  <c r="AF1473" i="37"/>
  <c r="AB1473" i="37"/>
  <c r="X1473" i="37"/>
  <c r="T1473" i="37"/>
  <c r="P1473" i="37"/>
  <c r="L1473" i="37"/>
  <c r="H1473" i="37"/>
  <c r="D1473" i="37"/>
  <c r="AB1475" i="37"/>
  <c r="X1475" i="37"/>
  <c r="T1475" i="37"/>
  <c r="P1475" i="37"/>
  <c r="L1475" i="37"/>
  <c r="H1475" i="37"/>
  <c r="D1475" i="37"/>
  <c r="AE1473" i="37"/>
  <c r="AA1473" i="37"/>
  <c r="W1473" i="37"/>
  <c r="S1473" i="37"/>
  <c r="O1473" i="37"/>
  <c r="K1473" i="37"/>
  <c r="G1473" i="37"/>
  <c r="C1473" i="37"/>
  <c r="AE1475" i="37"/>
  <c r="AA1475" i="37"/>
  <c r="W1475" i="37"/>
  <c r="S1475" i="37"/>
  <c r="O1475" i="37"/>
  <c r="K1475" i="37"/>
  <c r="G1475" i="37"/>
  <c r="C1475" i="37"/>
  <c r="AD1473" i="37"/>
  <c r="Z1473" i="37"/>
  <c r="V1473" i="37"/>
  <c r="R1473" i="37"/>
  <c r="N1473" i="37"/>
  <c r="J1473" i="37"/>
  <c r="F1473" i="37"/>
  <c r="B1473" i="37"/>
  <c r="AD1575" i="37"/>
  <c r="Z1575" i="37"/>
  <c r="V1575" i="37"/>
  <c r="R1575" i="37"/>
  <c r="N1575" i="37"/>
  <c r="J1575" i="37"/>
  <c r="F1575" i="37"/>
  <c r="B1575" i="37"/>
  <c r="AC1573" i="37"/>
  <c r="Y1573" i="37"/>
  <c r="U1573" i="37"/>
  <c r="Q1573" i="37"/>
  <c r="M1573" i="37"/>
  <c r="I1573" i="37"/>
  <c r="E1573" i="37"/>
  <c r="AC1575" i="37"/>
  <c r="Y1575" i="37"/>
  <c r="U1575" i="37"/>
  <c r="Q1575" i="37"/>
  <c r="M1575" i="37"/>
  <c r="I1575" i="37"/>
  <c r="E1575" i="37"/>
  <c r="AF1573" i="37"/>
  <c r="AB1573" i="37"/>
  <c r="X1573" i="37"/>
  <c r="T1573" i="37"/>
  <c r="P1573" i="37"/>
  <c r="L1573" i="37"/>
  <c r="H1573" i="37"/>
  <c r="D1573" i="37"/>
  <c r="AE1575" i="37"/>
  <c r="AA1575" i="37"/>
  <c r="W1575" i="37"/>
  <c r="S1575" i="37"/>
  <c r="O1575" i="37"/>
  <c r="K1575" i="37"/>
  <c r="G1575" i="37"/>
  <c r="C1575" i="37"/>
  <c r="AD1573" i="37"/>
  <c r="Z1573" i="37"/>
  <c r="V1573" i="37"/>
  <c r="R1573" i="37"/>
  <c r="N1573" i="37"/>
  <c r="J1573" i="37"/>
  <c r="F1573" i="37"/>
  <c r="B1573" i="37"/>
  <c r="P1575" i="37"/>
  <c r="AE1573" i="37"/>
  <c r="O1573" i="37"/>
  <c r="AB1575" i="37"/>
  <c r="L1575" i="37"/>
  <c r="AA1573" i="37"/>
  <c r="K1573" i="37"/>
  <c r="X1575" i="37"/>
  <c r="H1575" i="37"/>
  <c r="W1573" i="37"/>
  <c r="G1573" i="37"/>
  <c r="T1575" i="37"/>
  <c r="D1575" i="37"/>
  <c r="S1573" i="37"/>
  <c r="C1573" i="37"/>
  <c r="AD1675" i="37"/>
  <c r="Z1675" i="37"/>
  <c r="V1675" i="37"/>
  <c r="R1675" i="37"/>
  <c r="N1675" i="37"/>
  <c r="J1675" i="37"/>
  <c r="F1675" i="37"/>
  <c r="B1675" i="37"/>
  <c r="AC1673" i="37"/>
  <c r="Y1673" i="37"/>
  <c r="U1673" i="37"/>
  <c r="Q1673" i="37"/>
  <c r="M1673" i="37"/>
  <c r="I1673" i="37"/>
  <c r="E1673" i="37"/>
  <c r="AC1675" i="37"/>
  <c r="Y1675" i="37"/>
  <c r="U1675" i="37"/>
  <c r="Q1675" i="37"/>
  <c r="M1675" i="37"/>
  <c r="I1675" i="37"/>
  <c r="E1675" i="37"/>
  <c r="AF1673" i="37"/>
  <c r="AB1673" i="37"/>
  <c r="X1673" i="37"/>
  <c r="T1673" i="37"/>
  <c r="P1673" i="37"/>
  <c r="L1673" i="37"/>
  <c r="H1673" i="37"/>
  <c r="D1673" i="37"/>
  <c r="AB1675" i="37"/>
  <c r="X1675" i="37"/>
  <c r="T1675" i="37"/>
  <c r="P1675" i="37"/>
  <c r="L1675" i="37"/>
  <c r="H1675" i="37"/>
  <c r="D1675" i="37"/>
  <c r="AE1673" i="37"/>
  <c r="AA1673" i="37"/>
  <c r="W1673" i="37"/>
  <c r="S1673" i="37"/>
  <c r="O1673" i="37"/>
  <c r="K1673" i="37"/>
  <c r="G1673" i="37"/>
  <c r="C1673" i="37"/>
  <c r="AE1675" i="37"/>
  <c r="AA1675" i="37"/>
  <c r="W1675" i="37"/>
  <c r="S1675" i="37"/>
  <c r="O1675" i="37"/>
  <c r="K1675" i="37"/>
  <c r="G1675" i="37"/>
  <c r="C1675" i="37"/>
  <c r="AD1673" i="37"/>
  <c r="Z1673" i="37"/>
  <c r="V1673" i="37"/>
  <c r="R1673" i="37"/>
  <c r="N1673" i="37"/>
  <c r="J1673" i="37"/>
  <c r="F1673" i="37"/>
  <c r="B1673" i="37"/>
  <c r="AD1775" i="37"/>
  <c r="Z1775" i="37"/>
  <c r="V1775" i="37"/>
  <c r="R1775" i="37"/>
  <c r="N1775" i="37"/>
  <c r="J1775" i="37"/>
  <c r="F1775" i="37"/>
  <c r="B1775" i="37"/>
  <c r="AC1773" i="37"/>
  <c r="Y1773" i="37"/>
  <c r="U1773" i="37"/>
  <c r="Q1773" i="37"/>
  <c r="M1773" i="37"/>
  <c r="I1773" i="37"/>
  <c r="E1773" i="37"/>
  <c r="AC1775" i="37"/>
  <c r="Y1775" i="37"/>
  <c r="U1775" i="37"/>
  <c r="Q1775" i="37"/>
  <c r="M1775" i="37"/>
  <c r="I1775" i="37"/>
  <c r="E1775" i="37"/>
  <c r="AF1773" i="37"/>
  <c r="AB1773" i="37"/>
  <c r="X1773" i="37"/>
  <c r="T1773" i="37"/>
  <c r="P1773" i="37"/>
  <c r="L1773" i="37"/>
  <c r="H1773" i="37"/>
  <c r="D1773" i="37"/>
  <c r="AB1775" i="37"/>
  <c r="X1775" i="37"/>
  <c r="T1775" i="37"/>
  <c r="P1775" i="37"/>
  <c r="L1775" i="37"/>
  <c r="H1775" i="37"/>
  <c r="D1775" i="37"/>
  <c r="AE1773" i="37"/>
  <c r="AA1773" i="37"/>
  <c r="W1773" i="37"/>
  <c r="S1773" i="37"/>
  <c r="O1773" i="37"/>
  <c r="K1773" i="37"/>
  <c r="G1773" i="37"/>
  <c r="C1773" i="37"/>
  <c r="AE1775" i="37"/>
  <c r="AA1775" i="37"/>
  <c r="W1775" i="37"/>
  <c r="S1775" i="37"/>
  <c r="O1775" i="37"/>
  <c r="K1775" i="37"/>
  <c r="G1775" i="37"/>
  <c r="C1775" i="37"/>
  <c r="AD1773" i="37"/>
  <c r="Z1773" i="37"/>
  <c r="V1773" i="37"/>
  <c r="R1773" i="37"/>
  <c r="N1773" i="37"/>
  <c r="J1773" i="37"/>
  <c r="F1773" i="37"/>
  <c r="B1773" i="37"/>
  <c r="AD1875" i="37"/>
  <c r="Z1875" i="37"/>
  <c r="V1875" i="37"/>
  <c r="R1875" i="37"/>
  <c r="N1875" i="37"/>
  <c r="J1875" i="37"/>
  <c r="F1875" i="37"/>
  <c r="B1875" i="37"/>
  <c r="AC1873" i="37"/>
  <c r="Y1873" i="37"/>
  <c r="U1873" i="37"/>
  <c r="Q1873" i="37"/>
  <c r="M1873" i="37"/>
  <c r="I1873" i="37"/>
  <c r="E1873" i="37"/>
  <c r="AC1875" i="37"/>
  <c r="Y1875" i="37"/>
  <c r="U1875" i="37"/>
  <c r="Q1875" i="37"/>
  <c r="M1875" i="37"/>
  <c r="I1875" i="37"/>
  <c r="E1875" i="37"/>
  <c r="AF1873" i="37"/>
  <c r="AB1873" i="37"/>
  <c r="X1873" i="37"/>
  <c r="T1873" i="37"/>
  <c r="P1873" i="37"/>
  <c r="L1873" i="37"/>
  <c r="H1873" i="37"/>
  <c r="D1873" i="37"/>
  <c r="AB1875" i="37"/>
  <c r="X1875" i="37"/>
  <c r="T1875" i="37"/>
  <c r="P1875" i="37"/>
  <c r="L1875" i="37"/>
  <c r="H1875" i="37"/>
  <c r="D1875" i="37"/>
  <c r="AE1873" i="37"/>
  <c r="AA1873" i="37"/>
  <c r="W1873" i="37"/>
  <c r="S1873" i="37"/>
  <c r="O1873" i="37"/>
  <c r="K1873" i="37"/>
  <c r="G1873" i="37"/>
  <c r="C1873" i="37"/>
  <c r="AE1875" i="37"/>
  <c r="AA1875" i="37"/>
  <c r="W1875" i="37"/>
  <c r="S1875" i="37"/>
  <c r="O1875" i="37"/>
  <c r="K1875" i="37"/>
  <c r="G1875" i="37"/>
  <c r="C1875" i="37"/>
  <c r="AD1873" i="37"/>
  <c r="Z1873" i="37"/>
  <c r="V1873" i="37"/>
  <c r="R1873" i="37"/>
  <c r="N1873" i="37"/>
  <c r="J1873" i="37"/>
  <c r="F1873" i="37"/>
  <c r="B1873" i="37"/>
  <c r="AD1976" i="37"/>
  <c r="Z1976" i="37"/>
  <c r="V1976" i="37"/>
  <c r="R1976" i="37"/>
  <c r="N1976" i="37"/>
  <c r="J1976" i="37"/>
  <c r="F1976" i="37"/>
  <c r="B1976" i="37"/>
  <c r="AC1974" i="37"/>
  <c r="Y1974" i="37"/>
  <c r="U1974" i="37"/>
  <c r="Q1974" i="37"/>
  <c r="M1974" i="37"/>
  <c r="I1974" i="37"/>
  <c r="E1974" i="37"/>
  <c r="AC1976" i="37"/>
  <c r="Y1976" i="37"/>
  <c r="U1976" i="37"/>
  <c r="Q1976" i="37"/>
  <c r="M1976" i="37"/>
  <c r="I1976" i="37"/>
  <c r="E1976" i="37"/>
  <c r="AF1974" i="37"/>
  <c r="AB1974" i="37"/>
  <c r="X1974" i="37"/>
  <c r="T1974" i="37"/>
  <c r="P1974" i="37"/>
  <c r="L1974" i="37"/>
  <c r="H1974" i="37"/>
  <c r="D1974" i="37"/>
  <c r="AB1976" i="37"/>
  <c r="X1976" i="37"/>
  <c r="T1976" i="37"/>
  <c r="P1976" i="37"/>
  <c r="L1976" i="37"/>
  <c r="H1976" i="37"/>
  <c r="D1976" i="37"/>
  <c r="AE1974" i="37"/>
  <c r="AA1974" i="37"/>
  <c r="W1974" i="37"/>
  <c r="S1974" i="37"/>
  <c r="O1974" i="37"/>
  <c r="K1974" i="37"/>
  <c r="G1974" i="37"/>
  <c r="C1974" i="37"/>
  <c r="AE1976" i="37"/>
  <c r="AA1976" i="37"/>
  <c r="W1976" i="37"/>
  <c r="S1976" i="37"/>
  <c r="O1976" i="37"/>
  <c r="K1976" i="37"/>
  <c r="G1976" i="37"/>
  <c r="C1976" i="37"/>
  <c r="AD1974" i="37"/>
  <c r="Z1974" i="37"/>
  <c r="V1974" i="37"/>
  <c r="R1974" i="37"/>
  <c r="N1974" i="37"/>
  <c r="J1974" i="37"/>
  <c r="F1974" i="37"/>
  <c r="B1974" i="37"/>
  <c r="AB2076" i="37"/>
  <c r="X2076" i="37"/>
  <c r="T2076" i="37"/>
  <c r="P2076" i="37"/>
  <c r="L2076" i="37"/>
  <c r="H2076" i="37"/>
  <c r="AE2076" i="37"/>
  <c r="AA2076" i="37"/>
  <c r="W2076" i="37"/>
  <c r="S2076" i="37"/>
  <c r="O2076" i="37"/>
  <c r="K2076" i="37"/>
  <c r="G2076" i="37"/>
  <c r="C2076" i="37"/>
  <c r="AD2074" i="37"/>
  <c r="Z2074" i="37"/>
  <c r="V2074" i="37"/>
  <c r="R2074" i="37"/>
  <c r="N2074" i="37"/>
  <c r="J2074" i="37"/>
  <c r="F2074" i="37"/>
  <c r="B2074" i="37"/>
  <c r="AC2076" i="37"/>
  <c r="Y2076" i="37"/>
  <c r="U2076" i="37"/>
  <c r="Q2076" i="37"/>
  <c r="M2076" i="37"/>
  <c r="I2076" i="37"/>
  <c r="E2076" i="37"/>
  <c r="AF2074" i="37"/>
  <c r="AB2074" i="37"/>
  <c r="X2074" i="37"/>
  <c r="T2074" i="37"/>
  <c r="P2074" i="37"/>
  <c r="L2074" i="37"/>
  <c r="H2074" i="37"/>
  <c r="D2074" i="37"/>
  <c r="R2076" i="37"/>
  <c r="D2076" i="37"/>
  <c r="AA2074" i="37"/>
  <c r="S2074" i="37"/>
  <c r="K2074" i="37"/>
  <c r="C2074" i="37"/>
  <c r="AD2076" i="37"/>
  <c r="N2076" i="37"/>
  <c r="B2076" i="37"/>
  <c r="Y2074" i="37"/>
  <c r="Q2074" i="37"/>
  <c r="I2074" i="37"/>
  <c r="Z2076" i="37"/>
  <c r="J2076" i="37"/>
  <c r="AE2074" i="37"/>
  <c r="W2074" i="37"/>
  <c r="O2074" i="37"/>
  <c r="G2074" i="37"/>
  <c r="V2076" i="37"/>
  <c r="F2076" i="37"/>
  <c r="AC2074" i="37"/>
  <c r="U2074" i="37"/>
  <c r="M2074" i="37"/>
  <c r="E2074" i="37"/>
  <c r="AB2176" i="37"/>
  <c r="X2176" i="37"/>
  <c r="T2176" i="37"/>
  <c r="P2176" i="37"/>
  <c r="L2176" i="37"/>
  <c r="H2176" i="37"/>
  <c r="D2176" i="37"/>
  <c r="AE2174" i="37"/>
  <c r="AA2174" i="37"/>
  <c r="W2174" i="37"/>
  <c r="S2174" i="37"/>
  <c r="O2174" i="37"/>
  <c r="K2174" i="37"/>
  <c r="G2174" i="37"/>
  <c r="C2174" i="37"/>
  <c r="AE2176" i="37"/>
  <c r="AA2176" i="37"/>
  <c r="W2176" i="37"/>
  <c r="S2176" i="37"/>
  <c r="O2176" i="37"/>
  <c r="K2176" i="37"/>
  <c r="G2176" i="37"/>
  <c r="C2176" i="37"/>
  <c r="AD2174" i="37"/>
  <c r="Z2174" i="37"/>
  <c r="V2174" i="37"/>
  <c r="R2174" i="37"/>
  <c r="N2174" i="37"/>
  <c r="J2174" i="37"/>
  <c r="F2174" i="37"/>
  <c r="B2174" i="37"/>
  <c r="AD2176" i="37"/>
  <c r="Z2176" i="37"/>
  <c r="V2176" i="37"/>
  <c r="R2176" i="37"/>
  <c r="N2176" i="37"/>
  <c r="J2176" i="37"/>
  <c r="F2176" i="37"/>
  <c r="B2176" i="37"/>
  <c r="AC2174" i="37"/>
  <c r="Y2174" i="37"/>
  <c r="U2174" i="37"/>
  <c r="Q2174" i="37"/>
  <c r="M2174" i="37"/>
  <c r="I2174" i="37"/>
  <c r="E2174" i="37"/>
  <c r="AC2176" i="37"/>
  <c r="Y2176" i="37"/>
  <c r="U2176" i="37"/>
  <c r="Q2176" i="37"/>
  <c r="M2176" i="37"/>
  <c r="I2176" i="37"/>
  <c r="E2176" i="37"/>
  <c r="AF2174" i="37"/>
  <c r="AB2174" i="37"/>
  <c r="X2174" i="37"/>
  <c r="T2174" i="37"/>
  <c r="P2174" i="37"/>
  <c r="L2174" i="37"/>
  <c r="H2174" i="37"/>
  <c r="D2174" i="37"/>
  <c r="AF2276" i="37"/>
  <c r="AB2276" i="37"/>
  <c r="X2276" i="37"/>
  <c r="T2276" i="37"/>
  <c r="P2276" i="37"/>
  <c r="L2276" i="37"/>
  <c r="H2276" i="37"/>
  <c r="D2276" i="37"/>
  <c r="AE2274" i="37"/>
  <c r="AA2274" i="37"/>
  <c r="W2274" i="37"/>
  <c r="S2274" i="37"/>
  <c r="O2274" i="37"/>
  <c r="K2274" i="37"/>
  <c r="G2274" i="37"/>
  <c r="C2274" i="37"/>
  <c r="AE2276" i="37"/>
  <c r="AA2276" i="37"/>
  <c r="W2276" i="37"/>
  <c r="S2276" i="37"/>
  <c r="O2276" i="37"/>
  <c r="K2276" i="37"/>
  <c r="G2276" i="37"/>
  <c r="C2276" i="37"/>
  <c r="AD2274" i="37"/>
  <c r="Z2274" i="37"/>
  <c r="V2274" i="37"/>
  <c r="R2274" i="37"/>
  <c r="N2274" i="37"/>
  <c r="J2274" i="37"/>
  <c r="F2274" i="37"/>
  <c r="B2274" i="37"/>
  <c r="AD2276" i="37"/>
  <c r="Z2276" i="37"/>
  <c r="V2276" i="37"/>
  <c r="R2276" i="37"/>
  <c r="N2276" i="37"/>
  <c r="J2276" i="37"/>
  <c r="F2276" i="37"/>
  <c r="B2276" i="37"/>
  <c r="AC2274" i="37"/>
  <c r="Y2274" i="37"/>
  <c r="U2274" i="37"/>
  <c r="Q2274" i="37"/>
  <c r="M2274" i="37"/>
  <c r="I2274" i="37"/>
  <c r="E2274" i="37"/>
  <c r="AC2276" i="37"/>
  <c r="Y2276" i="37"/>
  <c r="U2276" i="37"/>
  <c r="Q2276" i="37"/>
  <c r="M2276" i="37"/>
  <c r="I2276" i="37"/>
  <c r="E2276" i="37"/>
  <c r="AF2274" i="37"/>
  <c r="AB2274" i="37"/>
  <c r="X2274" i="37"/>
  <c r="T2274" i="37"/>
  <c r="P2274" i="37"/>
  <c r="L2274" i="37"/>
  <c r="H2274" i="37"/>
  <c r="D2274" i="37"/>
  <c r="AD2377" i="37"/>
  <c r="Z2377" i="37"/>
  <c r="AB2377" i="37"/>
  <c r="AE2377" i="37"/>
  <c r="X2377" i="37"/>
  <c r="T2377" i="37"/>
  <c r="P2377" i="37"/>
  <c r="L2377" i="37"/>
  <c r="H2377" i="37"/>
  <c r="D2377" i="37"/>
  <c r="AE2375" i="37"/>
  <c r="AA2375" i="37"/>
  <c r="W2375" i="37"/>
  <c r="S2375" i="37"/>
  <c r="O2375" i="37"/>
  <c r="K2375" i="37"/>
  <c r="G2375" i="37"/>
  <c r="C2375" i="37"/>
  <c r="AC2377" i="37"/>
  <c r="W2377" i="37"/>
  <c r="S2377" i="37"/>
  <c r="O2377" i="37"/>
  <c r="K2377" i="37"/>
  <c r="G2377" i="37"/>
  <c r="C2377" i="37"/>
  <c r="AD2375" i="37"/>
  <c r="Z2375" i="37"/>
  <c r="V2375" i="37"/>
  <c r="R2375" i="37"/>
  <c r="N2375" i="37"/>
  <c r="J2375" i="37"/>
  <c r="F2375" i="37"/>
  <c r="B2375" i="37"/>
  <c r="AA2377" i="37"/>
  <c r="V2377" i="37"/>
  <c r="R2377" i="37"/>
  <c r="N2377" i="37"/>
  <c r="J2377" i="37"/>
  <c r="F2377" i="37"/>
  <c r="B2377" i="37"/>
  <c r="AC2375" i="37"/>
  <c r="Y2375" i="37"/>
  <c r="U2375" i="37"/>
  <c r="Q2375" i="37"/>
  <c r="M2375" i="37"/>
  <c r="I2375" i="37"/>
  <c r="E2375" i="37"/>
  <c r="Y2377" i="37"/>
  <c r="U2377" i="37"/>
  <c r="Q2377" i="37"/>
  <c r="M2377" i="37"/>
  <c r="I2377" i="37"/>
  <c r="E2377" i="37"/>
  <c r="AF2375" i="37"/>
  <c r="AB2375" i="37"/>
  <c r="X2375" i="37"/>
  <c r="T2375" i="37"/>
  <c r="P2375" i="37"/>
  <c r="L2375" i="37"/>
  <c r="H2375" i="37"/>
  <c r="D2375" i="37"/>
  <c r="AE2477" i="37"/>
  <c r="AA2477" i="37"/>
  <c r="W2477" i="37"/>
  <c r="S2477" i="37"/>
  <c r="O2477" i="37"/>
  <c r="K2477" i="37"/>
  <c r="G2477" i="37"/>
  <c r="C2477" i="37"/>
  <c r="AD2475" i="37"/>
  <c r="Z2475" i="37"/>
  <c r="V2475" i="37"/>
  <c r="R2475" i="37"/>
  <c r="N2475" i="37"/>
  <c r="J2475" i="37"/>
  <c r="F2475" i="37"/>
  <c r="B2475" i="37"/>
  <c r="AD2477" i="37"/>
  <c r="Z2477" i="37"/>
  <c r="V2477" i="37"/>
  <c r="R2477" i="37"/>
  <c r="N2477" i="37"/>
  <c r="J2477" i="37"/>
  <c r="F2477" i="37"/>
  <c r="B2477" i="37"/>
  <c r="AC2475" i="37"/>
  <c r="Y2475" i="37"/>
  <c r="U2475" i="37"/>
  <c r="Q2475" i="37"/>
  <c r="M2475" i="37"/>
  <c r="I2475" i="37"/>
  <c r="E2475" i="37"/>
  <c r="AB2477" i="37"/>
  <c r="X2477" i="37"/>
  <c r="T2477" i="37"/>
  <c r="P2477" i="37"/>
  <c r="L2477" i="37"/>
  <c r="H2477" i="37"/>
  <c r="D2477" i="37"/>
  <c r="AE2475" i="37"/>
  <c r="AA2475" i="37"/>
  <c r="W2475" i="37"/>
  <c r="S2475" i="37"/>
  <c r="O2475" i="37"/>
  <c r="K2475" i="37"/>
  <c r="G2475" i="37"/>
  <c r="C2475" i="37"/>
  <c r="Y2477" i="37"/>
  <c r="I2477" i="37"/>
  <c r="X2475" i="37"/>
  <c r="H2475" i="37"/>
  <c r="U2477" i="37"/>
  <c r="E2477" i="37"/>
  <c r="T2475" i="37"/>
  <c r="D2475" i="37"/>
  <c r="Q2477" i="37"/>
  <c r="AF2475" i="37"/>
  <c r="P2475" i="37"/>
  <c r="AC2477" i="37"/>
  <c r="M2477" i="37"/>
  <c r="AB2475" i="37"/>
  <c r="L2475" i="37"/>
  <c r="AE2577" i="37"/>
  <c r="AA2577" i="37"/>
  <c r="W2577" i="37"/>
  <c r="S2577" i="37"/>
  <c r="O2577" i="37"/>
  <c r="K2577" i="37"/>
  <c r="G2577" i="37"/>
  <c r="C2577" i="37"/>
  <c r="AD2575" i="37"/>
  <c r="Z2575" i="37"/>
  <c r="V2575" i="37"/>
  <c r="R2575" i="37"/>
  <c r="N2575" i="37"/>
  <c r="J2575" i="37"/>
  <c r="F2575" i="37"/>
  <c r="B2575" i="37"/>
  <c r="AD2577" i="37"/>
  <c r="Z2577" i="37"/>
  <c r="V2577" i="37"/>
  <c r="R2577" i="37"/>
  <c r="N2577" i="37"/>
  <c r="J2577" i="37"/>
  <c r="F2577" i="37"/>
  <c r="B2577" i="37"/>
  <c r="AC2575" i="37"/>
  <c r="Y2575" i="37"/>
  <c r="U2575" i="37"/>
  <c r="Q2575" i="37"/>
  <c r="M2575" i="37"/>
  <c r="I2575" i="37"/>
  <c r="E2575" i="37"/>
  <c r="AC2577" i="37"/>
  <c r="Y2577" i="37"/>
  <c r="U2577" i="37"/>
  <c r="Q2577" i="37"/>
  <c r="M2577" i="37"/>
  <c r="I2577" i="37"/>
  <c r="E2577" i="37"/>
  <c r="AF2575" i="37"/>
  <c r="AB2575" i="37"/>
  <c r="X2575" i="37"/>
  <c r="T2575" i="37"/>
  <c r="P2575" i="37"/>
  <c r="L2575" i="37"/>
  <c r="H2575" i="37"/>
  <c r="D2575" i="37"/>
  <c r="AB2577" i="37"/>
  <c r="X2577" i="37"/>
  <c r="T2577" i="37"/>
  <c r="P2577" i="37"/>
  <c r="L2577" i="37"/>
  <c r="H2577" i="37"/>
  <c r="D2577" i="37"/>
  <c r="AE2575" i="37"/>
  <c r="AA2575" i="37"/>
  <c r="W2575" i="37"/>
  <c r="S2575" i="37"/>
  <c r="O2575" i="37"/>
  <c r="K2575" i="37"/>
  <c r="G2575" i="37"/>
  <c r="C2575" i="37"/>
  <c r="AC2677" i="37"/>
  <c r="Y2677" i="37"/>
  <c r="U2677" i="37"/>
  <c r="Q2677" i="37"/>
  <c r="M2677" i="37"/>
  <c r="I2677" i="37"/>
  <c r="E2677" i="37"/>
  <c r="AF2675" i="37"/>
  <c r="AB2675" i="37"/>
  <c r="X2675" i="37"/>
  <c r="T2675" i="37"/>
  <c r="P2675" i="37"/>
  <c r="L2675" i="37"/>
  <c r="H2675" i="37"/>
  <c r="D2675" i="37"/>
  <c r="AE2677" i="37"/>
  <c r="AA2677" i="37"/>
  <c r="W2677" i="37"/>
  <c r="S2677" i="37"/>
  <c r="O2677" i="37"/>
  <c r="K2677" i="37"/>
  <c r="G2677" i="37"/>
  <c r="C2677" i="37"/>
  <c r="AD2675" i="37"/>
  <c r="Z2675" i="37"/>
  <c r="V2675" i="37"/>
  <c r="R2675" i="37"/>
  <c r="N2675" i="37"/>
  <c r="J2675" i="37"/>
  <c r="F2675" i="37"/>
  <c r="B2675" i="37"/>
  <c r="Z2677" i="37"/>
  <c r="R2677" i="37"/>
  <c r="J2677" i="37"/>
  <c r="B2677" i="37"/>
  <c r="Y2675" i="37"/>
  <c r="Q2675" i="37"/>
  <c r="I2675" i="37"/>
  <c r="AF2677" i="37"/>
  <c r="X2677" i="37"/>
  <c r="P2677" i="37"/>
  <c r="H2677" i="37"/>
  <c r="AE2675" i="37"/>
  <c r="W2675" i="37"/>
  <c r="O2675" i="37"/>
  <c r="G2675" i="37"/>
  <c r="AD2677" i="37"/>
  <c r="V2677" i="37"/>
  <c r="N2677" i="37"/>
  <c r="F2677" i="37"/>
  <c r="AC2675" i="37"/>
  <c r="U2675" i="37"/>
  <c r="M2675" i="37"/>
  <c r="E2675" i="37"/>
  <c r="AB2677" i="37"/>
  <c r="T2677" i="37"/>
  <c r="L2677" i="37"/>
  <c r="D2677" i="37"/>
  <c r="AA2675" i="37"/>
  <c r="S2675" i="37"/>
  <c r="K2675" i="37"/>
  <c r="C2675" i="37"/>
  <c r="AC2777" i="37"/>
  <c r="Y2777" i="37"/>
  <c r="U2777" i="37"/>
  <c r="Q2777" i="37"/>
  <c r="M2777" i="37"/>
  <c r="I2777" i="37"/>
  <c r="E2777" i="37"/>
  <c r="AF2775" i="37"/>
  <c r="AB2775" i="37"/>
  <c r="X2775" i="37"/>
  <c r="T2775" i="37"/>
  <c r="P2775" i="37"/>
  <c r="L2775" i="37"/>
  <c r="H2775" i="37"/>
  <c r="D2775" i="37"/>
  <c r="AE2777" i="37"/>
  <c r="AA2777" i="37"/>
  <c r="W2777" i="37"/>
  <c r="S2777" i="37"/>
  <c r="O2777" i="37"/>
  <c r="K2777" i="37"/>
  <c r="G2777" i="37"/>
  <c r="C2777" i="37"/>
  <c r="AD2775" i="37"/>
  <c r="Z2775" i="37"/>
  <c r="V2775" i="37"/>
  <c r="R2775" i="37"/>
  <c r="N2775" i="37"/>
  <c r="J2775" i="37"/>
  <c r="F2775" i="37"/>
  <c r="B2775" i="37"/>
  <c r="Z2777" i="37"/>
  <c r="R2777" i="37"/>
  <c r="J2777" i="37"/>
  <c r="B2777" i="37"/>
  <c r="Y2775" i="37"/>
  <c r="Q2775" i="37"/>
  <c r="I2775" i="37"/>
  <c r="AF2777" i="37"/>
  <c r="X2777" i="37"/>
  <c r="P2777" i="37"/>
  <c r="H2777" i="37"/>
  <c r="AE2775" i="37"/>
  <c r="W2775" i="37"/>
  <c r="O2775" i="37"/>
  <c r="G2775" i="37"/>
  <c r="AD2777" i="37"/>
  <c r="V2777" i="37"/>
  <c r="N2777" i="37"/>
  <c r="F2777" i="37"/>
  <c r="AC2775" i="37"/>
  <c r="U2775" i="37"/>
  <c r="M2775" i="37"/>
  <c r="E2775" i="37"/>
  <c r="AB2777" i="37"/>
  <c r="T2777" i="37"/>
  <c r="L2777" i="37"/>
  <c r="D2777" i="37"/>
  <c r="AA2775" i="37"/>
  <c r="S2775" i="37"/>
  <c r="K2775" i="37"/>
  <c r="C2775" i="37"/>
  <c r="AB2877" i="37"/>
  <c r="X2877" i="37"/>
  <c r="T2877" i="37"/>
  <c r="P2877" i="37"/>
  <c r="L2877" i="37"/>
  <c r="H2877" i="37"/>
  <c r="D2877" i="37"/>
  <c r="AE2875" i="37"/>
  <c r="AA2875" i="37"/>
  <c r="W2875" i="37"/>
  <c r="S2875" i="37"/>
  <c r="O2875" i="37"/>
  <c r="K2875" i="37"/>
  <c r="G2875" i="37"/>
  <c r="C2875" i="37"/>
  <c r="AD2877" i="37"/>
  <c r="Z2877" i="37"/>
  <c r="V2877" i="37"/>
  <c r="R2877" i="37"/>
  <c r="N2877" i="37"/>
  <c r="J2877" i="37"/>
  <c r="F2877" i="37"/>
  <c r="B2877" i="37"/>
  <c r="AC2875" i="37"/>
  <c r="Y2875" i="37"/>
  <c r="U2875" i="37"/>
  <c r="Q2875" i="37"/>
  <c r="M2875" i="37"/>
  <c r="I2875" i="37"/>
  <c r="E2875" i="37"/>
  <c r="AC2877" i="37"/>
  <c r="U2877" i="37"/>
  <c r="M2877" i="37"/>
  <c r="E2877" i="37"/>
  <c r="AB2875" i="37"/>
  <c r="T2875" i="37"/>
  <c r="L2875" i="37"/>
  <c r="D2875" i="37"/>
  <c r="AA2877" i="37"/>
  <c r="S2877" i="37"/>
  <c r="K2877" i="37"/>
  <c r="C2877" i="37"/>
  <c r="Z2875" i="37"/>
  <c r="R2875" i="37"/>
  <c r="J2875" i="37"/>
  <c r="B2875" i="37"/>
  <c r="Y2877" i="37"/>
  <c r="Q2877" i="37"/>
  <c r="I2877" i="37"/>
  <c r="AF2875" i="37"/>
  <c r="X2875" i="37"/>
  <c r="P2875" i="37"/>
  <c r="H2875" i="37"/>
  <c r="AE2877" i="37"/>
  <c r="W2877" i="37"/>
  <c r="O2877" i="37"/>
  <c r="G2877" i="37"/>
  <c r="AD2875" i="37"/>
  <c r="V2875" i="37"/>
  <c r="N2875" i="37"/>
  <c r="F2875" i="37"/>
  <c r="AB2977" i="37"/>
  <c r="X2977" i="37"/>
  <c r="T2977" i="37"/>
  <c r="P2977" i="37"/>
  <c r="L2977" i="37"/>
  <c r="H2977" i="37"/>
  <c r="D2977" i="37"/>
  <c r="AE2975" i="37"/>
  <c r="AA2975" i="37"/>
  <c r="W2975" i="37"/>
  <c r="S2975" i="37"/>
  <c r="O2975" i="37"/>
  <c r="K2975" i="37"/>
  <c r="G2975" i="37"/>
  <c r="C2975" i="37"/>
  <c r="AD2977" i="37"/>
  <c r="Z2977" i="37"/>
  <c r="V2977" i="37"/>
  <c r="R2977" i="37"/>
  <c r="N2977" i="37"/>
  <c r="J2977" i="37"/>
  <c r="F2977" i="37"/>
  <c r="B2977" i="37"/>
  <c r="AC2975" i="37"/>
  <c r="Y2975" i="37"/>
  <c r="U2975" i="37"/>
  <c r="Q2975" i="37"/>
  <c r="M2975" i="37"/>
  <c r="I2975" i="37"/>
  <c r="E2975" i="37"/>
  <c r="AC2977" i="37"/>
  <c r="U2977" i="37"/>
  <c r="M2977" i="37"/>
  <c r="E2977" i="37"/>
  <c r="AB2975" i="37"/>
  <c r="T2975" i="37"/>
  <c r="L2975" i="37"/>
  <c r="D2975" i="37"/>
  <c r="AA2977" i="37"/>
  <c r="S2977" i="37"/>
  <c r="K2977" i="37"/>
  <c r="C2977" i="37"/>
  <c r="Z2975" i="37"/>
  <c r="R2975" i="37"/>
  <c r="J2975" i="37"/>
  <c r="B2975" i="37"/>
  <c r="Y2977" i="37"/>
  <c r="Q2977" i="37"/>
  <c r="I2977" i="37"/>
  <c r="AF2975" i="37"/>
  <c r="X2975" i="37"/>
  <c r="P2975" i="37"/>
  <c r="H2975" i="37"/>
  <c r="AE2977" i="37"/>
  <c r="W2977" i="37"/>
  <c r="O2977" i="37"/>
  <c r="G2977" i="37"/>
  <c r="AD2975" i="37"/>
  <c r="V2975" i="37"/>
  <c r="N2975" i="37"/>
  <c r="F2975" i="37"/>
  <c r="AD3077" i="37"/>
  <c r="Z3077" i="37"/>
  <c r="V3077" i="37"/>
  <c r="R3077" i="37"/>
  <c r="N3077" i="37"/>
  <c r="J3077" i="37"/>
  <c r="F3077" i="37"/>
  <c r="B3077" i="37"/>
  <c r="AC3075" i="37"/>
  <c r="Y3075" i="37"/>
  <c r="U3075" i="37"/>
  <c r="Q3075" i="37"/>
  <c r="M3075" i="37"/>
  <c r="AB3077" i="37"/>
  <c r="X3077" i="37"/>
  <c r="T3077" i="37"/>
  <c r="P3077" i="37"/>
  <c r="L3077" i="37"/>
  <c r="H3077" i="37"/>
  <c r="D3077" i="37"/>
  <c r="AE3075" i="37"/>
  <c r="AA3075" i="37"/>
  <c r="W3075" i="37"/>
  <c r="S3075" i="37"/>
  <c r="O3075" i="37"/>
  <c r="AC3077" i="37"/>
  <c r="U3077" i="37"/>
  <c r="M3077" i="37"/>
  <c r="E3077" i="37"/>
  <c r="AB3075" i="37"/>
  <c r="T3075" i="37"/>
  <c r="L3075" i="37"/>
  <c r="H3075" i="37"/>
  <c r="D3075" i="37"/>
  <c r="AA3077" i="37"/>
  <c r="S3077" i="37"/>
  <c r="K3077" i="37"/>
  <c r="C3077" i="37"/>
  <c r="Z3075" i="37"/>
  <c r="R3075" i="37"/>
  <c r="K3075" i="37"/>
  <c r="G3075" i="37"/>
  <c r="C3075" i="37"/>
  <c r="Y3077" i="37"/>
  <c r="Q3077" i="37"/>
  <c r="I3077" i="37"/>
  <c r="AF3075" i="37"/>
  <c r="X3075" i="37"/>
  <c r="AE3077" i="37"/>
  <c r="W3077" i="37"/>
  <c r="O3077" i="37"/>
  <c r="G3077" i="37"/>
  <c r="AD3075" i="37"/>
  <c r="V3075" i="37"/>
  <c r="N3075" i="37"/>
  <c r="I3075" i="37"/>
  <c r="E3075" i="37"/>
  <c r="P3075" i="37"/>
  <c r="J3075" i="37"/>
  <c r="F3075" i="37"/>
  <c r="B3075" i="37"/>
  <c r="AD3177" i="37"/>
  <c r="Z3177" i="37"/>
  <c r="V3177" i="37"/>
  <c r="R3177" i="37"/>
  <c r="N3177" i="37"/>
  <c r="J3177" i="37"/>
  <c r="F3177" i="37"/>
  <c r="B3177" i="37"/>
  <c r="AC3175" i="37"/>
  <c r="Y3175" i="37"/>
  <c r="U3175" i="37"/>
  <c r="Q3175" i="37"/>
  <c r="M3175" i="37"/>
  <c r="I3175" i="37"/>
  <c r="E3175" i="37"/>
  <c r="AF3177" i="37"/>
  <c r="AB3177" i="37"/>
  <c r="X3177" i="37"/>
  <c r="T3177" i="37"/>
  <c r="P3177" i="37"/>
  <c r="L3177" i="37"/>
  <c r="H3177" i="37"/>
  <c r="D3177" i="37"/>
  <c r="AE3175" i="37"/>
  <c r="AA3175" i="37"/>
  <c r="W3175" i="37"/>
  <c r="S3175" i="37"/>
  <c r="O3175" i="37"/>
  <c r="K3175" i="37"/>
  <c r="G3175" i="37"/>
  <c r="C3175" i="37"/>
  <c r="AC3177" i="37"/>
  <c r="U3177" i="37"/>
  <c r="M3177" i="37"/>
  <c r="E3177" i="37"/>
  <c r="AB3175" i="37"/>
  <c r="T3175" i="37"/>
  <c r="L3175" i="37"/>
  <c r="D3175" i="37"/>
  <c r="AA3177" i="37"/>
  <c r="S3177" i="37"/>
  <c r="K3177" i="37"/>
  <c r="C3177" i="37"/>
  <c r="Z3175" i="37"/>
  <c r="R3175" i="37"/>
  <c r="J3175" i="37"/>
  <c r="B3175" i="37"/>
  <c r="Y3177" i="37"/>
  <c r="Q3177" i="37"/>
  <c r="I3177" i="37"/>
  <c r="AF3175" i="37"/>
  <c r="X3175" i="37"/>
  <c r="P3175" i="37"/>
  <c r="H3175" i="37"/>
  <c r="AE3177" i="37"/>
  <c r="W3177" i="37"/>
  <c r="O3177" i="37"/>
  <c r="G3177" i="37"/>
  <c r="AD3175" i="37"/>
  <c r="V3175" i="37"/>
  <c r="N3175" i="37"/>
  <c r="F3175" i="37"/>
  <c r="AB3277" i="37"/>
  <c r="X3277" i="37"/>
  <c r="T3277" i="37"/>
  <c r="P3277" i="37"/>
  <c r="L3277" i="37"/>
  <c r="H3277" i="37"/>
  <c r="D3277" i="37"/>
  <c r="AE3275" i="37"/>
  <c r="AE3276" i="37" s="1"/>
  <c r="AA3275" i="37"/>
  <c r="AA3276" i="37" s="1"/>
  <c r="W3275" i="37"/>
  <c r="W3276" i="37" s="1"/>
  <c r="S3275" i="37"/>
  <c r="S3276" i="37" s="1"/>
  <c r="O3275" i="37"/>
  <c r="O3276" i="37" s="1"/>
  <c r="K3275" i="37"/>
  <c r="K3276" i="37" s="1"/>
  <c r="G3275" i="37"/>
  <c r="G3276" i="37" s="1"/>
  <c r="C3275" i="37"/>
  <c r="C3276" i="37" s="1"/>
  <c r="AD3277" i="37"/>
  <c r="Z3277" i="37"/>
  <c r="V3277" i="37"/>
  <c r="R3277" i="37"/>
  <c r="N3277" i="37"/>
  <c r="J3277" i="37"/>
  <c r="F3277" i="37"/>
  <c r="B3277" i="37"/>
  <c r="AC3275" i="37"/>
  <c r="AC3276" i="37" s="1"/>
  <c r="Y3275" i="37"/>
  <c r="Y3276" i="37" s="1"/>
  <c r="U3275" i="37"/>
  <c r="U3276" i="37" s="1"/>
  <c r="Q3275" i="37"/>
  <c r="Q3276" i="37" s="1"/>
  <c r="M3275" i="37"/>
  <c r="M3276" i="37" s="1"/>
  <c r="I3275" i="37"/>
  <c r="I3276" i="37" s="1"/>
  <c r="E3275" i="37"/>
  <c r="E3276" i="37" s="1"/>
  <c r="AC3277" i="37"/>
  <c r="U3277" i="37"/>
  <c r="M3277" i="37"/>
  <c r="E3277" i="37"/>
  <c r="AB3275" i="37"/>
  <c r="AB3276" i="37" s="1"/>
  <c r="T3275" i="37"/>
  <c r="T3276" i="37" s="1"/>
  <c r="L3275" i="37"/>
  <c r="L3276" i="37" s="1"/>
  <c r="D3275" i="37"/>
  <c r="D3276" i="37" s="1"/>
  <c r="Y3277" i="37"/>
  <c r="Q3277" i="37"/>
  <c r="I3277" i="37"/>
  <c r="AF3275" i="37"/>
  <c r="AF3276" i="37" s="1"/>
  <c r="X3275" i="37"/>
  <c r="X3276" i="37" s="1"/>
  <c r="P3275" i="37"/>
  <c r="P3276" i="37" s="1"/>
  <c r="H3275" i="37"/>
  <c r="H3276" i="37" s="1"/>
  <c r="S3277" i="37"/>
  <c r="C3277" i="37"/>
  <c r="R3275" i="37"/>
  <c r="R3276" i="37" s="1"/>
  <c r="B3275" i="37"/>
  <c r="B3276" i="37" s="1"/>
  <c r="AE3277" i="37"/>
  <c r="O3277" i="37"/>
  <c r="AD3275" i="37"/>
  <c r="AD3276" i="37" s="1"/>
  <c r="N3275" i="37"/>
  <c r="N3276" i="37" s="1"/>
  <c r="AA3277" i="37"/>
  <c r="K3277" i="37"/>
  <c r="Z3275" i="37"/>
  <c r="Z3276" i="37" s="1"/>
  <c r="J3275" i="37"/>
  <c r="J3276" i="37" s="1"/>
  <c r="W3277" i="37"/>
  <c r="G3277" i="37"/>
  <c r="V3275" i="37"/>
  <c r="V3276" i="37" s="1"/>
  <c r="F3275" i="37"/>
  <c r="F3276" i="37" s="1"/>
  <c r="AB3377" i="37"/>
  <c r="X3377" i="37"/>
  <c r="T3377" i="37"/>
  <c r="P3377" i="37"/>
  <c r="L3377" i="37"/>
  <c r="H3377" i="37"/>
  <c r="D3377" i="37"/>
  <c r="AE3375" i="37"/>
  <c r="AE3376" i="37" s="1"/>
  <c r="AA3375" i="37"/>
  <c r="AA3376" i="37" s="1"/>
  <c r="W3375" i="37"/>
  <c r="W3376" i="37" s="1"/>
  <c r="S3375" i="37"/>
  <c r="S3376" i="37" s="1"/>
  <c r="O3375" i="37"/>
  <c r="O3376" i="37" s="1"/>
  <c r="K3375" i="37"/>
  <c r="K3376" i="37" s="1"/>
  <c r="G3375" i="37"/>
  <c r="G3376" i="37" s="1"/>
  <c r="C3375" i="37"/>
  <c r="C3376" i="37" s="1"/>
  <c r="AD3377" i="37"/>
  <c r="Z3377" i="37"/>
  <c r="V3377" i="37"/>
  <c r="R3377" i="37"/>
  <c r="N3377" i="37"/>
  <c r="J3377" i="37"/>
  <c r="F3377" i="37"/>
  <c r="B3377" i="37"/>
  <c r="AC3375" i="37"/>
  <c r="AC3376" i="37" s="1"/>
  <c r="Y3375" i="37"/>
  <c r="Y3376" i="37" s="1"/>
  <c r="U3375" i="37"/>
  <c r="U3376" i="37" s="1"/>
  <c r="Q3375" i="37"/>
  <c r="Q3376" i="37" s="1"/>
  <c r="M3375" i="37"/>
  <c r="M3376" i="37" s="1"/>
  <c r="I3375" i="37"/>
  <c r="I3376" i="37" s="1"/>
  <c r="E3375" i="37"/>
  <c r="E3376" i="37" s="1"/>
  <c r="AE3377" i="37"/>
  <c r="W3377" i="37"/>
  <c r="O3377" i="37"/>
  <c r="G3377" i="37"/>
  <c r="AD3375" i="37"/>
  <c r="AD3376" i="37" s="1"/>
  <c r="V3375" i="37"/>
  <c r="V3376" i="37" s="1"/>
  <c r="AC3377" i="37"/>
  <c r="U3377" i="37"/>
  <c r="M3377" i="37"/>
  <c r="E3377" i="37"/>
  <c r="AB3375" i="37"/>
  <c r="AB3376" i="37" s="1"/>
  <c r="T3375" i="37"/>
  <c r="T3376" i="37" s="1"/>
  <c r="L3375" i="37"/>
  <c r="L3376" i="37" s="1"/>
  <c r="D3375" i="37"/>
  <c r="D3376" i="37" s="1"/>
  <c r="AA3377" i="37"/>
  <c r="S3377" i="37"/>
  <c r="K3377" i="37"/>
  <c r="Y3377" i="37"/>
  <c r="Q3377" i="37"/>
  <c r="I3377" i="37"/>
  <c r="AF3375" i="37"/>
  <c r="AF3376" i="37" s="1"/>
  <c r="X3375" i="37"/>
  <c r="X3376" i="37" s="1"/>
  <c r="P3375" i="37"/>
  <c r="P3376" i="37" s="1"/>
  <c r="H3375" i="37"/>
  <c r="H3376" i="37" s="1"/>
  <c r="C3377" i="37"/>
  <c r="J3375" i="37"/>
  <c r="J3376" i="37" s="1"/>
  <c r="Z3375" i="37"/>
  <c r="Z3376" i="37" s="1"/>
  <c r="F3375" i="37"/>
  <c r="F3376" i="37" s="1"/>
  <c r="R3375" i="37"/>
  <c r="R3376" i="37" s="1"/>
  <c r="B3375" i="37"/>
  <c r="B3376" i="37" s="1"/>
  <c r="N3375" i="37"/>
  <c r="N3376" i="37" s="1"/>
  <c r="AD3478" i="37"/>
  <c r="Z3478" i="37"/>
  <c r="V3478" i="37"/>
  <c r="R3478" i="37"/>
  <c r="N3478" i="37"/>
  <c r="J3478" i="37"/>
  <c r="F3478" i="37"/>
  <c r="B3478" i="37"/>
  <c r="AC3476" i="37"/>
  <c r="AC3477" i="37" s="1"/>
  <c r="Y3476" i="37"/>
  <c r="Y3477" i="37" s="1"/>
  <c r="U3476" i="37"/>
  <c r="U3477" i="37" s="1"/>
  <c r="Q3476" i="37"/>
  <c r="Q3477" i="37" s="1"/>
  <c r="M3476" i="37"/>
  <c r="M3477" i="37" s="1"/>
  <c r="I3476" i="37"/>
  <c r="I3477" i="37" s="1"/>
  <c r="E3476" i="37"/>
  <c r="E3477" i="37" s="1"/>
  <c r="AB3478" i="37"/>
  <c r="X3478" i="37"/>
  <c r="T3478" i="37"/>
  <c r="P3478" i="37"/>
  <c r="L3478" i="37"/>
  <c r="H3478" i="37"/>
  <c r="D3478" i="37"/>
  <c r="AE3476" i="37"/>
  <c r="AE3477" i="37" s="1"/>
  <c r="AA3476" i="37"/>
  <c r="AA3477" i="37" s="1"/>
  <c r="W3476" i="37"/>
  <c r="W3477" i="37" s="1"/>
  <c r="S3476" i="37"/>
  <c r="S3477" i="37" s="1"/>
  <c r="O3476" i="37"/>
  <c r="O3477" i="37" s="1"/>
  <c r="K3476" i="37"/>
  <c r="K3477" i="37" s="1"/>
  <c r="G3476" i="37"/>
  <c r="G3477" i="37" s="1"/>
  <c r="C3476" i="37"/>
  <c r="C3477" i="37" s="1"/>
  <c r="AE3478" i="37"/>
  <c r="W3478" i="37"/>
  <c r="O3478" i="37"/>
  <c r="G3478" i="37"/>
  <c r="AD3476" i="37"/>
  <c r="AD3477" i="37" s="1"/>
  <c r="V3476" i="37"/>
  <c r="V3477" i="37" s="1"/>
  <c r="N3476" i="37"/>
  <c r="N3477" i="37" s="1"/>
  <c r="F3476" i="37"/>
  <c r="F3477" i="37" s="1"/>
  <c r="AC3478" i="37"/>
  <c r="U3478" i="37"/>
  <c r="M3478" i="37"/>
  <c r="E3478" i="37"/>
  <c r="AB3476" i="37"/>
  <c r="AB3477" i="37" s="1"/>
  <c r="T3476" i="37"/>
  <c r="T3477" i="37" s="1"/>
  <c r="L3476" i="37"/>
  <c r="L3477" i="37" s="1"/>
  <c r="D3476" i="37"/>
  <c r="D3477" i="37" s="1"/>
  <c r="AA3478" i="37"/>
  <c r="S3478" i="37"/>
  <c r="K3478" i="37"/>
  <c r="C3478" i="37"/>
  <c r="Z3476" i="37"/>
  <c r="Z3477" i="37" s="1"/>
  <c r="R3476" i="37"/>
  <c r="R3477" i="37" s="1"/>
  <c r="J3476" i="37"/>
  <c r="J3477" i="37" s="1"/>
  <c r="B3476" i="37"/>
  <c r="B3477" i="37" s="1"/>
  <c r="Y3478" i="37"/>
  <c r="Q3478" i="37"/>
  <c r="I3478" i="37"/>
  <c r="AF3476" i="37"/>
  <c r="AF3477" i="37" s="1"/>
  <c r="X3476" i="37"/>
  <c r="X3477" i="37" s="1"/>
  <c r="P3476" i="37"/>
  <c r="P3477" i="37" s="1"/>
  <c r="H3476" i="37"/>
  <c r="H3477" i="37" s="1"/>
  <c r="AE3604" i="37"/>
  <c r="AA3604" i="37"/>
  <c r="W3604" i="37"/>
  <c r="S3604" i="37"/>
  <c r="O3604" i="37"/>
  <c r="K3604" i="37"/>
  <c r="G3604" i="37"/>
  <c r="C3604" i="37"/>
  <c r="AD3602" i="37"/>
  <c r="AD3603" i="37" s="1"/>
  <c r="Z3602" i="37"/>
  <c r="Z3603" i="37" s="1"/>
  <c r="V3602" i="37"/>
  <c r="V3603" i="37" s="1"/>
  <c r="R3602" i="37"/>
  <c r="R3603" i="37" s="1"/>
  <c r="N3602" i="37"/>
  <c r="N3603" i="37" s="1"/>
  <c r="J3602" i="37"/>
  <c r="J3603" i="37" s="1"/>
  <c r="F3602" i="37"/>
  <c r="F3603" i="37" s="1"/>
  <c r="B3602" i="37"/>
  <c r="B3603" i="37" s="1"/>
  <c r="AC3604" i="37"/>
  <c r="Y3604" i="37"/>
  <c r="U3604" i="37"/>
  <c r="Q3604" i="37"/>
  <c r="M3604" i="37"/>
  <c r="I3604" i="37"/>
  <c r="E3604" i="37"/>
  <c r="AF3602" i="37"/>
  <c r="AF3603" i="37" s="1"/>
  <c r="AB3602" i="37"/>
  <c r="AB3603" i="37" s="1"/>
  <c r="X3602" i="37"/>
  <c r="X3603" i="37" s="1"/>
  <c r="T3602" i="37"/>
  <c r="T3603" i="37" s="1"/>
  <c r="P3602" i="37"/>
  <c r="P3603" i="37" s="1"/>
  <c r="L3602" i="37"/>
  <c r="L3603" i="37" s="1"/>
  <c r="H3602" i="37"/>
  <c r="H3603" i="37" s="1"/>
  <c r="D3602" i="37"/>
  <c r="D3603" i="37" s="1"/>
  <c r="AD3604" i="37"/>
  <c r="V3604" i="37"/>
  <c r="N3604" i="37"/>
  <c r="F3604" i="37"/>
  <c r="AC3602" i="37"/>
  <c r="AC3603" i="37" s="1"/>
  <c r="U3602" i="37"/>
  <c r="U3603" i="37" s="1"/>
  <c r="M3602" i="37"/>
  <c r="M3603" i="37" s="1"/>
  <c r="E3602" i="37"/>
  <c r="E3603" i="37" s="1"/>
  <c r="Z3604" i="37"/>
  <c r="R3604" i="37"/>
  <c r="J3604" i="37"/>
  <c r="B3604" i="37"/>
  <c r="Y3602" i="37"/>
  <c r="Y3603" i="37" s="1"/>
  <c r="Q3602" i="37"/>
  <c r="Q3603" i="37" s="1"/>
  <c r="I3602" i="37"/>
  <c r="I3603" i="37" s="1"/>
  <c r="X3604" i="37"/>
  <c r="H3604" i="37"/>
  <c r="W3602" i="37"/>
  <c r="W3603" i="37" s="1"/>
  <c r="G3602" i="37"/>
  <c r="G3603" i="37" s="1"/>
  <c r="T3604" i="37"/>
  <c r="D3604" i="37"/>
  <c r="S3602" i="37"/>
  <c r="S3603" i="37" s="1"/>
  <c r="C3602" i="37"/>
  <c r="C3603" i="37" s="1"/>
  <c r="P3604" i="37"/>
  <c r="AE3602" i="37"/>
  <c r="AE3603" i="37" s="1"/>
  <c r="O3602" i="37"/>
  <c r="O3603" i="37" s="1"/>
  <c r="AB3604" i="37"/>
  <c r="L3604" i="37"/>
  <c r="AA3602" i="37"/>
  <c r="AA3603" i="37" s="1"/>
  <c r="K3602" i="37"/>
  <c r="K3603" i="37" s="1"/>
  <c r="AD49" i="37"/>
  <c r="Z49" i="37"/>
  <c r="V49" i="37"/>
  <c r="R49" i="37"/>
  <c r="N49" i="37"/>
  <c r="J49" i="37"/>
  <c r="F49" i="37"/>
  <c r="B49" i="37"/>
  <c r="AC47" i="37"/>
  <c r="Y47" i="37"/>
  <c r="U47" i="37"/>
  <c r="Q47" i="37"/>
  <c r="M47" i="37"/>
  <c r="I47" i="37"/>
  <c r="E47" i="37"/>
  <c r="AB49" i="37"/>
  <c r="H49" i="37"/>
  <c r="AA47" i="37"/>
  <c r="K47" i="37"/>
  <c r="AC49" i="37"/>
  <c r="Y49" i="37"/>
  <c r="U49" i="37"/>
  <c r="Q49" i="37"/>
  <c r="M49" i="37"/>
  <c r="I49" i="37"/>
  <c r="E49" i="37"/>
  <c r="AF47" i="37"/>
  <c r="AB47" i="37"/>
  <c r="X47" i="37"/>
  <c r="T47" i="37"/>
  <c r="P47" i="37"/>
  <c r="L47" i="37"/>
  <c r="H47" i="37"/>
  <c r="D47" i="37"/>
  <c r="T49" i="37"/>
  <c r="D49" i="37"/>
  <c r="W47" i="37"/>
  <c r="G47" i="37"/>
  <c r="P49" i="37"/>
  <c r="S47" i="37"/>
  <c r="C47" i="37"/>
  <c r="AE49" i="37"/>
  <c r="AA49" i="37"/>
  <c r="W49" i="37"/>
  <c r="S49" i="37"/>
  <c r="O49" i="37"/>
  <c r="K49" i="37"/>
  <c r="G49" i="37"/>
  <c r="C49" i="37"/>
  <c r="AD47" i="37"/>
  <c r="Z47" i="37"/>
  <c r="V47" i="37"/>
  <c r="R47" i="37"/>
  <c r="N47" i="37"/>
  <c r="J47" i="37"/>
  <c r="F47" i="37"/>
  <c r="B47" i="37"/>
  <c r="X49" i="37"/>
  <c r="L49" i="37"/>
  <c r="AE47" i="37"/>
  <c r="O47" i="37"/>
  <c r="AE149" i="37"/>
  <c r="AA149" i="37"/>
  <c r="W149" i="37"/>
  <c r="S149" i="37"/>
  <c r="O149" i="37"/>
  <c r="K149" i="37"/>
  <c r="G149" i="37"/>
  <c r="C149" i="37"/>
  <c r="AC147" i="37"/>
  <c r="Y147" i="37"/>
  <c r="U147" i="37"/>
  <c r="Q147" i="37"/>
  <c r="M147" i="37"/>
  <c r="I147" i="37"/>
  <c r="E147" i="37"/>
  <c r="AD149" i="37"/>
  <c r="Z149" i="37"/>
  <c r="V149" i="37"/>
  <c r="R149" i="37"/>
  <c r="N149" i="37"/>
  <c r="J149" i="37"/>
  <c r="F149" i="37"/>
  <c r="B149" i="37"/>
  <c r="AB147" i="37"/>
  <c r="X147" i="37"/>
  <c r="T147" i="37"/>
  <c r="P147" i="37"/>
  <c r="L147" i="37"/>
  <c r="H147" i="37"/>
  <c r="D147" i="37"/>
  <c r="AF147" i="37"/>
  <c r="AC149" i="37"/>
  <c r="Y149" i="37"/>
  <c r="U149" i="37"/>
  <c r="Q149" i="37"/>
  <c r="M149" i="37"/>
  <c r="I149" i="37"/>
  <c r="E149" i="37"/>
  <c r="AE147" i="37"/>
  <c r="AA147" i="37"/>
  <c r="W147" i="37"/>
  <c r="S147" i="37"/>
  <c r="O147" i="37"/>
  <c r="K147" i="37"/>
  <c r="G147" i="37"/>
  <c r="C147" i="37"/>
  <c r="AB149" i="37"/>
  <c r="X149" i="37"/>
  <c r="T149" i="37"/>
  <c r="P149" i="37"/>
  <c r="L149" i="37"/>
  <c r="H149" i="37"/>
  <c r="D149" i="37"/>
  <c r="AD147" i="37"/>
  <c r="Z147" i="37"/>
  <c r="V147" i="37"/>
  <c r="R147" i="37"/>
  <c r="N147" i="37"/>
  <c r="J147" i="37"/>
  <c r="F147" i="37"/>
  <c r="B147" i="37"/>
  <c r="AD249" i="37"/>
  <c r="Z249" i="37"/>
  <c r="V249" i="37"/>
  <c r="R249" i="37"/>
  <c r="N249" i="37"/>
  <c r="J249" i="37"/>
  <c r="F249" i="37"/>
  <c r="B249" i="37"/>
  <c r="AC247" i="37"/>
  <c r="Y247" i="37"/>
  <c r="U247" i="37"/>
  <c r="Q247" i="37"/>
  <c r="M247" i="37"/>
  <c r="I247" i="37"/>
  <c r="E247" i="37"/>
  <c r="AC249" i="37"/>
  <c r="Y249" i="37"/>
  <c r="U249" i="37"/>
  <c r="Q249" i="37"/>
  <c r="M249" i="37"/>
  <c r="I249" i="37"/>
  <c r="E249" i="37"/>
  <c r="AF247" i="37"/>
  <c r="AB247" i="37"/>
  <c r="X247" i="37"/>
  <c r="T247" i="37"/>
  <c r="P247" i="37"/>
  <c r="L247" i="37"/>
  <c r="H247" i="37"/>
  <c r="D247" i="37"/>
  <c r="AB249" i="37"/>
  <c r="X249" i="37"/>
  <c r="T249" i="37"/>
  <c r="P249" i="37"/>
  <c r="L249" i="37"/>
  <c r="H249" i="37"/>
  <c r="D249" i="37"/>
  <c r="AE247" i="37"/>
  <c r="AA247" i="37"/>
  <c r="W247" i="37"/>
  <c r="S247" i="37"/>
  <c r="O247" i="37"/>
  <c r="K247" i="37"/>
  <c r="G247" i="37"/>
  <c r="C247" i="37"/>
  <c r="AE249" i="37"/>
  <c r="AA249" i="37"/>
  <c r="W249" i="37"/>
  <c r="S249" i="37"/>
  <c r="O249" i="37"/>
  <c r="K249" i="37"/>
  <c r="G249" i="37"/>
  <c r="C249" i="37"/>
  <c r="AD247" i="37"/>
  <c r="Z247" i="37"/>
  <c r="V247" i="37"/>
  <c r="R247" i="37"/>
  <c r="N247" i="37"/>
  <c r="J247" i="37"/>
  <c r="F247" i="37"/>
  <c r="B247" i="37"/>
  <c r="AD349" i="37"/>
  <c r="Z349" i="37"/>
  <c r="V349" i="37"/>
  <c r="R349" i="37"/>
  <c r="N349" i="37"/>
  <c r="J349" i="37"/>
  <c r="F349" i="37"/>
  <c r="B349" i="37"/>
  <c r="AC347" i="37"/>
  <c r="Y347" i="37"/>
  <c r="U347" i="37"/>
  <c r="Q347" i="37"/>
  <c r="M347" i="37"/>
  <c r="I347" i="37"/>
  <c r="E347" i="37"/>
  <c r="AC349" i="37"/>
  <c r="Y349" i="37"/>
  <c r="U349" i="37"/>
  <c r="Q349" i="37"/>
  <c r="M349" i="37"/>
  <c r="I349" i="37"/>
  <c r="E349" i="37"/>
  <c r="AF347" i="37"/>
  <c r="AB347" i="37"/>
  <c r="X347" i="37"/>
  <c r="T347" i="37"/>
  <c r="P347" i="37"/>
  <c r="L347" i="37"/>
  <c r="H347" i="37"/>
  <c r="D347" i="37"/>
  <c r="AB349" i="37"/>
  <c r="X349" i="37"/>
  <c r="T349" i="37"/>
  <c r="P349" i="37"/>
  <c r="L349" i="37"/>
  <c r="H349" i="37"/>
  <c r="D349" i="37"/>
  <c r="AE347" i="37"/>
  <c r="AA347" i="37"/>
  <c r="W347" i="37"/>
  <c r="S347" i="37"/>
  <c r="O347" i="37"/>
  <c r="K347" i="37"/>
  <c r="G347" i="37"/>
  <c r="C347" i="37"/>
  <c r="AE349" i="37"/>
  <c r="AA349" i="37"/>
  <c r="W349" i="37"/>
  <c r="S349" i="37"/>
  <c r="O349" i="37"/>
  <c r="K349" i="37"/>
  <c r="G349" i="37"/>
  <c r="C349" i="37"/>
  <c r="AD347" i="37"/>
  <c r="Z347" i="37"/>
  <c r="V347" i="37"/>
  <c r="R347" i="37"/>
  <c r="N347" i="37"/>
  <c r="J347" i="37"/>
  <c r="F347" i="37"/>
  <c r="B347" i="37"/>
  <c r="AD449" i="37"/>
  <c r="Z449" i="37"/>
  <c r="V449" i="37"/>
  <c r="R449" i="37"/>
  <c r="N449" i="37"/>
  <c r="J449" i="37"/>
  <c r="F449" i="37"/>
  <c r="B449" i="37"/>
  <c r="AC447" i="37"/>
  <c r="Y447" i="37"/>
  <c r="U447" i="37"/>
  <c r="Q447" i="37"/>
  <c r="M447" i="37"/>
  <c r="I447" i="37"/>
  <c r="E447" i="37"/>
  <c r="AC449" i="37"/>
  <c r="Y449" i="37"/>
  <c r="U449" i="37"/>
  <c r="Q449" i="37"/>
  <c r="M449" i="37"/>
  <c r="I449" i="37"/>
  <c r="E449" i="37"/>
  <c r="AF447" i="37"/>
  <c r="AB447" i="37"/>
  <c r="X447" i="37"/>
  <c r="T447" i="37"/>
  <c r="P447" i="37"/>
  <c r="L447" i="37"/>
  <c r="H447" i="37"/>
  <c r="D447" i="37"/>
  <c r="AB449" i="37"/>
  <c r="X449" i="37"/>
  <c r="T449" i="37"/>
  <c r="P449" i="37"/>
  <c r="L449" i="37"/>
  <c r="H449" i="37"/>
  <c r="D449" i="37"/>
  <c r="AE447" i="37"/>
  <c r="AA447" i="37"/>
  <c r="W447" i="37"/>
  <c r="S447" i="37"/>
  <c r="O447" i="37"/>
  <c r="K447" i="37"/>
  <c r="G447" i="37"/>
  <c r="C447" i="37"/>
  <c r="AE449" i="37"/>
  <c r="AA449" i="37"/>
  <c r="W449" i="37"/>
  <c r="S449" i="37"/>
  <c r="O449" i="37"/>
  <c r="K449" i="37"/>
  <c r="G449" i="37"/>
  <c r="C449" i="37"/>
  <c r="AD447" i="37"/>
  <c r="Z447" i="37"/>
  <c r="V447" i="37"/>
  <c r="R447" i="37"/>
  <c r="N447" i="37"/>
  <c r="J447" i="37"/>
  <c r="F447" i="37"/>
  <c r="B447" i="37"/>
  <c r="AB549" i="37"/>
  <c r="X549" i="37"/>
  <c r="T549" i="37"/>
  <c r="P549" i="37"/>
  <c r="L549" i="37"/>
  <c r="H549" i="37"/>
  <c r="D549" i="37"/>
  <c r="AE547" i="37"/>
  <c r="AA547" i="37"/>
  <c r="W547" i="37"/>
  <c r="S547" i="37"/>
  <c r="O547" i="37"/>
  <c r="K547" i="37"/>
  <c r="G547" i="37"/>
  <c r="C547" i="37"/>
  <c r="AE549" i="37"/>
  <c r="AA549" i="37"/>
  <c r="W549" i="37"/>
  <c r="S549" i="37"/>
  <c r="O549" i="37"/>
  <c r="K549" i="37"/>
  <c r="G549" i="37"/>
  <c r="C549" i="37"/>
  <c r="AD547" i="37"/>
  <c r="Z547" i="37"/>
  <c r="V547" i="37"/>
  <c r="R547" i="37"/>
  <c r="N547" i="37"/>
  <c r="J547" i="37"/>
  <c r="F547" i="37"/>
  <c r="B547" i="37"/>
  <c r="AC549" i="37"/>
  <c r="Y549" i="37"/>
  <c r="U549" i="37"/>
  <c r="Q549" i="37"/>
  <c r="M549" i="37"/>
  <c r="I549" i="37"/>
  <c r="E549" i="37"/>
  <c r="AF547" i="37"/>
  <c r="AB547" i="37"/>
  <c r="X547" i="37"/>
  <c r="T547" i="37"/>
  <c r="P547" i="37"/>
  <c r="L547" i="37"/>
  <c r="H547" i="37"/>
  <c r="D547" i="37"/>
  <c r="R549" i="37"/>
  <c r="B549" i="37"/>
  <c r="Q547" i="37"/>
  <c r="AD549" i="37"/>
  <c r="N549" i="37"/>
  <c r="AC547" i="37"/>
  <c r="M547" i="37"/>
  <c r="Z549" i="37"/>
  <c r="J549" i="37"/>
  <c r="Y547" i="37"/>
  <c r="I547" i="37"/>
  <c r="V549" i="37"/>
  <c r="F549" i="37"/>
  <c r="U547" i="37"/>
  <c r="E547" i="37"/>
  <c r="AB649" i="37"/>
  <c r="X649" i="37"/>
  <c r="T649" i="37"/>
  <c r="P649" i="37"/>
  <c r="L649" i="37"/>
  <c r="H649" i="37"/>
  <c r="D649" i="37"/>
  <c r="AE647" i="37"/>
  <c r="AA647" i="37"/>
  <c r="W647" i="37"/>
  <c r="S647" i="37"/>
  <c r="O647" i="37"/>
  <c r="K647" i="37"/>
  <c r="G647" i="37"/>
  <c r="C647" i="37"/>
  <c r="AE649" i="37"/>
  <c r="AA649" i="37"/>
  <c r="W649" i="37"/>
  <c r="S649" i="37"/>
  <c r="O649" i="37"/>
  <c r="K649" i="37"/>
  <c r="G649" i="37"/>
  <c r="C649" i="37"/>
  <c r="AD647" i="37"/>
  <c r="Z647" i="37"/>
  <c r="V647" i="37"/>
  <c r="R647" i="37"/>
  <c r="N647" i="37"/>
  <c r="J647" i="37"/>
  <c r="F647" i="37"/>
  <c r="B647" i="37"/>
  <c r="AD649" i="37"/>
  <c r="Z649" i="37"/>
  <c r="V649" i="37"/>
  <c r="R649" i="37"/>
  <c r="N649" i="37"/>
  <c r="J649" i="37"/>
  <c r="F649" i="37"/>
  <c r="B649" i="37"/>
  <c r="AC647" i="37"/>
  <c r="Y647" i="37"/>
  <c r="U647" i="37"/>
  <c r="Q647" i="37"/>
  <c r="M647" i="37"/>
  <c r="I647" i="37"/>
  <c r="E647" i="37"/>
  <c r="AC649" i="37"/>
  <c r="Y649" i="37"/>
  <c r="U649" i="37"/>
  <c r="Q649" i="37"/>
  <c r="M649" i="37"/>
  <c r="I649" i="37"/>
  <c r="E649" i="37"/>
  <c r="AF647" i="37"/>
  <c r="AB647" i="37"/>
  <c r="X647" i="37"/>
  <c r="T647" i="37"/>
  <c r="P647" i="37"/>
  <c r="L647" i="37"/>
  <c r="H647" i="37"/>
  <c r="D647" i="37"/>
  <c r="AB749" i="37"/>
  <c r="X749" i="37"/>
  <c r="T749" i="37"/>
  <c r="P749" i="37"/>
  <c r="L749" i="37"/>
  <c r="H749" i="37"/>
  <c r="D749" i="37"/>
  <c r="AE747" i="37"/>
  <c r="AA747" i="37"/>
  <c r="W747" i="37"/>
  <c r="S747" i="37"/>
  <c r="O747" i="37"/>
  <c r="K747" i="37"/>
  <c r="G747" i="37"/>
  <c r="C747" i="37"/>
  <c r="AE749" i="37"/>
  <c r="AA749" i="37"/>
  <c r="W749" i="37"/>
  <c r="S749" i="37"/>
  <c r="O749" i="37"/>
  <c r="K749" i="37"/>
  <c r="G749" i="37"/>
  <c r="C749" i="37"/>
  <c r="AD747" i="37"/>
  <c r="Z747" i="37"/>
  <c r="V747" i="37"/>
  <c r="R747" i="37"/>
  <c r="N747" i="37"/>
  <c r="J747" i="37"/>
  <c r="F747" i="37"/>
  <c r="B747" i="37"/>
  <c r="AD749" i="37"/>
  <c r="Z749" i="37"/>
  <c r="V749" i="37"/>
  <c r="R749" i="37"/>
  <c r="N749" i="37"/>
  <c r="J749" i="37"/>
  <c r="F749" i="37"/>
  <c r="B749" i="37"/>
  <c r="AC747" i="37"/>
  <c r="Y747" i="37"/>
  <c r="U747" i="37"/>
  <c r="Q747" i="37"/>
  <c r="M747" i="37"/>
  <c r="I747" i="37"/>
  <c r="E747" i="37"/>
  <c r="AC749" i="37"/>
  <c r="Y749" i="37"/>
  <c r="U749" i="37"/>
  <c r="Q749" i="37"/>
  <c r="M749" i="37"/>
  <c r="I749" i="37"/>
  <c r="E749" i="37"/>
  <c r="AF747" i="37"/>
  <c r="AB747" i="37"/>
  <c r="X747" i="37"/>
  <c r="T747" i="37"/>
  <c r="P747" i="37"/>
  <c r="L747" i="37"/>
  <c r="H747" i="37"/>
  <c r="D747" i="37"/>
  <c r="AB849" i="37"/>
  <c r="X849" i="37"/>
  <c r="T849" i="37"/>
  <c r="P849" i="37"/>
  <c r="L849" i="37"/>
  <c r="H849" i="37"/>
  <c r="D849" i="37"/>
  <c r="AE847" i="37"/>
  <c r="AA847" i="37"/>
  <c r="W847" i="37"/>
  <c r="S847" i="37"/>
  <c r="O847" i="37"/>
  <c r="K847" i="37"/>
  <c r="G847" i="37"/>
  <c r="C847" i="37"/>
  <c r="AE849" i="37"/>
  <c r="AA849" i="37"/>
  <c r="W849" i="37"/>
  <c r="S849" i="37"/>
  <c r="O849" i="37"/>
  <c r="K849" i="37"/>
  <c r="G849" i="37"/>
  <c r="C849" i="37"/>
  <c r="AD847" i="37"/>
  <c r="Z847" i="37"/>
  <c r="V847" i="37"/>
  <c r="R847" i="37"/>
  <c r="N847" i="37"/>
  <c r="J847" i="37"/>
  <c r="F847" i="37"/>
  <c r="B847" i="37"/>
  <c r="AD849" i="37"/>
  <c r="Z849" i="37"/>
  <c r="V849" i="37"/>
  <c r="R849" i="37"/>
  <c r="N849" i="37"/>
  <c r="J849" i="37"/>
  <c r="F849" i="37"/>
  <c r="B849" i="37"/>
  <c r="AC847" i="37"/>
  <c r="Y847" i="37"/>
  <c r="U847" i="37"/>
  <c r="Q847" i="37"/>
  <c r="M847" i="37"/>
  <c r="I847" i="37"/>
  <c r="E847" i="37"/>
  <c r="AC849" i="37"/>
  <c r="Y849" i="37"/>
  <c r="U849" i="37"/>
  <c r="Q849" i="37"/>
  <c r="M849" i="37"/>
  <c r="I849" i="37"/>
  <c r="E849" i="37"/>
  <c r="AF847" i="37"/>
  <c r="AB847" i="37"/>
  <c r="X847" i="37"/>
  <c r="T847" i="37"/>
  <c r="P847" i="37"/>
  <c r="L847" i="37"/>
  <c r="H847" i="37"/>
  <c r="D847" i="37"/>
  <c r="AB949" i="37"/>
  <c r="X949" i="37"/>
  <c r="P949" i="37"/>
  <c r="L949" i="37"/>
  <c r="H949" i="37"/>
  <c r="D949" i="37"/>
  <c r="AE947" i="37"/>
  <c r="AA947" i="37"/>
  <c r="W947" i="37"/>
  <c r="S947" i="37"/>
  <c r="O947" i="37"/>
  <c r="K947" i="37"/>
  <c r="G947" i="37"/>
  <c r="C947" i="37"/>
  <c r="AE949" i="37"/>
  <c r="AA949" i="37"/>
  <c r="W949" i="37"/>
  <c r="S949" i="37"/>
  <c r="O949" i="37"/>
  <c r="K949" i="37"/>
  <c r="G949" i="37"/>
  <c r="C949" i="37"/>
  <c r="AD947" i="37"/>
  <c r="Z947" i="37"/>
  <c r="V947" i="37"/>
  <c r="R947" i="37"/>
  <c r="N947" i="37"/>
  <c r="J947" i="37"/>
  <c r="F947" i="37"/>
  <c r="B947" i="37"/>
  <c r="AD949" i="37"/>
  <c r="Z949" i="37"/>
  <c r="V949" i="37"/>
  <c r="R949" i="37"/>
  <c r="N949" i="37"/>
  <c r="J949" i="37"/>
  <c r="F949" i="37"/>
  <c r="B949" i="37"/>
  <c r="AC947" i="37"/>
  <c r="Y947" i="37"/>
  <c r="U947" i="37"/>
  <c r="Q947" i="37"/>
  <c r="M947" i="37"/>
  <c r="I947" i="37"/>
  <c r="E947" i="37"/>
  <c r="AC949" i="37"/>
  <c r="Y949" i="37"/>
  <c r="U949" i="37"/>
  <c r="Q949" i="37"/>
  <c r="M949" i="37"/>
  <c r="I949" i="37"/>
  <c r="E949" i="37"/>
  <c r="AF947" i="37"/>
  <c r="AB947" i="37"/>
  <c r="X947" i="37"/>
  <c r="T947" i="37"/>
  <c r="P947" i="37"/>
  <c r="L947" i="37"/>
  <c r="H947" i="37"/>
  <c r="D947" i="37"/>
  <c r="AD1074" i="37"/>
  <c r="Z1074" i="37"/>
  <c r="V1074" i="37"/>
  <c r="R1074" i="37"/>
  <c r="N1074" i="37"/>
  <c r="J1074" i="37"/>
  <c r="F1074" i="37"/>
  <c r="B1074" i="37"/>
  <c r="AC1072" i="37"/>
  <c r="Y1072" i="37"/>
  <c r="U1072" i="37"/>
  <c r="Q1072" i="37"/>
  <c r="M1072" i="37"/>
  <c r="I1072" i="37"/>
  <c r="E1072" i="37"/>
  <c r="AC1074" i="37"/>
  <c r="Y1074" i="37"/>
  <c r="U1074" i="37"/>
  <c r="Q1074" i="37"/>
  <c r="M1074" i="37"/>
  <c r="I1074" i="37"/>
  <c r="E1074" i="37"/>
  <c r="AF1072" i="37"/>
  <c r="AB1072" i="37"/>
  <c r="X1072" i="37"/>
  <c r="T1072" i="37"/>
  <c r="P1072" i="37"/>
  <c r="L1072" i="37"/>
  <c r="H1072" i="37"/>
  <c r="D1072" i="37"/>
  <c r="AE1074" i="37"/>
  <c r="AA1074" i="37"/>
  <c r="W1074" i="37"/>
  <c r="S1074" i="37"/>
  <c r="O1074" i="37"/>
  <c r="K1074" i="37"/>
  <c r="G1074" i="37"/>
  <c r="C1074" i="37"/>
  <c r="AD1072" i="37"/>
  <c r="Z1072" i="37"/>
  <c r="V1072" i="37"/>
  <c r="R1072" i="37"/>
  <c r="N1072" i="37"/>
  <c r="J1072" i="37"/>
  <c r="F1072" i="37"/>
  <c r="B1072" i="37"/>
  <c r="AB1074" i="37"/>
  <c r="L1074" i="37"/>
  <c r="AA1072" i="37"/>
  <c r="K1072" i="37"/>
  <c r="X1074" i="37"/>
  <c r="H1074" i="37"/>
  <c r="W1072" i="37"/>
  <c r="G1072" i="37"/>
  <c r="T1074" i="37"/>
  <c r="D1074" i="37"/>
  <c r="S1072" i="37"/>
  <c r="C1072" i="37"/>
  <c r="AF1074" i="37"/>
  <c r="P1074" i="37"/>
  <c r="AE1072" i="37"/>
  <c r="O1072" i="37"/>
  <c r="AD1174" i="37"/>
  <c r="Z1174" i="37"/>
  <c r="V1174" i="37"/>
  <c r="R1174" i="37"/>
  <c r="N1174" i="37"/>
  <c r="J1174" i="37"/>
  <c r="F1174" i="37"/>
  <c r="B1174" i="37"/>
  <c r="AC1172" i="37"/>
  <c r="Y1172" i="37"/>
  <c r="U1172" i="37"/>
  <c r="Q1172" i="37"/>
  <c r="M1172" i="37"/>
  <c r="I1172" i="37"/>
  <c r="E1172" i="37"/>
  <c r="AC1174" i="37"/>
  <c r="Y1174" i="37"/>
  <c r="U1174" i="37"/>
  <c r="Q1174" i="37"/>
  <c r="M1174" i="37"/>
  <c r="I1174" i="37"/>
  <c r="E1174" i="37"/>
  <c r="AF1172" i="37"/>
  <c r="AB1172" i="37"/>
  <c r="X1172" i="37"/>
  <c r="T1172" i="37"/>
  <c r="P1172" i="37"/>
  <c r="L1172" i="37"/>
  <c r="H1172" i="37"/>
  <c r="D1172" i="37"/>
  <c r="AB1174" i="37"/>
  <c r="X1174" i="37"/>
  <c r="T1174" i="37"/>
  <c r="P1174" i="37"/>
  <c r="L1174" i="37"/>
  <c r="H1174" i="37"/>
  <c r="D1174" i="37"/>
  <c r="AE1172" i="37"/>
  <c r="AA1172" i="37"/>
  <c r="W1172" i="37"/>
  <c r="S1172" i="37"/>
  <c r="O1172" i="37"/>
  <c r="K1172" i="37"/>
  <c r="G1172" i="37"/>
  <c r="C1172" i="37"/>
  <c r="AE1174" i="37"/>
  <c r="AA1174" i="37"/>
  <c r="W1174" i="37"/>
  <c r="S1174" i="37"/>
  <c r="O1174" i="37"/>
  <c r="K1174" i="37"/>
  <c r="G1174" i="37"/>
  <c r="C1174" i="37"/>
  <c r="AD1172" i="37"/>
  <c r="Z1172" i="37"/>
  <c r="V1172" i="37"/>
  <c r="R1172" i="37"/>
  <c r="N1172" i="37"/>
  <c r="J1172" i="37"/>
  <c r="F1172" i="37"/>
  <c r="B1172" i="37"/>
  <c r="AB999" i="37"/>
  <c r="X999" i="37"/>
  <c r="T999" i="37"/>
  <c r="P999" i="37"/>
  <c r="L999" i="37"/>
  <c r="H999" i="37"/>
  <c r="D999" i="37"/>
  <c r="AE997" i="37"/>
  <c r="AE999" i="37"/>
  <c r="AA999" i="37"/>
  <c r="W999" i="37"/>
  <c r="S999" i="37"/>
  <c r="O999" i="37"/>
  <c r="K999" i="37"/>
  <c r="G999" i="37"/>
  <c r="C999" i="37"/>
  <c r="AD997" i="37"/>
  <c r="AC999" i="37"/>
  <c r="Y999" i="37"/>
  <c r="U999" i="37"/>
  <c r="Q999" i="37"/>
  <c r="M999" i="37"/>
  <c r="I999" i="37"/>
  <c r="E999" i="37"/>
  <c r="AF997" i="37"/>
  <c r="V999" i="37"/>
  <c r="F999" i="37"/>
  <c r="AA997" i="37"/>
  <c r="W997" i="37"/>
  <c r="S997" i="37"/>
  <c r="O997" i="37"/>
  <c r="K997" i="37"/>
  <c r="G997" i="37"/>
  <c r="C997" i="37"/>
  <c r="R999" i="37"/>
  <c r="B999" i="37"/>
  <c r="Z997" i="37"/>
  <c r="V997" i="37"/>
  <c r="R997" i="37"/>
  <c r="N997" i="37"/>
  <c r="J997" i="37"/>
  <c r="F997" i="37"/>
  <c r="B997" i="37"/>
  <c r="AD999" i="37"/>
  <c r="N999" i="37"/>
  <c r="AC997" i="37"/>
  <c r="Y997" i="37"/>
  <c r="U997" i="37"/>
  <c r="Q997" i="37"/>
  <c r="M997" i="37"/>
  <c r="I997" i="37"/>
  <c r="E997" i="37"/>
  <c r="Z999" i="37"/>
  <c r="J999" i="37"/>
  <c r="AB997" i="37"/>
  <c r="X997" i="37"/>
  <c r="T997" i="37"/>
  <c r="P997" i="37"/>
  <c r="L997" i="37"/>
  <c r="H997" i="37"/>
  <c r="D997" i="37"/>
  <c r="AB1299" i="37"/>
  <c r="X1299" i="37"/>
  <c r="T1299" i="37"/>
  <c r="P1299" i="37"/>
  <c r="L1299" i="37"/>
  <c r="H1299" i="37"/>
  <c r="D1299" i="37"/>
  <c r="AE1297" i="37"/>
  <c r="AA1297" i="37"/>
  <c r="W1297" i="37"/>
  <c r="S1297" i="37"/>
  <c r="O1297" i="37"/>
  <c r="K1297" i="37"/>
  <c r="G1297" i="37"/>
  <c r="C1297" i="37"/>
  <c r="AE1299" i="37"/>
  <c r="AA1299" i="37"/>
  <c r="W1299" i="37"/>
  <c r="S1299" i="37"/>
  <c r="O1299" i="37"/>
  <c r="K1299" i="37"/>
  <c r="G1299" i="37"/>
  <c r="C1299" i="37"/>
  <c r="AD1297" i="37"/>
  <c r="Z1297" i="37"/>
  <c r="V1297" i="37"/>
  <c r="R1297" i="37"/>
  <c r="N1297" i="37"/>
  <c r="J1297" i="37"/>
  <c r="F1297" i="37"/>
  <c r="B1297" i="37"/>
  <c r="AD1299" i="37"/>
  <c r="Z1299" i="37"/>
  <c r="V1299" i="37"/>
  <c r="R1299" i="37"/>
  <c r="N1299" i="37"/>
  <c r="J1299" i="37"/>
  <c r="F1299" i="37"/>
  <c r="B1299" i="37"/>
  <c r="AC1297" i="37"/>
  <c r="Y1297" i="37"/>
  <c r="U1297" i="37"/>
  <c r="Q1297" i="37"/>
  <c r="M1297" i="37"/>
  <c r="I1297" i="37"/>
  <c r="E1297" i="37"/>
  <c r="AC1299" i="37"/>
  <c r="Y1299" i="37"/>
  <c r="U1299" i="37"/>
  <c r="Q1299" i="37"/>
  <c r="M1299" i="37"/>
  <c r="I1299" i="37"/>
  <c r="E1299" i="37"/>
  <c r="AF1297" i="37"/>
  <c r="AB1297" i="37"/>
  <c r="X1297" i="37"/>
  <c r="T1297" i="37"/>
  <c r="P1297" i="37"/>
  <c r="L1297" i="37"/>
  <c r="H1297" i="37"/>
  <c r="D1297" i="37"/>
  <c r="AB1399" i="37"/>
  <c r="X1399" i="37"/>
  <c r="T1399" i="37"/>
  <c r="P1399" i="37"/>
  <c r="L1399" i="37"/>
  <c r="H1399" i="37"/>
  <c r="D1399" i="37"/>
  <c r="AE1397" i="37"/>
  <c r="AA1397" i="37"/>
  <c r="W1397" i="37"/>
  <c r="S1397" i="37"/>
  <c r="O1397" i="37"/>
  <c r="K1397" i="37"/>
  <c r="G1397" i="37"/>
  <c r="C1397" i="37"/>
  <c r="AE1399" i="37"/>
  <c r="AA1399" i="37"/>
  <c r="W1399" i="37"/>
  <c r="S1399" i="37"/>
  <c r="O1399" i="37"/>
  <c r="K1399" i="37"/>
  <c r="G1399" i="37"/>
  <c r="C1399" i="37"/>
  <c r="AD1397" i="37"/>
  <c r="Z1397" i="37"/>
  <c r="V1397" i="37"/>
  <c r="R1397" i="37"/>
  <c r="N1397" i="37"/>
  <c r="J1397" i="37"/>
  <c r="F1397" i="37"/>
  <c r="B1397" i="37"/>
  <c r="AD1399" i="37"/>
  <c r="Z1399" i="37"/>
  <c r="V1399" i="37"/>
  <c r="R1399" i="37"/>
  <c r="N1399" i="37"/>
  <c r="J1399" i="37"/>
  <c r="F1399" i="37"/>
  <c r="B1399" i="37"/>
  <c r="AC1397" i="37"/>
  <c r="Y1397" i="37"/>
  <c r="U1397" i="37"/>
  <c r="Q1397" i="37"/>
  <c r="M1397" i="37"/>
  <c r="I1397" i="37"/>
  <c r="E1397" i="37"/>
  <c r="AC1399" i="37"/>
  <c r="Y1399" i="37"/>
  <c r="U1399" i="37"/>
  <c r="Q1399" i="37"/>
  <c r="M1399" i="37"/>
  <c r="I1399" i="37"/>
  <c r="E1399" i="37"/>
  <c r="AF1397" i="37"/>
  <c r="AB1397" i="37"/>
  <c r="X1397" i="37"/>
  <c r="T1397" i="37"/>
  <c r="P1397" i="37"/>
  <c r="L1397" i="37"/>
  <c r="H1397" i="37"/>
  <c r="D1397" i="37"/>
  <c r="AB1500" i="37"/>
  <c r="X1500" i="37"/>
  <c r="T1500" i="37"/>
  <c r="P1500" i="37"/>
  <c r="L1500" i="37"/>
  <c r="H1500" i="37"/>
  <c r="D1500" i="37"/>
  <c r="AE1498" i="37"/>
  <c r="AA1498" i="37"/>
  <c r="W1498" i="37"/>
  <c r="S1498" i="37"/>
  <c r="O1498" i="37"/>
  <c r="K1498" i="37"/>
  <c r="G1498" i="37"/>
  <c r="C1498" i="37"/>
  <c r="AE1500" i="37"/>
  <c r="AA1500" i="37"/>
  <c r="W1500" i="37"/>
  <c r="S1500" i="37"/>
  <c r="O1500" i="37"/>
  <c r="K1500" i="37"/>
  <c r="G1500" i="37"/>
  <c r="C1500" i="37"/>
  <c r="AD1498" i="37"/>
  <c r="Z1498" i="37"/>
  <c r="V1498" i="37"/>
  <c r="R1498" i="37"/>
  <c r="N1498" i="37"/>
  <c r="J1498" i="37"/>
  <c r="F1498" i="37"/>
  <c r="B1498" i="37"/>
  <c r="AD1500" i="37"/>
  <c r="Z1500" i="37"/>
  <c r="V1500" i="37"/>
  <c r="R1500" i="37"/>
  <c r="N1500" i="37"/>
  <c r="J1500" i="37"/>
  <c r="F1500" i="37"/>
  <c r="B1500" i="37"/>
  <c r="AC1498" i="37"/>
  <c r="Y1498" i="37"/>
  <c r="U1498" i="37"/>
  <c r="Q1498" i="37"/>
  <c r="M1498" i="37"/>
  <c r="I1498" i="37"/>
  <c r="E1498" i="37"/>
  <c r="AC1500" i="37"/>
  <c r="Y1500" i="37"/>
  <c r="U1500" i="37"/>
  <c r="Q1500" i="37"/>
  <c r="M1500" i="37"/>
  <c r="I1500" i="37"/>
  <c r="E1500" i="37"/>
  <c r="AF1498" i="37"/>
  <c r="AB1498" i="37"/>
  <c r="X1498" i="37"/>
  <c r="T1498" i="37"/>
  <c r="P1498" i="37"/>
  <c r="L1498" i="37"/>
  <c r="H1498" i="37"/>
  <c r="D1498" i="37"/>
  <c r="AB1600" i="37"/>
  <c r="X1600" i="37"/>
  <c r="T1600" i="37"/>
  <c r="P1600" i="37"/>
  <c r="L1600" i="37"/>
  <c r="H1600" i="37"/>
  <c r="D1600" i="37"/>
  <c r="AE1598" i="37"/>
  <c r="AA1598" i="37"/>
  <c r="W1598" i="37"/>
  <c r="S1598" i="37"/>
  <c r="O1598" i="37"/>
  <c r="K1598" i="37"/>
  <c r="G1598" i="37"/>
  <c r="C1598" i="37"/>
  <c r="AE1600" i="37"/>
  <c r="AA1600" i="37"/>
  <c r="W1600" i="37"/>
  <c r="S1600" i="37"/>
  <c r="O1600" i="37"/>
  <c r="K1600" i="37"/>
  <c r="G1600" i="37"/>
  <c r="C1600" i="37"/>
  <c r="AD1598" i="37"/>
  <c r="Z1598" i="37"/>
  <c r="V1598" i="37"/>
  <c r="R1598" i="37"/>
  <c r="N1598" i="37"/>
  <c r="J1598" i="37"/>
  <c r="F1598" i="37"/>
  <c r="B1598" i="37"/>
  <c r="AC1600" i="37"/>
  <c r="Y1600" i="37"/>
  <c r="U1600" i="37"/>
  <c r="Q1600" i="37"/>
  <c r="M1600" i="37"/>
  <c r="I1600" i="37"/>
  <c r="E1600" i="37"/>
  <c r="AF1598" i="37"/>
  <c r="AB1598" i="37"/>
  <c r="X1598" i="37"/>
  <c r="T1598" i="37"/>
  <c r="P1598" i="37"/>
  <c r="L1598" i="37"/>
  <c r="H1598" i="37"/>
  <c r="D1598" i="37"/>
  <c r="R1600" i="37"/>
  <c r="B1600" i="37"/>
  <c r="Q1598" i="37"/>
  <c r="AD1600" i="37"/>
  <c r="N1600" i="37"/>
  <c r="AC1598" i="37"/>
  <c r="M1598" i="37"/>
  <c r="Z1600" i="37"/>
  <c r="J1600" i="37"/>
  <c r="Y1598" i="37"/>
  <c r="I1598" i="37"/>
  <c r="V1600" i="37"/>
  <c r="F1600" i="37"/>
  <c r="U1598" i="37"/>
  <c r="E1598" i="37"/>
  <c r="AB1700" i="37"/>
  <c r="X1700" i="37"/>
  <c r="T1700" i="37"/>
  <c r="P1700" i="37"/>
  <c r="L1700" i="37"/>
  <c r="H1700" i="37"/>
  <c r="D1700" i="37"/>
  <c r="AE1698" i="37"/>
  <c r="AA1698" i="37"/>
  <c r="W1698" i="37"/>
  <c r="S1698" i="37"/>
  <c r="O1698" i="37"/>
  <c r="K1698" i="37"/>
  <c r="G1698" i="37"/>
  <c r="C1698" i="37"/>
  <c r="AE1700" i="37"/>
  <c r="AA1700" i="37"/>
  <c r="W1700" i="37"/>
  <c r="S1700" i="37"/>
  <c r="O1700" i="37"/>
  <c r="K1700" i="37"/>
  <c r="G1700" i="37"/>
  <c r="C1700" i="37"/>
  <c r="AD1698" i="37"/>
  <c r="Z1698" i="37"/>
  <c r="V1698" i="37"/>
  <c r="R1698" i="37"/>
  <c r="N1698" i="37"/>
  <c r="J1698" i="37"/>
  <c r="F1698" i="37"/>
  <c r="B1698" i="37"/>
  <c r="AD1700" i="37"/>
  <c r="Z1700" i="37"/>
  <c r="V1700" i="37"/>
  <c r="R1700" i="37"/>
  <c r="N1700" i="37"/>
  <c r="J1700" i="37"/>
  <c r="F1700" i="37"/>
  <c r="B1700" i="37"/>
  <c r="AC1698" i="37"/>
  <c r="Y1698" i="37"/>
  <c r="U1698" i="37"/>
  <c r="Q1698" i="37"/>
  <c r="M1698" i="37"/>
  <c r="I1698" i="37"/>
  <c r="E1698" i="37"/>
  <c r="AC1700" i="37"/>
  <c r="Y1700" i="37"/>
  <c r="U1700" i="37"/>
  <c r="Q1700" i="37"/>
  <c r="M1700" i="37"/>
  <c r="I1700" i="37"/>
  <c r="E1700" i="37"/>
  <c r="AF1698" i="37"/>
  <c r="AB1698" i="37"/>
  <c r="X1698" i="37"/>
  <c r="T1698" i="37"/>
  <c r="P1698" i="37"/>
  <c r="L1698" i="37"/>
  <c r="H1698" i="37"/>
  <c r="D1698" i="37"/>
  <c r="AB1800" i="37"/>
  <c r="X1800" i="37"/>
  <c r="T1800" i="37"/>
  <c r="P1800" i="37"/>
  <c r="L1800" i="37"/>
  <c r="H1800" i="37"/>
  <c r="D1800" i="37"/>
  <c r="AE1798" i="37"/>
  <c r="AA1798" i="37"/>
  <c r="W1798" i="37"/>
  <c r="S1798" i="37"/>
  <c r="O1798" i="37"/>
  <c r="K1798" i="37"/>
  <c r="G1798" i="37"/>
  <c r="C1798" i="37"/>
  <c r="AE1800" i="37"/>
  <c r="AA1800" i="37"/>
  <c r="W1800" i="37"/>
  <c r="S1800" i="37"/>
  <c r="O1800" i="37"/>
  <c r="K1800" i="37"/>
  <c r="G1800" i="37"/>
  <c r="C1800" i="37"/>
  <c r="AD1798" i="37"/>
  <c r="Z1798" i="37"/>
  <c r="V1798" i="37"/>
  <c r="R1798" i="37"/>
  <c r="N1798" i="37"/>
  <c r="J1798" i="37"/>
  <c r="F1798" i="37"/>
  <c r="B1798" i="37"/>
  <c r="AD1800" i="37"/>
  <c r="Z1800" i="37"/>
  <c r="V1800" i="37"/>
  <c r="R1800" i="37"/>
  <c r="N1800" i="37"/>
  <c r="J1800" i="37"/>
  <c r="F1800" i="37"/>
  <c r="B1800" i="37"/>
  <c r="AC1798" i="37"/>
  <c r="Y1798" i="37"/>
  <c r="U1798" i="37"/>
  <c r="Q1798" i="37"/>
  <c r="M1798" i="37"/>
  <c r="I1798" i="37"/>
  <c r="E1798" i="37"/>
  <c r="AC1800" i="37"/>
  <c r="Y1800" i="37"/>
  <c r="U1800" i="37"/>
  <c r="Q1800" i="37"/>
  <c r="M1800" i="37"/>
  <c r="I1800" i="37"/>
  <c r="E1800" i="37"/>
  <c r="AF1798" i="37"/>
  <c r="AB1798" i="37"/>
  <c r="X1798" i="37"/>
  <c r="T1798" i="37"/>
  <c r="P1798" i="37"/>
  <c r="L1798" i="37"/>
  <c r="H1798" i="37"/>
  <c r="D1798" i="37"/>
  <c r="AF1901" i="37"/>
  <c r="AB1901" i="37"/>
  <c r="X1901" i="37"/>
  <c r="T1901" i="37"/>
  <c r="P1901" i="37"/>
  <c r="L1901" i="37"/>
  <c r="H1901" i="37"/>
  <c r="D1901" i="37"/>
  <c r="AE1899" i="37"/>
  <c r="AA1899" i="37"/>
  <c r="W1899" i="37"/>
  <c r="S1899" i="37"/>
  <c r="O1899" i="37"/>
  <c r="K1899" i="37"/>
  <c r="G1899" i="37"/>
  <c r="C1899" i="37"/>
  <c r="AE1901" i="37"/>
  <c r="AA1901" i="37"/>
  <c r="W1901" i="37"/>
  <c r="S1901" i="37"/>
  <c r="O1901" i="37"/>
  <c r="K1901" i="37"/>
  <c r="G1901" i="37"/>
  <c r="C1901" i="37"/>
  <c r="AD1899" i="37"/>
  <c r="Z1899" i="37"/>
  <c r="V1899" i="37"/>
  <c r="R1899" i="37"/>
  <c r="N1899" i="37"/>
  <c r="J1899" i="37"/>
  <c r="F1899" i="37"/>
  <c r="B1899" i="37"/>
  <c r="AD1901" i="37"/>
  <c r="Z1901" i="37"/>
  <c r="V1901" i="37"/>
  <c r="R1901" i="37"/>
  <c r="N1901" i="37"/>
  <c r="J1901" i="37"/>
  <c r="F1901" i="37"/>
  <c r="B1901" i="37"/>
  <c r="AC1899" i="37"/>
  <c r="Y1899" i="37"/>
  <c r="U1899" i="37"/>
  <c r="Q1899" i="37"/>
  <c r="M1899" i="37"/>
  <c r="I1899" i="37"/>
  <c r="E1899" i="37"/>
  <c r="AC1901" i="37"/>
  <c r="Y1901" i="37"/>
  <c r="U1901" i="37"/>
  <c r="Q1901" i="37"/>
  <c r="M1901" i="37"/>
  <c r="I1901" i="37"/>
  <c r="E1901" i="37"/>
  <c r="AF1899" i="37"/>
  <c r="AB1899" i="37"/>
  <c r="X1899" i="37"/>
  <c r="T1899" i="37"/>
  <c r="P1899" i="37"/>
  <c r="L1899" i="37"/>
  <c r="H1899" i="37"/>
  <c r="D1899" i="37"/>
  <c r="AB2001" i="37"/>
  <c r="X2001" i="37"/>
  <c r="T2001" i="37"/>
  <c r="P2001" i="37"/>
  <c r="L2001" i="37"/>
  <c r="H2001" i="37"/>
  <c r="D2001" i="37"/>
  <c r="AE1999" i="37"/>
  <c r="AA1999" i="37"/>
  <c r="W1999" i="37"/>
  <c r="S1999" i="37"/>
  <c r="O1999" i="37"/>
  <c r="K1999" i="37"/>
  <c r="G1999" i="37"/>
  <c r="C1999" i="37"/>
  <c r="AE2001" i="37"/>
  <c r="AA2001" i="37"/>
  <c r="W2001" i="37"/>
  <c r="S2001" i="37"/>
  <c r="O2001" i="37"/>
  <c r="K2001" i="37"/>
  <c r="G2001" i="37"/>
  <c r="C2001" i="37"/>
  <c r="AD1999" i="37"/>
  <c r="Z1999" i="37"/>
  <c r="V1999" i="37"/>
  <c r="R1999" i="37"/>
  <c r="N1999" i="37"/>
  <c r="J1999" i="37"/>
  <c r="F1999" i="37"/>
  <c r="B1999" i="37"/>
  <c r="AD2001" i="37"/>
  <c r="Z2001" i="37"/>
  <c r="V2001" i="37"/>
  <c r="R2001" i="37"/>
  <c r="N2001" i="37"/>
  <c r="J2001" i="37"/>
  <c r="F2001" i="37"/>
  <c r="B2001" i="37"/>
  <c r="AC1999" i="37"/>
  <c r="Y1999" i="37"/>
  <c r="U1999" i="37"/>
  <c r="Q1999" i="37"/>
  <c r="M1999" i="37"/>
  <c r="I1999" i="37"/>
  <c r="E1999" i="37"/>
  <c r="AC2001" i="37"/>
  <c r="Y2001" i="37"/>
  <c r="U2001" i="37"/>
  <c r="Q2001" i="37"/>
  <c r="M2001" i="37"/>
  <c r="I2001" i="37"/>
  <c r="E2001" i="37"/>
  <c r="AF1999" i="37"/>
  <c r="AB1999" i="37"/>
  <c r="X1999" i="37"/>
  <c r="T1999" i="37"/>
  <c r="P1999" i="37"/>
  <c r="L1999" i="37"/>
  <c r="H1999" i="37"/>
  <c r="D1999" i="37"/>
  <c r="AD2101" i="37"/>
  <c r="Z2101" i="37"/>
  <c r="V2101" i="37"/>
  <c r="R2101" i="37"/>
  <c r="N2101" i="37"/>
  <c r="J2101" i="37"/>
  <c r="F2101" i="37"/>
  <c r="B2101" i="37"/>
  <c r="AC2099" i="37"/>
  <c r="Y2099" i="37"/>
  <c r="U2099" i="37"/>
  <c r="Q2099" i="37"/>
  <c r="M2099" i="37"/>
  <c r="I2099" i="37"/>
  <c r="E2099" i="37"/>
  <c r="AC2101" i="37"/>
  <c r="Y2101" i="37"/>
  <c r="U2101" i="37"/>
  <c r="Q2101" i="37"/>
  <c r="M2101" i="37"/>
  <c r="I2101" i="37"/>
  <c r="E2101" i="37"/>
  <c r="AF2099" i="37"/>
  <c r="AB2099" i="37"/>
  <c r="X2099" i="37"/>
  <c r="T2099" i="37"/>
  <c r="P2099" i="37"/>
  <c r="L2099" i="37"/>
  <c r="H2099" i="37"/>
  <c r="D2099" i="37"/>
  <c r="AE2101" i="37"/>
  <c r="AA2101" i="37"/>
  <c r="W2101" i="37"/>
  <c r="S2101" i="37"/>
  <c r="O2101" i="37"/>
  <c r="K2101" i="37"/>
  <c r="G2101" i="37"/>
  <c r="C2101" i="37"/>
  <c r="AD2099" i="37"/>
  <c r="Z2099" i="37"/>
  <c r="V2099" i="37"/>
  <c r="R2099" i="37"/>
  <c r="N2099" i="37"/>
  <c r="J2099" i="37"/>
  <c r="F2099" i="37"/>
  <c r="B2099" i="37"/>
  <c r="T2101" i="37"/>
  <c r="D2101" i="37"/>
  <c r="S2099" i="37"/>
  <c r="C2099" i="37"/>
  <c r="P2101" i="37"/>
  <c r="AE2099" i="37"/>
  <c r="O2099" i="37"/>
  <c r="AB2101" i="37"/>
  <c r="L2101" i="37"/>
  <c r="AA2099" i="37"/>
  <c r="K2099" i="37"/>
  <c r="X2101" i="37"/>
  <c r="H2101" i="37"/>
  <c r="W2099" i="37"/>
  <c r="G2099" i="37"/>
  <c r="AD2201" i="37"/>
  <c r="Z2201" i="37"/>
  <c r="V2201" i="37"/>
  <c r="R2201" i="37"/>
  <c r="N2201" i="37"/>
  <c r="J2201" i="37"/>
  <c r="F2201" i="37"/>
  <c r="B2201" i="37"/>
  <c r="AC2199" i="37"/>
  <c r="Y2199" i="37"/>
  <c r="U2199" i="37"/>
  <c r="Q2199" i="37"/>
  <c r="M2199" i="37"/>
  <c r="I2199" i="37"/>
  <c r="E2199" i="37"/>
  <c r="AC2201" i="37"/>
  <c r="Y2201" i="37"/>
  <c r="U2201" i="37"/>
  <c r="Q2201" i="37"/>
  <c r="M2201" i="37"/>
  <c r="I2201" i="37"/>
  <c r="E2201" i="37"/>
  <c r="AF2199" i="37"/>
  <c r="AB2199" i="37"/>
  <c r="X2199" i="37"/>
  <c r="T2199" i="37"/>
  <c r="P2199" i="37"/>
  <c r="L2199" i="37"/>
  <c r="H2199" i="37"/>
  <c r="D2199" i="37"/>
  <c r="AB2201" i="37"/>
  <c r="X2201" i="37"/>
  <c r="T2201" i="37"/>
  <c r="P2201" i="37"/>
  <c r="L2201" i="37"/>
  <c r="H2201" i="37"/>
  <c r="D2201" i="37"/>
  <c r="AE2199" i="37"/>
  <c r="AA2199" i="37"/>
  <c r="W2199" i="37"/>
  <c r="S2199" i="37"/>
  <c r="O2199" i="37"/>
  <c r="K2199" i="37"/>
  <c r="G2199" i="37"/>
  <c r="C2199" i="37"/>
  <c r="AE2201" i="37"/>
  <c r="AA2201" i="37"/>
  <c r="W2201" i="37"/>
  <c r="S2201" i="37"/>
  <c r="O2201" i="37"/>
  <c r="K2201" i="37"/>
  <c r="G2201" i="37"/>
  <c r="C2201" i="37"/>
  <c r="AD2199" i="37"/>
  <c r="Z2199" i="37"/>
  <c r="V2199" i="37"/>
  <c r="R2199" i="37"/>
  <c r="N2199" i="37"/>
  <c r="J2199" i="37"/>
  <c r="F2199" i="37"/>
  <c r="B2199" i="37"/>
  <c r="AD2301" i="37"/>
  <c r="Z2301" i="37"/>
  <c r="V2301" i="37"/>
  <c r="R2301" i="37"/>
  <c r="N2301" i="37"/>
  <c r="J2301" i="37"/>
  <c r="F2301" i="37"/>
  <c r="B2301" i="37"/>
  <c r="AC2299" i="37"/>
  <c r="AC2300" i="37" s="1"/>
  <c r="Y2299" i="37"/>
  <c r="Y2300" i="37" s="1"/>
  <c r="U2299" i="37"/>
  <c r="U2300" i="37" s="1"/>
  <c r="Q2299" i="37"/>
  <c r="Q2300" i="37" s="1"/>
  <c r="M2299" i="37"/>
  <c r="M2300" i="37" s="1"/>
  <c r="I2299" i="37"/>
  <c r="I2300" i="37" s="1"/>
  <c r="E2299" i="37"/>
  <c r="E2300" i="37" s="1"/>
  <c r="AC2301" i="37"/>
  <c r="Y2301" i="37"/>
  <c r="U2301" i="37"/>
  <c r="Q2301" i="37"/>
  <c r="M2301" i="37"/>
  <c r="I2301" i="37"/>
  <c r="E2301" i="37"/>
  <c r="AF2299" i="37"/>
  <c r="AF2300" i="37" s="1"/>
  <c r="AB2299" i="37"/>
  <c r="AB2300" i="37" s="1"/>
  <c r="X2299" i="37"/>
  <c r="X2300" i="37" s="1"/>
  <c r="T2299" i="37"/>
  <c r="T2300" i="37" s="1"/>
  <c r="P2299" i="37"/>
  <c r="P2300" i="37" s="1"/>
  <c r="L2299" i="37"/>
  <c r="L2300" i="37" s="1"/>
  <c r="H2299" i="37"/>
  <c r="H2300" i="37" s="1"/>
  <c r="D2299" i="37"/>
  <c r="D2300" i="37" s="1"/>
  <c r="AF2301" i="37"/>
  <c r="AB2301" i="37"/>
  <c r="X2301" i="37"/>
  <c r="T2301" i="37"/>
  <c r="P2301" i="37"/>
  <c r="L2301" i="37"/>
  <c r="H2301" i="37"/>
  <c r="D2301" i="37"/>
  <c r="AE2299" i="37"/>
  <c r="AE2300" i="37" s="1"/>
  <c r="AA2299" i="37"/>
  <c r="AA2300" i="37" s="1"/>
  <c r="W2299" i="37"/>
  <c r="W2300" i="37" s="1"/>
  <c r="S2299" i="37"/>
  <c r="S2300" i="37" s="1"/>
  <c r="O2299" i="37"/>
  <c r="O2300" i="37" s="1"/>
  <c r="K2299" i="37"/>
  <c r="K2300" i="37" s="1"/>
  <c r="G2299" i="37"/>
  <c r="G2300" i="37" s="1"/>
  <c r="C2299" i="37"/>
  <c r="C2300" i="37" s="1"/>
  <c r="AE2301" i="37"/>
  <c r="AA2301" i="37"/>
  <c r="W2301" i="37"/>
  <c r="S2301" i="37"/>
  <c r="O2301" i="37"/>
  <c r="K2301" i="37"/>
  <c r="G2301" i="37"/>
  <c r="C2301" i="37"/>
  <c r="AD2299" i="37"/>
  <c r="AD2300" i="37" s="1"/>
  <c r="Z2299" i="37"/>
  <c r="Z2300" i="37" s="1"/>
  <c r="V2299" i="37"/>
  <c r="V2300" i="37" s="1"/>
  <c r="R2299" i="37"/>
  <c r="R2300" i="37" s="1"/>
  <c r="N2299" i="37"/>
  <c r="N2300" i="37" s="1"/>
  <c r="J2299" i="37"/>
  <c r="J2300" i="37" s="1"/>
  <c r="F2299" i="37"/>
  <c r="F2300" i="37" s="1"/>
  <c r="B2299" i="37"/>
  <c r="B2300" i="37" s="1"/>
  <c r="AB2402" i="37"/>
  <c r="X2402" i="37"/>
  <c r="T2402" i="37"/>
  <c r="P2402" i="37"/>
  <c r="L2402" i="37"/>
  <c r="H2402" i="37"/>
  <c r="D2402" i="37"/>
  <c r="AE2400" i="37"/>
  <c r="AA2400" i="37"/>
  <c r="W2400" i="37"/>
  <c r="S2400" i="37"/>
  <c r="O2400" i="37"/>
  <c r="K2400" i="37"/>
  <c r="G2400" i="37"/>
  <c r="C2400" i="37"/>
  <c r="AD2402" i="37"/>
  <c r="Z2402" i="37"/>
  <c r="V2402" i="37"/>
  <c r="R2402" i="37"/>
  <c r="N2402" i="37"/>
  <c r="J2402" i="37"/>
  <c r="F2402" i="37"/>
  <c r="B2402" i="37"/>
  <c r="AC2400" i="37"/>
  <c r="Y2400" i="37"/>
  <c r="U2400" i="37"/>
  <c r="Q2400" i="37"/>
  <c r="M2400" i="37"/>
  <c r="I2400" i="37"/>
  <c r="E2400" i="37"/>
  <c r="Y2402" i="37"/>
  <c r="Q2402" i="37"/>
  <c r="I2402" i="37"/>
  <c r="AF2400" i="37"/>
  <c r="X2400" i="37"/>
  <c r="P2400" i="37"/>
  <c r="H2400" i="37"/>
  <c r="AE2402" i="37"/>
  <c r="W2402" i="37"/>
  <c r="O2402" i="37"/>
  <c r="G2402" i="37"/>
  <c r="AD2400" i="37"/>
  <c r="V2400" i="37"/>
  <c r="N2400" i="37"/>
  <c r="F2400" i="37"/>
  <c r="AC2402" i="37"/>
  <c r="U2402" i="37"/>
  <c r="M2402" i="37"/>
  <c r="E2402" i="37"/>
  <c r="AB2400" i="37"/>
  <c r="T2400" i="37"/>
  <c r="L2400" i="37"/>
  <c r="D2400" i="37"/>
  <c r="AA2402" i="37"/>
  <c r="S2402" i="37"/>
  <c r="K2402" i="37"/>
  <c r="C2402" i="37"/>
  <c r="Z2400" i="37"/>
  <c r="R2400" i="37"/>
  <c r="J2400" i="37"/>
  <c r="B2400" i="37"/>
  <c r="AC2502" i="37"/>
  <c r="Y2502" i="37"/>
  <c r="U2502" i="37"/>
  <c r="Q2502" i="37"/>
  <c r="M2502" i="37"/>
  <c r="I2502" i="37"/>
  <c r="E2502" i="37"/>
  <c r="AF2500" i="37"/>
  <c r="AB2500" i="37"/>
  <c r="X2500" i="37"/>
  <c r="T2500" i="37"/>
  <c r="P2500" i="37"/>
  <c r="L2500" i="37"/>
  <c r="H2500" i="37"/>
  <c r="D2500" i="37"/>
  <c r="AB2502" i="37"/>
  <c r="X2502" i="37"/>
  <c r="T2502" i="37"/>
  <c r="P2502" i="37"/>
  <c r="L2502" i="37"/>
  <c r="H2502" i="37"/>
  <c r="D2502" i="37"/>
  <c r="AE2500" i="37"/>
  <c r="AA2500" i="37"/>
  <c r="W2500" i="37"/>
  <c r="S2500" i="37"/>
  <c r="O2500" i="37"/>
  <c r="K2500" i="37"/>
  <c r="G2500" i="37"/>
  <c r="C2500" i="37"/>
  <c r="AE2502" i="37"/>
  <c r="AA2502" i="37"/>
  <c r="W2502" i="37"/>
  <c r="S2502" i="37"/>
  <c r="O2502" i="37"/>
  <c r="K2502" i="37"/>
  <c r="G2502" i="37"/>
  <c r="C2502" i="37"/>
  <c r="AD2500" i="37"/>
  <c r="Z2500" i="37"/>
  <c r="V2500" i="37"/>
  <c r="R2500" i="37"/>
  <c r="N2500" i="37"/>
  <c r="AD2502" i="37"/>
  <c r="Z2502" i="37"/>
  <c r="V2502" i="37"/>
  <c r="R2502" i="37"/>
  <c r="N2502" i="37"/>
  <c r="J2502" i="37"/>
  <c r="F2502" i="37"/>
  <c r="B2502" i="37"/>
  <c r="AC2500" i="37"/>
  <c r="Y2500" i="37"/>
  <c r="U2500" i="37"/>
  <c r="Q2500" i="37"/>
  <c r="M2500" i="37"/>
  <c r="I2500" i="37"/>
  <c r="E2500" i="37"/>
  <c r="J2500" i="37"/>
  <c r="F2500" i="37"/>
  <c r="B2500" i="37"/>
  <c r="AC2602" i="37"/>
  <c r="Y2602" i="37"/>
  <c r="U2602" i="37"/>
  <c r="Q2602" i="37"/>
  <c r="M2602" i="37"/>
  <c r="I2602" i="37"/>
  <c r="E2602" i="37"/>
  <c r="AF2600" i="37"/>
  <c r="AB2600" i="37"/>
  <c r="X2600" i="37"/>
  <c r="T2600" i="37"/>
  <c r="P2600" i="37"/>
  <c r="L2600" i="37"/>
  <c r="H2600" i="37"/>
  <c r="D2600" i="37"/>
  <c r="AB2602" i="37"/>
  <c r="X2602" i="37"/>
  <c r="T2602" i="37"/>
  <c r="P2602" i="37"/>
  <c r="L2602" i="37"/>
  <c r="H2602" i="37"/>
  <c r="D2602" i="37"/>
  <c r="AE2600" i="37"/>
  <c r="AA2600" i="37"/>
  <c r="W2600" i="37"/>
  <c r="S2600" i="37"/>
  <c r="O2600" i="37"/>
  <c r="K2600" i="37"/>
  <c r="G2600" i="37"/>
  <c r="C2600" i="37"/>
  <c r="AE2602" i="37"/>
  <c r="AA2602" i="37"/>
  <c r="W2602" i="37"/>
  <c r="S2602" i="37"/>
  <c r="O2602" i="37"/>
  <c r="K2602" i="37"/>
  <c r="G2602" i="37"/>
  <c r="C2602" i="37"/>
  <c r="AD2600" i="37"/>
  <c r="Z2600" i="37"/>
  <c r="V2600" i="37"/>
  <c r="R2600" i="37"/>
  <c r="N2600" i="37"/>
  <c r="J2600" i="37"/>
  <c r="F2600" i="37"/>
  <c r="B2600" i="37"/>
  <c r="AD2602" i="37"/>
  <c r="Z2602" i="37"/>
  <c r="V2602" i="37"/>
  <c r="R2602" i="37"/>
  <c r="N2602" i="37"/>
  <c r="J2602" i="37"/>
  <c r="F2602" i="37"/>
  <c r="B2602" i="37"/>
  <c r="AC2600" i="37"/>
  <c r="Y2600" i="37"/>
  <c r="U2600" i="37"/>
  <c r="Q2600" i="37"/>
  <c r="M2600" i="37"/>
  <c r="I2600" i="37"/>
  <c r="E2600" i="37"/>
  <c r="AE2702" i="37"/>
  <c r="AA2702" i="37"/>
  <c r="W2702" i="37"/>
  <c r="S2702" i="37"/>
  <c r="O2702" i="37"/>
  <c r="K2702" i="37"/>
  <c r="G2702" i="37"/>
  <c r="C2702" i="37"/>
  <c r="AD2700" i="37"/>
  <c r="Z2700" i="37"/>
  <c r="V2700" i="37"/>
  <c r="R2700" i="37"/>
  <c r="N2700" i="37"/>
  <c r="J2700" i="37"/>
  <c r="F2700" i="37"/>
  <c r="B2700" i="37"/>
  <c r="AC2702" i="37"/>
  <c r="Y2702" i="37"/>
  <c r="U2702" i="37"/>
  <c r="Q2702" i="37"/>
  <c r="M2702" i="37"/>
  <c r="I2702" i="37"/>
  <c r="E2702" i="37"/>
  <c r="AF2700" i="37"/>
  <c r="AB2700" i="37"/>
  <c r="X2700" i="37"/>
  <c r="T2700" i="37"/>
  <c r="P2700" i="37"/>
  <c r="L2700" i="37"/>
  <c r="H2700" i="37"/>
  <c r="D2700" i="37"/>
  <c r="AB2702" i="37"/>
  <c r="T2702" i="37"/>
  <c r="L2702" i="37"/>
  <c r="D2702" i="37"/>
  <c r="AA2700" i="37"/>
  <c r="S2700" i="37"/>
  <c r="K2700" i="37"/>
  <c r="C2700" i="37"/>
  <c r="Z2702" i="37"/>
  <c r="R2702" i="37"/>
  <c r="J2702" i="37"/>
  <c r="B2702" i="37"/>
  <c r="Y2700" i="37"/>
  <c r="Q2700" i="37"/>
  <c r="I2700" i="37"/>
  <c r="X2702" i="37"/>
  <c r="P2702" i="37"/>
  <c r="H2702" i="37"/>
  <c r="AE2700" i="37"/>
  <c r="W2700" i="37"/>
  <c r="O2700" i="37"/>
  <c r="G2700" i="37"/>
  <c r="AD2702" i="37"/>
  <c r="V2702" i="37"/>
  <c r="N2702" i="37"/>
  <c r="F2702" i="37"/>
  <c r="AC2700" i="37"/>
  <c r="U2700" i="37"/>
  <c r="M2700" i="37"/>
  <c r="E2700" i="37"/>
  <c r="AF2802" i="37"/>
  <c r="AB2802" i="37"/>
  <c r="X2802" i="37"/>
  <c r="T2802" i="37"/>
  <c r="P2802" i="37"/>
  <c r="L2802" i="37"/>
  <c r="AE2802" i="37"/>
  <c r="AA2802" i="37"/>
  <c r="W2802" i="37"/>
  <c r="S2802" i="37"/>
  <c r="O2802" i="37"/>
  <c r="K2802" i="37"/>
  <c r="G2802" i="37"/>
  <c r="C2802" i="37"/>
  <c r="AD2800" i="37"/>
  <c r="Z2800" i="37"/>
  <c r="V2800" i="37"/>
  <c r="R2800" i="37"/>
  <c r="N2800" i="37"/>
  <c r="J2800" i="37"/>
  <c r="F2800" i="37"/>
  <c r="B2800" i="37"/>
  <c r="AC2802" i="37"/>
  <c r="Y2802" i="37"/>
  <c r="U2802" i="37"/>
  <c r="Q2802" i="37"/>
  <c r="M2802" i="37"/>
  <c r="I2802" i="37"/>
  <c r="E2802" i="37"/>
  <c r="AF2800" i="37"/>
  <c r="AB2800" i="37"/>
  <c r="X2800" i="37"/>
  <c r="T2800" i="37"/>
  <c r="P2800" i="37"/>
  <c r="L2800" i="37"/>
  <c r="H2800" i="37"/>
  <c r="D2800" i="37"/>
  <c r="AD2802" i="37"/>
  <c r="N2802" i="37"/>
  <c r="D2802" i="37"/>
  <c r="AA2800" i="37"/>
  <c r="S2800" i="37"/>
  <c r="K2800" i="37"/>
  <c r="C2800" i="37"/>
  <c r="Z2802" i="37"/>
  <c r="J2802" i="37"/>
  <c r="B2802" i="37"/>
  <c r="Y2800" i="37"/>
  <c r="Q2800" i="37"/>
  <c r="I2800" i="37"/>
  <c r="V2802" i="37"/>
  <c r="H2802" i="37"/>
  <c r="AE2800" i="37"/>
  <c r="W2800" i="37"/>
  <c r="O2800" i="37"/>
  <c r="G2800" i="37"/>
  <c r="R2802" i="37"/>
  <c r="F2802" i="37"/>
  <c r="AC2800" i="37"/>
  <c r="U2800" i="37"/>
  <c r="M2800" i="37"/>
  <c r="E2800" i="37"/>
  <c r="AD2902" i="37"/>
  <c r="Z2902" i="37"/>
  <c r="V2902" i="37"/>
  <c r="R2902" i="37"/>
  <c r="N2902" i="37"/>
  <c r="J2902" i="37"/>
  <c r="F2902" i="37"/>
  <c r="B2902" i="37"/>
  <c r="AC2900" i="37"/>
  <c r="Y2900" i="37"/>
  <c r="U2900" i="37"/>
  <c r="Q2900" i="37"/>
  <c r="M2900" i="37"/>
  <c r="I2900" i="37"/>
  <c r="E2900" i="37"/>
  <c r="AF2902" i="37"/>
  <c r="AB2902" i="37"/>
  <c r="X2902" i="37"/>
  <c r="T2902" i="37"/>
  <c r="P2902" i="37"/>
  <c r="L2902" i="37"/>
  <c r="H2902" i="37"/>
  <c r="D2902" i="37"/>
  <c r="AE2900" i="37"/>
  <c r="AA2900" i="37"/>
  <c r="W2900" i="37"/>
  <c r="S2900" i="37"/>
  <c r="O2900" i="37"/>
  <c r="K2900" i="37"/>
  <c r="G2900" i="37"/>
  <c r="C2900" i="37"/>
  <c r="AE2902" i="37"/>
  <c r="W2902" i="37"/>
  <c r="O2902" i="37"/>
  <c r="G2902" i="37"/>
  <c r="AD2900" i="37"/>
  <c r="V2900" i="37"/>
  <c r="N2900" i="37"/>
  <c r="F2900" i="37"/>
  <c r="AC2902" i="37"/>
  <c r="U2902" i="37"/>
  <c r="M2902" i="37"/>
  <c r="E2902" i="37"/>
  <c r="AB2900" i="37"/>
  <c r="T2900" i="37"/>
  <c r="L2900" i="37"/>
  <c r="D2900" i="37"/>
  <c r="AA2902" i="37"/>
  <c r="S2902" i="37"/>
  <c r="K2902" i="37"/>
  <c r="C2902" i="37"/>
  <c r="Z2900" i="37"/>
  <c r="R2900" i="37"/>
  <c r="J2900" i="37"/>
  <c r="B2900" i="37"/>
  <c r="Y2902" i="37"/>
  <c r="Q2902" i="37"/>
  <c r="I2902" i="37"/>
  <c r="AF2900" i="37"/>
  <c r="X2900" i="37"/>
  <c r="P2900" i="37"/>
  <c r="H2900" i="37"/>
  <c r="AD3002" i="37"/>
  <c r="Z3002" i="37"/>
  <c r="V3002" i="37"/>
  <c r="R3002" i="37"/>
  <c r="N3002" i="37"/>
  <c r="J3002" i="37"/>
  <c r="F3002" i="37"/>
  <c r="B3002" i="37"/>
  <c r="AC3000" i="37"/>
  <c r="Y3000" i="37"/>
  <c r="U3000" i="37"/>
  <c r="Q3000" i="37"/>
  <c r="M3000" i="37"/>
  <c r="I3000" i="37"/>
  <c r="E3000" i="37"/>
  <c r="AB3002" i="37"/>
  <c r="X3002" i="37"/>
  <c r="T3002" i="37"/>
  <c r="P3002" i="37"/>
  <c r="L3002" i="37"/>
  <c r="H3002" i="37"/>
  <c r="D3002" i="37"/>
  <c r="AE3000" i="37"/>
  <c r="AA3000" i="37"/>
  <c r="W3000" i="37"/>
  <c r="S3000" i="37"/>
  <c r="O3000" i="37"/>
  <c r="K3000" i="37"/>
  <c r="G3000" i="37"/>
  <c r="C3000" i="37"/>
  <c r="AE3002" i="37"/>
  <c r="W3002" i="37"/>
  <c r="O3002" i="37"/>
  <c r="G3002" i="37"/>
  <c r="AD3000" i="37"/>
  <c r="V3000" i="37"/>
  <c r="N3000" i="37"/>
  <c r="F3000" i="37"/>
  <c r="AC3002" i="37"/>
  <c r="U3002" i="37"/>
  <c r="M3002" i="37"/>
  <c r="E3002" i="37"/>
  <c r="AB3000" i="37"/>
  <c r="T3000" i="37"/>
  <c r="L3000" i="37"/>
  <c r="D3000" i="37"/>
  <c r="AA3002" i="37"/>
  <c r="S3002" i="37"/>
  <c r="K3002" i="37"/>
  <c r="C3002" i="37"/>
  <c r="Z3000" i="37"/>
  <c r="R3000" i="37"/>
  <c r="J3000" i="37"/>
  <c r="B3000" i="37"/>
  <c r="Y3002" i="37"/>
  <c r="Q3002" i="37"/>
  <c r="I3002" i="37"/>
  <c r="AF3000" i="37"/>
  <c r="X3000" i="37"/>
  <c r="P3000" i="37"/>
  <c r="H3000" i="37"/>
  <c r="AB3102" i="37"/>
  <c r="X3102" i="37"/>
  <c r="T3102" i="37"/>
  <c r="P3102" i="37"/>
  <c r="L3102" i="37"/>
  <c r="H3102" i="37"/>
  <c r="D3102" i="37"/>
  <c r="AE3100" i="37"/>
  <c r="AA3100" i="37"/>
  <c r="W3100" i="37"/>
  <c r="S3100" i="37"/>
  <c r="O3100" i="37"/>
  <c r="K3100" i="37"/>
  <c r="G3100" i="37"/>
  <c r="C3100" i="37"/>
  <c r="AD3102" i="37"/>
  <c r="Z3102" i="37"/>
  <c r="V3102" i="37"/>
  <c r="R3102" i="37"/>
  <c r="N3102" i="37"/>
  <c r="J3102" i="37"/>
  <c r="F3102" i="37"/>
  <c r="B3102" i="37"/>
  <c r="AC3100" i="37"/>
  <c r="Y3100" i="37"/>
  <c r="U3100" i="37"/>
  <c r="Q3100" i="37"/>
  <c r="M3100" i="37"/>
  <c r="I3100" i="37"/>
  <c r="E3100" i="37"/>
  <c r="AE3102" i="37"/>
  <c r="W3102" i="37"/>
  <c r="O3102" i="37"/>
  <c r="G3102" i="37"/>
  <c r="AD3100" i="37"/>
  <c r="V3100" i="37"/>
  <c r="N3100" i="37"/>
  <c r="F3100" i="37"/>
  <c r="AC3102" i="37"/>
  <c r="U3102" i="37"/>
  <c r="M3102" i="37"/>
  <c r="E3102" i="37"/>
  <c r="AB3100" i="37"/>
  <c r="T3100" i="37"/>
  <c r="L3100" i="37"/>
  <c r="D3100" i="37"/>
  <c r="AA3102" i="37"/>
  <c r="S3102" i="37"/>
  <c r="K3102" i="37"/>
  <c r="C3102" i="37"/>
  <c r="Z3100" i="37"/>
  <c r="R3100" i="37"/>
  <c r="J3100" i="37"/>
  <c r="B3100" i="37"/>
  <c r="Y3102" i="37"/>
  <c r="Q3102" i="37"/>
  <c r="I3102" i="37"/>
  <c r="AF3100" i="37"/>
  <c r="X3100" i="37"/>
  <c r="P3100" i="37"/>
  <c r="H3100" i="37"/>
  <c r="AF3202" i="37"/>
  <c r="AB3202" i="37"/>
  <c r="X3202" i="37"/>
  <c r="T3202" i="37"/>
  <c r="P3202" i="37"/>
  <c r="L3202" i="37"/>
  <c r="H3202" i="37"/>
  <c r="D3202" i="37"/>
  <c r="AE3200" i="37"/>
  <c r="AE3201" i="37" s="1"/>
  <c r="AA3200" i="37"/>
  <c r="AA3201" i="37" s="1"/>
  <c r="W3200" i="37"/>
  <c r="W3201" i="37" s="1"/>
  <c r="S3200" i="37"/>
  <c r="S3201" i="37" s="1"/>
  <c r="O3200" i="37"/>
  <c r="O3201" i="37" s="1"/>
  <c r="K3200" i="37"/>
  <c r="K3201" i="37" s="1"/>
  <c r="G3200" i="37"/>
  <c r="G3201" i="37" s="1"/>
  <c r="C3200" i="37"/>
  <c r="C3201" i="37" s="1"/>
  <c r="AD3202" i="37"/>
  <c r="Z3202" i="37"/>
  <c r="V3202" i="37"/>
  <c r="R3202" i="37"/>
  <c r="N3202" i="37"/>
  <c r="J3202" i="37"/>
  <c r="F3202" i="37"/>
  <c r="B3202" i="37"/>
  <c r="AC3200" i="37"/>
  <c r="AC3201" i="37" s="1"/>
  <c r="Y3200" i="37"/>
  <c r="Y3201" i="37" s="1"/>
  <c r="U3200" i="37"/>
  <c r="U3201" i="37" s="1"/>
  <c r="Q3200" i="37"/>
  <c r="Q3201" i="37" s="1"/>
  <c r="M3200" i="37"/>
  <c r="M3201" i="37" s="1"/>
  <c r="I3200" i="37"/>
  <c r="I3201" i="37" s="1"/>
  <c r="E3200" i="37"/>
  <c r="E3201" i="37" s="1"/>
  <c r="AE3202" i="37"/>
  <c r="W3202" i="37"/>
  <c r="O3202" i="37"/>
  <c r="G3202" i="37"/>
  <c r="AD3200" i="37"/>
  <c r="AD3201" i="37" s="1"/>
  <c r="V3200" i="37"/>
  <c r="V3201" i="37" s="1"/>
  <c r="N3200" i="37"/>
  <c r="N3201" i="37" s="1"/>
  <c r="F3200" i="37"/>
  <c r="F3201" i="37" s="1"/>
  <c r="AC3202" i="37"/>
  <c r="U3202" i="37"/>
  <c r="M3202" i="37"/>
  <c r="E3202" i="37"/>
  <c r="AB3200" i="37"/>
  <c r="AB3201" i="37" s="1"/>
  <c r="T3200" i="37"/>
  <c r="T3201" i="37" s="1"/>
  <c r="L3200" i="37"/>
  <c r="L3201" i="37" s="1"/>
  <c r="D3200" i="37"/>
  <c r="D3201" i="37" s="1"/>
  <c r="AA3202" i="37"/>
  <c r="S3202" i="37"/>
  <c r="K3202" i="37"/>
  <c r="C3202" i="37"/>
  <c r="Z3200" i="37"/>
  <c r="Z3201" i="37" s="1"/>
  <c r="R3200" i="37"/>
  <c r="R3201" i="37" s="1"/>
  <c r="J3200" i="37"/>
  <c r="J3201" i="37" s="1"/>
  <c r="B3200" i="37"/>
  <c r="B3201" i="37" s="1"/>
  <c r="Y3202" i="37"/>
  <c r="Q3202" i="37"/>
  <c r="I3202" i="37"/>
  <c r="AF3200" i="37"/>
  <c r="AF3201" i="37" s="1"/>
  <c r="X3200" i="37"/>
  <c r="X3201" i="37" s="1"/>
  <c r="P3200" i="37"/>
  <c r="P3201" i="37" s="1"/>
  <c r="H3200" i="37"/>
  <c r="H3201" i="37" s="1"/>
  <c r="AD3302" i="37"/>
  <c r="Z3302" i="37"/>
  <c r="V3302" i="37"/>
  <c r="R3302" i="37"/>
  <c r="N3302" i="37"/>
  <c r="J3302" i="37"/>
  <c r="F3302" i="37"/>
  <c r="B3302" i="37"/>
  <c r="AC3300" i="37"/>
  <c r="AC3301" i="37" s="1"/>
  <c r="Y3300" i="37"/>
  <c r="Y3301" i="37" s="1"/>
  <c r="U3300" i="37"/>
  <c r="U3301" i="37" s="1"/>
  <c r="Q3300" i="37"/>
  <c r="Q3301" i="37" s="1"/>
  <c r="M3300" i="37"/>
  <c r="M3301" i="37" s="1"/>
  <c r="I3300" i="37"/>
  <c r="I3301" i="37" s="1"/>
  <c r="E3300" i="37"/>
  <c r="E3301" i="37" s="1"/>
  <c r="AB3302" i="37"/>
  <c r="X3302" i="37"/>
  <c r="T3302" i="37"/>
  <c r="P3302" i="37"/>
  <c r="L3302" i="37"/>
  <c r="H3302" i="37"/>
  <c r="D3302" i="37"/>
  <c r="AE3300" i="37"/>
  <c r="AE3301" i="37" s="1"/>
  <c r="AA3300" i="37"/>
  <c r="AA3301" i="37" s="1"/>
  <c r="W3300" i="37"/>
  <c r="W3301" i="37" s="1"/>
  <c r="S3300" i="37"/>
  <c r="S3301" i="37" s="1"/>
  <c r="O3300" i="37"/>
  <c r="O3301" i="37" s="1"/>
  <c r="K3300" i="37"/>
  <c r="K3301" i="37" s="1"/>
  <c r="G3300" i="37"/>
  <c r="G3301" i="37" s="1"/>
  <c r="C3300" i="37"/>
  <c r="C3301" i="37" s="1"/>
  <c r="AE3302" i="37"/>
  <c r="W3302" i="37"/>
  <c r="O3302" i="37"/>
  <c r="G3302" i="37"/>
  <c r="AD3300" i="37"/>
  <c r="AD3301" i="37" s="1"/>
  <c r="V3300" i="37"/>
  <c r="V3301" i="37" s="1"/>
  <c r="N3300" i="37"/>
  <c r="N3301" i="37" s="1"/>
  <c r="F3300" i="37"/>
  <c r="F3301" i="37" s="1"/>
  <c r="AA3302" i="37"/>
  <c r="S3302" i="37"/>
  <c r="K3302" i="37"/>
  <c r="C3302" i="37"/>
  <c r="Z3300" i="37"/>
  <c r="Z3301" i="37" s="1"/>
  <c r="R3300" i="37"/>
  <c r="R3301" i="37" s="1"/>
  <c r="J3300" i="37"/>
  <c r="J3301" i="37" s="1"/>
  <c r="B3300" i="37"/>
  <c r="B3301" i="37" s="1"/>
  <c r="U3302" i="37"/>
  <c r="E3302" i="37"/>
  <c r="T3300" i="37"/>
  <c r="T3301" i="37" s="1"/>
  <c r="D3300" i="37"/>
  <c r="D3301" i="37" s="1"/>
  <c r="Q3302" i="37"/>
  <c r="AF3300" i="37"/>
  <c r="AF3301" i="37" s="1"/>
  <c r="P3300" i="37"/>
  <c r="P3301" i="37" s="1"/>
  <c r="AC3302" i="37"/>
  <c r="M3302" i="37"/>
  <c r="AB3300" i="37"/>
  <c r="AB3301" i="37" s="1"/>
  <c r="L3300" i="37"/>
  <c r="L3301" i="37" s="1"/>
  <c r="Y3302" i="37"/>
  <c r="I3302" i="37"/>
  <c r="X3300" i="37"/>
  <c r="X3301" i="37" s="1"/>
  <c r="H3300" i="37"/>
  <c r="H3301" i="37" s="1"/>
  <c r="AD3402" i="37"/>
  <c r="Z3402" i="37"/>
  <c r="V3402" i="37"/>
  <c r="R3402" i="37"/>
  <c r="N3402" i="37"/>
  <c r="J3402" i="37"/>
  <c r="F3402" i="37"/>
  <c r="B3402" i="37"/>
  <c r="AC3400" i="37"/>
  <c r="AC3401" i="37" s="1"/>
  <c r="Y3400" i="37"/>
  <c r="Y3401" i="37" s="1"/>
  <c r="U3400" i="37"/>
  <c r="U3401" i="37" s="1"/>
  <c r="Q3400" i="37"/>
  <c r="Q3401" i="37" s="1"/>
  <c r="M3400" i="37"/>
  <c r="M3401" i="37" s="1"/>
  <c r="I3400" i="37"/>
  <c r="I3401" i="37" s="1"/>
  <c r="E3400" i="37"/>
  <c r="E3401" i="37" s="1"/>
  <c r="AB3402" i="37"/>
  <c r="X3402" i="37"/>
  <c r="T3402" i="37"/>
  <c r="P3402" i="37"/>
  <c r="L3402" i="37"/>
  <c r="H3402" i="37"/>
  <c r="D3402" i="37"/>
  <c r="AE3400" i="37"/>
  <c r="AE3401" i="37" s="1"/>
  <c r="AA3400" i="37"/>
  <c r="AA3401" i="37" s="1"/>
  <c r="W3400" i="37"/>
  <c r="W3401" i="37" s="1"/>
  <c r="S3400" i="37"/>
  <c r="S3401" i="37" s="1"/>
  <c r="O3400" i="37"/>
  <c r="O3401" i="37" s="1"/>
  <c r="K3400" i="37"/>
  <c r="K3401" i="37" s="1"/>
  <c r="G3400" i="37"/>
  <c r="G3401" i="37" s="1"/>
  <c r="C3400" i="37"/>
  <c r="C3401" i="37" s="1"/>
  <c r="Y3402" i="37"/>
  <c r="Q3402" i="37"/>
  <c r="I3402" i="37"/>
  <c r="AF3400" i="37"/>
  <c r="AF3401" i="37" s="1"/>
  <c r="X3400" i="37"/>
  <c r="X3401" i="37" s="1"/>
  <c r="P3400" i="37"/>
  <c r="P3401" i="37" s="1"/>
  <c r="H3400" i="37"/>
  <c r="H3401" i="37" s="1"/>
  <c r="AE3402" i="37"/>
  <c r="W3402" i="37"/>
  <c r="O3402" i="37"/>
  <c r="G3402" i="37"/>
  <c r="AD3400" i="37"/>
  <c r="AD3401" i="37" s="1"/>
  <c r="V3400" i="37"/>
  <c r="V3401" i="37" s="1"/>
  <c r="N3400" i="37"/>
  <c r="N3401" i="37" s="1"/>
  <c r="F3400" i="37"/>
  <c r="F3401" i="37" s="1"/>
  <c r="AC3402" i="37"/>
  <c r="U3402" i="37"/>
  <c r="M3402" i="37"/>
  <c r="E3402" i="37"/>
  <c r="AB3400" i="37"/>
  <c r="AB3401" i="37" s="1"/>
  <c r="T3400" i="37"/>
  <c r="T3401" i="37" s="1"/>
  <c r="L3400" i="37"/>
  <c r="L3401" i="37" s="1"/>
  <c r="D3400" i="37"/>
  <c r="D3401" i="37" s="1"/>
  <c r="AA3402" i="37"/>
  <c r="S3402" i="37"/>
  <c r="K3402" i="37"/>
  <c r="C3402" i="37"/>
  <c r="Z3400" i="37"/>
  <c r="Z3401" i="37" s="1"/>
  <c r="R3400" i="37"/>
  <c r="R3401" i="37" s="1"/>
  <c r="J3400" i="37"/>
  <c r="J3401" i="37" s="1"/>
  <c r="B3400" i="37"/>
  <c r="B3401" i="37" s="1"/>
  <c r="AB3503" i="37"/>
  <c r="X3503" i="37"/>
  <c r="T3503" i="37"/>
  <c r="P3503" i="37"/>
  <c r="L3503" i="37"/>
  <c r="H3503" i="37"/>
  <c r="D3503" i="37"/>
  <c r="AE3501" i="37"/>
  <c r="AE3502" i="37" s="1"/>
  <c r="AA3501" i="37"/>
  <c r="AA3502" i="37" s="1"/>
  <c r="W3501" i="37"/>
  <c r="W3502" i="37" s="1"/>
  <c r="S3501" i="37"/>
  <c r="S3502" i="37" s="1"/>
  <c r="O3501" i="37"/>
  <c r="O3502" i="37" s="1"/>
  <c r="K3501" i="37"/>
  <c r="K3502" i="37" s="1"/>
  <c r="G3501" i="37"/>
  <c r="G3502" i="37" s="1"/>
  <c r="C3501" i="37"/>
  <c r="C3502" i="37" s="1"/>
  <c r="AD3503" i="37"/>
  <c r="Z3503" i="37"/>
  <c r="V3503" i="37"/>
  <c r="R3503" i="37"/>
  <c r="N3503" i="37"/>
  <c r="J3503" i="37"/>
  <c r="F3503" i="37"/>
  <c r="B3503" i="37"/>
  <c r="AC3501" i="37"/>
  <c r="AC3502" i="37" s="1"/>
  <c r="Y3501" i="37"/>
  <c r="Y3502" i="37" s="1"/>
  <c r="U3501" i="37"/>
  <c r="U3502" i="37" s="1"/>
  <c r="Q3501" i="37"/>
  <c r="Q3502" i="37" s="1"/>
  <c r="M3501" i="37"/>
  <c r="M3502" i="37" s="1"/>
  <c r="I3501" i="37"/>
  <c r="I3502" i="37" s="1"/>
  <c r="E3501" i="37"/>
  <c r="E3502" i="37" s="1"/>
  <c r="Y3503" i="37"/>
  <c r="Q3503" i="37"/>
  <c r="I3503" i="37"/>
  <c r="AF3501" i="37"/>
  <c r="AF3502" i="37" s="1"/>
  <c r="X3501" i="37"/>
  <c r="X3502" i="37" s="1"/>
  <c r="P3501" i="37"/>
  <c r="P3502" i="37" s="1"/>
  <c r="H3501" i="37"/>
  <c r="H3502" i="37" s="1"/>
  <c r="AE3503" i="37"/>
  <c r="W3503" i="37"/>
  <c r="O3503" i="37"/>
  <c r="G3503" i="37"/>
  <c r="AD3501" i="37"/>
  <c r="AD3502" i="37" s="1"/>
  <c r="V3501" i="37"/>
  <c r="V3502" i="37" s="1"/>
  <c r="N3501" i="37"/>
  <c r="N3502" i="37" s="1"/>
  <c r="F3501" i="37"/>
  <c r="F3502" i="37" s="1"/>
  <c r="AC3503" i="37"/>
  <c r="U3503" i="37"/>
  <c r="M3503" i="37"/>
  <c r="E3503" i="37"/>
  <c r="AB3501" i="37"/>
  <c r="AB3502" i="37" s="1"/>
  <c r="T3501" i="37"/>
  <c r="T3502" i="37" s="1"/>
  <c r="L3501" i="37"/>
  <c r="L3502" i="37" s="1"/>
  <c r="D3501" i="37"/>
  <c r="D3502" i="37" s="1"/>
  <c r="AA3503" i="37"/>
  <c r="S3503" i="37"/>
  <c r="K3503" i="37"/>
  <c r="C3503" i="37"/>
  <c r="Z3501" i="37"/>
  <c r="Z3502" i="37" s="1"/>
  <c r="R3501" i="37"/>
  <c r="R3502" i="37" s="1"/>
  <c r="J3501" i="37"/>
  <c r="J3502" i="37" s="1"/>
  <c r="B3501" i="37"/>
  <c r="B3502" i="37" s="1"/>
  <c r="AC3629" i="37"/>
  <c r="Y3629" i="37"/>
  <c r="U3629" i="37"/>
  <c r="Q3629" i="37"/>
  <c r="M3629" i="37"/>
  <c r="I3629" i="37"/>
  <c r="E3629" i="37"/>
  <c r="AF3627" i="37"/>
  <c r="AF3628" i="37" s="1"/>
  <c r="AB3627" i="37"/>
  <c r="AB3628" i="37" s="1"/>
  <c r="X3627" i="37"/>
  <c r="X3628" i="37" s="1"/>
  <c r="T3627" i="37"/>
  <c r="T3628" i="37" s="1"/>
  <c r="P3627" i="37"/>
  <c r="P3628" i="37" s="1"/>
  <c r="L3627" i="37"/>
  <c r="L3628" i="37" s="1"/>
  <c r="H3627" i="37"/>
  <c r="H3628" i="37" s="1"/>
  <c r="D3627" i="37"/>
  <c r="D3628" i="37" s="1"/>
  <c r="AE3629" i="37"/>
  <c r="AA3629" i="37"/>
  <c r="W3629" i="37"/>
  <c r="S3629" i="37"/>
  <c r="O3629" i="37"/>
  <c r="K3629" i="37"/>
  <c r="G3629" i="37"/>
  <c r="C3629" i="37"/>
  <c r="AD3627" i="37"/>
  <c r="AD3628" i="37" s="1"/>
  <c r="Z3627" i="37"/>
  <c r="Z3628" i="37" s="1"/>
  <c r="V3627" i="37"/>
  <c r="V3628" i="37" s="1"/>
  <c r="R3627" i="37"/>
  <c r="R3628" i="37" s="1"/>
  <c r="N3627" i="37"/>
  <c r="N3628" i="37" s="1"/>
  <c r="J3627" i="37"/>
  <c r="J3628" i="37" s="1"/>
  <c r="F3627" i="37"/>
  <c r="F3628" i="37" s="1"/>
  <c r="X3629" i="37"/>
  <c r="P3629" i="37"/>
  <c r="H3629" i="37"/>
  <c r="AE3627" i="37"/>
  <c r="AE3628" i="37" s="1"/>
  <c r="W3627" i="37"/>
  <c r="W3628" i="37" s="1"/>
  <c r="O3627" i="37"/>
  <c r="O3628" i="37" s="1"/>
  <c r="G3627" i="37"/>
  <c r="G3628" i="37" s="1"/>
  <c r="AB3629" i="37"/>
  <c r="T3629" i="37"/>
  <c r="L3629" i="37"/>
  <c r="D3629" i="37"/>
  <c r="AA3627" i="37"/>
  <c r="AA3628" i="37" s="1"/>
  <c r="S3627" i="37"/>
  <c r="S3628" i="37" s="1"/>
  <c r="K3627" i="37"/>
  <c r="K3628" i="37" s="1"/>
  <c r="C3627" i="37"/>
  <c r="C3628" i="37" s="1"/>
  <c r="Z3629" i="37"/>
  <c r="J3629" i="37"/>
  <c r="Y3627" i="37"/>
  <c r="Y3628" i="37" s="1"/>
  <c r="I3627" i="37"/>
  <c r="I3628" i="37" s="1"/>
  <c r="V3629" i="37"/>
  <c r="F3629" i="37"/>
  <c r="U3627" i="37"/>
  <c r="U3628" i="37" s="1"/>
  <c r="E3627" i="37"/>
  <c r="E3628" i="37" s="1"/>
  <c r="R3629" i="37"/>
  <c r="B3629" i="37"/>
  <c r="Q3627" i="37"/>
  <c r="Q3628" i="37" s="1"/>
  <c r="AD3629" i="37"/>
  <c r="N3629" i="37"/>
  <c r="AC3627" i="37"/>
  <c r="AC3628" i="37" s="1"/>
  <c r="M3627" i="37"/>
  <c r="M3628" i="37" s="1"/>
  <c r="AB74" i="37"/>
  <c r="X74" i="37"/>
  <c r="T74" i="37"/>
  <c r="P74" i="37"/>
  <c r="L74" i="37"/>
  <c r="H74" i="37"/>
  <c r="D74" i="37"/>
  <c r="AE72" i="37"/>
  <c r="AA72" i="37"/>
  <c r="W72" i="37"/>
  <c r="S72" i="37"/>
  <c r="O72" i="37"/>
  <c r="K72" i="37"/>
  <c r="G72" i="37"/>
  <c r="C72" i="37"/>
  <c r="J74" i="37"/>
  <c r="U72" i="37"/>
  <c r="E72" i="37"/>
  <c r="AE74" i="37"/>
  <c r="AA74" i="37"/>
  <c r="W74" i="37"/>
  <c r="S74" i="37"/>
  <c r="O74" i="37"/>
  <c r="K74" i="37"/>
  <c r="G74" i="37"/>
  <c r="C74" i="37"/>
  <c r="AD72" i="37"/>
  <c r="Z72" i="37"/>
  <c r="V72" i="37"/>
  <c r="R72" i="37"/>
  <c r="N72" i="37"/>
  <c r="J72" i="37"/>
  <c r="F72" i="37"/>
  <c r="B72" i="37"/>
  <c r="AD74" i="37"/>
  <c r="N74" i="37"/>
  <c r="B74" i="37"/>
  <c r="Q72" i="37"/>
  <c r="V74" i="37"/>
  <c r="F74" i="37"/>
  <c r="M72" i="37"/>
  <c r="AC74" i="37"/>
  <c r="Y74" i="37"/>
  <c r="U74" i="37"/>
  <c r="Q74" i="37"/>
  <c r="M74" i="37"/>
  <c r="I74" i="37"/>
  <c r="E74" i="37"/>
  <c r="AF72" i="37"/>
  <c r="AB72" i="37"/>
  <c r="X72" i="37"/>
  <c r="T72" i="37"/>
  <c r="P72" i="37"/>
  <c r="L72" i="37"/>
  <c r="H72" i="37"/>
  <c r="D72" i="37"/>
  <c r="Z74" i="37"/>
  <c r="R74" i="37"/>
  <c r="AC72" i="37"/>
  <c r="Y72" i="37"/>
  <c r="I72" i="37"/>
  <c r="AB174" i="37"/>
  <c r="X174" i="37"/>
  <c r="T174" i="37"/>
  <c r="P174" i="37"/>
  <c r="L174" i="37"/>
  <c r="H174" i="37"/>
  <c r="D174" i="37"/>
  <c r="AE172" i="37"/>
  <c r="AA172" i="37"/>
  <c r="W172" i="37"/>
  <c r="S172" i="37"/>
  <c r="O172" i="37"/>
  <c r="K172" i="37"/>
  <c r="G172" i="37"/>
  <c r="C172" i="37"/>
  <c r="AE174" i="37"/>
  <c r="AA174" i="37"/>
  <c r="W174" i="37"/>
  <c r="S174" i="37"/>
  <c r="O174" i="37"/>
  <c r="K174" i="37"/>
  <c r="G174" i="37"/>
  <c r="C174" i="37"/>
  <c r="AD172" i="37"/>
  <c r="Z172" i="37"/>
  <c r="V172" i="37"/>
  <c r="R172" i="37"/>
  <c r="N172" i="37"/>
  <c r="J172" i="37"/>
  <c r="F172" i="37"/>
  <c r="B172" i="37"/>
  <c r="AD174" i="37"/>
  <c r="Z174" i="37"/>
  <c r="V174" i="37"/>
  <c r="R174" i="37"/>
  <c r="N174" i="37"/>
  <c r="J174" i="37"/>
  <c r="F174" i="37"/>
  <c r="B174" i="37"/>
  <c r="AC172" i="37"/>
  <c r="Y172" i="37"/>
  <c r="U172" i="37"/>
  <c r="Q172" i="37"/>
  <c r="M172" i="37"/>
  <c r="I172" i="37"/>
  <c r="E172" i="37"/>
  <c r="AC174" i="37"/>
  <c r="Y174" i="37"/>
  <c r="U174" i="37"/>
  <c r="Q174" i="37"/>
  <c r="M174" i="37"/>
  <c r="I174" i="37"/>
  <c r="E174" i="37"/>
  <c r="AF172" i="37"/>
  <c r="AB172" i="37"/>
  <c r="X172" i="37"/>
  <c r="T172" i="37"/>
  <c r="P172" i="37"/>
  <c r="L172" i="37"/>
  <c r="H172" i="37"/>
  <c r="D172" i="37"/>
  <c r="AB274" i="37"/>
  <c r="X274" i="37"/>
  <c r="T274" i="37"/>
  <c r="P274" i="37"/>
  <c r="L274" i="37"/>
  <c r="H274" i="37"/>
  <c r="D274" i="37"/>
  <c r="AE272" i="37"/>
  <c r="AA272" i="37"/>
  <c r="W272" i="37"/>
  <c r="S272" i="37"/>
  <c r="O272" i="37"/>
  <c r="K272" i="37"/>
  <c r="G272" i="37"/>
  <c r="C272" i="37"/>
  <c r="AE274" i="37"/>
  <c r="AA274" i="37"/>
  <c r="W274" i="37"/>
  <c r="S274" i="37"/>
  <c r="O274" i="37"/>
  <c r="K274" i="37"/>
  <c r="G274" i="37"/>
  <c r="C274" i="37"/>
  <c r="AD272" i="37"/>
  <c r="Z272" i="37"/>
  <c r="V272" i="37"/>
  <c r="R272" i="37"/>
  <c r="N272" i="37"/>
  <c r="J272" i="37"/>
  <c r="F272" i="37"/>
  <c r="B272" i="37"/>
  <c r="AD274" i="37"/>
  <c r="Z274" i="37"/>
  <c r="V274" i="37"/>
  <c r="R274" i="37"/>
  <c r="N274" i="37"/>
  <c r="J274" i="37"/>
  <c r="F274" i="37"/>
  <c r="B274" i="37"/>
  <c r="AC272" i="37"/>
  <c r="Y272" i="37"/>
  <c r="U272" i="37"/>
  <c r="Q272" i="37"/>
  <c r="M272" i="37"/>
  <c r="I272" i="37"/>
  <c r="E272" i="37"/>
  <c r="AC274" i="37"/>
  <c r="Y274" i="37"/>
  <c r="U274" i="37"/>
  <c r="Q274" i="37"/>
  <c r="M274" i="37"/>
  <c r="I274" i="37"/>
  <c r="E274" i="37"/>
  <c r="AF272" i="37"/>
  <c r="AB272" i="37"/>
  <c r="X272" i="37"/>
  <c r="T272" i="37"/>
  <c r="P272" i="37"/>
  <c r="L272" i="37"/>
  <c r="H272" i="37"/>
  <c r="D272" i="37"/>
  <c r="AB374" i="37"/>
  <c r="X374" i="37"/>
  <c r="T374" i="37"/>
  <c r="P374" i="37"/>
  <c r="L374" i="37"/>
  <c r="H374" i="37"/>
  <c r="D374" i="37"/>
  <c r="AE372" i="37"/>
  <c r="AA372" i="37"/>
  <c r="W372" i="37"/>
  <c r="S372" i="37"/>
  <c r="O372" i="37"/>
  <c r="K372" i="37"/>
  <c r="G372" i="37"/>
  <c r="C372" i="37"/>
  <c r="AE374" i="37"/>
  <c r="AA374" i="37"/>
  <c r="W374" i="37"/>
  <c r="S374" i="37"/>
  <c r="O374" i="37"/>
  <c r="K374" i="37"/>
  <c r="G374" i="37"/>
  <c r="C374" i="37"/>
  <c r="AD372" i="37"/>
  <c r="Z372" i="37"/>
  <c r="V372" i="37"/>
  <c r="R372" i="37"/>
  <c r="N372" i="37"/>
  <c r="J372" i="37"/>
  <c r="F372" i="37"/>
  <c r="AD374" i="37"/>
  <c r="Z374" i="37"/>
  <c r="V374" i="37"/>
  <c r="R374" i="37"/>
  <c r="N374" i="37"/>
  <c r="J374" i="37"/>
  <c r="F374" i="37"/>
  <c r="B374" i="37"/>
  <c r="AC372" i="37"/>
  <c r="Y372" i="37"/>
  <c r="U372" i="37"/>
  <c r="Q372" i="37"/>
  <c r="M372" i="37"/>
  <c r="I372" i="37"/>
  <c r="E372" i="37"/>
  <c r="AC374" i="37"/>
  <c r="Y374" i="37"/>
  <c r="U374" i="37"/>
  <c r="Q374" i="37"/>
  <c r="M374" i="37"/>
  <c r="I374" i="37"/>
  <c r="E374" i="37"/>
  <c r="AF372" i="37"/>
  <c r="AB372" i="37"/>
  <c r="X372" i="37"/>
  <c r="T372" i="37"/>
  <c r="P372" i="37"/>
  <c r="L372" i="37"/>
  <c r="H372" i="37"/>
  <c r="D372" i="37"/>
  <c r="AD474" i="37"/>
  <c r="Z474" i="37"/>
  <c r="V474" i="37"/>
  <c r="R474" i="37"/>
  <c r="N474" i="37"/>
  <c r="J474" i="37"/>
  <c r="F474" i="37"/>
  <c r="B474" i="37"/>
  <c r="AC472" i="37"/>
  <c r="Y472" i="37"/>
  <c r="U472" i="37"/>
  <c r="Q472" i="37"/>
  <c r="AC474" i="37"/>
  <c r="Y474" i="37"/>
  <c r="U474" i="37"/>
  <c r="Q474" i="37"/>
  <c r="M474" i="37"/>
  <c r="I474" i="37"/>
  <c r="E474" i="37"/>
  <c r="AF472" i="37"/>
  <c r="AB472" i="37"/>
  <c r="X472" i="37"/>
  <c r="AE474" i="37"/>
  <c r="AA474" i="37"/>
  <c r="W474" i="37"/>
  <c r="S474" i="37"/>
  <c r="O474" i="37"/>
  <c r="K474" i="37"/>
  <c r="G474" i="37"/>
  <c r="C474" i="37"/>
  <c r="AD472" i="37"/>
  <c r="AB474" i="37"/>
  <c r="L474" i="37"/>
  <c r="AA472" i="37"/>
  <c r="T472" i="37"/>
  <c r="O472" i="37"/>
  <c r="K472" i="37"/>
  <c r="G472" i="37"/>
  <c r="C472" i="37"/>
  <c r="X474" i="37"/>
  <c r="H474" i="37"/>
  <c r="Z472" i="37"/>
  <c r="S472" i="37"/>
  <c r="N472" i="37"/>
  <c r="J472" i="37"/>
  <c r="F472" i="37"/>
  <c r="B472" i="37"/>
  <c r="T474" i="37"/>
  <c r="D474" i="37"/>
  <c r="W472" i="37"/>
  <c r="R472" i="37"/>
  <c r="M472" i="37"/>
  <c r="I472" i="37"/>
  <c r="E472" i="37"/>
  <c r="P474" i="37"/>
  <c r="AE472" i="37"/>
  <c r="V472" i="37"/>
  <c r="P472" i="37"/>
  <c r="L472" i="37"/>
  <c r="H472" i="37"/>
  <c r="D472" i="37"/>
  <c r="AD574" i="37"/>
  <c r="Z574" i="37"/>
  <c r="V574" i="37"/>
  <c r="R574" i="37"/>
  <c r="N574" i="37"/>
  <c r="J574" i="37"/>
  <c r="F574" i="37"/>
  <c r="B574" i="37"/>
  <c r="AC572" i="37"/>
  <c r="Y572" i="37"/>
  <c r="U572" i="37"/>
  <c r="Q572" i="37"/>
  <c r="M572" i="37"/>
  <c r="I572" i="37"/>
  <c r="E572" i="37"/>
  <c r="AC574" i="37"/>
  <c r="Y574" i="37"/>
  <c r="U574" i="37"/>
  <c r="Q574" i="37"/>
  <c r="M574" i="37"/>
  <c r="I574" i="37"/>
  <c r="E574" i="37"/>
  <c r="AF572" i="37"/>
  <c r="AB572" i="37"/>
  <c r="X572" i="37"/>
  <c r="T572" i="37"/>
  <c r="P572" i="37"/>
  <c r="L572" i="37"/>
  <c r="H572" i="37"/>
  <c r="D572" i="37"/>
  <c r="AB574" i="37"/>
  <c r="X574" i="37"/>
  <c r="T574" i="37"/>
  <c r="P574" i="37"/>
  <c r="L574" i="37"/>
  <c r="H574" i="37"/>
  <c r="AE574" i="37"/>
  <c r="AA574" i="37"/>
  <c r="W574" i="37"/>
  <c r="S574" i="37"/>
  <c r="O574" i="37"/>
  <c r="K574" i="37"/>
  <c r="G574" i="37"/>
  <c r="C574" i="37"/>
  <c r="AD572" i="37"/>
  <c r="Z572" i="37"/>
  <c r="V572" i="37"/>
  <c r="R572" i="37"/>
  <c r="N572" i="37"/>
  <c r="J572" i="37"/>
  <c r="F572" i="37"/>
  <c r="B572" i="37"/>
  <c r="D574" i="37"/>
  <c r="S572" i="37"/>
  <c r="C572" i="37"/>
  <c r="AE572" i="37"/>
  <c r="O572" i="37"/>
  <c r="AA572" i="37"/>
  <c r="K572" i="37"/>
  <c r="W572" i="37"/>
  <c r="G572" i="37"/>
  <c r="AD674" i="37"/>
  <c r="Z674" i="37"/>
  <c r="V674" i="37"/>
  <c r="R674" i="37"/>
  <c r="N674" i="37"/>
  <c r="J674" i="37"/>
  <c r="F674" i="37"/>
  <c r="B674" i="37"/>
  <c r="AC672" i="37"/>
  <c r="Y672" i="37"/>
  <c r="U672" i="37"/>
  <c r="Q672" i="37"/>
  <c r="M672" i="37"/>
  <c r="I672" i="37"/>
  <c r="E672" i="37"/>
  <c r="AC674" i="37"/>
  <c r="Y674" i="37"/>
  <c r="U674" i="37"/>
  <c r="Q674" i="37"/>
  <c r="M674" i="37"/>
  <c r="I674" i="37"/>
  <c r="E674" i="37"/>
  <c r="AF672" i="37"/>
  <c r="AB672" i="37"/>
  <c r="X672" i="37"/>
  <c r="T672" i="37"/>
  <c r="P672" i="37"/>
  <c r="L672" i="37"/>
  <c r="H672" i="37"/>
  <c r="D672" i="37"/>
  <c r="AB674" i="37"/>
  <c r="X674" i="37"/>
  <c r="T674" i="37"/>
  <c r="P674" i="37"/>
  <c r="L674" i="37"/>
  <c r="H674" i="37"/>
  <c r="D674" i="37"/>
  <c r="AE672" i="37"/>
  <c r="AA672" i="37"/>
  <c r="W672" i="37"/>
  <c r="S672" i="37"/>
  <c r="O672" i="37"/>
  <c r="K672" i="37"/>
  <c r="G672" i="37"/>
  <c r="C672" i="37"/>
  <c r="AE674" i="37"/>
  <c r="AA674" i="37"/>
  <c r="W674" i="37"/>
  <c r="S674" i="37"/>
  <c r="O674" i="37"/>
  <c r="K674" i="37"/>
  <c r="G674" i="37"/>
  <c r="C674" i="37"/>
  <c r="AD672" i="37"/>
  <c r="Z672" i="37"/>
  <c r="V672" i="37"/>
  <c r="R672" i="37"/>
  <c r="N672" i="37"/>
  <c r="J672" i="37"/>
  <c r="F672" i="37"/>
  <c r="B672" i="37"/>
  <c r="AD774" i="37"/>
  <c r="Z774" i="37"/>
  <c r="V774" i="37"/>
  <c r="R774" i="37"/>
  <c r="N774" i="37"/>
  <c r="J774" i="37"/>
  <c r="F774" i="37"/>
  <c r="B774" i="37"/>
  <c r="AC772" i="37"/>
  <c r="Y772" i="37"/>
  <c r="U772" i="37"/>
  <c r="Q772" i="37"/>
  <c r="M772" i="37"/>
  <c r="I772" i="37"/>
  <c r="E772" i="37"/>
  <c r="AC774" i="37"/>
  <c r="Y774" i="37"/>
  <c r="U774" i="37"/>
  <c r="Q774" i="37"/>
  <c r="M774" i="37"/>
  <c r="I774" i="37"/>
  <c r="E774" i="37"/>
  <c r="AF772" i="37"/>
  <c r="AB772" i="37"/>
  <c r="X772" i="37"/>
  <c r="T772" i="37"/>
  <c r="P772" i="37"/>
  <c r="L772" i="37"/>
  <c r="H772" i="37"/>
  <c r="D772" i="37"/>
  <c r="AB774" i="37"/>
  <c r="X774" i="37"/>
  <c r="T774" i="37"/>
  <c r="P774" i="37"/>
  <c r="L774" i="37"/>
  <c r="H774" i="37"/>
  <c r="D774" i="37"/>
  <c r="AE772" i="37"/>
  <c r="AA772" i="37"/>
  <c r="W772" i="37"/>
  <c r="S772" i="37"/>
  <c r="O772" i="37"/>
  <c r="K772" i="37"/>
  <c r="G772" i="37"/>
  <c r="C772" i="37"/>
  <c r="AE774" i="37"/>
  <c r="AA774" i="37"/>
  <c r="W774" i="37"/>
  <c r="S774" i="37"/>
  <c r="O774" i="37"/>
  <c r="K774" i="37"/>
  <c r="G774" i="37"/>
  <c r="C774" i="37"/>
  <c r="AD772" i="37"/>
  <c r="Z772" i="37"/>
  <c r="V772" i="37"/>
  <c r="R772" i="37"/>
  <c r="N772" i="37"/>
  <c r="J772" i="37"/>
  <c r="F772" i="37"/>
  <c r="B772" i="37"/>
  <c r="AD874" i="37"/>
  <c r="Z874" i="37"/>
  <c r="V874" i="37"/>
  <c r="R874" i="37"/>
  <c r="N874" i="37"/>
  <c r="J874" i="37"/>
  <c r="F874" i="37"/>
  <c r="B874" i="37"/>
  <c r="AC872" i="37"/>
  <c r="Y872" i="37"/>
  <c r="U872" i="37"/>
  <c r="Q872" i="37"/>
  <c r="M872" i="37"/>
  <c r="I872" i="37"/>
  <c r="E872" i="37"/>
  <c r="AC874" i="37"/>
  <c r="Y874" i="37"/>
  <c r="U874" i="37"/>
  <c r="Q874" i="37"/>
  <c r="M874" i="37"/>
  <c r="I874" i="37"/>
  <c r="E874" i="37"/>
  <c r="AF872" i="37"/>
  <c r="AB872" i="37"/>
  <c r="X872" i="37"/>
  <c r="T872" i="37"/>
  <c r="P872" i="37"/>
  <c r="L872" i="37"/>
  <c r="H872" i="37"/>
  <c r="D872" i="37"/>
  <c r="AB874" i="37"/>
  <c r="X874" i="37"/>
  <c r="T874" i="37"/>
  <c r="P874" i="37"/>
  <c r="L874" i="37"/>
  <c r="H874" i="37"/>
  <c r="D874" i="37"/>
  <c r="AE872" i="37"/>
  <c r="AA872" i="37"/>
  <c r="W872" i="37"/>
  <c r="S872" i="37"/>
  <c r="O872" i="37"/>
  <c r="K872" i="37"/>
  <c r="G872" i="37"/>
  <c r="C872" i="37"/>
  <c r="AE874" i="37"/>
  <c r="AA874" i="37"/>
  <c r="W874" i="37"/>
  <c r="S874" i="37"/>
  <c r="O874" i="37"/>
  <c r="K874" i="37"/>
  <c r="G874" i="37"/>
  <c r="C874" i="37"/>
  <c r="AD872" i="37"/>
  <c r="Z872" i="37"/>
  <c r="V872" i="37"/>
  <c r="R872" i="37"/>
  <c r="N872" i="37"/>
  <c r="J872" i="37"/>
  <c r="F872" i="37"/>
  <c r="B872" i="37"/>
  <c r="AD974" i="37"/>
  <c r="Z974" i="37"/>
  <c r="V974" i="37"/>
  <c r="R974" i="37"/>
  <c r="N974" i="37"/>
  <c r="J974" i="37"/>
  <c r="F974" i="37"/>
  <c r="B974" i="37"/>
  <c r="AC972" i="37"/>
  <c r="Y972" i="37"/>
  <c r="U972" i="37"/>
  <c r="Q972" i="37"/>
  <c r="M972" i="37"/>
  <c r="I972" i="37"/>
  <c r="E972" i="37"/>
  <c r="AC974" i="37"/>
  <c r="Y974" i="37"/>
  <c r="U974" i="37"/>
  <c r="Q974" i="37"/>
  <c r="M974" i="37"/>
  <c r="I974" i="37"/>
  <c r="E974" i="37"/>
  <c r="AF972" i="37"/>
  <c r="AB972" i="37"/>
  <c r="X972" i="37"/>
  <c r="T972" i="37"/>
  <c r="P972" i="37"/>
  <c r="L972" i="37"/>
  <c r="H972" i="37"/>
  <c r="D972" i="37"/>
  <c r="AB974" i="37"/>
  <c r="X974" i="37"/>
  <c r="T974" i="37"/>
  <c r="P974" i="37"/>
  <c r="L974" i="37"/>
  <c r="H974" i="37"/>
  <c r="D974" i="37"/>
  <c r="AE972" i="37"/>
  <c r="AA972" i="37"/>
  <c r="W972" i="37"/>
  <c r="S972" i="37"/>
  <c r="O972" i="37"/>
  <c r="K972" i="37"/>
  <c r="G972" i="37"/>
  <c r="C972" i="37"/>
  <c r="AE974" i="37"/>
  <c r="AA974" i="37"/>
  <c r="W974" i="37"/>
  <c r="S974" i="37"/>
  <c r="O974" i="37"/>
  <c r="K974" i="37"/>
  <c r="G974" i="37"/>
  <c r="C974" i="37"/>
  <c r="AD972" i="37"/>
  <c r="Z972" i="37"/>
  <c r="V972" i="37"/>
  <c r="R972" i="37"/>
  <c r="N972" i="37"/>
  <c r="J972" i="37"/>
  <c r="F972" i="37"/>
  <c r="B972" i="37"/>
  <c r="AB1099" i="37"/>
  <c r="X1099" i="37"/>
  <c r="T1099" i="37"/>
  <c r="P1099" i="37"/>
  <c r="L1099" i="37"/>
  <c r="H1099" i="37"/>
  <c r="D1099" i="37"/>
  <c r="AE1097" i="37"/>
  <c r="AA1097" i="37"/>
  <c r="W1097" i="37"/>
  <c r="S1097" i="37"/>
  <c r="O1097" i="37"/>
  <c r="K1097" i="37"/>
  <c r="G1097" i="37"/>
  <c r="C1097" i="37"/>
  <c r="AE1099" i="37"/>
  <c r="AA1099" i="37"/>
  <c r="W1099" i="37"/>
  <c r="S1099" i="37"/>
  <c r="O1099" i="37"/>
  <c r="K1099" i="37"/>
  <c r="G1099" i="37"/>
  <c r="C1099" i="37"/>
  <c r="AD1097" i="37"/>
  <c r="Z1097" i="37"/>
  <c r="V1097" i="37"/>
  <c r="R1097" i="37"/>
  <c r="N1097" i="37"/>
  <c r="J1097" i="37"/>
  <c r="F1097" i="37"/>
  <c r="B1097" i="37"/>
  <c r="AD1099" i="37"/>
  <c r="Z1099" i="37"/>
  <c r="V1099" i="37"/>
  <c r="R1099" i="37"/>
  <c r="N1099" i="37"/>
  <c r="J1099" i="37"/>
  <c r="F1099" i="37"/>
  <c r="B1099" i="37"/>
  <c r="AC1099" i="37"/>
  <c r="Y1099" i="37"/>
  <c r="U1099" i="37"/>
  <c r="Q1099" i="37"/>
  <c r="M1099" i="37"/>
  <c r="I1099" i="37"/>
  <c r="E1099" i="37"/>
  <c r="AF1097" i="37"/>
  <c r="AB1097" i="37"/>
  <c r="X1097" i="37"/>
  <c r="T1097" i="37"/>
  <c r="P1097" i="37"/>
  <c r="L1097" i="37"/>
  <c r="H1097" i="37"/>
  <c r="D1097" i="37"/>
  <c r="AC1097" i="37"/>
  <c r="M1097" i="37"/>
  <c r="Y1097" i="37"/>
  <c r="I1097" i="37"/>
  <c r="U1097" i="37"/>
  <c r="E1097" i="37"/>
  <c r="Q1097" i="37"/>
  <c r="AB1199" i="37"/>
  <c r="X1199" i="37"/>
  <c r="T1199" i="37"/>
  <c r="P1199" i="37"/>
  <c r="L1199" i="37"/>
  <c r="H1199" i="37"/>
  <c r="D1199" i="37"/>
  <c r="AE1197" i="37"/>
  <c r="AA1197" i="37"/>
  <c r="W1197" i="37"/>
  <c r="S1197" i="37"/>
  <c r="O1197" i="37"/>
  <c r="K1197" i="37"/>
  <c r="G1197" i="37"/>
  <c r="C1197" i="37"/>
  <c r="AE1199" i="37"/>
  <c r="AA1199" i="37"/>
  <c r="W1199" i="37"/>
  <c r="S1199" i="37"/>
  <c r="O1199" i="37"/>
  <c r="K1199" i="37"/>
  <c r="G1199" i="37"/>
  <c r="C1199" i="37"/>
  <c r="AD1197" i="37"/>
  <c r="Z1197" i="37"/>
  <c r="V1197" i="37"/>
  <c r="R1197" i="37"/>
  <c r="N1197" i="37"/>
  <c r="J1197" i="37"/>
  <c r="F1197" i="37"/>
  <c r="B1197" i="37"/>
  <c r="AD1199" i="37"/>
  <c r="Z1199" i="37"/>
  <c r="V1199" i="37"/>
  <c r="R1199" i="37"/>
  <c r="N1199" i="37"/>
  <c r="J1199" i="37"/>
  <c r="F1199" i="37"/>
  <c r="B1199" i="37"/>
  <c r="AC1197" i="37"/>
  <c r="Y1197" i="37"/>
  <c r="U1197" i="37"/>
  <c r="Q1197" i="37"/>
  <c r="M1197" i="37"/>
  <c r="I1197" i="37"/>
  <c r="E1197" i="37"/>
  <c r="AC1199" i="37"/>
  <c r="Y1199" i="37"/>
  <c r="U1199" i="37"/>
  <c r="Q1199" i="37"/>
  <c r="M1199" i="37"/>
  <c r="I1199" i="37"/>
  <c r="E1199" i="37"/>
  <c r="AF1197" i="37"/>
  <c r="AB1197" i="37"/>
  <c r="X1197" i="37"/>
  <c r="T1197" i="37"/>
  <c r="P1197" i="37"/>
  <c r="L1197" i="37"/>
  <c r="H1197" i="37"/>
  <c r="D1197" i="37"/>
  <c r="X3506" i="37" l="1"/>
  <c r="X3532" i="37" l="1"/>
  <c r="X3557" i="37" s="1"/>
  <c r="X3582" i="37" s="1"/>
  <c r="X3607" i="37" s="1"/>
  <c r="X3632" i="37" s="1"/>
  <c r="X3657" i="37" s="1"/>
  <c r="X3682" i="37" s="1"/>
  <c r="X3707" i="37" s="1"/>
  <c r="X3757" i="37" s="1"/>
  <c r="W3782" i="37" s="1"/>
  <c r="AF3654" i="37"/>
  <c r="A778" i="37"/>
  <c r="K53" i="37" l="1"/>
  <c r="L3161" i="37"/>
  <c r="L3136" i="37"/>
  <c r="L3162" i="37"/>
  <c r="L3137" i="37"/>
  <c r="AD3160" i="37"/>
  <c r="AD3135" i="37"/>
  <c r="K3" i="37"/>
  <c r="AE3618" i="37"/>
  <c r="P799" i="37"/>
  <c r="AE797" i="37"/>
  <c r="O797" i="37"/>
  <c r="AE799" i="37"/>
  <c r="O799" i="37"/>
  <c r="AD797" i="37"/>
  <c r="N797" i="37"/>
  <c r="AD799" i="37"/>
  <c r="N799" i="37"/>
  <c r="AC797" i="37"/>
  <c r="M797" i="37"/>
  <c r="Y799" i="37"/>
  <c r="I799" i="37"/>
  <c r="X797" i="37"/>
  <c r="H797" i="37"/>
  <c r="X799" i="37"/>
  <c r="H799" i="37"/>
  <c r="W797" i="37"/>
  <c r="G797" i="37"/>
  <c r="W799" i="37"/>
  <c r="G799" i="37"/>
  <c r="V797" i="37"/>
  <c r="F797" i="37"/>
  <c r="V799" i="37"/>
  <c r="F799" i="37"/>
  <c r="U797" i="37"/>
  <c r="E797" i="37"/>
  <c r="Q799" i="37"/>
  <c r="AF797" i="37"/>
  <c r="P797" i="37"/>
  <c r="S797" i="37"/>
  <c r="S799" i="37"/>
  <c r="R797" i="37"/>
  <c r="R799" i="37"/>
  <c r="Q797" i="37"/>
  <c r="AC799" i="37"/>
  <c r="L797" i="37"/>
  <c r="AB799" i="37"/>
  <c r="L799" i="37"/>
  <c r="AA797" i="37"/>
  <c r="K797" i="37"/>
  <c r="AA799" i="37"/>
  <c r="K799" i="37"/>
  <c r="Z797" i="37"/>
  <c r="J797" i="37"/>
  <c r="Z799" i="37"/>
  <c r="J799" i="37"/>
  <c r="Y797" i="37"/>
  <c r="I797" i="37"/>
  <c r="U799" i="37"/>
  <c r="E799" i="37"/>
  <c r="T797" i="37"/>
  <c r="D797" i="37"/>
  <c r="T799" i="37"/>
  <c r="D799" i="37"/>
  <c r="C797" i="37"/>
  <c r="C799" i="37"/>
  <c r="B797" i="37"/>
  <c r="B799" i="37"/>
  <c r="AB797" i="37"/>
  <c r="M799" i="37"/>
  <c r="AD2308" i="37"/>
  <c r="U30" i="37"/>
  <c r="AJ133" i="146"/>
  <c r="AG133" i="146"/>
  <c r="AD3712" i="37"/>
  <c r="AD3762" i="37"/>
  <c r="AD3737" i="37"/>
  <c r="AD3687" i="37"/>
  <c r="AD3662" i="37"/>
  <c r="AD33" i="37"/>
  <c r="AC512" i="37"/>
  <c r="L35" i="37"/>
  <c r="L3690" i="37"/>
  <c r="U3685" i="37"/>
  <c r="L3665" i="37"/>
  <c r="L3670" i="37"/>
  <c r="R3795" i="37"/>
  <c r="R3793" i="37"/>
  <c r="AD3789" i="37"/>
  <c r="L3788" i="37"/>
  <c r="AD3785" i="37"/>
  <c r="AD3783" i="37"/>
  <c r="AD3769" i="37"/>
  <c r="L3768" i="37"/>
  <c r="R3764" i="37"/>
  <c r="K3760" i="37"/>
  <c r="AD3744" i="37"/>
  <c r="L3743" i="37"/>
  <c r="R3739" i="37"/>
  <c r="K3735" i="37"/>
  <c r="R3719" i="37"/>
  <c r="AC3717" i="37"/>
  <c r="L3714" i="37"/>
  <c r="L3712" i="37"/>
  <c r="AD3709" i="37"/>
  <c r="K3708" i="37"/>
  <c r="AD3794" i="37"/>
  <c r="L3793" i="37"/>
  <c r="R3789" i="37"/>
  <c r="AD3787" i="37"/>
  <c r="K3785" i="37"/>
  <c r="R3769" i="37"/>
  <c r="AC3767" i="37"/>
  <c r="L3764" i="37"/>
  <c r="L3762" i="37"/>
  <c r="AD3759" i="37"/>
  <c r="K3758" i="37"/>
  <c r="R3744" i="37"/>
  <c r="AC3742" i="37"/>
  <c r="L3739" i="37"/>
  <c r="L3737" i="37"/>
  <c r="AD3734" i="37"/>
  <c r="K3733" i="37"/>
  <c r="L3719" i="37"/>
  <c r="AD3715" i="37"/>
  <c r="R3713" i="37"/>
  <c r="AD3711" i="37"/>
  <c r="U3709" i="37"/>
  <c r="AD3719" i="37"/>
  <c r="L3718" i="37"/>
  <c r="R3714" i="37"/>
  <c r="K3710" i="37"/>
  <c r="R3794" i="37"/>
  <c r="AC3792" i="37"/>
  <c r="L3789" i="37"/>
  <c r="L3787" i="37"/>
  <c r="AD3784" i="37"/>
  <c r="K3783" i="37"/>
  <c r="L3769" i="37"/>
  <c r="AD3765" i="37"/>
  <c r="R3763" i="37"/>
  <c r="AD3761" i="37"/>
  <c r="U3759" i="37"/>
  <c r="L3744" i="37"/>
  <c r="AD3740" i="37"/>
  <c r="R3738" i="37"/>
  <c r="AD3736" i="37"/>
  <c r="U3734" i="37"/>
  <c r="R3720" i="37"/>
  <c r="R3718" i="37"/>
  <c r="AD3714" i="37"/>
  <c r="L3713" i="37"/>
  <c r="AD3710" i="37"/>
  <c r="AD3708" i="37"/>
  <c r="L3794" i="37"/>
  <c r="AD3790" i="37"/>
  <c r="R3788" i="37"/>
  <c r="AD3786" i="37"/>
  <c r="U3784" i="37"/>
  <c r="R3770" i="37"/>
  <c r="R3768" i="37"/>
  <c r="AD3764" i="37"/>
  <c r="L3763" i="37"/>
  <c r="AD3760" i="37"/>
  <c r="AD3758" i="37"/>
  <c r="R3745" i="37"/>
  <c r="R3743" i="37"/>
  <c r="AD3739" i="37"/>
  <c r="L3738" i="37"/>
  <c r="AD3735" i="37"/>
  <c r="AD3733" i="37"/>
  <c r="L3765" i="37"/>
  <c r="AD3788" i="37"/>
  <c r="U3735" i="37"/>
  <c r="L3745" i="37"/>
  <c r="K3709" i="37"/>
  <c r="L3715" i="37"/>
  <c r="K3759" i="37"/>
  <c r="AE3768" i="37"/>
  <c r="L3790" i="37"/>
  <c r="AD3738" i="37"/>
  <c r="U3710" i="37"/>
  <c r="AE3718" i="37"/>
  <c r="U3760" i="37"/>
  <c r="L3770" i="37"/>
  <c r="K3784" i="37"/>
  <c r="AE3793" i="37"/>
  <c r="L3740" i="37"/>
  <c r="L3720" i="37"/>
  <c r="AD3763" i="37"/>
  <c r="U3785" i="37"/>
  <c r="L3795" i="37"/>
  <c r="K3734" i="37"/>
  <c r="AE3743" i="37"/>
  <c r="AD3713" i="37"/>
  <c r="K3683" i="37"/>
  <c r="AD3694" i="37"/>
  <c r="AD3689" i="37"/>
  <c r="K3685" i="37"/>
  <c r="R3693" i="37"/>
  <c r="L3688" i="37"/>
  <c r="L3693" i="37"/>
  <c r="AD3686" i="37"/>
  <c r="AD3684" i="37"/>
  <c r="R3689" i="37"/>
  <c r="AD3688" i="37"/>
  <c r="U3684" i="37"/>
  <c r="R3694" i="37"/>
  <c r="AC3692" i="37"/>
  <c r="K3684" i="37"/>
  <c r="AE3693" i="37"/>
  <c r="L3694" i="37"/>
  <c r="AD3685" i="37"/>
  <c r="L3695" i="37"/>
  <c r="AD3690" i="37"/>
  <c r="R3695" i="37"/>
  <c r="L3689" i="37"/>
  <c r="L3687" i="37"/>
  <c r="R3688" i="37"/>
  <c r="AD3683" i="37"/>
  <c r="K3658" i="37"/>
  <c r="K3659" i="37"/>
  <c r="AD3508" i="37"/>
  <c r="K3508" i="37"/>
  <c r="AE3517" i="37"/>
  <c r="U3509" i="37"/>
  <c r="L3514" i="37"/>
  <c r="K3507" i="37"/>
  <c r="AD3510" i="37"/>
  <c r="AD3512" i="37"/>
  <c r="AD3518" i="37"/>
  <c r="K3509" i="37"/>
  <c r="R3670" i="37"/>
  <c r="L3669" i="37"/>
  <c r="AC3667" i="37"/>
  <c r="R3664" i="37"/>
  <c r="L3663" i="37"/>
  <c r="AD3660" i="37"/>
  <c r="U3659" i="37"/>
  <c r="AE3668" i="37"/>
  <c r="AD3665" i="37"/>
  <c r="L3664" i="37"/>
  <c r="U3660" i="37"/>
  <c r="AD3669" i="37"/>
  <c r="R3668" i="37"/>
  <c r="AD3663" i="37"/>
  <c r="L3662" i="37"/>
  <c r="K3660" i="37"/>
  <c r="AD3658" i="37"/>
  <c r="R3669" i="37"/>
  <c r="L3668" i="37"/>
  <c r="AD3664" i="37"/>
  <c r="R3663" i="37"/>
  <c r="AD3661" i="37"/>
  <c r="AD3659" i="37"/>
  <c r="AD2742" i="37"/>
  <c r="K978" i="37"/>
  <c r="K3535" i="37"/>
  <c r="AD3609" i="37"/>
  <c r="AD2667" i="37"/>
  <c r="U3535" i="37"/>
  <c r="AE3543" i="37"/>
  <c r="AD3594" i="37"/>
  <c r="AD3613" i="37"/>
  <c r="L3640" i="37"/>
  <c r="AD1490" i="37"/>
  <c r="K3634" i="37"/>
  <c r="AD3460" i="37"/>
  <c r="K3458" i="37"/>
  <c r="AD3462" i="37"/>
  <c r="AD3485" i="37"/>
  <c r="K3483" i="37"/>
  <c r="AD3487" i="37"/>
  <c r="K3408" i="37"/>
  <c r="U3434" i="37"/>
  <c r="L3439" i="37"/>
  <c r="AD3569" i="37"/>
  <c r="AD1941" i="37"/>
  <c r="AE88" i="37"/>
  <c r="AD3544" i="37"/>
  <c r="AD3611" i="37"/>
  <c r="AD3588" i="37"/>
  <c r="L3615" i="37"/>
  <c r="K3635" i="37"/>
  <c r="AD1991" i="37"/>
  <c r="K3609" i="37"/>
  <c r="U3635" i="37"/>
  <c r="AE3643" i="37"/>
  <c r="AD1515" i="37"/>
  <c r="AD2517" i="37"/>
  <c r="K3633" i="37"/>
  <c r="AD3458" i="37"/>
  <c r="K3457" i="37"/>
  <c r="AD3468" i="37"/>
  <c r="AD3483" i="37"/>
  <c r="K3482" i="37"/>
  <c r="AD3493" i="37"/>
  <c r="AE3416" i="37"/>
  <c r="U3408" i="37"/>
  <c r="L3413" i="37"/>
  <c r="K3432" i="37"/>
  <c r="K3433" i="37"/>
  <c r="AD3437" i="37"/>
  <c r="AD2917" i="37"/>
  <c r="AD189" i="37"/>
  <c r="AD3538" i="37"/>
  <c r="AD3584" i="37"/>
  <c r="AD3634" i="37"/>
  <c r="AD1966" i="37"/>
  <c r="AD14" i="37"/>
  <c r="L3590" i="37"/>
  <c r="K3610" i="37"/>
  <c r="AD3644" i="37"/>
  <c r="L835" i="37"/>
  <c r="K3533" i="37"/>
  <c r="K3584" i="37"/>
  <c r="U3610" i="37"/>
  <c r="K1203" i="37"/>
  <c r="AD3534" i="37"/>
  <c r="K3608" i="37"/>
  <c r="K3459" i="37"/>
  <c r="K3484" i="37"/>
  <c r="K3407" i="37"/>
  <c r="AD3411" i="37"/>
  <c r="AD3409" i="37"/>
  <c r="AD3443" i="37"/>
  <c r="K3434" i="37"/>
  <c r="AD3435" i="37"/>
  <c r="L3565" i="37"/>
  <c r="AD1540" i="37"/>
  <c r="L3540" i="37"/>
  <c r="AD3586" i="37"/>
  <c r="AD3636" i="37"/>
  <c r="AE113" i="37"/>
  <c r="K3534" i="37"/>
  <c r="K3585" i="37"/>
  <c r="AD3619" i="37"/>
  <c r="AD3638" i="37"/>
  <c r="AD1465" i="37"/>
  <c r="AD2692" i="37"/>
  <c r="U3585" i="37"/>
  <c r="AE3593" i="37"/>
  <c r="AD1916" i="37"/>
  <c r="AD3536" i="37"/>
  <c r="K3583" i="37"/>
  <c r="AE3467" i="37"/>
  <c r="U3459" i="37"/>
  <c r="L3464" i="37"/>
  <c r="AE3492" i="37"/>
  <c r="U3484" i="37"/>
  <c r="L3489" i="37"/>
  <c r="AD3417" i="37"/>
  <c r="AD3407" i="37"/>
  <c r="K3406" i="37"/>
  <c r="AE3442" i="37"/>
  <c r="AD3433" i="37"/>
  <c r="AD3563" i="37"/>
  <c r="AD3561" i="37"/>
  <c r="K3560" i="37"/>
  <c r="K3559" i="37"/>
  <c r="K2931" i="37"/>
  <c r="K2956" i="37"/>
  <c r="K2981" i="37"/>
  <c r="AD3007" i="37"/>
  <c r="AD3057" i="37"/>
  <c r="AD3107" i="37"/>
  <c r="AD3142" i="37"/>
  <c r="K3156" i="37"/>
  <c r="K3158" i="37"/>
  <c r="AD3267" i="37"/>
  <c r="AD3257" i="37"/>
  <c r="K3256" i="37"/>
  <c r="AD3367" i="37"/>
  <c r="AD3357" i="37"/>
  <c r="K3356" i="37"/>
  <c r="K5" i="37"/>
  <c r="AD3286" i="37"/>
  <c r="AD3284" i="37"/>
  <c r="K3282" i="37"/>
  <c r="AD2959" i="37"/>
  <c r="K3008" i="37"/>
  <c r="AD3042" i="37"/>
  <c r="AD3061" i="37"/>
  <c r="L3088" i="37"/>
  <c r="K3108" i="37"/>
  <c r="K3182" i="37"/>
  <c r="AD3186" i="37"/>
  <c r="AD3184" i="37"/>
  <c r="L3388" i="37"/>
  <c r="AE3391" i="37"/>
  <c r="U3383" i="37"/>
  <c r="AD3207" i="37"/>
  <c r="K3206" i="37"/>
  <c r="AD3217" i="37"/>
  <c r="K3558" i="37"/>
  <c r="AD3009" i="37"/>
  <c r="AD3059" i="37"/>
  <c r="AD3109" i="37"/>
  <c r="AD3136" i="37"/>
  <c r="L3163" i="37"/>
  <c r="K3258" i="37"/>
  <c r="K3358" i="37"/>
  <c r="AD3292" i="37"/>
  <c r="AD3282" i="37"/>
  <c r="K3281" i="37"/>
  <c r="AD2932" i="37"/>
  <c r="AD2982" i="37"/>
  <c r="AD3017" i="37"/>
  <c r="AD3036" i="37"/>
  <c r="L3063" i="37"/>
  <c r="K3083" i="37"/>
  <c r="AD3117" i="37"/>
  <c r="K3157" i="37"/>
  <c r="K3181" i="37"/>
  <c r="AD3192" i="37"/>
  <c r="AD3182" i="37"/>
  <c r="AD3386" i="37"/>
  <c r="AD3384" i="37"/>
  <c r="K3382" i="37"/>
  <c r="K3208" i="37"/>
  <c r="AD3032" i="37"/>
  <c r="AD3082" i="37"/>
  <c r="L3138" i="37"/>
  <c r="AE3166" i="37"/>
  <c r="U3158" i="37"/>
  <c r="AD3161" i="37"/>
  <c r="AD3159" i="37"/>
  <c r="L3263" i="37"/>
  <c r="AE3266" i="37"/>
  <c r="U3258" i="37"/>
  <c r="L3363" i="37"/>
  <c r="AE3366" i="37"/>
  <c r="U3358" i="37"/>
  <c r="K3283" i="37"/>
  <c r="AD2934" i="37"/>
  <c r="AD2984" i="37"/>
  <c r="AD3011" i="37"/>
  <c r="L3038" i="37"/>
  <c r="K3058" i="37"/>
  <c r="AD3092" i="37"/>
  <c r="AD3111" i="37"/>
  <c r="K3132" i="37"/>
  <c r="K3183" i="37"/>
  <c r="AD3392" i="37"/>
  <c r="AD3382" i="37"/>
  <c r="K3381" i="37"/>
  <c r="AE3216" i="37"/>
  <c r="U3208" i="37"/>
  <c r="L3213" i="37"/>
  <c r="AD3311" i="37"/>
  <c r="AD3309" i="37"/>
  <c r="K3307" i="37"/>
  <c r="AD2936" i="37"/>
  <c r="L2963" i="37"/>
  <c r="K2983" i="37"/>
  <c r="AD3559" i="37"/>
  <c r="AE3568" i="37"/>
  <c r="U3560" i="37"/>
  <c r="AD3034" i="37"/>
  <c r="AD3084" i="37"/>
  <c r="K3133" i="37"/>
  <c r="AD3167" i="37"/>
  <c r="AD3157" i="37"/>
  <c r="AD3261" i="37"/>
  <c r="AD3259" i="37"/>
  <c r="K3257" i="37"/>
  <c r="AD3361" i="37"/>
  <c r="AD3359" i="37"/>
  <c r="K3357" i="37"/>
  <c r="L3288" i="37"/>
  <c r="AE3291" i="37"/>
  <c r="U3283" i="37"/>
  <c r="AD2957" i="37"/>
  <c r="L3013" i="37"/>
  <c r="K3033" i="37"/>
  <c r="AD3067" i="37"/>
  <c r="AD3086" i="37"/>
  <c r="L3113" i="37"/>
  <c r="U3133" i="37"/>
  <c r="AE3141" i="37"/>
  <c r="AE3191" i="37"/>
  <c r="U3183" i="37"/>
  <c r="L3188" i="37"/>
  <c r="K3383" i="37"/>
  <c r="AD3209" i="37"/>
  <c r="K3207" i="37"/>
  <c r="AD3211" i="37"/>
  <c r="AD3317" i="37"/>
  <c r="AD3307" i="37"/>
  <c r="K3306" i="37"/>
  <c r="L2938" i="37"/>
  <c r="K2958" i="37"/>
  <c r="AD2992" i="37"/>
  <c r="K3032" i="37"/>
  <c r="AD2967" i="37"/>
  <c r="K3007" i="37"/>
  <c r="U3033" i="37"/>
  <c r="AE3041" i="37"/>
  <c r="K3107" i="37"/>
  <c r="AD3232" i="37"/>
  <c r="AE3241" i="37"/>
  <c r="AD3342" i="37"/>
  <c r="AD3332" i="37"/>
  <c r="K3331" i="37"/>
  <c r="K2932" i="37"/>
  <c r="K2982" i="37"/>
  <c r="K3056" i="37"/>
  <c r="U2908" i="37"/>
  <c r="AE2916" i="37"/>
  <c r="L2913" i="37"/>
  <c r="AD2717" i="37"/>
  <c r="K2756" i="37"/>
  <c r="K2781" i="37"/>
  <c r="K2806" i="37"/>
  <c r="K2831" i="37"/>
  <c r="K2856" i="37"/>
  <c r="K2883" i="37"/>
  <c r="AD2784" i="37"/>
  <c r="AD2834" i="37"/>
  <c r="L3313" i="37"/>
  <c r="U3308" i="37"/>
  <c r="AD2942" i="37"/>
  <c r="U3008" i="37"/>
  <c r="K3082" i="37"/>
  <c r="U3108" i="37"/>
  <c r="AE3116" i="37"/>
  <c r="U3233" i="37"/>
  <c r="L3238" i="37"/>
  <c r="K3333" i="37"/>
  <c r="U2933" i="37"/>
  <c r="AE2941" i="37"/>
  <c r="U2983" i="37"/>
  <c r="AE2991" i="37"/>
  <c r="K3031" i="37"/>
  <c r="AD3132" i="37"/>
  <c r="K2908" i="37"/>
  <c r="AD2711" i="37"/>
  <c r="K2732" i="37"/>
  <c r="AD2892" i="37"/>
  <c r="K2731" i="37"/>
  <c r="AD2757" i="37"/>
  <c r="AD2807" i="37"/>
  <c r="AD2857" i="37"/>
  <c r="K2706" i="37"/>
  <c r="K3308" i="37"/>
  <c r="K2933" i="37"/>
  <c r="AD2986" i="37"/>
  <c r="K3057" i="37"/>
  <c r="U3083" i="37"/>
  <c r="AE3091" i="37"/>
  <c r="K3231" i="37"/>
  <c r="K3232" i="37"/>
  <c r="AD3236" i="37"/>
  <c r="L3338" i="37"/>
  <c r="AE3341" i="37"/>
  <c r="U3333" i="37"/>
  <c r="K2957" i="37"/>
  <c r="K3006" i="37"/>
  <c r="K3106" i="37"/>
  <c r="AD3134" i="37"/>
  <c r="K2906" i="37"/>
  <c r="AD2907" i="37"/>
  <c r="L2713" i="37"/>
  <c r="U2733" i="37"/>
  <c r="AE2741" i="37"/>
  <c r="AD2886" i="37"/>
  <c r="K2707" i="37"/>
  <c r="AD2759" i="37"/>
  <c r="AD2809" i="37"/>
  <c r="AD2859" i="37"/>
  <c r="K2882" i="37"/>
  <c r="AD2734" i="37"/>
  <c r="AD2761" i="37"/>
  <c r="L2788" i="37"/>
  <c r="K2808" i="37"/>
  <c r="AD2842" i="37"/>
  <c r="AD2861" i="37"/>
  <c r="K2881" i="37"/>
  <c r="AD2707" i="37"/>
  <c r="AD2736" i="37"/>
  <c r="U2758" i="37"/>
  <c r="AE2766" i="37"/>
  <c r="AE3316" i="37"/>
  <c r="AD2961" i="37"/>
  <c r="L2988" i="37"/>
  <c r="AE3016" i="37"/>
  <c r="U3058" i="37"/>
  <c r="AE3066" i="37"/>
  <c r="K3131" i="37"/>
  <c r="AD6" i="37"/>
  <c r="AD3234" i="37"/>
  <c r="AD3242" i="37"/>
  <c r="K3233" i="37"/>
  <c r="AD3336" i="37"/>
  <c r="AD3334" i="37"/>
  <c r="K3332" i="37"/>
  <c r="U2958" i="37"/>
  <c r="AE2966" i="37"/>
  <c r="K3081" i="37"/>
  <c r="K2907" i="37"/>
  <c r="AD2909" i="37"/>
  <c r="AD2911" i="37"/>
  <c r="K2708" i="37"/>
  <c r="L2888" i="37"/>
  <c r="U2708" i="37"/>
  <c r="AE2716" i="37"/>
  <c r="AD2782" i="37"/>
  <c r="AD2832" i="37"/>
  <c r="U2883" i="37"/>
  <c r="AE2891" i="37"/>
  <c r="L2763" i="37"/>
  <c r="K2783" i="37"/>
  <c r="AD2817" i="37"/>
  <c r="AD2836" i="37"/>
  <c r="L2863" i="37"/>
  <c r="AD2709" i="37"/>
  <c r="L2738" i="37"/>
  <c r="K2782" i="37"/>
  <c r="K2758" i="37"/>
  <c r="AD2811" i="37"/>
  <c r="L2838" i="37"/>
  <c r="K2733" i="37"/>
  <c r="AE2791" i="37"/>
  <c r="U2833" i="37"/>
  <c r="AE2841" i="37"/>
  <c r="AD2882" i="37"/>
  <c r="U2508" i="37"/>
  <c r="AE2516" i="37"/>
  <c r="L2588" i="37"/>
  <c r="AD2609" i="37"/>
  <c r="AD2636" i="37"/>
  <c r="K2657" i="37"/>
  <c r="U2683" i="37"/>
  <c r="AE2691" i="37"/>
  <c r="L2563" i="37"/>
  <c r="U2583" i="37"/>
  <c r="AE2591" i="37"/>
  <c r="AD2617" i="37"/>
  <c r="K2656" i="37"/>
  <c r="K2681" i="37"/>
  <c r="AD2507" i="37"/>
  <c r="AD2542" i="37"/>
  <c r="K2581" i="37"/>
  <c r="K2607" i="37"/>
  <c r="AD2659" i="37"/>
  <c r="K2508" i="37"/>
  <c r="K2658" i="37"/>
  <c r="AD2686" i="37"/>
  <c r="AE2040" i="37"/>
  <c r="U2032" i="37"/>
  <c r="L2037" i="37"/>
  <c r="K2030" i="37"/>
  <c r="K2130" i="37"/>
  <c r="AD2141" i="37"/>
  <c r="AD2131" i="37"/>
  <c r="AD2235" i="37"/>
  <c r="AD2233" i="37"/>
  <c r="K2231" i="37"/>
  <c r="AD2335" i="37"/>
  <c r="AD2333" i="37"/>
  <c r="K2331" i="37"/>
  <c r="K2431" i="37"/>
  <c r="AD2442" i="37"/>
  <c r="AD2432" i="37"/>
  <c r="AD2006" i="37"/>
  <c r="K2056" i="37"/>
  <c r="AD2060" i="37"/>
  <c r="AD2058" i="37"/>
  <c r="K2157" i="37"/>
  <c r="L2262" i="37"/>
  <c r="AE2265" i="37"/>
  <c r="U2257" i="37"/>
  <c r="L2363" i="37"/>
  <c r="AE2366" i="37"/>
  <c r="U2358" i="37"/>
  <c r="K2458" i="37"/>
  <c r="AD2091" i="37"/>
  <c r="AD2081" i="37"/>
  <c r="K2080" i="37"/>
  <c r="AD2185" i="37"/>
  <c r="AD2183" i="37"/>
  <c r="K2181" i="37"/>
  <c r="AD2732" i="37"/>
  <c r="AD2786" i="37"/>
  <c r="L2813" i="37"/>
  <c r="AD2867" i="37"/>
  <c r="K2807" i="37"/>
  <c r="K2857" i="37"/>
  <c r="AD2884" i="37"/>
  <c r="K2583" i="37"/>
  <c r="L2638" i="37"/>
  <c r="U2658" i="37"/>
  <c r="AE2666" i="37"/>
  <c r="K2558" i="37"/>
  <c r="AD2611" i="37"/>
  <c r="K2632" i="37"/>
  <c r="AD2509" i="37"/>
  <c r="AD2536" i="37"/>
  <c r="K2557" i="37"/>
  <c r="U2608" i="37"/>
  <c r="AE2616" i="37"/>
  <c r="AD2682" i="37"/>
  <c r="K2532" i="37"/>
  <c r="L2688" i="37"/>
  <c r="K2031" i="37"/>
  <c r="AD2035" i="37"/>
  <c r="K2132" i="37"/>
  <c r="AD2241" i="37"/>
  <c r="AD2231" i="37"/>
  <c r="K2230" i="37"/>
  <c r="AD2341" i="37"/>
  <c r="AD2331" i="37"/>
  <c r="K2330" i="37"/>
  <c r="K2433" i="37"/>
  <c r="K1981" i="37"/>
  <c r="AD2008" i="37"/>
  <c r="AD2066" i="37"/>
  <c r="AD2056" i="37"/>
  <c r="K2055" i="37"/>
  <c r="AE2165" i="37"/>
  <c r="U2157" i="37"/>
  <c r="L2162" i="37"/>
  <c r="AD2260" i="37"/>
  <c r="K2256" i="37"/>
  <c r="K2255" i="37"/>
  <c r="AD2361" i="37"/>
  <c r="AD2359" i="37"/>
  <c r="K2357" i="37"/>
  <c r="AE2466" i="37"/>
  <c r="U2458" i="37"/>
  <c r="L2463" i="37"/>
  <c r="AD2010" i="37"/>
  <c r="K2082" i="37"/>
  <c r="AD2191" i="37"/>
  <c r="AD2181" i="37"/>
  <c r="K2180" i="37"/>
  <c r="AD2291" i="37"/>
  <c r="AD2792" i="37"/>
  <c r="K2858" i="37"/>
  <c r="U2783" i="37"/>
  <c r="U2808" i="37"/>
  <c r="AE2816" i="37"/>
  <c r="U2858" i="37"/>
  <c r="AE2866" i="37"/>
  <c r="K2531" i="37"/>
  <c r="AD2557" i="37"/>
  <c r="AD2592" i="37"/>
  <c r="K2633" i="37"/>
  <c r="K2506" i="37"/>
  <c r="AD2532" i="37"/>
  <c r="AD2567" i="37"/>
  <c r="L2613" i="37"/>
  <c r="U2633" i="37"/>
  <c r="AE2641" i="37"/>
  <c r="L2538" i="37"/>
  <c r="U2558" i="37"/>
  <c r="AE2566" i="37"/>
  <c r="AD2684" i="37"/>
  <c r="AD2511" i="37"/>
  <c r="U2533" i="37"/>
  <c r="AE2541" i="37"/>
  <c r="AD2582" i="37"/>
  <c r="AD2632" i="37"/>
  <c r="AD2661" i="37"/>
  <c r="K2683" i="37"/>
  <c r="AD2041" i="37"/>
  <c r="AE2140" i="37"/>
  <c r="U2132" i="37"/>
  <c r="L2137" i="37"/>
  <c r="K2232" i="37"/>
  <c r="K2332" i="37"/>
  <c r="AE2441" i="37"/>
  <c r="U2433" i="37"/>
  <c r="L2438" i="37"/>
  <c r="U1982" i="37"/>
  <c r="AE1990" i="37"/>
  <c r="K2057" i="37"/>
  <c r="AD2158" i="37"/>
  <c r="K2156" i="37"/>
  <c r="AD2160" i="37"/>
  <c r="AD2266" i="37"/>
  <c r="AD2256" i="37"/>
  <c r="AD2367" i="37"/>
  <c r="AD2357" i="37"/>
  <c r="K2356" i="37"/>
  <c r="AD2459" i="37"/>
  <c r="K2457" i="37"/>
  <c r="AD2461" i="37"/>
  <c r="K1980" i="37"/>
  <c r="L2012" i="37"/>
  <c r="AE2090" i="37"/>
  <c r="U2082" i="37"/>
  <c r="L2087" i="37"/>
  <c r="K2182" i="37"/>
  <c r="K2282" i="37"/>
  <c r="K2383" i="37"/>
  <c r="AD2767" i="37"/>
  <c r="K2833" i="37"/>
  <c r="K2757" i="37"/>
  <c r="K2832" i="37"/>
  <c r="K2507" i="37"/>
  <c r="AD2559" i="37"/>
  <c r="AD2586" i="37"/>
  <c r="AD2607" i="37"/>
  <c r="AD2642" i="37"/>
  <c r="K2682" i="37"/>
  <c r="AD2534" i="37"/>
  <c r="AD2561" i="37"/>
  <c r="K2582" i="37"/>
  <c r="K2608" i="37"/>
  <c r="K2533" i="37"/>
  <c r="K2631" i="37"/>
  <c r="AD2657" i="37"/>
  <c r="L2513" i="37"/>
  <c r="K2556" i="37"/>
  <c r="AD2584" i="37"/>
  <c r="K2606" i="37"/>
  <c r="AD2634" i="37"/>
  <c r="L2663" i="37"/>
  <c r="K2032" i="37"/>
  <c r="K2131" i="37"/>
  <c r="AD2135" i="37"/>
  <c r="AD2133" i="37"/>
  <c r="L2237" i="37"/>
  <c r="AE2240" i="37"/>
  <c r="U2232" i="37"/>
  <c r="L2337" i="37"/>
  <c r="AE2340" i="37"/>
  <c r="U2332" i="37"/>
  <c r="K2432" i="37"/>
  <c r="AD2436" i="37"/>
  <c r="AD2434" i="37"/>
  <c r="AE2065" i="37"/>
  <c r="U2057" i="37"/>
  <c r="L2062" i="37"/>
  <c r="AD2156" i="37"/>
  <c r="K2155" i="37"/>
  <c r="AD2166" i="37"/>
  <c r="K2257" i="37"/>
  <c r="AD2258" i="37"/>
  <c r="K2358" i="37"/>
  <c r="AD2457" i="37"/>
  <c r="K2456" i="37"/>
  <c r="AD2467" i="37"/>
  <c r="K2007" i="37"/>
  <c r="AE2015" i="37"/>
  <c r="K2081" i="37"/>
  <c r="AD2085" i="37"/>
  <c r="AD2083" i="37"/>
  <c r="L2187" i="37"/>
  <c r="AE2190" i="37"/>
  <c r="U2182" i="37"/>
  <c r="L2287" i="37"/>
  <c r="AE2290" i="37"/>
  <c r="U2282" i="37"/>
  <c r="L2388" i="37"/>
  <c r="AD2285" i="37"/>
  <c r="AD2283" i="37"/>
  <c r="K2281" i="37"/>
  <c r="AD2384" i="37"/>
  <c r="K2382" i="37"/>
  <c r="AD2486" i="37"/>
  <c r="AD2484" i="37"/>
  <c r="K2482" i="37"/>
  <c r="U2007" i="37"/>
  <c r="AD2031" i="37"/>
  <c r="AD2016" i="37"/>
  <c r="K2106" i="37"/>
  <c r="AD2110" i="37"/>
  <c r="AD2108" i="37"/>
  <c r="L2212" i="37"/>
  <c r="AE2215" i="37"/>
  <c r="U2207" i="37"/>
  <c r="L2312" i="37"/>
  <c r="AE2315" i="37"/>
  <c r="U2307" i="37"/>
  <c r="K2407" i="37"/>
  <c r="AD2411" i="37"/>
  <c r="AD2409" i="37"/>
  <c r="K2005" i="37"/>
  <c r="AD1809" i="37"/>
  <c r="L1836" i="37"/>
  <c r="K1856" i="37"/>
  <c r="AD1891" i="37"/>
  <c r="K1931" i="37"/>
  <c r="U1957" i="37"/>
  <c r="K1805" i="37"/>
  <c r="U1831" i="37"/>
  <c r="AE1839" i="37"/>
  <c r="K1905" i="37"/>
  <c r="K1930" i="37"/>
  <c r="K1955" i="37"/>
  <c r="K1554" i="37"/>
  <c r="K1804" i="37"/>
  <c r="K1829" i="37"/>
  <c r="K1854" i="37"/>
  <c r="K1880" i="37"/>
  <c r="AD1906" i="37"/>
  <c r="AD1956" i="37"/>
  <c r="K1579" i="37"/>
  <c r="AD1832" i="37"/>
  <c r="AD1855" i="37"/>
  <c r="L1937" i="37"/>
  <c r="L1962" i="37"/>
  <c r="K1631" i="37"/>
  <c r="L1661" i="37"/>
  <c r="AE1664" i="37"/>
  <c r="U1656" i="37"/>
  <c r="L1761" i="37"/>
  <c r="AE1764" i="37"/>
  <c r="U1756" i="37"/>
  <c r="AD1557" i="37"/>
  <c r="AE1589" i="37"/>
  <c r="U1581" i="37"/>
  <c r="L1586" i="37"/>
  <c r="AD1690" i="37"/>
  <c r="AD1680" i="37"/>
  <c r="K1679" i="37"/>
  <c r="AD1784" i="37"/>
  <c r="AD1782" i="37"/>
  <c r="K1780" i="37"/>
  <c r="AD1532" i="37"/>
  <c r="AD1559" i="37"/>
  <c r="AD1730" i="37"/>
  <c r="AE1739" i="37"/>
  <c r="K1530" i="37"/>
  <c r="AD1605" i="37"/>
  <c r="AD2281" i="37"/>
  <c r="K2280" i="37"/>
  <c r="AD2392" i="37"/>
  <c r="AD2382" i="37"/>
  <c r="K2381" i="37"/>
  <c r="AD2492" i="37"/>
  <c r="AD2482" i="37"/>
  <c r="K2481" i="37"/>
  <c r="AD1981" i="37"/>
  <c r="AD2116" i="37"/>
  <c r="AD2106" i="37"/>
  <c r="K2105" i="37"/>
  <c r="AD2210" i="37"/>
  <c r="AD2208" i="37"/>
  <c r="K2206" i="37"/>
  <c r="AD2310" i="37"/>
  <c r="K2306" i="37"/>
  <c r="AD2417" i="37"/>
  <c r="AD2407" i="37"/>
  <c r="K2406" i="37"/>
  <c r="AD1985" i="37"/>
  <c r="L1811" i="37"/>
  <c r="K1831" i="37"/>
  <c r="AD1865" i="37"/>
  <c r="AD1885" i="37"/>
  <c r="K1906" i="37"/>
  <c r="U1932" i="37"/>
  <c r="AE1940" i="37"/>
  <c r="AE1965" i="37"/>
  <c r="U1806" i="37"/>
  <c r="AE1814" i="37"/>
  <c r="K1881" i="37"/>
  <c r="AD1908" i="37"/>
  <c r="AD1958" i="37"/>
  <c r="AD1857" i="37"/>
  <c r="AD1881" i="37"/>
  <c r="AD1910" i="37"/>
  <c r="K1932" i="37"/>
  <c r="AE1639" i="37"/>
  <c r="U1631" i="37"/>
  <c r="L1636" i="37"/>
  <c r="AD1659" i="37"/>
  <c r="AD1657" i="37"/>
  <c r="K1655" i="37"/>
  <c r="AD1759" i="37"/>
  <c r="AD1757" i="37"/>
  <c r="K1755" i="37"/>
  <c r="AD1582" i="37"/>
  <c r="K1580" i="37"/>
  <c r="AD1584" i="37"/>
  <c r="K1681" i="37"/>
  <c r="AD1790" i="37"/>
  <c r="AD1780" i="37"/>
  <c r="K1779" i="37"/>
  <c r="AD1505" i="37"/>
  <c r="L1561" i="37"/>
  <c r="U1731" i="37"/>
  <c r="L1736" i="37"/>
  <c r="U1531" i="37"/>
  <c r="AE1539" i="37"/>
  <c r="K1606" i="37"/>
  <c r="AD2386" i="37"/>
  <c r="K2483" i="37"/>
  <c r="AD1983" i="37"/>
  <c r="K2107" i="37"/>
  <c r="AD2216" i="37"/>
  <c r="AD2206" i="37"/>
  <c r="K2205" i="37"/>
  <c r="AD2316" i="37"/>
  <c r="AD2306" i="37"/>
  <c r="K2305" i="37"/>
  <c r="K2408" i="37"/>
  <c r="L1987" i="37"/>
  <c r="K1806" i="37"/>
  <c r="AD1840" i="37"/>
  <c r="AD1859" i="37"/>
  <c r="L1887" i="37"/>
  <c r="U1907" i="37"/>
  <c r="AE1915" i="37"/>
  <c r="K1855" i="37"/>
  <c r="U1882" i="37"/>
  <c r="AE1890" i="37"/>
  <c r="U1506" i="37"/>
  <c r="AD1931" i="37"/>
  <c r="AD1805" i="37"/>
  <c r="AD1883" i="37"/>
  <c r="L1912" i="37"/>
  <c r="K1957" i="37"/>
  <c r="AD1632" i="37"/>
  <c r="K1630" i="37"/>
  <c r="AD1634" i="37"/>
  <c r="AD1665" i="37"/>
  <c r="AD1655" i="37"/>
  <c r="K1654" i="37"/>
  <c r="AD1765" i="37"/>
  <c r="AD1755" i="37"/>
  <c r="K1754" i="37"/>
  <c r="U980" i="37"/>
  <c r="AD1590" i="37"/>
  <c r="AE1689" i="37"/>
  <c r="U1681" i="37"/>
  <c r="L1686" i="37"/>
  <c r="K1781" i="37"/>
  <c r="AD1507" i="37"/>
  <c r="K1556" i="37"/>
  <c r="K1729" i="37"/>
  <c r="K1730" i="37"/>
  <c r="AD1734" i="37"/>
  <c r="AE2391" i="37"/>
  <c r="U2383" i="37"/>
  <c r="L2488" i="37"/>
  <c r="AE2491" i="37"/>
  <c r="U2483" i="37"/>
  <c r="K2006" i="37"/>
  <c r="AE2115" i="37"/>
  <c r="U2107" i="37"/>
  <c r="L2112" i="37"/>
  <c r="K2207" i="37"/>
  <c r="K2307" i="37"/>
  <c r="AE2416" i="37"/>
  <c r="U2408" i="37"/>
  <c r="L2413" i="37"/>
  <c r="K1982" i="37"/>
  <c r="AD2033" i="37"/>
  <c r="AD1815" i="37"/>
  <c r="AD1834" i="37"/>
  <c r="L1861" i="37"/>
  <c r="K1882" i="37"/>
  <c r="K1956" i="37"/>
  <c r="K1505" i="37"/>
  <c r="K1830" i="37"/>
  <c r="U1856" i="37"/>
  <c r="AE1864" i="37"/>
  <c r="AE1514" i="37"/>
  <c r="AD1933" i="37"/>
  <c r="AD1807" i="37"/>
  <c r="AD1830" i="37"/>
  <c r="K1907" i="37"/>
  <c r="AD1935" i="37"/>
  <c r="AD1960" i="37"/>
  <c r="AD1630" i="37"/>
  <c r="K1629" i="37"/>
  <c r="AD1640" i="37"/>
  <c r="K1656" i="37"/>
  <c r="K1756" i="37"/>
  <c r="K1504" i="37"/>
  <c r="K1529" i="37"/>
  <c r="AD1555" i="37"/>
  <c r="K1581" i="37"/>
  <c r="K1680" i="37"/>
  <c r="AD1684" i="37"/>
  <c r="AD1682" i="37"/>
  <c r="L1786" i="37"/>
  <c r="AE1789" i="37"/>
  <c r="U1781" i="37"/>
  <c r="AD1530" i="37"/>
  <c r="AD1565" i="37"/>
  <c r="AD1732" i="37"/>
  <c r="AD1740" i="37"/>
  <c r="K1731" i="37"/>
  <c r="AD1607" i="37"/>
  <c r="K1605" i="37"/>
  <c r="AD1609" i="37"/>
  <c r="U1606" i="37"/>
  <c r="K1704" i="37"/>
  <c r="U1706" i="37"/>
  <c r="L1711" i="37"/>
  <c r="K1506" i="37"/>
  <c r="AD1534" i="37"/>
  <c r="U1556" i="37"/>
  <c r="AE1564" i="37"/>
  <c r="AD1379" i="37"/>
  <c r="L1436" i="37"/>
  <c r="U1456" i="37"/>
  <c r="AE1464" i="37"/>
  <c r="AD1383" i="37"/>
  <c r="L1411" i="37"/>
  <c r="U1431" i="37"/>
  <c r="AE1439" i="37"/>
  <c r="K1429" i="37"/>
  <c r="AD1455" i="37"/>
  <c r="K1378" i="37"/>
  <c r="K1456" i="37"/>
  <c r="AD1484" i="37"/>
  <c r="AD1231" i="37"/>
  <c r="K1280" i="37"/>
  <c r="AD1314" i="37"/>
  <c r="AD1333" i="37"/>
  <c r="L1360" i="37"/>
  <c r="K1230" i="37"/>
  <c r="AD1264" i="37"/>
  <c r="K1304" i="37"/>
  <c r="U1330" i="37"/>
  <c r="AE1338" i="37"/>
  <c r="K1254" i="37"/>
  <c r="AD1331" i="37"/>
  <c r="AD1354" i="37"/>
  <c r="AD1008" i="37"/>
  <c r="AD1006" i="37"/>
  <c r="K1004" i="37"/>
  <c r="K1103" i="37"/>
  <c r="AD1114" i="37"/>
  <c r="AD1104" i="37"/>
  <c r="K1029" i="37"/>
  <c r="AD1033" i="37"/>
  <c r="AD1031" i="37"/>
  <c r="K1129" i="37"/>
  <c r="AD1133" i="37"/>
  <c r="AD1131" i="37"/>
  <c r="L1210" i="37"/>
  <c r="K1204" i="37"/>
  <c r="K1053" i="37"/>
  <c r="AD1064" i="37"/>
  <c r="AD1054" i="37"/>
  <c r="AE1163" i="37"/>
  <c r="U1155" i="37"/>
  <c r="L1160" i="37"/>
  <c r="K1078" i="37"/>
  <c r="AD1089" i="37"/>
  <c r="AD1079" i="37"/>
  <c r="AD1183" i="37"/>
  <c r="AD1181" i="37"/>
  <c r="K1179" i="37"/>
  <c r="AD804" i="37"/>
  <c r="K803" i="37"/>
  <c r="L735" i="37"/>
  <c r="L785" i="37"/>
  <c r="K904" i="37"/>
  <c r="AD908" i="37"/>
  <c r="AD906" i="37"/>
  <c r="AD829" i="37"/>
  <c r="K1604" i="37"/>
  <c r="AD1615" i="37"/>
  <c r="AE1714" i="37"/>
  <c r="K1705" i="37"/>
  <c r="AD1709" i="37"/>
  <c r="AD1707" i="37"/>
  <c r="L1536" i="37"/>
  <c r="AD1580" i="37"/>
  <c r="AD1381" i="37"/>
  <c r="K1431" i="37"/>
  <c r="L1385" i="37"/>
  <c r="K1406" i="37"/>
  <c r="K1405" i="37"/>
  <c r="AD1457" i="37"/>
  <c r="L1486" i="37"/>
  <c r="AD1254" i="37"/>
  <c r="AD1289" i="37"/>
  <c r="AD1308" i="37"/>
  <c r="L1335" i="37"/>
  <c r="K1355" i="37"/>
  <c r="AD1239" i="37"/>
  <c r="AD1258" i="37"/>
  <c r="K1279" i="37"/>
  <c r="U1305" i="37"/>
  <c r="AE1313" i="37"/>
  <c r="K1229" i="37"/>
  <c r="U1255" i="37"/>
  <c r="AE1263" i="37"/>
  <c r="AD1279" i="37"/>
  <c r="AD1356" i="37"/>
  <c r="AD1014" i="37"/>
  <c r="AD1004" i="37"/>
  <c r="K1003" i="37"/>
  <c r="K1105" i="37"/>
  <c r="AD1039" i="37"/>
  <c r="AD1029" i="37"/>
  <c r="K1028" i="37"/>
  <c r="K1128" i="37"/>
  <c r="AD1139" i="37"/>
  <c r="AD1129" i="37"/>
  <c r="AD1208" i="37"/>
  <c r="AD1206" i="37"/>
  <c r="K1055" i="37"/>
  <c r="AD1156" i="37"/>
  <c r="K1154" i="37"/>
  <c r="AD1158" i="37"/>
  <c r="K1080" i="37"/>
  <c r="AD1189" i="37"/>
  <c r="AD1179" i="37"/>
  <c r="K1178" i="37"/>
  <c r="AE38" i="37"/>
  <c r="AD728" i="37"/>
  <c r="AD789" i="37"/>
  <c r="AD914" i="37"/>
  <c r="AD904" i="37"/>
  <c r="K903" i="37"/>
  <c r="AE838" i="37"/>
  <c r="U830" i="37"/>
  <c r="AE1614" i="37"/>
  <c r="L1611" i="37"/>
  <c r="AD1715" i="37"/>
  <c r="AD1705" i="37"/>
  <c r="AD1509" i="37"/>
  <c r="K1531" i="37"/>
  <c r="AD1405" i="37"/>
  <c r="AD1440" i="37"/>
  <c r="K1480" i="37"/>
  <c r="K1380" i="37"/>
  <c r="AD1415" i="37"/>
  <c r="K1454" i="37"/>
  <c r="K1479" i="37"/>
  <c r="K1379" i="37"/>
  <c r="U1406" i="37"/>
  <c r="AE1414" i="37"/>
  <c r="AD1480" i="37"/>
  <c r="AD1430" i="37"/>
  <c r="AD1459" i="37"/>
  <c r="K1481" i="37"/>
  <c r="AD1256" i="37"/>
  <c r="AD1283" i="37"/>
  <c r="L1310" i="37"/>
  <c r="K1330" i="37"/>
  <c r="AD1364" i="37"/>
  <c r="AD1233" i="37"/>
  <c r="L1260" i="37"/>
  <c r="U1280" i="37"/>
  <c r="AE1288" i="37"/>
  <c r="K1354" i="37"/>
  <c r="U1230" i="37"/>
  <c r="AE1238" i="37"/>
  <c r="K1253" i="37"/>
  <c r="AD1281" i="37"/>
  <c r="AD1304" i="37"/>
  <c r="K1005" i="37"/>
  <c r="AE1113" i="37"/>
  <c r="U1105" i="37"/>
  <c r="L1110" i="37"/>
  <c r="K1030" i="37"/>
  <c r="K1130" i="37"/>
  <c r="AD1214" i="37"/>
  <c r="AD1204" i="37"/>
  <c r="AE1063" i="37"/>
  <c r="U1055" i="37"/>
  <c r="L1060" i="37"/>
  <c r="AD1154" i="37"/>
  <c r="K1153" i="37"/>
  <c r="AD1164" i="37"/>
  <c r="AE1088" i="37"/>
  <c r="U1080" i="37"/>
  <c r="L1085" i="37"/>
  <c r="K1180" i="37"/>
  <c r="K80" i="37"/>
  <c r="K730" i="37"/>
  <c r="AD739" i="37"/>
  <c r="K805" i="37"/>
  <c r="K905" i="37"/>
  <c r="K829" i="37"/>
  <c r="K1706" i="37"/>
  <c r="L1511" i="37"/>
  <c r="K1555" i="37"/>
  <c r="AD1407" i="37"/>
  <c r="AD1434" i="37"/>
  <c r="K1455" i="37"/>
  <c r="U1481" i="37"/>
  <c r="AE1489" i="37"/>
  <c r="AD1389" i="37"/>
  <c r="AD1409" i="37"/>
  <c r="K1430" i="37"/>
  <c r="U1380" i="37"/>
  <c r="AE1388" i="37"/>
  <c r="AD1482" i="37"/>
  <c r="K1404" i="37"/>
  <c r="AD1432" i="37"/>
  <c r="L1461" i="37"/>
  <c r="AD1229" i="37"/>
  <c r="L1285" i="37"/>
  <c r="K1305" i="37"/>
  <c r="AD1339" i="37"/>
  <c r="AD1358" i="37"/>
  <c r="L1235" i="37"/>
  <c r="K1255" i="37"/>
  <c r="K1329" i="37"/>
  <c r="U1355" i="37"/>
  <c r="AE1363" i="37"/>
  <c r="K1278" i="37"/>
  <c r="K1303" i="37"/>
  <c r="K1328" i="37"/>
  <c r="K1353" i="37"/>
  <c r="K1228" i="37"/>
  <c r="AD1306" i="37"/>
  <c r="AD1329" i="37"/>
  <c r="L1010" i="37"/>
  <c r="AE1013" i="37"/>
  <c r="U1005" i="37"/>
  <c r="K1104" i="37"/>
  <c r="AD1108" i="37"/>
  <c r="AD1106" i="37"/>
  <c r="AE1038" i="37"/>
  <c r="U1030" i="37"/>
  <c r="L1035" i="37"/>
  <c r="AE1138" i="37"/>
  <c r="U1130" i="37"/>
  <c r="L1135" i="37"/>
  <c r="K1205" i="37"/>
  <c r="AE1213" i="37"/>
  <c r="U1205" i="37"/>
  <c r="K1054" i="37"/>
  <c r="AD1058" i="37"/>
  <c r="AD1056" i="37"/>
  <c r="K1155" i="37"/>
  <c r="K1079" i="37"/>
  <c r="AD1083" i="37"/>
  <c r="AD1081" i="37"/>
  <c r="L1185" i="37"/>
  <c r="AE1188" i="37"/>
  <c r="U1180" i="37"/>
  <c r="AD806" i="37"/>
  <c r="AD733" i="37"/>
  <c r="AD754" i="37"/>
  <c r="AD808" i="37"/>
  <c r="AE913" i="37"/>
  <c r="U905" i="37"/>
  <c r="L910" i="37"/>
  <c r="AD8" i="37"/>
  <c r="AD831" i="37"/>
  <c r="K929" i="37"/>
  <c r="K828" i="37"/>
  <c r="K928" i="37"/>
  <c r="AD939" i="37"/>
  <c r="AD929" i="37"/>
  <c r="AD758" i="37"/>
  <c r="K830" i="37"/>
  <c r="AE763" i="37"/>
  <c r="U755" i="37"/>
  <c r="K854" i="37"/>
  <c r="AD858" i="37"/>
  <c r="AD856" i="37"/>
  <c r="K954" i="37"/>
  <c r="AD958" i="37"/>
  <c r="AD956" i="37"/>
  <c r="AD4" i="37"/>
  <c r="K880" i="37"/>
  <c r="K28" i="37"/>
  <c r="AD764" i="37"/>
  <c r="K804" i="37"/>
  <c r="AD833" i="37"/>
  <c r="L985" i="37"/>
  <c r="AE213" i="37"/>
  <c r="U205" i="37"/>
  <c r="L210" i="37"/>
  <c r="K203" i="37"/>
  <c r="K303" i="37"/>
  <c r="AD308" i="37"/>
  <c r="AD306" i="37"/>
  <c r="U305" i="37"/>
  <c r="K403" i="37"/>
  <c r="AD414" i="37"/>
  <c r="AD404" i="37"/>
  <c r="AD508" i="37"/>
  <c r="AE513" i="37"/>
  <c r="K703" i="37"/>
  <c r="AD714" i="37"/>
  <c r="AD704" i="37"/>
  <c r="AD706" i="37"/>
  <c r="AD139" i="37"/>
  <c r="U130" i="37"/>
  <c r="K229" i="37"/>
  <c r="AD233" i="37"/>
  <c r="AD231" i="37"/>
  <c r="K330" i="37"/>
  <c r="AE338" i="37"/>
  <c r="K429" i="37"/>
  <c r="AD433" i="37"/>
  <c r="AD431" i="37"/>
  <c r="K629" i="37"/>
  <c r="AD633" i="37"/>
  <c r="AD631" i="37"/>
  <c r="AD39" i="37"/>
  <c r="AD154" i="37"/>
  <c r="K255" i="37"/>
  <c r="K355" i="37"/>
  <c r="K455" i="37"/>
  <c r="K554" i="37"/>
  <c r="K655" i="37"/>
  <c r="K55" i="37"/>
  <c r="K105" i="37"/>
  <c r="AD158" i="37"/>
  <c r="AD89" i="37"/>
  <c r="U80" i="37"/>
  <c r="K178" i="37"/>
  <c r="K278" i="37"/>
  <c r="AD289" i="37"/>
  <c r="AD279" i="37"/>
  <c r="K378" i="37"/>
  <c r="AD389" i="37"/>
  <c r="AD379" i="37"/>
  <c r="K478" i="37"/>
  <c r="AD489" i="37"/>
  <c r="AD479" i="37"/>
  <c r="AD583" i="37"/>
  <c r="AD581" i="37"/>
  <c r="AE588" i="37"/>
  <c r="K678" i="37"/>
  <c r="AD689" i="37"/>
  <c r="AD58" i="37"/>
  <c r="AD106" i="37"/>
  <c r="L110" i="37"/>
  <c r="AD614" i="37"/>
  <c r="K605" i="37"/>
  <c r="AD606" i="37"/>
  <c r="K4" i="37"/>
  <c r="K128" i="37"/>
  <c r="U180" i="37"/>
  <c r="K480" i="37"/>
  <c r="AD589" i="37"/>
  <c r="U580" i="37"/>
  <c r="K680" i="37"/>
  <c r="AD29" i="37"/>
  <c r="L60" i="37"/>
  <c r="AD104" i="37"/>
  <c r="AE613" i="37"/>
  <c r="K603" i="37"/>
  <c r="K130" i="37"/>
  <c r="AE13" i="37"/>
  <c r="AD156" i="37"/>
  <c r="AD264" i="37"/>
  <c r="K453" i="37"/>
  <c r="L560" i="37"/>
  <c r="K653" i="37"/>
  <c r="L185" i="37"/>
  <c r="AD79" i="37"/>
  <c r="AD281" i="37"/>
  <c r="K379" i="37"/>
  <c r="AD483" i="37"/>
  <c r="L585" i="37"/>
  <c r="AD64" i="37"/>
  <c r="K604" i="37"/>
  <c r="AD204" i="37"/>
  <c r="AE938" i="37"/>
  <c r="K930" i="37"/>
  <c r="AE738" i="37"/>
  <c r="K779" i="37"/>
  <c r="U805" i="37"/>
  <c r="K754" i="37"/>
  <c r="AD864" i="37"/>
  <c r="AD854" i="37"/>
  <c r="K853" i="37"/>
  <c r="K953" i="37"/>
  <c r="AD964" i="37"/>
  <c r="AD954" i="37"/>
  <c r="K728" i="37"/>
  <c r="AD839" i="37"/>
  <c r="AE888" i="37"/>
  <c r="U880" i="37"/>
  <c r="L885" i="37"/>
  <c r="K30" i="37"/>
  <c r="AD729" i="37"/>
  <c r="U780" i="37"/>
  <c r="AE988" i="37"/>
  <c r="K980" i="37"/>
  <c r="K204" i="37"/>
  <c r="AD208" i="37"/>
  <c r="AD314" i="37"/>
  <c r="AD304" i="37"/>
  <c r="K405" i="37"/>
  <c r="AD514" i="37"/>
  <c r="K503" i="37"/>
  <c r="K705" i="37"/>
  <c r="AE63" i="37"/>
  <c r="K129" i="37"/>
  <c r="AD239" i="37"/>
  <c r="AD229" i="37"/>
  <c r="K228" i="37"/>
  <c r="K328" i="37"/>
  <c r="L335" i="37"/>
  <c r="U330" i="37"/>
  <c r="K428" i="37"/>
  <c r="AD439" i="37"/>
  <c r="AD429" i="37"/>
  <c r="AE538" i="37"/>
  <c r="U530" i="37"/>
  <c r="AD533" i="37"/>
  <c r="AD639" i="37"/>
  <c r="AD629" i="37"/>
  <c r="K628" i="37"/>
  <c r="AD54" i="37"/>
  <c r="AD206" i="37"/>
  <c r="AE263" i="37"/>
  <c r="U255" i="37"/>
  <c r="L260" i="37"/>
  <c r="AE363" i="37"/>
  <c r="U355" i="37"/>
  <c r="L360" i="37"/>
  <c r="AE463" i="37"/>
  <c r="U455" i="37"/>
  <c r="L460" i="37"/>
  <c r="AD554" i="37"/>
  <c r="K553" i="37"/>
  <c r="AD558" i="37"/>
  <c r="AE663" i="37"/>
  <c r="U655" i="37"/>
  <c r="L660" i="37"/>
  <c r="K79" i="37"/>
  <c r="K280" i="37"/>
  <c r="K380" i="37"/>
  <c r="AD579" i="37"/>
  <c r="K578" i="37"/>
  <c r="AD681" i="37"/>
  <c r="AD108" i="37"/>
  <c r="AD604" i="37"/>
  <c r="AD183" i="37"/>
  <c r="K253" i="37"/>
  <c r="AD354" i="37"/>
  <c r="AD464" i="37"/>
  <c r="U555" i="37"/>
  <c r="AD664" i="37"/>
  <c r="K155" i="37"/>
  <c r="AD283" i="37"/>
  <c r="AD383" i="37"/>
  <c r="K579" i="37"/>
  <c r="K679" i="37"/>
  <c r="AD179" i="37"/>
  <c r="L935" i="37"/>
  <c r="K729" i="37"/>
  <c r="K753" i="37"/>
  <c r="K855" i="37"/>
  <c r="K955" i="37"/>
  <c r="K780" i="37"/>
  <c r="L810" i="37"/>
  <c r="L10" i="37"/>
  <c r="AD781" i="37"/>
  <c r="K879" i="37"/>
  <c r="AD883" i="37"/>
  <c r="AD881" i="37"/>
  <c r="AD731" i="37"/>
  <c r="K979" i="37"/>
  <c r="AD979" i="37"/>
  <c r="AD989" i="37"/>
  <c r="AD214" i="37"/>
  <c r="K305" i="37"/>
  <c r="AE413" i="37"/>
  <c r="U405" i="37"/>
  <c r="L410" i="37"/>
  <c r="K505" i="37"/>
  <c r="K504" i="37"/>
  <c r="AE713" i="37"/>
  <c r="U705" i="37"/>
  <c r="L710" i="37"/>
  <c r="AD131" i="37"/>
  <c r="L135" i="37"/>
  <c r="K230" i="37"/>
  <c r="AD333" i="37"/>
  <c r="AD331" i="37"/>
  <c r="K430" i="37"/>
  <c r="AD531" i="37"/>
  <c r="K529" i="37"/>
  <c r="K530" i="37"/>
  <c r="K630" i="37"/>
  <c r="AD56" i="37"/>
  <c r="AE138" i="37"/>
  <c r="AD181" i="37"/>
  <c r="AE163" i="37"/>
  <c r="U155" i="37"/>
  <c r="K254" i="37"/>
  <c r="AD258" i="37"/>
  <c r="AD256" i="37"/>
  <c r="K354" i="37"/>
  <c r="AD358" i="37"/>
  <c r="AD356" i="37"/>
  <c r="K454" i="37"/>
  <c r="AD458" i="37"/>
  <c r="AD456" i="37"/>
  <c r="K555" i="37"/>
  <c r="AD564" i="37"/>
  <c r="K654" i="37"/>
  <c r="AD658" i="37"/>
  <c r="AD656" i="37"/>
  <c r="K153" i="37"/>
  <c r="K179" i="37"/>
  <c r="U5" i="37"/>
  <c r="AD81" i="37"/>
  <c r="L85" i="37"/>
  <c r="AE188" i="37"/>
  <c r="AE288" i="37"/>
  <c r="U280" i="37"/>
  <c r="L285" i="37"/>
  <c r="AE388" i="37"/>
  <c r="U380" i="37"/>
  <c r="L385" i="37"/>
  <c r="AE488" i="37"/>
  <c r="U480" i="37"/>
  <c r="L485" i="37"/>
  <c r="K580" i="37"/>
  <c r="AE688" i="37"/>
  <c r="U680" i="37"/>
  <c r="L685" i="37"/>
  <c r="AD31" i="37"/>
  <c r="K54" i="37"/>
  <c r="AD114" i="37"/>
  <c r="U105" i="37"/>
  <c r="U605" i="37"/>
  <c r="L610" i="37"/>
  <c r="L160" i="37"/>
  <c r="U230" i="37"/>
  <c r="AD339" i="37"/>
  <c r="AD329" i="37"/>
  <c r="AE438" i="37"/>
  <c r="L435" i="37"/>
  <c r="AD529" i="37"/>
  <c r="K528" i="37"/>
  <c r="AD539" i="37"/>
  <c r="AE638" i="37"/>
  <c r="L635" i="37"/>
  <c r="K353" i="37"/>
  <c r="AD454" i="37"/>
  <c r="AE563" i="37"/>
  <c r="AD654" i="37"/>
  <c r="K180" i="37"/>
  <c r="AD381" i="37"/>
  <c r="K479" i="37"/>
  <c r="AD679" i="37"/>
  <c r="AD608" i="37"/>
  <c r="U930" i="37"/>
  <c r="AD933" i="37"/>
  <c r="AD931" i="37"/>
  <c r="K78" i="37"/>
  <c r="U730" i="37"/>
  <c r="K755" i="37"/>
  <c r="AE813" i="37"/>
  <c r="AE863" i="37"/>
  <c r="U855" i="37"/>
  <c r="L860" i="37"/>
  <c r="AE963" i="37"/>
  <c r="U955" i="37"/>
  <c r="L960" i="37"/>
  <c r="AD756" i="37"/>
  <c r="AD783" i="37"/>
  <c r="AD814" i="37"/>
  <c r="AD779" i="37"/>
  <c r="K778" i="37"/>
  <c r="AD889" i="37"/>
  <c r="AD879" i="37"/>
  <c r="K878" i="37"/>
  <c r="L760" i="37"/>
  <c r="AE788" i="37"/>
  <c r="AD981" i="37"/>
  <c r="AD983" i="37"/>
  <c r="K205" i="37"/>
  <c r="L310" i="37"/>
  <c r="K304" i="37"/>
  <c r="AE313" i="37"/>
  <c r="K404" i="37"/>
  <c r="AD408" i="37"/>
  <c r="AD406" i="37"/>
  <c r="L510" i="37"/>
  <c r="AD504" i="37"/>
  <c r="AD506" i="37"/>
  <c r="U505" i="37"/>
  <c r="K704" i="37"/>
  <c r="AD708" i="37"/>
  <c r="AD129" i="37"/>
  <c r="AD133" i="37"/>
  <c r="AE238" i="37"/>
  <c r="L235" i="37"/>
  <c r="K329" i="37"/>
  <c r="U430" i="37"/>
  <c r="L535" i="37"/>
  <c r="U630" i="37"/>
  <c r="K29" i="37"/>
  <c r="K154" i="37"/>
  <c r="AD254" i="37"/>
  <c r="AD364" i="37"/>
  <c r="K103" i="37"/>
  <c r="AD83" i="37"/>
  <c r="K279" i="37"/>
  <c r="AD481" i="37"/>
  <c r="AD683" i="37"/>
  <c r="U55" i="37"/>
  <c r="K104" i="37"/>
  <c r="AD164" i="37"/>
  <c r="AD1065" i="37" l="1"/>
  <c r="AD1466" i="37"/>
  <c r="AD1491" i="37"/>
  <c r="AD1942" i="37"/>
  <c r="AD1992" i="37"/>
  <c r="AD1115" i="37"/>
  <c r="AD1917" i="37"/>
  <c r="R3740" i="37"/>
  <c r="AD3293" i="37"/>
  <c r="AD1265" i="37"/>
  <c r="R3712" i="37"/>
  <c r="AD1090" i="37"/>
  <c r="R3737" i="37"/>
  <c r="R3741" i="37" s="1"/>
  <c r="AC3741" i="37" s="1"/>
  <c r="AD3720" i="37"/>
  <c r="AD3795" i="37"/>
  <c r="AD3770" i="37"/>
  <c r="R3762" i="37"/>
  <c r="AD3745" i="37"/>
  <c r="R3787" i="37"/>
  <c r="R3791" i="37" s="1"/>
  <c r="AC3791" i="37" s="1"/>
  <c r="R3790" i="37"/>
  <c r="R3715" i="37"/>
  <c r="R3765" i="37"/>
  <c r="R3687" i="37"/>
  <c r="AD3695" i="37"/>
  <c r="R3690" i="37"/>
  <c r="AD3043" i="37"/>
  <c r="AD1691" i="37"/>
  <c r="AD1516" i="37"/>
  <c r="AD1967" i="37"/>
  <c r="AD190" i="37"/>
  <c r="AD2668" i="37"/>
  <c r="AD115" i="37"/>
  <c r="AD90" i="37"/>
  <c r="AD2518" i="37"/>
  <c r="AD15" i="37"/>
  <c r="AD2743" i="37"/>
  <c r="AD1390" i="37"/>
  <c r="AD3570" i="37"/>
  <c r="AD3444" i="37"/>
  <c r="AD3519" i="37"/>
  <c r="AD3018" i="37"/>
  <c r="AD2843" i="37"/>
  <c r="AD3368" i="37"/>
  <c r="AD1541" i="37"/>
  <c r="AD2893" i="37"/>
  <c r="AD3193" i="37"/>
  <c r="AD3494" i="37"/>
  <c r="AD3143" i="37"/>
  <c r="AD2918" i="37"/>
  <c r="AD2693" i="37"/>
  <c r="AD3093" i="37"/>
  <c r="AD3118" i="37"/>
  <c r="AD2993" i="37"/>
  <c r="AD2818" i="37"/>
  <c r="AD3469" i="37"/>
  <c r="AD3595" i="37"/>
  <c r="AD2543" i="37"/>
  <c r="AD2618" i="37"/>
  <c r="AD2192" i="37"/>
  <c r="AD2868" i="37"/>
  <c r="AD2718" i="37"/>
  <c r="AD2142" i="37"/>
  <c r="AD2968" i="37"/>
  <c r="AD2342" i="37"/>
  <c r="AD3068" i="37"/>
  <c r="AD2292" i="37"/>
  <c r="AD790" i="37"/>
  <c r="AD2443" i="37"/>
  <c r="AD3318" i="37"/>
  <c r="AD2418" i="37"/>
  <c r="AD2393" i="37"/>
  <c r="AD3268" i="37"/>
  <c r="AD2092" i="37"/>
  <c r="AD2067" i="37"/>
  <c r="AD3343" i="37"/>
  <c r="AD3218" i="37"/>
  <c r="AD740" i="37"/>
  <c r="AD915" i="37"/>
  <c r="AD2493" i="37"/>
  <c r="AD2117" i="37"/>
  <c r="AD2943" i="37"/>
  <c r="AD2242" i="37"/>
  <c r="AD290" i="37"/>
  <c r="AD1215" i="37"/>
  <c r="AD1315" i="37"/>
  <c r="AD1190" i="37"/>
  <c r="AD690" i="37"/>
  <c r="AD1566" i="37"/>
  <c r="AD1616" i="37"/>
  <c r="AD865" i="37"/>
  <c r="AD1791" i="37"/>
  <c r="AD1892" i="37"/>
  <c r="AD1866" i="37"/>
  <c r="AD565" i="37"/>
  <c r="AD715" i="37"/>
  <c r="AD1140" i="37"/>
  <c r="AD1015" i="37"/>
  <c r="AD640" i="37"/>
  <c r="AD240" i="37"/>
  <c r="AD315" i="37"/>
  <c r="AD390" i="37"/>
  <c r="AD1365" i="37"/>
  <c r="AD1040" i="37"/>
  <c r="AD140" i="37"/>
  <c r="AD265" i="37"/>
  <c r="AD440" i="37"/>
  <c r="AD415" i="37"/>
  <c r="AD490" i="37"/>
  <c r="AD65" i="37"/>
  <c r="AD940" i="37"/>
  <c r="AD1290" i="37"/>
  <c r="AD965" i="37"/>
  <c r="AD1240" i="37"/>
  <c r="AD615" i="37"/>
  <c r="AD1416" i="37"/>
  <c r="U3634" i="37"/>
  <c r="AD815" i="37"/>
  <c r="AD165" i="37"/>
  <c r="AD840" i="37"/>
  <c r="AD40" i="37"/>
  <c r="AD365" i="37"/>
  <c r="AD990" i="37"/>
  <c r="AD890" i="37"/>
  <c r="AD515" i="37"/>
  <c r="AD665" i="37"/>
  <c r="AD465" i="37"/>
  <c r="AD215" i="37"/>
  <c r="AD765" i="37"/>
  <c r="AD1441" i="37"/>
  <c r="AD540" i="37"/>
  <c r="AD590" i="37"/>
  <c r="AD340" i="37"/>
  <c r="AD1716" i="37"/>
  <c r="AD1165" i="37"/>
  <c r="AD1340" i="37"/>
  <c r="AD1666" i="37"/>
  <c r="AD1816" i="37"/>
  <c r="AD1841" i="37"/>
  <c r="AD2217" i="37"/>
  <c r="AD2643" i="37"/>
  <c r="AD2368" i="37"/>
  <c r="AD2768" i="37"/>
  <c r="R3665" i="37"/>
  <c r="R3662" i="37"/>
  <c r="AD1641" i="37"/>
  <c r="AD1741" i="37"/>
  <c r="AD2317" i="37"/>
  <c r="AD2017" i="37"/>
  <c r="AD2267" i="37"/>
  <c r="AD2593" i="37"/>
  <c r="AD2793" i="37"/>
  <c r="AD3168" i="37"/>
  <c r="AD3670" i="37"/>
  <c r="AD2468" i="37"/>
  <c r="AD3620" i="37"/>
  <c r="AD3418" i="37"/>
  <c r="AD3645" i="37"/>
  <c r="AD3545" i="37"/>
  <c r="AD1591" i="37"/>
  <c r="AD1766" i="37"/>
  <c r="AD2568" i="37"/>
  <c r="AD2167" i="37"/>
  <c r="AD2042" i="37"/>
  <c r="AD3243" i="37"/>
  <c r="AD3393" i="37"/>
  <c r="AD3639" i="37" l="1"/>
  <c r="R3716" i="37"/>
  <c r="AC3716" i="37" s="1"/>
  <c r="AC3721" i="37" s="1"/>
  <c r="AC3723" i="37" s="1"/>
  <c r="R3666" i="37"/>
  <c r="AC3666" i="37" s="1"/>
  <c r="AC3796" i="37"/>
  <c r="AC3797" i="37" s="1"/>
  <c r="R3766" i="37"/>
  <c r="AC3766" i="37" s="1"/>
  <c r="AC3771" i="37" s="1"/>
  <c r="AC3773" i="37" s="1"/>
  <c r="AC3746" i="37"/>
  <c r="AC3747" i="37" s="1"/>
  <c r="R3691" i="37"/>
  <c r="AC3691" i="37" s="1"/>
  <c r="AC3696" i="37" s="1"/>
  <c r="AC3698" i="37" s="1"/>
  <c r="R3640" i="37"/>
  <c r="AC3722" i="37" l="1"/>
  <c r="AC3748" i="37"/>
  <c r="AC3798" i="37"/>
  <c r="AC3772" i="37"/>
  <c r="AC3697" i="37"/>
  <c r="AC3671" i="37"/>
  <c r="AC3673" i="37" s="1"/>
  <c r="AC3672" i="37" l="1"/>
  <c r="U179" i="37" l="1"/>
  <c r="U279" i="37"/>
  <c r="U379" i="37"/>
  <c r="U479" i="37"/>
  <c r="U579" i="37"/>
  <c r="U679" i="37"/>
  <c r="U2281" i="37"/>
  <c r="U3157" i="37"/>
  <c r="U3257" i="37"/>
  <c r="U3357" i="37"/>
  <c r="U3458" i="37"/>
  <c r="U3559" i="37"/>
  <c r="U204" i="37"/>
  <c r="U304" i="37"/>
  <c r="U404" i="37"/>
  <c r="U504" i="37"/>
  <c r="U604" i="37"/>
  <c r="R610" i="37" s="1"/>
  <c r="U704" i="37"/>
  <c r="U779" i="37"/>
  <c r="U2006" i="37"/>
  <c r="U2682" i="37"/>
  <c r="U3282" i="37"/>
  <c r="U3382" i="37"/>
  <c r="U2982" i="37"/>
  <c r="U3584" i="37"/>
  <c r="U129" i="37"/>
  <c r="U229" i="37"/>
  <c r="U329" i="37"/>
  <c r="U429" i="37"/>
  <c r="U529" i="37"/>
  <c r="U629" i="37"/>
  <c r="U729" i="37"/>
  <c r="R735" i="37" s="1"/>
  <c r="U1054" i="37"/>
  <c r="U1830" i="37"/>
  <c r="U1931" i="37"/>
  <c r="U2031" i="37"/>
  <c r="U2231" i="37"/>
  <c r="U3207" i="37"/>
  <c r="U3307" i="37"/>
  <c r="U3407" i="37"/>
  <c r="U3508" i="37"/>
  <c r="U3609" i="37"/>
  <c r="U254" i="37"/>
  <c r="U354" i="37"/>
  <c r="U454" i="37"/>
  <c r="U554" i="37"/>
  <c r="U654" i="37"/>
  <c r="U754" i="37"/>
  <c r="U1329" i="37"/>
  <c r="U3132" i="37"/>
  <c r="U3232" i="37"/>
  <c r="R3238" i="37" s="1"/>
  <c r="U3332" i="37"/>
  <c r="U3433" i="37"/>
  <c r="R3439" i="37" s="1"/>
  <c r="U3534" i="37"/>
  <c r="U1254" i="37" l="1"/>
  <c r="R1260" i="37" s="1"/>
  <c r="U2457" i="37"/>
  <c r="R2463" i="37" s="1"/>
  <c r="U1981" i="37"/>
  <c r="R1987" i="37" s="1"/>
  <c r="U1855" i="37"/>
  <c r="R1861" i="37" s="1"/>
  <c r="U1956" i="37"/>
  <c r="R1962" i="37" s="1"/>
  <c r="U2657" i="37"/>
  <c r="R2663" i="37" s="1"/>
  <c r="U1354" i="37"/>
  <c r="R1360" i="37" s="1"/>
  <c r="U1705" i="37"/>
  <c r="R1711" i="37" s="1"/>
  <c r="U2106" i="37"/>
  <c r="R2112" i="37" s="1"/>
  <c r="U1179" i="37"/>
  <c r="R1185" i="37" s="1"/>
  <c r="U1580" i="37"/>
  <c r="R1586" i="37" s="1"/>
  <c r="U854" i="37"/>
  <c r="R860" i="37" s="1"/>
  <c r="U1029" i="37"/>
  <c r="R1035" i="37" s="1"/>
  <c r="U2957" i="37"/>
  <c r="R2963" i="37" s="1"/>
  <c r="U1154" i="37"/>
  <c r="R1160" i="37" s="1"/>
  <c r="U3107" i="37"/>
  <c r="R3113" i="37" s="1"/>
  <c r="U1680" i="37"/>
  <c r="R1686" i="37" s="1"/>
  <c r="U1805" i="37"/>
  <c r="R1811" i="37" s="1"/>
  <c r="U1430" i="37"/>
  <c r="R1436" i="37" s="1"/>
  <c r="U2557" i="37"/>
  <c r="R2563" i="37" s="1"/>
  <c r="U2056" i="37"/>
  <c r="R2062" i="37" s="1"/>
  <c r="U1655" i="37"/>
  <c r="R1661" i="37" s="1"/>
  <c r="U2206" i="37"/>
  <c r="R2212" i="37" s="1"/>
  <c r="U2782" i="37"/>
  <c r="R2788" i="37" s="1"/>
  <c r="U1480" i="37"/>
  <c r="R1486" i="37" s="1"/>
  <c r="U2382" i="37"/>
  <c r="R2388" i="37" s="1"/>
  <c r="U1555" i="37"/>
  <c r="R1561" i="37" s="1"/>
  <c r="U2857" i="37"/>
  <c r="R2863" i="37" s="1"/>
  <c r="U1530" i="37"/>
  <c r="R1536" i="37" s="1"/>
  <c r="U2607" i="37"/>
  <c r="R2613" i="37" s="1"/>
  <c r="U1405" i="37"/>
  <c r="R1411" i="37" s="1"/>
  <c r="U2757" i="37"/>
  <c r="R2763" i="37" s="1"/>
  <c r="U2357" i="37"/>
  <c r="R2363" i="37" s="1"/>
  <c r="U2907" i="37"/>
  <c r="R2913" i="37" s="1"/>
  <c r="U2532" i="37"/>
  <c r="R2538" i="37" s="1"/>
  <c r="U2131" i="37"/>
  <c r="R2137" i="37" s="1"/>
  <c r="U1730" i="37"/>
  <c r="R1736" i="37" s="1"/>
  <c r="U929" i="37"/>
  <c r="R935" i="37" s="1"/>
  <c r="U2882" i="37"/>
  <c r="R2888" i="37" s="1"/>
  <c r="U2507" i="37"/>
  <c r="R2513" i="37" s="1"/>
  <c r="U1304" i="37"/>
  <c r="R1310" i="37" s="1"/>
  <c r="U904" i="37"/>
  <c r="R910" i="37" s="1"/>
  <c r="U1881" i="37"/>
  <c r="R1887" i="37" s="1"/>
  <c r="U1079" i="37"/>
  <c r="R1085" i="37" s="1"/>
  <c r="U2156" i="37"/>
  <c r="R2162" i="37" s="1"/>
  <c r="U1755" i="37"/>
  <c r="R1761" i="37" s="1"/>
  <c r="U2832" i="37"/>
  <c r="R2838" i="37" s="1"/>
  <c r="U2432" i="37"/>
  <c r="R2438" i="37" s="1"/>
  <c r="U1630" i="37"/>
  <c r="R1636" i="37" s="1"/>
  <c r="U1229" i="37"/>
  <c r="R1235" i="37" s="1"/>
  <c r="U829" i="37"/>
  <c r="R835" i="37" s="1"/>
  <c r="U2807" i="37"/>
  <c r="R2813" i="37" s="1"/>
  <c r="U2407" i="37"/>
  <c r="R2413" i="37" s="1"/>
  <c r="U1605" i="37"/>
  <c r="R1611" i="37" s="1"/>
  <c r="U1204" i="37"/>
  <c r="R1210" i="37" s="1"/>
  <c r="U804" i="37"/>
  <c r="R810" i="37" s="1"/>
  <c r="U3057" i="37"/>
  <c r="R3063" i="37" s="1"/>
  <c r="U2582" i="37"/>
  <c r="R2588" i="37" s="1"/>
  <c r="U2181" i="37"/>
  <c r="R2187" i="37" s="1"/>
  <c r="U1379" i="37"/>
  <c r="R1385" i="37" s="1"/>
  <c r="U979" i="37"/>
  <c r="R985" i="37" s="1"/>
  <c r="U1004" i="37"/>
  <c r="R1010" i="37" s="1"/>
  <c r="U2932" i="37"/>
  <c r="R2938" i="37" s="1"/>
  <c r="U2732" i="37"/>
  <c r="R2738" i="37" s="1"/>
  <c r="U2331" i="37"/>
  <c r="R2337" i="37" s="1"/>
  <c r="U1129" i="37"/>
  <c r="R1135" i="37" s="1"/>
  <c r="U3082" i="37"/>
  <c r="R3088" i="37" s="1"/>
  <c r="U2707" i="37"/>
  <c r="R2713" i="37" s="1"/>
  <c r="U2306" i="37"/>
  <c r="R2312" i="37" s="1"/>
  <c r="U1906" i="37"/>
  <c r="R1912" i="37" s="1"/>
  <c r="U1505" i="37"/>
  <c r="R1511" i="37" s="1"/>
  <c r="U1104" i="37"/>
  <c r="R1110" i="37" s="1"/>
  <c r="U2482" i="37"/>
  <c r="R2488" i="37" s="1"/>
  <c r="U2081" i="37"/>
  <c r="R2087" i="37" s="1"/>
  <c r="U1279" i="37"/>
  <c r="R1285" i="37" s="1"/>
  <c r="U879" i="37"/>
  <c r="R885" i="37" s="1"/>
  <c r="U954" i="37"/>
  <c r="R960" i="37" s="1"/>
  <c r="U3182" i="37"/>
  <c r="R3188" i="37" s="1"/>
  <c r="U154" i="37"/>
  <c r="R160" i="37" s="1"/>
  <c r="U1780" i="37"/>
  <c r="R1786" i="37" s="1"/>
  <c r="U2256" i="37"/>
  <c r="R2262" i="37" s="1"/>
  <c r="U2632" i="37"/>
  <c r="R2638" i="37" s="1"/>
  <c r="U3007" i="37"/>
  <c r="R3013" i="37" s="1"/>
  <c r="U3032" i="37"/>
  <c r="R3038" i="37" s="1"/>
  <c r="U1455" i="37"/>
  <c r="R1461" i="37" s="1"/>
  <c r="R3514" i="37"/>
  <c r="R660" i="37"/>
  <c r="R460" i="37"/>
  <c r="R260" i="37"/>
  <c r="R3413" i="37"/>
  <c r="R2037" i="37"/>
  <c r="R635" i="37"/>
  <c r="R435" i="37"/>
  <c r="R235" i="37"/>
  <c r="R3388" i="37"/>
  <c r="R2988" i="37"/>
  <c r="R410" i="37"/>
  <c r="R210" i="37"/>
  <c r="R3263" i="37"/>
  <c r="R685" i="37"/>
  <c r="R485" i="37"/>
  <c r="R285" i="37"/>
  <c r="R1060" i="37"/>
  <c r="R3615" i="37"/>
  <c r="R3213" i="37"/>
  <c r="R2237" i="37"/>
  <c r="R1836" i="37"/>
  <c r="R3590" i="37"/>
  <c r="R2012" i="37"/>
  <c r="R3464" i="37"/>
  <c r="R2688" i="37"/>
  <c r="R2287" i="37"/>
  <c r="R3540" i="37"/>
  <c r="R3138" i="37"/>
  <c r="R760" i="37"/>
  <c r="R560" i="37"/>
  <c r="R360" i="37"/>
  <c r="R1335" i="37"/>
  <c r="R535" i="37"/>
  <c r="R335" i="37"/>
  <c r="R135" i="37"/>
  <c r="U3483" i="37"/>
  <c r="R710" i="37"/>
  <c r="R3565" i="37"/>
  <c r="R3163" i="37"/>
  <c r="R785" i="37"/>
  <c r="R585" i="37"/>
  <c r="R385" i="37"/>
  <c r="R185" i="37"/>
  <c r="R3338" i="37"/>
  <c r="R3313" i="37"/>
  <c r="R1937" i="37"/>
  <c r="R3288" i="37"/>
  <c r="R510" i="37"/>
  <c r="R310" i="37"/>
  <c r="R3363" i="37"/>
  <c r="U54" i="37"/>
  <c r="U79" i="37"/>
  <c r="U104" i="37"/>
  <c r="R110" i="37" s="1"/>
  <c r="U29" i="37" l="1"/>
  <c r="R35" i="37" s="1"/>
  <c r="R85" i="37"/>
  <c r="U4" i="37"/>
  <c r="R3489" i="37"/>
  <c r="R60" i="37"/>
  <c r="R14" i="37" l="1"/>
  <c r="L14" i="37" l="1"/>
  <c r="R9" i="37" l="1"/>
  <c r="L9" i="37"/>
  <c r="L207" i="37"/>
  <c r="R207" i="37" s="1"/>
  <c r="L107" i="37"/>
  <c r="R107" i="37" s="1"/>
  <c r="L7" i="37"/>
  <c r="R7" i="37" s="1"/>
  <c r="Q5" i="29"/>
  <c r="Q6" i="29"/>
  <c r="Q7" i="29"/>
  <c r="Q8" i="29"/>
  <c r="Q9" i="29"/>
  <c r="Q10" i="29"/>
  <c r="Q11" i="29"/>
  <c r="Q12" i="29"/>
  <c r="Q13" i="29"/>
  <c r="Q14" i="29"/>
  <c r="Q15" i="29"/>
  <c r="Q16" i="29"/>
  <c r="Q17" i="29"/>
  <c r="Q18" i="29"/>
  <c r="Q19" i="29"/>
  <c r="Q20" i="29"/>
  <c r="Q21" i="29"/>
  <c r="Q22" i="29"/>
  <c r="AF1324" i="37" l="1"/>
  <c r="AF149" i="37"/>
  <c r="R13" i="131" l="1"/>
  <c r="O13" i="131"/>
  <c r="N13" i="131"/>
  <c r="M13" i="131"/>
  <c r="L13" i="131"/>
  <c r="K13" i="131"/>
  <c r="S12" i="131"/>
  <c r="P12" i="131"/>
  <c r="Q12" i="131" s="1"/>
  <c r="S11" i="131"/>
  <c r="P11" i="131"/>
  <c r="Q11" i="131" s="1"/>
  <c r="S10" i="131"/>
  <c r="P10" i="131"/>
  <c r="Q10" i="131" s="1"/>
  <c r="S9" i="131"/>
  <c r="P9" i="131"/>
  <c r="Q9" i="131" s="1"/>
  <c r="S8" i="131"/>
  <c r="P8" i="131"/>
  <c r="T10" i="131" l="1"/>
  <c r="U10" i="131" s="1"/>
  <c r="W10" i="131" s="1"/>
  <c r="T12" i="131"/>
  <c r="U12" i="131" s="1"/>
  <c r="W12" i="131" s="1"/>
  <c r="T9" i="131"/>
  <c r="U9" i="131" s="1"/>
  <c r="V9" i="131" s="1"/>
  <c r="T11" i="131"/>
  <c r="U11" i="131" s="1"/>
  <c r="V11" i="131" s="1"/>
  <c r="S13" i="131"/>
  <c r="P13" i="131"/>
  <c r="Q8" i="131"/>
  <c r="Q13" i="131" s="1"/>
  <c r="V12" i="131" l="1"/>
  <c r="V10" i="131"/>
  <c r="W11" i="131"/>
  <c r="W9" i="131"/>
  <c r="T8" i="131"/>
  <c r="T13" i="131" s="1"/>
  <c r="U8" i="131" l="1"/>
  <c r="W8" i="131" s="1"/>
  <c r="W13" i="131" s="1"/>
  <c r="V8" i="131" l="1"/>
  <c r="V13" i="131" s="1"/>
  <c r="U13" i="131"/>
  <c r="AD3884" i="37" l="1"/>
  <c r="T778" i="37" l="1"/>
  <c r="T28" i="37"/>
  <c r="T803" i="37" l="1"/>
  <c r="T53" i="37"/>
  <c r="T828" i="37" l="1"/>
  <c r="T78" i="37"/>
  <c r="AF299" i="37"/>
  <c r="T853" i="37" l="1"/>
  <c r="T103" i="37"/>
  <c r="T878" i="37" l="1"/>
  <c r="T128" i="37"/>
  <c r="T903" i="37" l="1"/>
  <c r="T153" i="37"/>
  <c r="T928" i="37" l="1"/>
  <c r="T178" i="37"/>
  <c r="T953" i="37" l="1"/>
  <c r="T203" i="37"/>
  <c r="T978" i="37" l="1"/>
  <c r="R40" i="37"/>
  <c r="L40" i="37"/>
  <c r="T228" i="37"/>
  <c r="T1003" i="37" l="1"/>
  <c r="L15" i="37"/>
  <c r="R15" i="37"/>
  <c r="T253" i="37"/>
  <c r="T1028" i="37" l="1"/>
  <c r="T278" i="37"/>
  <c r="AA3901" i="37"/>
  <c r="T1053" i="37" l="1"/>
  <c r="T303" i="37"/>
  <c r="T1078" i="37" l="1"/>
  <c r="T328" i="37"/>
  <c r="T1103" i="37" l="1"/>
  <c r="T353" i="37"/>
  <c r="T1128" i="37" l="1"/>
  <c r="T378" i="37"/>
  <c r="T1153" i="37" l="1"/>
  <c r="T403" i="37"/>
  <c r="T1178" i="37" l="1"/>
  <c r="T428" i="37"/>
  <c r="AF3528" i="37"/>
  <c r="AF3629" i="37"/>
  <c r="AF3604" i="37"/>
  <c r="AF3579" i="37"/>
  <c r="AF3554" i="37"/>
  <c r="AF3503" i="37"/>
  <c r="AF3478" i="37"/>
  <c r="AF3453" i="37"/>
  <c r="AF3427" i="37"/>
  <c r="AF3402" i="37"/>
  <c r="AF3377" i="37"/>
  <c r="AF3352" i="37"/>
  <c r="AF3327" i="37"/>
  <c r="AF3302" i="37"/>
  <c r="AF3277" i="37"/>
  <c r="AF3227" i="37"/>
  <c r="AF3152" i="37"/>
  <c r="AF3127" i="37"/>
  <c r="AF3102" i="37"/>
  <c r="AF3077" i="37"/>
  <c r="AF3052" i="37"/>
  <c r="AF3027" i="37"/>
  <c r="AF3002" i="37"/>
  <c r="AF2977" i="37"/>
  <c r="AF2952" i="37"/>
  <c r="AF2927" i="37"/>
  <c r="AF2877" i="37"/>
  <c r="AF2852" i="37"/>
  <c r="AF2752" i="37"/>
  <c r="AF2702" i="37"/>
  <c r="AF2652" i="37"/>
  <c r="AF2627" i="37"/>
  <c r="AF2602" i="37"/>
  <c r="AF2577" i="37"/>
  <c r="AF2552" i="37"/>
  <c r="AF2527" i="37"/>
  <c r="AF2502" i="37"/>
  <c r="AF2477" i="37"/>
  <c r="AF2452" i="37"/>
  <c r="AF2427" i="37"/>
  <c r="AF2402" i="37"/>
  <c r="AF2377" i="37"/>
  <c r="AF2351" i="37"/>
  <c r="AF2201" i="37"/>
  <c r="AF2176" i="37"/>
  <c r="AF2151" i="37"/>
  <c r="AF2126" i="37"/>
  <c r="AF2101" i="37"/>
  <c r="AF2076" i="37"/>
  <c r="AF2051" i="37"/>
  <c r="AF2026" i="37"/>
  <c r="AF2001" i="37"/>
  <c r="AF1976" i="37"/>
  <c r="AF1951" i="37"/>
  <c r="AF1926" i="37"/>
  <c r="AF1875" i="37"/>
  <c r="AF1850" i="37"/>
  <c r="AF1825" i="37"/>
  <c r="AF1800" i="37"/>
  <c r="AF1775" i="37"/>
  <c r="AF1750" i="37"/>
  <c r="AF1725" i="37"/>
  <c r="AF1700" i="37"/>
  <c r="AF1675" i="37"/>
  <c r="AF1650" i="37"/>
  <c r="AF1600" i="37"/>
  <c r="AF1575" i="37"/>
  <c r="AF1550" i="37"/>
  <c r="AF1525" i="37"/>
  <c r="AF1500" i="37"/>
  <c r="AF1475" i="37"/>
  <c r="AF1450" i="37"/>
  <c r="AF1425" i="37"/>
  <c r="AF1399" i="37"/>
  <c r="AF1374" i="37"/>
  <c r="AF1349" i="37"/>
  <c r="AF1299" i="37"/>
  <c r="AF1274" i="37"/>
  <c r="AF1249" i="37"/>
  <c r="AF1199" i="37"/>
  <c r="AF1174" i="37"/>
  <c r="AF1149" i="37"/>
  <c r="AF1099" i="37"/>
  <c r="AF1024" i="37"/>
  <c r="AF999" i="37"/>
  <c r="AF974" i="37"/>
  <c r="AF949" i="37"/>
  <c r="AF924" i="37"/>
  <c r="AF899" i="37"/>
  <c r="AF874" i="37"/>
  <c r="AF849" i="37"/>
  <c r="AF824" i="37"/>
  <c r="AF799" i="37"/>
  <c r="AF774" i="37"/>
  <c r="AF749" i="37"/>
  <c r="AF724" i="37"/>
  <c r="AF699" i="37"/>
  <c r="AF674" i="37"/>
  <c r="AF649" i="37"/>
  <c r="AF624" i="37"/>
  <c r="AF599" i="37"/>
  <c r="AF574" i="37"/>
  <c r="AF549" i="37"/>
  <c r="AF524" i="37"/>
  <c r="AF499" i="37"/>
  <c r="AF474" i="37"/>
  <c r="AF449" i="37"/>
  <c r="AF424" i="37"/>
  <c r="AF399" i="37"/>
  <c r="AF374" i="37"/>
  <c r="AF349" i="37"/>
  <c r="AF324" i="37"/>
  <c r="AF274" i="37"/>
  <c r="AF249" i="37"/>
  <c r="AF224" i="37"/>
  <c r="AF199" i="37"/>
  <c r="AF174" i="37"/>
  <c r="AF124" i="37"/>
  <c r="AF99" i="37"/>
  <c r="AF74" i="37"/>
  <c r="AF49" i="37"/>
  <c r="T1203" i="37" l="1"/>
  <c r="T453" i="37"/>
  <c r="R3513" i="37" l="1"/>
  <c r="L3012" i="37"/>
  <c r="T1228" i="37"/>
  <c r="T478" i="37"/>
  <c r="AE3917" i="37"/>
  <c r="T1253" i="37" l="1"/>
  <c r="T503" i="37"/>
  <c r="L3511" i="37"/>
  <c r="R3511" i="37" s="1"/>
  <c r="R3518" i="37"/>
  <c r="L3518" i="37"/>
  <c r="L3512" i="37"/>
  <c r="R3517" i="37"/>
  <c r="L3517" i="37"/>
  <c r="R3519" i="37"/>
  <c r="L3519" i="37"/>
  <c r="AD3010" i="37" l="1"/>
  <c r="T1278" i="37"/>
  <c r="AD3511" i="37"/>
  <c r="AD3507" i="37"/>
  <c r="T528" i="37"/>
  <c r="L3513" i="37"/>
  <c r="AD3509" i="37"/>
  <c r="R3512" i="37" l="1"/>
  <c r="R3515" i="37" s="1"/>
  <c r="L3011" i="37"/>
  <c r="T1303" i="37"/>
  <c r="T553" i="37"/>
  <c r="AD3514" i="37"/>
  <c r="AB3925" i="37"/>
  <c r="T1328" i="37" l="1"/>
  <c r="T603" i="37"/>
  <c r="T578" i="37"/>
  <c r="AC3516" i="37"/>
  <c r="T1353" i="37" l="1"/>
  <c r="T1378" i="37" l="1"/>
  <c r="AD3513" i="37"/>
  <c r="AC3515" i="37" s="1"/>
  <c r="AC3520" i="37" s="1"/>
  <c r="AC3522" i="37" s="1"/>
  <c r="T628" i="37"/>
  <c r="L2512" i="37"/>
  <c r="T1404" i="37" l="1"/>
  <c r="AC3521" i="37"/>
  <c r="T653" i="37"/>
  <c r="R214" i="37"/>
  <c r="L214" i="37"/>
  <c r="R414" i="37"/>
  <c r="L414" i="37"/>
  <c r="R614" i="37"/>
  <c r="L614" i="37"/>
  <c r="R789" i="37"/>
  <c r="L814" i="37"/>
  <c r="L1014" i="37"/>
  <c r="L1214" i="37"/>
  <c r="L1389" i="37"/>
  <c r="L1590" i="37"/>
  <c r="L1790" i="37"/>
  <c r="L1991" i="37"/>
  <c r="L2191" i="37"/>
  <c r="L2392" i="37"/>
  <c r="L2592" i="37"/>
  <c r="L2792" i="37"/>
  <c r="L2967" i="37"/>
  <c r="R3167" i="37"/>
  <c r="L3167" i="37"/>
  <c r="R3367" i="37"/>
  <c r="L3367" i="37"/>
  <c r="L3361" i="37"/>
  <c r="R3594" i="37"/>
  <c r="L3588" i="37"/>
  <c r="L3594" i="37"/>
  <c r="R139" i="37"/>
  <c r="L139" i="37"/>
  <c r="R339" i="37"/>
  <c r="L339" i="37"/>
  <c r="R539" i="37"/>
  <c r="L539" i="37"/>
  <c r="R739" i="37"/>
  <c r="L739" i="37"/>
  <c r="L939" i="37"/>
  <c r="R1064" i="37"/>
  <c r="L1139" i="37"/>
  <c r="L1415" i="37"/>
  <c r="L1615" i="37"/>
  <c r="R1615" i="37"/>
  <c r="L1815" i="37"/>
  <c r="L2016" i="37"/>
  <c r="L2216" i="37"/>
  <c r="L2417" i="37"/>
  <c r="L2617" i="37"/>
  <c r="L2817" i="37"/>
  <c r="L2992" i="37"/>
  <c r="R3192" i="37"/>
  <c r="L3186" i="37"/>
  <c r="L3192" i="37"/>
  <c r="R3392" i="37"/>
  <c r="L3386" i="37"/>
  <c r="L3392" i="37"/>
  <c r="R3619" i="37"/>
  <c r="L3613" i="37"/>
  <c r="L3619" i="37"/>
  <c r="R164" i="37"/>
  <c r="L164" i="37"/>
  <c r="R364" i="37"/>
  <c r="L364" i="37"/>
  <c r="R564" i="37"/>
  <c r="L564" i="37"/>
  <c r="R764" i="37"/>
  <c r="L764" i="37"/>
  <c r="L964" i="37"/>
  <c r="L1164" i="37"/>
  <c r="L1339" i="37"/>
  <c r="L1540" i="37"/>
  <c r="L1740" i="37"/>
  <c r="L1941" i="37"/>
  <c r="L2141" i="37"/>
  <c r="R2041" i="37"/>
  <c r="L2341" i="37"/>
  <c r="R2241" i="37"/>
  <c r="L2542" i="37"/>
  <c r="L2742" i="37"/>
  <c r="L2917" i="37"/>
  <c r="L3117" i="37"/>
  <c r="R3317" i="37"/>
  <c r="L3317" i="37"/>
  <c r="L3311" i="37"/>
  <c r="R3544" i="37"/>
  <c r="L3544" i="37"/>
  <c r="L3538" i="37"/>
  <c r="R89" i="37"/>
  <c r="L89" i="37"/>
  <c r="R289" i="37"/>
  <c r="L289" i="37"/>
  <c r="R489" i="37"/>
  <c r="L489" i="37"/>
  <c r="R689" i="37"/>
  <c r="L689" i="37"/>
  <c r="L889" i="37"/>
  <c r="R1089" i="37"/>
  <c r="L1089" i="37"/>
  <c r="L1289" i="37"/>
  <c r="L1465" i="37"/>
  <c r="L1665" i="37"/>
  <c r="L1865" i="37"/>
  <c r="L2066" i="37"/>
  <c r="L2266" i="37"/>
  <c r="L2467" i="37"/>
  <c r="L2667" i="37"/>
  <c r="L2867" i="37"/>
  <c r="L3042" i="37"/>
  <c r="R3242" i="37"/>
  <c r="L3242" i="37"/>
  <c r="L3236" i="37"/>
  <c r="R3443" i="37"/>
  <c r="L3443" i="37"/>
  <c r="L3437" i="37"/>
  <c r="R114" i="37"/>
  <c r="L114" i="37"/>
  <c r="R314" i="37"/>
  <c r="L314" i="37"/>
  <c r="R514" i="37"/>
  <c r="L514" i="37"/>
  <c r="R714" i="37"/>
  <c r="L714" i="37"/>
  <c r="L914" i="37"/>
  <c r="L1114" i="37"/>
  <c r="L1314" i="37"/>
  <c r="L1490" i="37"/>
  <c r="R1490" i="37"/>
  <c r="L1690" i="37"/>
  <c r="L1891" i="37"/>
  <c r="L2091" i="37"/>
  <c r="L2291" i="37"/>
  <c r="L2285" i="37"/>
  <c r="L2492" i="37"/>
  <c r="L2692" i="37"/>
  <c r="L3067" i="37"/>
  <c r="R3267" i="37"/>
  <c r="L3267" i="37"/>
  <c r="L3261" i="37"/>
  <c r="R3468" i="37"/>
  <c r="L3462" i="37"/>
  <c r="L3468" i="37"/>
  <c r="L39" i="37"/>
  <c r="R239" i="37"/>
  <c r="L239" i="37"/>
  <c r="R439" i="37"/>
  <c r="L439" i="37"/>
  <c r="R639" i="37"/>
  <c r="L639" i="37"/>
  <c r="L839" i="37"/>
  <c r="L1039" i="37"/>
  <c r="L1239" i="37"/>
  <c r="L1515" i="37"/>
  <c r="L1715" i="37"/>
  <c r="L1916" i="37"/>
  <c r="L2116" i="37"/>
  <c r="L2316" i="37"/>
  <c r="L2517" i="37"/>
  <c r="L2717" i="37"/>
  <c r="L2892" i="37"/>
  <c r="L3092" i="37"/>
  <c r="R3292" i="37"/>
  <c r="L3286" i="37"/>
  <c r="L3292" i="37"/>
  <c r="R2992" i="37"/>
  <c r="L3487" i="37"/>
  <c r="L3493" i="37"/>
  <c r="R64" i="37"/>
  <c r="L64" i="37"/>
  <c r="R264" i="37"/>
  <c r="L264" i="37"/>
  <c r="R464" i="37"/>
  <c r="L464" i="37"/>
  <c r="R664" i="37"/>
  <c r="L664" i="37"/>
  <c r="L864" i="37"/>
  <c r="L1064" i="37"/>
  <c r="L1264" i="37"/>
  <c r="L1440" i="37"/>
  <c r="L1640" i="37"/>
  <c r="L1840" i="37"/>
  <c r="L2041" i="37"/>
  <c r="L2241" i="37"/>
  <c r="L2442" i="37"/>
  <c r="L2642" i="37"/>
  <c r="L2842" i="37"/>
  <c r="R3017" i="37"/>
  <c r="L3017" i="37"/>
  <c r="R3217" i="37"/>
  <c r="L3211" i="37"/>
  <c r="L3217" i="37"/>
  <c r="R3417" i="37"/>
  <c r="L3411" i="37"/>
  <c r="L3417" i="37"/>
  <c r="R3644" i="37"/>
  <c r="L3644" i="37"/>
  <c r="L3638" i="37"/>
  <c r="R189" i="37"/>
  <c r="L189" i="37"/>
  <c r="R389" i="37"/>
  <c r="L389" i="37"/>
  <c r="R589" i="37"/>
  <c r="L589" i="37"/>
  <c r="L789" i="37"/>
  <c r="L989" i="37"/>
  <c r="L1189" i="37"/>
  <c r="L1364" i="37"/>
  <c r="L1565" i="37"/>
  <c r="L1765" i="37"/>
  <c r="L1966" i="37"/>
  <c r="L2166" i="37"/>
  <c r="L2367" i="37"/>
  <c r="L2567" i="37"/>
  <c r="L2767" i="37"/>
  <c r="L2942" i="37"/>
  <c r="R3142" i="37"/>
  <c r="L3142" i="37"/>
  <c r="R3342" i="37"/>
  <c r="L3336" i="37"/>
  <c r="L3342" i="37"/>
  <c r="R3569" i="37"/>
  <c r="L3569" i="37"/>
  <c r="L3563" i="37"/>
  <c r="R1966" i="37" l="1"/>
  <c r="R1289" i="37"/>
  <c r="R2442" i="37"/>
  <c r="R1189" i="37"/>
  <c r="R3092" i="37"/>
  <c r="R2467" i="37"/>
  <c r="R3042" i="37"/>
  <c r="R3117" i="37"/>
  <c r="R2517" i="37"/>
  <c r="R1840" i="37"/>
  <c r="R1891" i="37"/>
  <c r="R2567" i="37"/>
  <c r="R1264" i="37"/>
  <c r="R2116" i="37"/>
  <c r="R1941" i="37"/>
  <c r="R864" i="37"/>
  <c r="R914" i="37"/>
  <c r="R1465" i="37"/>
  <c r="R2166" i="37"/>
  <c r="R2867" i="37"/>
  <c r="R1440" i="37"/>
  <c r="R2692" i="37"/>
  <c r="R1039" i="37"/>
  <c r="R2291" i="37"/>
  <c r="R2942" i="37"/>
  <c r="R2367" i="37"/>
  <c r="R2266" i="37"/>
  <c r="R2842" i="37"/>
  <c r="R2617" i="37"/>
  <c r="R2742" i="37"/>
  <c r="R1790" i="37"/>
  <c r="R2717" i="37"/>
  <c r="R1364" i="37"/>
  <c r="R989" i="37"/>
  <c r="R2892" i="37"/>
  <c r="R2492" i="37"/>
  <c r="R2917" i="37"/>
  <c r="R2817" i="37"/>
  <c r="R2592" i="37"/>
  <c r="R2392" i="37"/>
  <c r="R2767" i="37"/>
  <c r="R2316" i="37"/>
  <c r="R2667" i="37"/>
  <c r="R2341" i="37"/>
  <c r="R2792" i="37"/>
  <c r="R2642" i="37"/>
  <c r="R1715" i="37"/>
  <c r="R3067" i="37"/>
  <c r="R2091" i="37"/>
  <c r="R2542" i="37"/>
  <c r="R2417" i="37"/>
  <c r="R2967" i="37"/>
  <c r="T1429" i="37"/>
  <c r="R1540" i="37"/>
  <c r="R1565" i="37"/>
  <c r="R1765" i="37"/>
  <c r="R1590" i="37"/>
  <c r="R839" i="37"/>
  <c r="R1314" i="37"/>
  <c r="R1665" i="37"/>
  <c r="R889" i="37"/>
  <c r="R2141" i="37"/>
  <c r="R1339" i="37"/>
  <c r="R1815" i="37"/>
  <c r="R939" i="37"/>
  <c r="R2191" i="37"/>
  <c r="R1389" i="37"/>
  <c r="R1916" i="37"/>
  <c r="R1865" i="37"/>
  <c r="R2016" i="37"/>
  <c r="R1139" i="37"/>
  <c r="R814" i="37"/>
  <c r="R1640" i="37"/>
  <c r="R1239" i="37"/>
  <c r="R1690" i="37"/>
  <c r="R2066" i="37"/>
  <c r="R1740" i="37"/>
  <c r="R964" i="37"/>
  <c r="R2216" i="37"/>
  <c r="R1415" i="37"/>
  <c r="R1014" i="37"/>
  <c r="R1515" i="37"/>
  <c r="R1114" i="37"/>
  <c r="R1164" i="37"/>
  <c r="R1991" i="37"/>
  <c r="R1214" i="37"/>
  <c r="R39" i="37"/>
  <c r="AC133" i="146"/>
  <c r="T678" i="37"/>
  <c r="R3493" i="37"/>
  <c r="T1454" i="37" l="1"/>
  <c r="T703" i="37"/>
  <c r="T1479" i="37" l="1"/>
  <c r="T728" i="37"/>
  <c r="T1504" i="37" l="1"/>
  <c r="T753" i="37"/>
  <c r="T1529" i="37" l="1"/>
  <c r="T1554" i="37" l="1"/>
  <c r="T1579" i="37" l="1"/>
  <c r="T1604" i="37" l="1"/>
  <c r="T1629" i="37" l="1"/>
  <c r="R1334" i="37"/>
  <c r="R3639" i="37"/>
  <c r="R3237" i="37" l="1"/>
  <c r="L2737" i="37"/>
  <c r="L1560" i="37"/>
  <c r="R559" i="37"/>
  <c r="L559" i="37"/>
  <c r="R2161" i="37"/>
  <c r="L2161" i="37"/>
  <c r="R3438" i="37"/>
  <c r="L2937" i="37"/>
  <c r="L2562" i="37"/>
  <c r="R1886" i="37"/>
  <c r="L1886" i="37"/>
  <c r="L1284" i="37"/>
  <c r="L809" i="37"/>
  <c r="R309" i="37"/>
  <c r="L309" i="37"/>
  <c r="R2537" i="37"/>
  <c r="L2537" i="37"/>
  <c r="R1860" i="37"/>
  <c r="L1860" i="37"/>
  <c r="R934" i="37"/>
  <c r="L934" i="37"/>
  <c r="R409" i="37"/>
  <c r="L409" i="37"/>
  <c r="R484" i="37"/>
  <c r="L484" i="37"/>
  <c r="R3412" i="37"/>
  <c r="L2912" i="37"/>
  <c r="L1159" i="37"/>
  <c r="R3287" i="37"/>
  <c r="L2787" i="37"/>
  <c r="L2236" i="37"/>
  <c r="L1785" i="37"/>
  <c r="L1234" i="37"/>
  <c r="R609" i="37"/>
  <c r="L609" i="37"/>
  <c r="R134" i="37"/>
  <c r="L134" i="37"/>
  <c r="R3362" i="37"/>
  <c r="L2862" i="37"/>
  <c r="R2086" i="37"/>
  <c r="L2086" i="37"/>
  <c r="L1109" i="37"/>
  <c r="L2587" i="37"/>
  <c r="L1485" i="37"/>
  <c r="R334" i="37"/>
  <c r="L334" i="37"/>
  <c r="R3337" i="37"/>
  <c r="L2837" i="37"/>
  <c r="L2412" i="37"/>
  <c r="R1710" i="37"/>
  <c r="L1710" i="37"/>
  <c r="R1209" i="37"/>
  <c r="L1209" i="37"/>
  <c r="R684" i="37"/>
  <c r="L684" i="37"/>
  <c r="R184" i="37"/>
  <c r="L184" i="37"/>
  <c r="R1685" i="37"/>
  <c r="L1685" i="37"/>
  <c r="R759" i="37"/>
  <c r="L759" i="37"/>
  <c r="R284" i="37"/>
  <c r="L284" i="37"/>
  <c r="R109" i="37"/>
  <c r="L109" i="37"/>
  <c r="R3312" i="37"/>
  <c r="L2812" i="37"/>
  <c r="R3614" i="37"/>
  <c r="L3112" i="37"/>
  <c r="L2687" i="37"/>
  <c r="R2136" i="37"/>
  <c r="L2136" i="37"/>
  <c r="R1660" i="37"/>
  <c r="L1660" i="37"/>
  <c r="R1009" i="37"/>
  <c r="L1009" i="37"/>
  <c r="R509" i="37"/>
  <c r="L509" i="37"/>
  <c r="R34" i="37"/>
  <c r="L34" i="37"/>
  <c r="R3262" i="37"/>
  <c r="L2762" i="37"/>
  <c r="L1810" i="37"/>
  <c r="L859" i="37"/>
  <c r="L2211" i="37"/>
  <c r="R2186" i="37"/>
  <c r="L2186" i="37"/>
  <c r="L1059" i="37"/>
  <c r="R84" i="37"/>
  <c r="L84" i="37"/>
  <c r="R1259" i="37"/>
  <c r="L1259" i="37"/>
  <c r="R659" i="37"/>
  <c r="L659" i="37"/>
  <c r="R159" i="37"/>
  <c r="L159" i="37"/>
  <c r="R3212" i="37"/>
  <c r="L2712" i="37"/>
  <c r="L2987" i="37"/>
  <c r="L1936" i="37"/>
  <c r="L1510" i="37"/>
  <c r="L909" i="37"/>
  <c r="R384" i="37"/>
  <c r="L384" i="37"/>
  <c r="L3087" i="37"/>
  <c r="R3162" i="37"/>
  <c r="L2662" i="37"/>
  <c r="R1635" i="37"/>
  <c r="L1635" i="37"/>
  <c r="R584" i="37"/>
  <c r="L584" i="37"/>
  <c r="R1911" i="37"/>
  <c r="L1911" i="37"/>
  <c r="R984" i="37"/>
  <c r="L984" i="37"/>
  <c r="R3564" i="37"/>
  <c r="L3062" i="37"/>
  <c r="R3137" i="37"/>
  <c r="L2637" i="37"/>
  <c r="R2061" i="37"/>
  <c r="L2061" i="37"/>
  <c r="L1460" i="37"/>
  <c r="R959" i="37"/>
  <c r="L959" i="37"/>
  <c r="R459" i="37"/>
  <c r="L459" i="37"/>
  <c r="L2612" i="37"/>
  <c r="R2336" i="37"/>
  <c r="L2036" i="37"/>
  <c r="R1034" i="37"/>
  <c r="L1034" i="37"/>
  <c r="R534" i="37"/>
  <c r="L534" i="37"/>
  <c r="R59" i="37"/>
  <c r="L59" i="37"/>
  <c r="R3539" i="37"/>
  <c r="L3037" i="37"/>
  <c r="L1535" i="37"/>
  <c r="R3387" i="37"/>
  <c r="L2887" i="37"/>
  <c r="R1835" i="37"/>
  <c r="L1835" i="37"/>
  <c r="R1585" i="37"/>
  <c r="L1435" i="37"/>
  <c r="R734" i="37"/>
  <c r="L734" i="37"/>
  <c r="R234" i="37"/>
  <c r="L234" i="37"/>
  <c r="R3463" i="37"/>
  <c r="L2962" i="37"/>
  <c r="L2487" i="37"/>
  <c r="R1309" i="37"/>
  <c r="L1309" i="37"/>
  <c r="R209" i="37"/>
  <c r="L209" i="37"/>
  <c r="L1760" i="37"/>
  <c r="R709" i="37"/>
  <c r="L709" i="37"/>
  <c r="R2962" i="37"/>
  <c r="R2512" i="37"/>
  <c r="T1654" i="37"/>
  <c r="R3488" i="37"/>
  <c r="R1435" i="37" l="1"/>
  <c r="R2937" i="37"/>
  <c r="R2862" i="37"/>
  <c r="R3062" i="37"/>
  <c r="R2837" i="37"/>
  <c r="R2036" i="37"/>
  <c r="R2737" i="37"/>
  <c r="R3112" i="37"/>
  <c r="R3589" i="37"/>
  <c r="R3087" i="37"/>
  <c r="R2487" i="37"/>
  <c r="R3187" i="37"/>
  <c r="R2687" i="37"/>
  <c r="R1760" i="37"/>
  <c r="T1679" i="37"/>
  <c r="T1704" i="37" l="1"/>
  <c r="T1729" i="37" l="1"/>
  <c r="T1754" i="37" l="1"/>
  <c r="T1779" i="37" l="1"/>
  <c r="L507" i="37"/>
  <c r="R507" i="37" s="1"/>
  <c r="L1959" i="37"/>
  <c r="R1959" i="37" s="1"/>
  <c r="T1804" i="37" l="1"/>
  <c r="L82" i="37"/>
  <c r="R82" i="37" s="1"/>
  <c r="T1829" i="37" l="1"/>
  <c r="L3637" i="37"/>
  <c r="R3637" i="37" s="1"/>
  <c r="T1854" i="37" l="1"/>
  <c r="AF3927" i="37"/>
  <c r="AF3925" i="37"/>
  <c r="AF3926" i="37" s="1"/>
  <c r="AE3927" i="37"/>
  <c r="AE3925" i="37"/>
  <c r="AE3926" i="37" s="1"/>
  <c r="AD3927" i="37"/>
  <c r="AD3925" i="37"/>
  <c r="AD3926" i="37" s="1"/>
  <c r="AC3927" i="37"/>
  <c r="AC3925" i="37"/>
  <c r="AC3926" i="37" s="1"/>
  <c r="AB3927" i="37"/>
  <c r="AB3926" i="37"/>
  <c r="AA3927" i="37"/>
  <c r="AA3925" i="37"/>
  <c r="AA3926" i="37" s="1"/>
  <c r="Z3927" i="37"/>
  <c r="Z3925" i="37"/>
  <c r="Z3926" i="37" s="1"/>
  <c r="Y3927" i="37"/>
  <c r="Y3925" i="37"/>
  <c r="Y3926" i="37" s="1"/>
  <c r="X3927" i="37"/>
  <c r="X3925" i="37"/>
  <c r="X3926" i="37" s="1"/>
  <c r="W3927" i="37"/>
  <c r="W3925" i="37"/>
  <c r="W3926" i="37" s="1"/>
  <c r="V3927" i="37"/>
  <c r="V3925" i="37"/>
  <c r="V3926" i="37" s="1"/>
  <c r="U3927" i="37"/>
  <c r="U3925" i="37"/>
  <c r="U3926" i="37" s="1"/>
  <c r="T3927" i="37"/>
  <c r="T3925" i="37"/>
  <c r="T3926" i="37" s="1"/>
  <c r="S3927" i="37"/>
  <c r="S3925" i="37"/>
  <c r="S3926" i="37" s="1"/>
  <c r="R3927" i="37"/>
  <c r="R3925" i="37"/>
  <c r="R3926" i="37" s="1"/>
  <c r="Q3927" i="37"/>
  <c r="Q3925" i="37"/>
  <c r="Q3926" i="37" s="1"/>
  <c r="P3927" i="37"/>
  <c r="P3925" i="37"/>
  <c r="P3926" i="37" s="1"/>
  <c r="O3927" i="37"/>
  <c r="O3925" i="37"/>
  <c r="O3926" i="37" s="1"/>
  <c r="N3927" i="37"/>
  <c r="N3925" i="37"/>
  <c r="N3926" i="37" s="1"/>
  <c r="M3927" i="37"/>
  <c r="M3925" i="37"/>
  <c r="M3926" i="37" s="1"/>
  <c r="L3927" i="37"/>
  <c r="L3925" i="37"/>
  <c r="L3926" i="37" s="1"/>
  <c r="K3927" i="37"/>
  <c r="K3925" i="37"/>
  <c r="K3926" i="37" s="1"/>
  <c r="J3927" i="37"/>
  <c r="J3925" i="37"/>
  <c r="J3926" i="37" s="1"/>
  <c r="I3927" i="37"/>
  <c r="I3925" i="37"/>
  <c r="I3926" i="37" s="1"/>
  <c r="H3927" i="37"/>
  <c r="H3925" i="37"/>
  <c r="H3926" i="37" s="1"/>
  <c r="G3927" i="37"/>
  <c r="G3925" i="37"/>
  <c r="G3926" i="37" s="1"/>
  <c r="F3927" i="37"/>
  <c r="F3925" i="37"/>
  <c r="F3926" i="37" s="1"/>
  <c r="E3927" i="37"/>
  <c r="E3925" i="37"/>
  <c r="E3926" i="37" s="1"/>
  <c r="D3927" i="37"/>
  <c r="D3925" i="37"/>
  <c r="D3926" i="37" s="1"/>
  <c r="C3927" i="37"/>
  <c r="C3925" i="37"/>
  <c r="C3926" i="37" s="1"/>
  <c r="B3927" i="37"/>
  <c r="B3925" i="37"/>
  <c r="B3926" i="37" s="1"/>
  <c r="AD3918" i="37"/>
  <c r="U3909" i="37"/>
  <c r="U3908" i="37"/>
  <c r="L3909" i="37"/>
  <c r="L3908" i="37"/>
  <c r="L3907" i="37"/>
  <c r="AD3908" i="37"/>
  <c r="T1880" i="37" l="1"/>
  <c r="AD3919" i="37"/>
  <c r="T1905" i="37" l="1"/>
  <c r="R3645" i="37"/>
  <c r="L3645" i="37"/>
  <c r="T1930" i="37" l="1"/>
  <c r="L3643" i="37"/>
  <c r="T1955" i="37" l="1"/>
  <c r="AD3637" i="37"/>
  <c r="R3643" i="37"/>
  <c r="AD3633" i="37"/>
  <c r="T1980" i="37" l="1"/>
  <c r="L3639" i="37"/>
  <c r="AD3640" i="37"/>
  <c r="T2005" i="37" l="1"/>
  <c r="R3638" i="37"/>
  <c r="R3641" i="37" s="1"/>
  <c r="AD3635" i="37"/>
  <c r="T2030" i="37" l="1"/>
  <c r="AC3641" i="37"/>
  <c r="AC3642" i="37"/>
  <c r="T2055" i="37" l="1"/>
  <c r="AC3646" i="37"/>
  <c r="AC3647" i="37" s="1"/>
  <c r="T2080" i="37" l="1"/>
  <c r="AC3648" i="37"/>
  <c r="T2105" i="37" l="1"/>
  <c r="T2130" i="37" l="1"/>
  <c r="T2155" i="37" l="1"/>
  <c r="T2180" i="37" l="1"/>
  <c r="T2205" i="37" l="1"/>
  <c r="L32" i="37"/>
  <c r="R32" i="37" s="1"/>
  <c r="T2230" i="37" l="1"/>
  <c r="T2255" i="37" l="1"/>
  <c r="T2280" i="37" l="1"/>
  <c r="T2305" i="37" l="1"/>
  <c r="AE3903" i="37"/>
  <c r="AF3901" i="37"/>
  <c r="AF3902" i="37" s="1"/>
  <c r="AF3903" i="37"/>
  <c r="B3901" i="37"/>
  <c r="B3902" i="37" s="1"/>
  <c r="AE3901" i="37"/>
  <c r="AE3902" i="37" s="1"/>
  <c r="AD3903" i="37"/>
  <c r="AD3901" i="37"/>
  <c r="AD3902" i="37" s="1"/>
  <c r="AC3903" i="37"/>
  <c r="AC3901" i="37"/>
  <c r="AC3902" i="37" s="1"/>
  <c r="AB3903" i="37"/>
  <c r="AB3901" i="37"/>
  <c r="AB3902" i="37" s="1"/>
  <c r="AA3903" i="37"/>
  <c r="Z3903" i="37"/>
  <c r="Z3901" i="37"/>
  <c r="Z3902" i="37" s="1"/>
  <c r="Y3903" i="37"/>
  <c r="Y3901" i="37"/>
  <c r="Y3902" i="37" s="1"/>
  <c r="X3903" i="37"/>
  <c r="X3901" i="37"/>
  <c r="X3902" i="37" s="1"/>
  <c r="W3903" i="37"/>
  <c r="W3901" i="37"/>
  <c r="W3902" i="37" s="1"/>
  <c r="V3903" i="37"/>
  <c r="V3901" i="37"/>
  <c r="V3902" i="37" s="1"/>
  <c r="U3903" i="37"/>
  <c r="U3901" i="37"/>
  <c r="U3902" i="37" s="1"/>
  <c r="T3903" i="37"/>
  <c r="T3901" i="37"/>
  <c r="T3902" i="37" s="1"/>
  <c r="S3903" i="37"/>
  <c r="S3901" i="37"/>
  <c r="S3902" i="37" s="1"/>
  <c r="R3903" i="37"/>
  <c r="R3901" i="37"/>
  <c r="R3902" i="37" s="1"/>
  <c r="Q3903" i="37"/>
  <c r="Q3901" i="37"/>
  <c r="Q3902" i="37" s="1"/>
  <c r="P3903" i="37"/>
  <c r="P3901" i="37"/>
  <c r="P3902" i="37" s="1"/>
  <c r="O3903" i="37"/>
  <c r="O3901" i="37"/>
  <c r="O3902" i="37" s="1"/>
  <c r="N3903" i="37"/>
  <c r="N3901" i="37"/>
  <c r="N3902" i="37" s="1"/>
  <c r="M3903" i="37"/>
  <c r="M3901" i="37"/>
  <c r="M3902" i="37" s="1"/>
  <c r="L3903" i="37"/>
  <c r="L3901" i="37"/>
  <c r="L3902" i="37" s="1"/>
  <c r="K3903" i="37"/>
  <c r="K3901" i="37"/>
  <c r="K3902" i="37" s="1"/>
  <c r="J3903" i="37"/>
  <c r="J3901" i="37"/>
  <c r="J3902" i="37" s="1"/>
  <c r="I3903" i="37"/>
  <c r="I3901" i="37"/>
  <c r="I3902" i="37" s="1"/>
  <c r="H3903" i="37"/>
  <c r="H3901" i="37"/>
  <c r="H3902" i="37" s="1"/>
  <c r="G3903" i="37"/>
  <c r="L3883" i="37"/>
  <c r="G3901" i="37"/>
  <c r="G3902" i="37" s="1"/>
  <c r="F3903" i="37"/>
  <c r="F3901" i="37"/>
  <c r="F3902" i="37" s="1"/>
  <c r="E3903" i="37"/>
  <c r="E3901" i="37"/>
  <c r="E3902" i="37" s="1"/>
  <c r="D3903" i="37"/>
  <c r="D3901" i="37"/>
  <c r="D3902" i="37" s="1"/>
  <c r="C3903" i="37"/>
  <c r="C3901" i="37"/>
  <c r="C3902" i="37" s="1"/>
  <c r="B3903" i="37"/>
  <c r="AD3894" i="37"/>
  <c r="AE3893" i="37"/>
  <c r="U3885" i="37"/>
  <c r="U3884" i="37"/>
  <c r="L3885" i="37"/>
  <c r="L3884" i="37"/>
  <c r="AF3878" i="37"/>
  <c r="AF3876" i="37"/>
  <c r="AF3877" i="37" s="1"/>
  <c r="AE3878" i="37"/>
  <c r="AE3876" i="37"/>
  <c r="AE3877" i="37" s="1"/>
  <c r="AD3878" i="37"/>
  <c r="AD3876" i="37"/>
  <c r="AD3877" i="37" s="1"/>
  <c r="AC3878" i="37"/>
  <c r="AC3876" i="37"/>
  <c r="AC3877" i="37" s="1"/>
  <c r="AB3878" i="37"/>
  <c r="AB3876" i="37"/>
  <c r="AB3877" i="37" s="1"/>
  <c r="AA3878" i="37"/>
  <c r="AA3876" i="37"/>
  <c r="AA3877" i="37" s="1"/>
  <c r="Z3878" i="37"/>
  <c r="Z3876" i="37"/>
  <c r="Z3877" i="37" s="1"/>
  <c r="Y3878" i="37"/>
  <c r="Y3876" i="37"/>
  <c r="Y3877" i="37" s="1"/>
  <c r="X3878" i="37"/>
  <c r="X3876" i="37"/>
  <c r="X3877" i="37" s="1"/>
  <c r="W3878" i="37"/>
  <c r="W3876" i="37"/>
  <c r="W3877" i="37" s="1"/>
  <c r="V3878" i="37"/>
  <c r="V3876" i="37"/>
  <c r="V3877" i="37" s="1"/>
  <c r="U3878" i="37"/>
  <c r="U3876" i="37"/>
  <c r="U3877" i="37" s="1"/>
  <c r="T3878" i="37"/>
  <c r="T3876" i="37"/>
  <c r="T3877" i="37" s="1"/>
  <c r="S3878" i="37"/>
  <c r="S3876" i="37"/>
  <c r="S3877" i="37" s="1"/>
  <c r="R3878" i="37"/>
  <c r="R3876" i="37"/>
  <c r="R3877" i="37" s="1"/>
  <c r="Q3878" i="37"/>
  <c r="Q3876" i="37"/>
  <c r="Q3877" i="37" s="1"/>
  <c r="P3878" i="37"/>
  <c r="P3876" i="37"/>
  <c r="P3877" i="37" s="1"/>
  <c r="O3878" i="37"/>
  <c r="O3876" i="37"/>
  <c r="O3877" i="37" s="1"/>
  <c r="N3878" i="37"/>
  <c r="N3876" i="37"/>
  <c r="N3877" i="37" s="1"/>
  <c r="M3878" i="37"/>
  <c r="M3876" i="37"/>
  <c r="M3877" i="37" s="1"/>
  <c r="L3878" i="37"/>
  <c r="L3876" i="37"/>
  <c r="L3877" i="37" s="1"/>
  <c r="K3878" i="37"/>
  <c r="K3876" i="37"/>
  <c r="K3877" i="37" s="1"/>
  <c r="H3878" i="37"/>
  <c r="H3876" i="37"/>
  <c r="H3877" i="37" s="1"/>
  <c r="J3878" i="37"/>
  <c r="J3876" i="37"/>
  <c r="J3877" i="37" s="1"/>
  <c r="I3878" i="37"/>
  <c r="I3876" i="37"/>
  <c r="I3877" i="37" s="1"/>
  <c r="G3878" i="37"/>
  <c r="G3876" i="37"/>
  <c r="G3877" i="37" s="1"/>
  <c r="F3878" i="37"/>
  <c r="F3876" i="37"/>
  <c r="F3877" i="37" s="1"/>
  <c r="E3878" i="37"/>
  <c r="E3876" i="37"/>
  <c r="E3877" i="37" s="1"/>
  <c r="D3878" i="37"/>
  <c r="D3876" i="37"/>
  <c r="D3877" i="37" s="1"/>
  <c r="C3878" i="37"/>
  <c r="C3876" i="37"/>
  <c r="C3877" i="37" s="1"/>
  <c r="B3878" i="37"/>
  <c r="B3876" i="37"/>
  <c r="B3877" i="37" s="1"/>
  <c r="AD3869" i="37"/>
  <c r="AE3868" i="37"/>
  <c r="U3860" i="37"/>
  <c r="U3859" i="37"/>
  <c r="L3860" i="37"/>
  <c r="L3859" i="37"/>
  <c r="L3858" i="37"/>
  <c r="AA3902" i="37"/>
  <c r="AD3859" i="37"/>
  <c r="AD3863" i="37"/>
  <c r="AD3864" i="37"/>
  <c r="L3865" i="37"/>
  <c r="T2330" i="37" l="1"/>
  <c r="L3864" i="37"/>
  <c r="L3870" i="37"/>
  <c r="S3870" i="37" s="1"/>
  <c r="AD3895" i="37"/>
  <c r="S3865" i="37"/>
  <c r="AD3870" i="37"/>
  <c r="T2356" i="37" l="1"/>
  <c r="R3620" i="37"/>
  <c r="L3620" i="37"/>
  <c r="S3864" i="37"/>
  <c r="L3868" i="37"/>
  <c r="S3868" i="37" s="1"/>
  <c r="L3869" i="37"/>
  <c r="S3869" i="37" s="1"/>
  <c r="L3862" i="37"/>
  <c r="S3862" i="37" s="1"/>
  <c r="T2381" i="37" l="1"/>
  <c r="L3612" i="37"/>
  <c r="R3612" i="37" s="1"/>
  <c r="R3618" i="37"/>
  <c r="L3618" i="37"/>
  <c r="AD3110" i="37" l="1"/>
  <c r="T2406" i="37"/>
  <c r="AD3612" i="37"/>
  <c r="L3111" i="37"/>
  <c r="AD3608" i="37"/>
  <c r="AD3862" i="37"/>
  <c r="L3863" i="37"/>
  <c r="T2431" i="37" l="1"/>
  <c r="L3614" i="37"/>
  <c r="AD3615" i="37"/>
  <c r="AD3865" i="37"/>
  <c r="AD3860" i="37"/>
  <c r="T2456" i="37" l="1"/>
  <c r="R3613" i="37"/>
  <c r="R3616" i="37" s="1"/>
  <c r="AD3610" i="37"/>
  <c r="S3863" i="37"/>
  <c r="S3866" i="37" s="1"/>
  <c r="AC3866" i="37" s="1"/>
  <c r="T2481" i="37" l="1"/>
  <c r="AC3617" i="37"/>
  <c r="T2506" i="37" l="1"/>
  <c r="AD3614" i="37"/>
  <c r="AC3616" i="37" s="1"/>
  <c r="AC3621" i="37" s="1"/>
  <c r="T2531" i="37" l="1"/>
  <c r="AC3623" i="37"/>
  <c r="AC3622" i="37"/>
  <c r="AF3829" i="37"/>
  <c r="AF3827" i="37"/>
  <c r="AF3828" i="37" s="1"/>
  <c r="AE3829" i="37"/>
  <c r="AE3827" i="37"/>
  <c r="AE3828" i="37" s="1"/>
  <c r="AD3829" i="37"/>
  <c r="AD3827" i="37"/>
  <c r="AD3828" i="37" s="1"/>
  <c r="AC3829" i="37"/>
  <c r="AC3827" i="37"/>
  <c r="AC3828" i="37" s="1"/>
  <c r="AB3829" i="37"/>
  <c r="AB3827" i="37"/>
  <c r="AB3828" i="37" s="1"/>
  <c r="AA3829" i="37"/>
  <c r="AA3827" i="37"/>
  <c r="AA3828" i="37" s="1"/>
  <c r="Z3829" i="37"/>
  <c r="Z3827" i="37"/>
  <c r="Z3828" i="37" s="1"/>
  <c r="Y3829" i="37"/>
  <c r="Y3827" i="37"/>
  <c r="Y3828" i="37" s="1"/>
  <c r="X3829" i="37"/>
  <c r="X3827" i="37"/>
  <c r="X3828" i="37" s="1"/>
  <c r="W3829" i="37"/>
  <c r="W3827" i="37"/>
  <c r="W3828" i="37" s="1"/>
  <c r="V3829" i="37"/>
  <c r="V3827" i="37"/>
  <c r="V3828" i="37" s="1"/>
  <c r="U3829" i="37"/>
  <c r="U3827" i="37"/>
  <c r="U3828" i="37" s="1"/>
  <c r="T3829" i="37"/>
  <c r="T3827" i="37"/>
  <c r="T3828" i="37" s="1"/>
  <c r="S3829" i="37"/>
  <c r="S3827" i="37"/>
  <c r="S3828" i="37" s="1"/>
  <c r="R3829" i="37"/>
  <c r="R3827" i="37"/>
  <c r="R3828" i="37" s="1"/>
  <c r="Q3829" i="37"/>
  <c r="Q3827" i="37"/>
  <c r="Q3828" i="37" s="1"/>
  <c r="P3829" i="37"/>
  <c r="P3827" i="37"/>
  <c r="P3828" i="37" s="1"/>
  <c r="O3829" i="37"/>
  <c r="O3827" i="37"/>
  <c r="O3828" i="37" s="1"/>
  <c r="N3829" i="37"/>
  <c r="N3827" i="37"/>
  <c r="N3828" i="37" s="1"/>
  <c r="M3829" i="37"/>
  <c r="M3827" i="37"/>
  <c r="M3828" i="37" s="1"/>
  <c r="L3829" i="37"/>
  <c r="L3827" i="37"/>
  <c r="L3828" i="37" s="1"/>
  <c r="K3829" i="37"/>
  <c r="K3827" i="37"/>
  <c r="K3828" i="37" s="1"/>
  <c r="J3829" i="37"/>
  <c r="J3827" i="37"/>
  <c r="J3828" i="37" s="1"/>
  <c r="I3829" i="37"/>
  <c r="I3827" i="37"/>
  <c r="I3828" i="37" s="1"/>
  <c r="H3829" i="37"/>
  <c r="H3827" i="37"/>
  <c r="H3828" i="37" s="1"/>
  <c r="G3829" i="37"/>
  <c r="G3827" i="37"/>
  <c r="G3828" i="37" s="1"/>
  <c r="F3829" i="37"/>
  <c r="F3827" i="37"/>
  <c r="F3828" i="37" s="1"/>
  <c r="E3829" i="37"/>
  <c r="E3827" i="37"/>
  <c r="E3828" i="37" s="1"/>
  <c r="D3829" i="37"/>
  <c r="D3827" i="37"/>
  <c r="D3828" i="37" s="1"/>
  <c r="C3829" i="37"/>
  <c r="C3827" i="37"/>
  <c r="C3828" i="37" s="1"/>
  <c r="B3829" i="37"/>
  <c r="B3827" i="37"/>
  <c r="B3828" i="37" s="1"/>
  <c r="AD3819" i="37"/>
  <c r="AE3818" i="37"/>
  <c r="U3810" i="37"/>
  <c r="U3809" i="37"/>
  <c r="U3808" i="37"/>
  <c r="L3810" i="37"/>
  <c r="L3809" i="37"/>
  <c r="L3808" i="37"/>
  <c r="AD3809" i="37"/>
  <c r="AD3813" i="37"/>
  <c r="L3815" i="37"/>
  <c r="T2556" i="37" l="1"/>
  <c r="L3814" i="37"/>
  <c r="AD3820" i="37"/>
  <c r="S3815" i="37"/>
  <c r="T2581" i="37" l="1"/>
  <c r="S3814" i="37"/>
  <c r="L3820" i="37"/>
  <c r="S3820" i="37" s="1"/>
  <c r="L3812" i="37"/>
  <c r="S3812" i="37" s="1"/>
  <c r="AD3814" i="37"/>
  <c r="L3818" i="37"/>
  <c r="S3818" i="37" s="1"/>
  <c r="L3819" i="37"/>
  <c r="S3819" i="37" s="1"/>
  <c r="T2606" i="37" l="1"/>
  <c r="S3813" i="37"/>
  <c r="S3816" i="37" s="1"/>
  <c r="AD3812" i="37"/>
  <c r="T2631" i="37" l="1"/>
  <c r="AD3810" i="37"/>
  <c r="AD3815" i="37"/>
  <c r="L3813" i="37"/>
  <c r="T2656" i="37" l="1"/>
  <c r="AC3816" i="37"/>
  <c r="T2681" i="37" l="1"/>
  <c r="AF3853" i="37"/>
  <c r="AF3851" i="37"/>
  <c r="AE3853" i="37"/>
  <c r="AE3851" i="37"/>
  <c r="AD3853" i="37"/>
  <c r="AD3851" i="37"/>
  <c r="AC3853" i="37"/>
  <c r="AC3851" i="37"/>
  <c r="AB3853" i="37"/>
  <c r="AB3851" i="37"/>
  <c r="AA3853" i="37"/>
  <c r="AA3851" i="37"/>
  <c r="Z3853" i="37"/>
  <c r="Z3851" i="37"/>
  <c r="Y3853" i="37"/>
  <c r="Y3851" i="37"/>
  <c r="X3853" i="37"/>
  <c r="X3851" i="37"/>
  <c r="W3853" i="37"/>
  <c r="W3851" i="37"/>
  <c r="V3853" i="37"/>
  <c r="V3851" i="37"/>
  <c r="U3853" i="37"/>
  <c r="U3851" i="37"/>
  <c r="T3853" i="37"/>
  <c r="T3851" i="37"/>
  <c r="S3853" i="37"/>
  <c r="S3851" i="37"/>
  <c r="R3853" i="37"/>
  <c r="R3851" i="37"/>
  <c r="Q3853" i="37"/>
  <c r="Q3851" i="37"/>
  <c r="P3853" i="37"/>
  <c r="P3851" i="37"/>
  <c r="O3853" i="37"/>
  <c r="O3851" i="37"/>
  <c r="N3853" i="37"/>
  <c r="N3851" i="37"/>
  <c r="M3853" i="37"/>
  <c r="M3851" i="37"/>
  <c r="L3853" i="37"/>
  <c r="L3851" i="37"/>
  <c r="H3853" i="37"/>
  <c r="H3851" i="37"/>
  <c r="C3851" i="37"/>
  <c r="AD3844" i="37"/>
  <c r="AE3843" i="37"/>
  <c r="K3853" i="37"/>
  <c r="K3851" i="37"/>
  <c r="J3853" i="37"/>
  <c r="J3851" i="37"/>
  <c r="I3853" i="37"/>
  <c r="I3851" i="37"/>
  <c r="G3853" i="37"/>
  <c r="G3851" i="37"/>
  <c r="F3853" i="37"/>
  <c r="F3851" i="37"/>
  <c r="E3853" i="37"/>
  <c r="E3851" i="37"/>
  <c r="D3853" i="37"/>
  <c r="D3851" i="37"/>
  <c r="C3853" i="37"/>
  <c r="B3853" i="37"/>
  <c r="B3851" i="37"/>
  <c r="U3835" i="37"/>
  <c r="U3834" i="37"/>
  <c r="L3835" i="37"/>
  <c r="T2706" i="37" l="1"/>
  <c r="AD3845" i="37"/>
  <c r="L3834" i="37"/>
  <c r="L3833" i="37"/>
  <c r="T2731" i="37" l="1"/>
  <c r="L257" i="37"/>
  <c r="R257" i="37" s="1"/>
  <c r="AE3852" i="37"/>
  <c r="AA3852" i="37"/>
  <c r="W3852" i="37"/>
  <c r="S3852" i="37"/>
  <c r="O3852" i="37"/>
  <c r="K3852" i="37"/>
  <c r="G3852" i="37"/>
  <c r="C3852" i="37"/>
  <c r="AF3852" i="37"/>
  <c r="AD3852" i="37"/>
  <c r="AC3852" i="37"/>
  <c r="AB3852" i="37"/>
  <c r="Z3852" i="37"/>
  <c r="Y3852" i="37"/>
  <c r="X3852" i="37"/>
  <c r="V3852" i="37"/>
  <c r="U3852" i="37"/>
  <c r="T3852" i="37"/>
  <c r="R3852" i="37"/>
  <c r="Q3852" i="37"/>
  <c r="P3852" i="37"/>
  <c r="N3852" i="37"/>
  <c r="M3852" i="37"/>
  <c r="L3852" i="37"/>
  <c r="J3852" i="37"/>
  <c r="I3852" i="37"/>
  <c r="H3852" i="37"/>
  <c r="F3852" i="37"/>
  <c r="E3852" i="37"/>
  <c r="D3852" i="37"/>
  <c r="B3852" i="37"/>
  <c r="T2756" i="37" l="1"/>
  <c r="T2781" i="37" l="1"/>
  <c r="T2806" i="37" l="1"/>
  <c r="L3587" i="37"/>
  <c r="R3587" i="37" s="1"/>
  <c r="T2831" i="37" l="1"/>
  <c r="R3595" i="37"/>
  <c r="L3595" i="37"/>
  <c r="AD3085" i="37" l="1"/>
  <c r="T2856" i="37"/>
  <c r="AD3587" i="37"/>
  <c r="R565" i="37"/>
  <c r="L565" i="37"/>
  <c r="R1340" i="37"/>
  <c r="L1466" i="37"/>
  <c r="L2393" i="37"/>
  <c r="R3318" i="37"/>
  <c r="L3318" i="37"/>
  <c r="R390" i="37"/>
  <c r="L390" i="37"/>
  <c r="L940" i="37"/>
  <c r="L1441" i="37"/>
  <c r="L2117" i="37"/>
  <c r="L3068" i="37"/>
  <c r="L1992" i="37"/>
  <c r="R90" i="37"/>
  <c r="L90" i="37"/>
  <c r="R1065" i="37"/>
  <c r="L1140" i="37"/>
  <c r="R140" i="37"/>
  <c r="L140" i="37"/>
  <c r="L1165" i="37"/>
  <c r="R1641" i="37"/>
  <c r="L1841" i="37"/>
  <c r="L2968" i="37"/>
  <c r="L2217" i="37"/>
  <c r="R3293" i="37"/>
  <c r="L3293" i="37"/>
  <c r="L1215" i="37"/>
  <c r="L1942" i="37"/>
  <c r="L2868" i="37"/>
  <c r="R215" i="37"/>
  <c r="L215" i="37"/>
  <c r="R740" i="37"/>
  <c r="L740" i="37"/>
  <c r="L1240" i="37"/>
  <c r="L1866" i="37"/>
  <c r="L2893" i="37"/>
  <c r="R715" i="37"/>
  <c r="L715" i="37"/>
  <c r="L1716" i="37"/>
  <c r="R665" i="37"/>
  <c r="L665" i="37"/>
  <c r="L1741" i="37"/>
  <c r="L2493" i="37"/>
  <c r="R3545" i="37"/>
  <c r="L3545" i="37"/>
  <c r="L2918" i="37"/>
  <c r="L915" i="37"/>
  <c r="L1641" i="37"/>
  <c r="L2668" i="37"/>
  <c r="R2993" i="37"/>
  <c r="L3494" i="37"/>
  <c r="R540" i="37"/>
  <c r="L540" i="37"/>
  <c r="L1040" i="37"/>
  <c r="L1616" i="37"/>
  <c r="L2292" i="37"/>
  <c r="R3168" i="37"/>
  <c r="L3168" i="37"/>
  <c r="L2443" i="37"/>
  <c r="R415" i="37"/>
  <c r="L415" i="37"/>
  <c r="L1340" i="37"/>
  <c r="R290" i="37"/>
  <c r="L290" i="37"/>
  <c r="L1365" i="37"/>
  <c r="L2092" i="37"/>
  <c r="R3243" i="37"/>
  <c r="L3243" i="37"/>
  <c r="L2468" i="37"/>
  <c r="R3469" i="37"/>
  <c r="L3469" i="37"/>
  <c r="L3593" i="37"/>
  <c r="L965" i="37"/>
  <c r="L1791" i="37"/>
  <c r="L2693" i="37"/>
  <c r="R115" i="37"/>
  <c r="L115" i="37"/>
  <c r="R590" i="37"/>
  <c r="L590" i="37"/>
  <c r="L1090" i="37"/>
  <c r="L1666" i="37"/>
  <c r="L2793" i="37"/>
  <c r="R3218" i="37"/>
  <c r="L3218" i="37"/>
  <c r="R2518" i="37"/>
  <c r="L2518" i="37"/>
  <c r="R465" i="37"/>
  <c r="L465" i="37"/>
  <c r="L1516" i="37"/>
  <c r="R440" i="37"/>
  <c r="L440" i="37"/>
  <c r="L1541" i="37"/>
  <c r="L2242" i="37"/>
  <c r="R3343" i="37"/>
  <c r="L3343" i="37"/>
  <c r="L2618" i="37"/>
  <c r="L1065" i="37"/>
  <c r="L1892" i="37"/>
  <c r="L2818" i="37"/>
  <c r="R165" i="37"/>
  <c r="L165" i="37"/>
  <c r="R690" i="37"/>
  <c r="L690" i="37"/>
  <c r="L1115" i="37"/>
  <c r="L1766" i="37"/>
  <c r="R2843" i="37"/>
  <c r="L2843" i="37"/>
  <c r="R3368" i="37"/>
  <c r="L3368" i="37"/>
  <c r="L2543" i="37"/>
  <c r="R640" i="37"/>
  <c r="L640" i="37"/>
  <c r="L1566" i="37"/>
  <c r="R515" i="37"/>
  <c r="L515" i="37"/>
  <c r="L1691" i="37"/>
  <c r="R2042" i="37"/>
  <c r="L2342" i="37"/>
  <c r="R3393" i="37"/>
  <c r="L3393" i="37"/>
  <c r="L2743" i="37"/>
  <c r="R3418" i="37"/>
  <c r="L3418" i="37"/>
  <c r="R765" i="37"/>
  <c r="L765" i="37"/>
  <c r="L1591" i="37"/>
  <c r="R2267" i="37"/>
  <c r="L2568" i="37"/>
  <c r="R3444" i="37"/>
  <c r="L3444" i="37"/>
  <c r="R490" i="37"/>
  <c r="L490" i="37"/>
  <c r="L990" i="37"/>
  <c r="L1491" i="37"/>
  <c r="L2167" i="37"/>
  <c r="R3118" i="37"/>
  <c r="L3118" i="37"/>
  <c r="L2418" i="37"/>
  <c r="R265" i="37"/>
  <c r="L265" i="37"/>
  <c r="L1190" i="37"/>
  <c r="R240" i="37"/>
  <c r="L240" i="37"/>
  <c r="L1315" i="37"/>
  <c r="L2017" i="37"/>
  <c r="L3043" i="37"/>
  <c r="L2317" i="37"/>
  <c r="R190" i="37"/>
  <c r="L190" i="37"/>
  <c r="L1265" i="37"/>
  <c r="R2142" i="37"/>
  <c r="L2142" i="37"/>
  <c r="R3093" i="37"/>
  <c r="L3093" i="37"/>
  <c r="R315" i="37"/>
  <c r="L315" i="37"/>
  <c r="L790" i="37"/>
  <c r="L1290" i="37"/>
  <c r="L1917" i="37"/>
  <c r="L2943" i="37"/>
  <c r="L2593" i="37"/>
  <c r="R3193" i="37"/>
  <c r="L3193" i="37"/>
  <c r="L815" i="37"/>
  <c r="L2368" i="37"/>
  <c r="L840" i="37"/>
  <c r="R2067" i="37"/>
  <c r="L2067" i="37"/>
  <c r="L2718" i="37"/>
  <c r="R1816" i="37"/>
  <c r="L1816" i="37"/>
  <c r="R3018" i="37"/>
  <c r="L3018" i="37"/>
  <c r="R3570" i="37"/>
  <c r="L3570" i="37"/>
  <c r="R340" i="37"/>
  <c r="L340" i="37"/>
  <c r="L1416" i="37"/>
  <c r="L2267" i="37"/>
  <c r="R3143" i="37"/>
  <c r="L3143" i="37"/>
  <c r="R365" i="37"/>
  <c r="L365" i="37"/>
  <c r="L890" i="37"/>
  <c r="L1390" i="37"/>
  <c r="L1967" i="37"/>
  <c r="L2993" i="37"/>
  <c r="R615" i="37"/>
  <c r="L615" i="37"/>
  <c r="L2192" i="37"/>
  <c r="L865" i="37"/>
  <c r="L65" i="37"/>
  <c r="L1015" i="37"/>
  <c r="L2643" i="37"/>
  <c r="L2768" i="37"/>
  <c r="L2042" i="37"/>
  <c r="R3268" i="37"/>
  <c r="L3268" i="37"/>
  <c r="L3086" i="37"/>
  <c r="AD3583" i="37"/>
  <c r="R2368" i="37" l="1"/>
  <c r="R2718" i="37"/>
  <c r="R1917" i="37"/>
  <c r="R2568" i="37"/>
  <c r="R2743" i="37"/>
  <c r="R1741" i="37"/>
  <c r="R2793" i="37"/>
  <c r="R1090" i="37"/>
  <c r="R1516" i="37"/>
  <c r="R890" i="37"/>
  <c r="R1591" i="37"/>
  <c r="R1691" i="37"/>
  <c r="R1566" i="37"/>
  <c r="R1541" i="37"/>
  <c r="R2167" i="37"/>
  <c r="R1666" i="37"/>
  <c r="R2818" i="37"/>
  <c r="R915" i="37"/>
  <c r="R1866" i="37"/>
  <c r="R2192" i="37"/>
  <c r="R1791" i="37"/>
  <c r="R2643" i="37"/>
  <c r="R2543" i="37"/>
  <c r="R3068" i="37"/>
  <c r="R865" i="37"/>
  <c r="R2317" i="37"/>
  <c r="R2418" i="37"/>
  <c r="R1390" i="37"/>
  <c r="R1315" i="37"/>
  <c r="R2593" i="37"/>
  <c r="R3043" i="37"/>
  <c r="R1015" i="37"/>
  <c r="R2468" i="37"/>
  <c r="R2393" i="37"/>
  <c r="R2918" i="37"/>
  <c r="R2493" i="37"/>
  <c r="R2868" i="37"/>
  <c r="R2768" i="37"/>
  <c r="R1967" i="37"/>
  <c r="R1416" i="37"/>
  <c r="R2943" i="37"/>
  <c r="R1491" i="37"/>
  <c r="R2342" i="37"/>
  <c r="R2693" i="37"/>
  <c r="R2443" i="37"/>
  <c r="R2292" i="37"/>
  <c r="R2968" i="37"/>
  <c r="R2618" i="37"/>
  <c r="R2668" i="37"/>
  <c r="R2893" i="37"/>
  <c r="T2881" i="37"/>
  <c r="R840" i="37"/>
  <c r="R815" i="37"/>
  <c r="R790" i="37"/>
  <c r="R1265" i="37"/>
  <c r="R2017" i="37"/>
  <c r="R1766" i="37"/>
  <c r="R1616" i="37"/>
  <c r="R1716" i="37"/>
  <c r="R1240" i="37"/>
  <c r="R1942" i="37"/>
  <c r="R1165" i="37"/>
  <c r="R1140" i="37"/>
  <c r="R1992" i="37"/>
  <c r="R2117" i="37"/>
  <c r="R940" i="37"/>
  <c r="R1466" i="37"/>
  <c r="R1290" i="37"/>
  <c r="R1190" i="37"/>
  <c r="R990" i="37"/>
  <c r="R1115" i="37"/>
  <c r="R1892" i="37"/>
  <c r="R2242" i="37"/>
  <c r="R965" i="37"/>
  <c r="R1365" i="37"/>
  <c r="R1040" i="37"/>
  <c r="R1215" i="37"/>
  <c r="R2217" i="37"/>
  <c r="R1841" i="37"/>
  <c r="R1441" i="37"/>
  <c r="R65" i="37"/>
  <c r="AE133" i="146"/>
  <c r="R2092" i="37"/>
  <c r="R3593" i="37"/>
  <c r="R3494" i="37"/>
  <c r="R3588" i="37"/>
  <c r="R3591" i="37" s="1"/>
  <c r="L3589" i="37"/>
  <c r="AD3590" i="37"/>
  <c r="T2906" i="37" l="1"/>
  <c r="AD3585" i="37"/>
  <c r="T2931" i="37" l="1"/>
  <c r="AC3592" i="37"/>
  <c r="T2956" i="37" l="1"/>
  <c r="AD3589" i="37"/>
  <c r="AC3591" i="37" s="1"/>
  <c r="AC3596" i="37" s="1"/>
  <c r="AC3597" i="37" s="1"/>
  <c r="T2981" i="37" l="1"/>
  <c r="AC3598" i="37"/>
  <c r="T3006" i="37" l="1"/>
  <c r="T3031" i="37" l="1"/>
  <c r="T3056" i="37" l="1"/>
  <c r="T3081" i="37" l="1"/>
  <c r="T3106" i="37" l="1"/>
  <c r="T3156" i="37" l="1"/>
  <c r="T3131" i="37"/>
  <c r="R1810" i="37" l="1"/>
  <c r="L1610" i="37"/>
  <c r="AD1608" i="37" l="1"/>
  <c r="L1609" i="37"/>
  <c r="L1307" i="37" l="1"/>
  <c r="R1307" i="37" s="1"/>
  <c r="L2209" i="37"/>
  <c r="R2209" i="37" s="1"/>
  <c r="L1808" i="37" l="1"/>
  <c r="R1808" i="37" s="1"/>
  <c r="L1082" i="37"/>
  <c r="R1082" i="37" s="1"/>
  <c r="L732" i="37" l="1"/>
  <c r="R732" i="37" s="1"/>
  <c r="AC1813" i="37"/>
  <c r="L232" i="37"/>
  <c r="R232" i="37" s="1"/>
  <c r="L532" i="37"/>
  <c r="R532" i="37" s="1"/>
  <c r="L1032" i="37"/>
  <c r="R1032" i="37" s="1"/>
  <c r="L1458" i="37"/>
  <c r="R1458" i="37" s="1"/>
  <c r="L1884" i="37"/>
  <c r="R1884" i="37" s="1"/>
  <c r="L2334" i="37"/>
  <c r="R2334" i="37" s="1"/>
  <c r="L2735" i="37"/>
  <c r="R2735" i="37" s="1"/>
  <c r="L3110" i="37"/>
  <c r="R3110" i="37" s="1"/>
  <c r="L3537" i="37"/>
  <c r="R3537" i="37" s="1"/>
  <c r="L1182" i="37"/>
  <c r="R1182" i="37" s="1"/>
  <c r="L2159" i="37"/>
  <c r="R2159" i="37" s="1"/>
  <c r="L2960" i="37"/>
  <c r="R2960" i="37" s="1"/>
  <c r="L3562" i="37"/>
  <c r="R3562" i="37" s="1"/>
  <c r="L1107" i="37"/>
  <c r="R1107" i="37" s="1"/>
  <c r="L2610" i="37"/>
  <c r="R2610" i="37" s="1"/>
  <c r="L3285" i="37"/>
  <c r="R3285" i="37" s="1"/>
  <c r="L432" i="37"/>
  <c r="R432" i="37" s="1"/>
  <c r="L857" i="37"/>
  <c r="R857" i="37" s="1"/>
  <c r="L1257" i="37"/>
  <c r="R1257" i="37" s="1"/>
  <c r="L1683" i="37"/>
  <c r="R1683" i="37" s="1"/>
  <c r="L2134" i="37"/>
  <c r="R2134" i="37" s="1"/>
  <c r="L2560" i="37"/>
  <c r="R2560" i="37" s="1"/>
  <c r="L2935" i="37"/>
  <c r="R2935" i="37" s="1"/>
  <c r="L3335" i="37"/>
  <c r="R3335" i="37" s="1"/>
  <c r="L457" i="37"/>
  <c r="R457" i="37" s="1"/>
  <c r="L1282" i="37"/>
  <c r="R1282" i="37" s="1"/>
  <c r="L2059" i="37"/>
  <c r="R2059" i="37" s="1"/>
  <c r="L132" i="37"/>
  <c r="R132" i="37" s="1"/>
  <c r="L1007" i="37"/>
  <c r="R1007" i="37" s="1"/>
  <c r="L2084" i="37"/>
  <c r="R2084" i="37" s="1"/>
  <c r="L2985" i="37"/>
  <c r="R2985" i="37" s="1"/>
  <c r="L282" i="37"/>
  <c r="R282" i="37" s="1"/>
  <c r="L632" i="37"/>
  <c r="R632" i="37" s="1"/>
  <c r="L1132" i="37"/>
  <c r="R1132" i="37" s="1"/>
  <c r="L1558" i="37"/>
  <c r="R1558" i="37" s="1"/>
  <c r="L2009" i="37"/>
  <c r="R2009" i="37" s="1"/>
  <c r="L2435" i="37"/>
  <c r="R2435" i="37" s="1"/>
  <c r="L2835" i="37"/>
  <c r="R2835" i="37" s="1"/>
  <c r="L3210" i="37"/>
  <c r="R3210" i="37" s="1"/>
  <c r="L582" i="37"/>
  <c r="R582" i="37" s="1"/>
  <c r="L1408" i="37"/>
  <c r="R1408" i="37" s="1"/>
  <c r="L2385" i="37"/>
  <c r="R2385" i="37" s="1"/>
  <c r="L3160" i="37"/>
  <c r="R3160" i="37" s="1"/>
  <c r="L482" i="37"/>
  <c r="R482" i="37" s="1"/>
  <c r="L1332" i="37"/>
  <c r="R1332" i="37" s="1"/>
  <c r="L1984" i="37"/>
  <c r="R1984" i="37" s="1"/>
  <c r="L2710" i="37"/>
  <c r="R2710" i="37" s="1"/>
  <c r="L332" i="37"/>
  <c r="R332" i="37" s="1"/>
  <c r="L557" i="37"/>
  <c r="R557" i="37" s="1"/>
  <c r="L957" i="37"/>
  <c r="R957" i="37" s="1"/>
  <c r="L1382" i="37"/>
  <c r="R1382" i="37" s="1"/>
  <c r="L1783" i="37"/>
  <c r="R1783" i="37" s="1"/>
  <c r="L2259" i="37"/>
  <c r="R2259" i="37" s="1"/>
  <c r="L2660" i="37"/>
  <c r="R2660" i="37" s="1"/>
  <c r="L3035" i="37"/>
  <c r="R3035" i="37" s="1"/>
  <c r="L682" i="37"/>
  <c r="R682" i="37" s="1"/>
  <c r="L1508" i="37"/>
  <c r="R1508" i="37" s="1"/>
  <c r="L2284" i="37"/>
  <c r="R2284" i="37" s="1"/>
  <c r="L3060" i="37"/>
  <c r="R3060" i="37" s="1"/>
  <c r="L382" i="37"/>
  <c r="R382" i="37" s="1"/>
  <c r="L1207" i="37"/>
  <c r="R1207" i="37" s="1"/>
  <c r="L2309" i="37"/>
  <c r="R2309" i="37" s="1"/>
  <c r="L3185" i="37"/>
  <c r="R3185" i="37" s="1"/>
  <c r="L57" i="37"/>
  <c r="R57" i="37" s="1"/>
  <c r="L832" i="37"/>
  <c r="R832" i="37" s="1"/>
  <c r="L1232" i="37"/>
  <c r="R1232" i="37" s="1"/>
  <c r="L1658" i="37"/>
  <c r="R1658" i="37" s="1"/>
  <c r="L2109" i="37"/>
  <c r="R2109" i="37" s="1"/>
  <c r="L2535" i="37"/>
  <c r="R2535" i="37" s="1"/>
  <c r="L2910" i="37"/>
  <c r="R2910" i="37" s="1"/>
  <c r="L3310" i="37"/>
  <c r="R3310" i="37" s="1"/>
  <c r="L782" i="37"/>
  <c r="R782" i="37" s="1"/>
  <c r="L1708" i="37"/>
  <c r="R1708" i="37" s="1"/>
  <c r="L2585" i="37"/>
  <c r="R2585" i="37" s="1"/>
  <c r="L3360" i="37"/>
  <c r="R3360" i="37" s="1"/>
  <c r="L707" i="37"/>
  <c r="R707" i="37" s="1"/>
  <c r="L1533" i="37"/>
  <c r="R1533" i="37" s="1"/>
  <c r="L2184" i="37"/>
  <c r="R2184" i="37" s="1"/>
  <c r="L2885" i="37"/>
  <c r="R2885" i="37" s="1"/>
  <c r="L3486" i="37"/>
  <c r="R3486" i="37" s="1"/>
  <c r="L657" i="37"/>
  <c r="R657" i="37" s="1"/>
  <c r="L1057" i="37"/>
  <c r="R1057" i="37" s="1"/>
  <c r="L1483" i="37"/>
  <c r="R1483" i="37" s="1"/>
  <c r="L1909" i="37"/>
  <c r="R1909" i="37" s="1"/>
  <c r="L2360" i="37"/>
  <c r="R2360" i="37" s="1"/>
  <c r="L2760" i="37"/>
  <c r="R2760" i="37" s="1"/>
  <c r="L3135" i="37"/>
  <c r="R3135" i="37" s="1"/>
  <c r="L307" i="37"/>
  <c r="R307" i="37" s="1"/>
  <c r="L882" i="37"/>
  <c r="R882" i="37" s="1"/>
  <c r="L1608" i="37"/>
  <c r="R1608" i="37" s="1"/>
  <c r="L2485" i="37"/>
  <c r="R2485" i="37" s="1"/>
  <c r="L3260" i="37"/>
  <c r="R3260" i="37" s="1"/>
  <c r="L1433" i="37"/>
  <c r="R1433" i="37" s="1"/>
  <c r="L2510" i="37"/>
  <c r="R2510" i="37" s="1"/>
  <c r="L3385" i="37"/>
  <c r="R3385" i="37" s="1"/>
  <c r="L407" i="37"/>
  <c r="R407" i="37" s="1"/>
  <c r="L932" i="37"/>
  <c r="R932" i="37" s="1"/>
  <c r="L1357" i="37"/>
  <c r="R1357" i="37" s="1"/>
  <c r="L1758" i="37"/>
  <c r="R1758" i="37" s="1"/>
  <c r="L2234" i="37"/>
  <c r="R2234" i="37" s="1"/>
  <c r="L2635" i="37"/>
  <c r="R2635" i="37" s="1"/>
  <c r="L3010" i="37"/>
  <c r="R3010" i="37" s="1"/>
  <c r="L3410" i="37"/>
  <c r="R3410" i="37" s="1"/>
  <c r="L982" i="37"/>
  <c r="R982" i="37" s="1"/>
  <c r="L1934" i="37"/>
  <c r="R1934" i="37" s="1"/>
  <c r="L2785" i="37"/>
  <c r="R2785" i="37" s="1"/>
  <c r="L182" i="37"/>
  <c r="R182" i="37" s="1"/>
  <c r="L907" i="37"/>
  <c r="R907" i="37" s="1"/>
  <c r="L1633" i="37"/>
  <c r="R1633" i="37" s="1"/>
  <c r="L2410" i="37"/>
  <c r="R2410" i="37" s="1"/>
  <c r="L3085" i="37"/>
  <c r="R3085" i="37" s="1"/>
  <c r="L157" i="37"/>
  <c r="R157" i="37" s="1"/>
  <c r="L757" i="37"/>
  <c r="R757" i="37" s="1"/>
  <c r="L1157" i="37"/>
  <c r="R1157" i="37" s="1"/>
  <c r="L1583" i="37"/>
  <c r="R1583" i="37" s="1"/>
  <c r="L2034" i="37"/>
  <c r="R2034" i="37" s="1"/>
  <c r="L2460" i="37"/>
  <c r="R2460" i="37" s="1"/>
  <c r="L2860" i="37"/>
  <c r="R2860" i="37" s="1"/>
  <c r="L357" i="37"/>
  <c r="R357" i="37" s="1"/>
  <c r="L1833" i="37"/>
  <c r="R1833" i="37" s="1"/>
  <c r="L2685" i="37"/>
  <c r="R2685" i="37" s="1"/>
  <c r="L3461" i="37"/>
  <c r="R3461" i="37" s="1"/>
  <c r="L807" i="37"/>
  <c r="R807" i="37" s="1"/>
  <c r="L1858" i="37"/>
  <c r="R1858" i="37" s="1"/>
  <c r="L2810" i="37"/>
  <c r="R2810" i="37" s="1"/>
  <c r="L3436" i="37"/>
  <c r="R3436" i="37" s="1"/>
  <c r="L3235" i="37"/>
  <c r="R3235" i="37" s="1"/>
  <c r="L1733" i="37"/>
  <c r="R1733" i="37" s="1"/>
  <c r="L607" i="37"/>
  <c r="R607" i="37" s="1"/>
  <c r="Z133" i="146" l="1"/>
  <c r="L3543" i="37" l="1"/>
  <c r="L3492" i="37"/>
  <c r="L3568" i="37"/>
  <c r="AD3060" i="37" l="1"/>
  <c r="AD3035" i="37"/>
  <c r="AD2985" i="37"/>
  <c r="AD3537" i="37"/>
  <c r="AD3562" i="37"/>
  <c r="AD3486" i="37"/>
  <c r="R3568" i="37"/>
  <c r="R3543" i="37"/>
  <c r="R3492" i="37"/>
  <c r="L3061" i="37"/>
  <c r="AD3558" i="37"/>
  <c r="L3036" i="37"/>
  <c r="AD3533" i="37"/>
  <c r="L2986" i="37"/>
  <c r="AD3482" i="37" l="1"/>
  <c r="L3539" i="37"/>
  <c r="L3488" i="37"/>
  <c r="L3564" i="37"/>
  <c r="AD3565" i="37"/>
  <c r="AD3540" i="37"/>
  <c r="R3563" i="37" l="1"/>
  <c r="R3566" i="37" s="1"/>
  <c r="R3538" i="37"/>
  <c r="R3541" i="37" s="1"/>
  <c r="AD3489" i="37"/>
  <c r="AD3560" i="37"/>
  <c r="AD3484" i="37"/>
  <c r="R3487" i="37"/>
  <c r="R3490" i="37" s="1"/>
  <c r="AD3535" i="37"/>
  <c r="T3181" i="37" l="1"/>
  <c r="AC3542" i="37"/>
  <c r="AC3567" i="37"/>
  <c r="AC3491" i="37"/>
  <c r="AD3564" i="37" l="1"/>
  <c r="AC3566" i="37" s="1"/>
  <c r="AC3571" i="37" s="1"/>
  <c r="AC3572" i="37" s="1"/>
  <c r="T3206" i="37"/>
  <c r="AD3539" i="37"/>
  <c r="AC3541" i="37" s="1"/>
  <c r="AC3546" i="37" s="1"/>
  <c r="AD3488" i="37" l="1"/>
  <c r="AC3490" i="37" s="1"/>
  <c r="AC3495" i="37" s="1"/>
  <c r="AC3497" i="37" s="1"/>
  <c r="T3231" i="37"/>
  <c r="AC3573" i="37"/>
  <c r="AC3548" i="37"/>
  <c r="AC3547" i="37"/>
  <c r="AC3496" i="37" l="1"/>
  <c r="T3256" i="37"/>
  <c r="T3281" i="37" l="1"/>
  <c r="T3306" i="37" l="1"/>
  <c r="T3331" i="37" l="1"/>
  <c r="T3356" i="37" l="1"/>
  <c r="T3381" i="37" l="1"/>
  <c r="AD2184" i="37" l="1"/>
  <c r="T3406" i="37"/>
  <c r="L2185" i="37"/>
  <c r="T3432" i="37" l="1"/>
  <c r="T3457" i="37" l="1"/>
  <c r="T3482" i="37" l="1"/>
  <c r="AC2490" i="37"/>
  <c r="T3507" i="37" l="1"/>
  <c r="T3533" i="37" l="1"/>
  <c r="T3558" i="37" l="1"/>
  <c r="T3583" i="37" l="1"/>
  <c r="T3608" i="37" l="1"/>
  <c r="T3683" i="37" l="1"/>
  <c r="T3633" i="37"/>
  <c r="T3708" i="37" l="1"/>
  <c r="T3658" i="37"/>
  <c r="T3733" i="37" l="1"/>
  <c r="T3758" i="37" l="1"/>
  <c r="U3858" i="37"/>
  <c r="U3883" i="37" l="1"/>
  <c r="U3907" i="37" l="1"/>
  <c r="L3467" i="37" l="1"/>
  <c r="AD2960" i="37" l="1"/>
  <c r="AD3461" i="37"/>
  <c r="R3467" i="37"/>
  <c r="L2961" i="37"/>
  <c r="AD3457" i="37"/>
  <c r="L3463" i="37" l="1"/>
  <c r="AD3464" i="37"/>
  <c r="R3462" i="37" l="1"/>
  <c r="R3465" i="37" s="1"/>
  <c r="AD3459" i="37"/>
  <c r="AC3466" i="37" l="1"/>
  <c r="AD3463" i="37" l="1"/>
  <c r="AC3465" i="37" s="1"/>
  <c r="AC3470" i="37" s="1"/>
  <c r="AC3472" i="37" l="1"/>
  <c r="AC3471" i="37"/>
  <c r="L3442" i="37" l="1"/>
  <c r="AD2935" i="37" l="1"/>
  <c r="AD3436" i="37"/>
  <c r="R3442" i="37"/>
  <c r="L2936" i="37"/>
  <c r="AD3432" i="37"/>
  <c r="L3438" i="37" l="1"/>
  <c r="AD3434" i="37"/>
  <c r="R3437" i="37" l="1"/>
  <c r="R3440" i="37" s="1"/>
  <c r="AD3439" i="37"/>
  <c r="AC3441" i="37" l="1"/>
  <c r="AD3438" i="37" l="1"/>
  <c r="AC3440" i="37" s="1"/>
  <c r="AC3445" i="37" s="1"/>
  <c r="AC3446" i="37" s="1"/>
  <c r="AC3447" i="37" l="1"/>
  <c r="L3366" i="37" l="1"/>
  <c r="L3391" i="37"/>
  <c r="L3341" i="37"/>
  <c r="L3416" i="37"/>
  <c r="L3316" i="37"/>
  <c r="AD2835" i="37" l="1"/>
  <c r="AD3310" i="37"/>
  <c r="AD2810" i="37"/>
  <c r="AD2910" i="37"/>
  <c r="AD2860" i="37"/>
  <c r="AD2885" i="37"/>
  <c r="AD3335" i="37"/>
  <c r="AD3410" i="37"/>
  <c r="AD3385" i="37"/>
  <c r="AD3360" i="37"/>
  <c r="R3416" i="37"/>
  <c r="R3391" i="37"/>
  <c r="R3316" i="37"/>
  <c r="R3341" i="37"/>
  <c r="R3366" i="37"/>
  <c r="L2811" i="37"/>
  <c r="AD3306" i="37"/>
  <c r="L2886" i="37"/>
  <c r="AD3381" i="37"/>
  <c r="L2911" i="37"/>
  <c r="AD3406" i="37"/>
  <c r="L2861" i="37"/>
  <c r="AD3356" i="37"/>
  <c r="L2836" i="37"/>
  <c r="AD3331" i="37"/>
  <c r="L3337" i="37" l="1"/>
  <c r="L3412" i="37"/>
  <c r="L3387" i="37"/>
  <c r="L3362" i="37"/>
  <c r="L3312" i="37"/>
  <c r="AD3413" i="37"/>
  <c r="AD3363" i="37"/>
  <c r="AD3338" i="37"/>
  <c r="AD3383" i="37"/>
  <c r="AD3313" i="37"/>
  <c r="AD3388" i="37"/>
  <c r="AD3333" i="37"/>
  <c r="AD3308" i="37" l="1"/>
  <c r="R3361" i="37"/>
  <c r="R3364" i="37" s="1"/>
  <c r="R3411" i="37"/>
  <c r="R3414" i="37" s="1"/>
  <c r="R3311" i="37"/>
  <c r="R3314" i="37" s="1"/>
  <c r="R3386" i="37"/>
  <c r="R3389" i="37" s="1"/>
  <c r="R3336" i="37"/>
  <c r="R3339" i="37" s="1"/>
  <c r="AD3408" i="37"/>
  <c r="AD3358" i="37"/>
  <c r="AC3390" i="37" l="1"/>
  <c r="AC3340" i="37"/>
  <c r="AC3365" i="37"/>
  <c r="AC3315" i="37"/>
  <c r="AC3415" i="37"/>
  <c r="AD3337" i="37" l="1"/>
  <c r="AC3339" i="37" s="1"/>
  <c r="AC3344" i="37" s="1"/>
  <c r="AD3387" i="37" l="1"/>
  <c r="AC3389" i="37" s="1"/>
  <c r="AC3394" i="37" s="1"/>
  <c r="AC3396" i="37" s="1"/>
  <c r="AD3412" i="37"/>
  <c r="AC3414" i="37" s="1"/>
  <c r="AC3419" i="37" s="1"/>
  <c r="AC3421" i="37" s="1"/>
  <c r="AD3312" i="37"/>
  <c r="AC3314" i="37" s="1"/>
  <c r="AC3319" i="37" s="1"/>
  <c r="AC3321" i="37" s="1"/>
  <c r="AD3362" i="37"/>
  <c r="AC3364" i="37" s="1"/>
  <c r="AC3369" i="37" s="1"/>
  <c r="AC3371" i="37" s="1"/>
  <c r="AC3345" i="37"/>
  <c r="AC3346" i="37"/>
  <c r="AC3420" i="37" l="1"/>
  <c r="AC3320" i="37"/>
  <c r="AC3370" i="37"/>
  <c r="AC3395" i="37"/>
  <c r="L3291" i="37" l="1"/>
  <c r="L3266" i="37"/>
  <c r="AD2785" i="37" l="1"/>
  <c r="AD3285" i="37"/>
  <c r="R3266" i="37"/>
  <c r="R3291" i="37"/>
  <c r="L2786" i="37"/>
  <c r="AD3281" i="37"/>
  <c r="AD3288" i="37" l="1"/>
  <c r="L3287" i="37"/>
  <c r="AD3283" i="37"/>
  <c r="R3286" i="37" l="1"/>
  <c r="R3289" i="37" s="1"/>
  <c r="AC3290" i="37" l="1"/>
  <c r="AD3287" i="37" l="1"/>
  <c r="AC3289" i="37" s="1"/>
  <c r="AC3294" i="37" s="1"/>
  <c r="AD3260" i="37" l="1"/>
  <c r="AD2760" i="37"/>
  <c r="AC3295" i="37"/>
  <c r="AC3296" i="37"/>
  <c r="L2761" i="37"/>
  <c r="AD3256" i="37"/>
  <c r="L3262" i="37" l="1"/>
  <c r="AD3258" i="37"/>
  <c r="AD3263" i="37"/>
  <c r="R3261" i="37" l="1"/>
  <c r="R3264" i="37" s="1"/>
  <c r="AC3265" i="37"/>
  <c r="AD3262" i="37" l="1"/>
  <c r="AC3264" i="37" s="1"/>
  <c r="AC3269" i="37" s="1"/>
  <c r="AC3271" i="37" s="1"/>
  <c r="AC3270" i="37" l="1"/>
  <c r="L3241" i="37" l="1"/>
  <c r="AD2735" i="37" l="1"/>
  <c r="AD3235" i="37"/>
  <c r="R3241" i="37"/>
  <c r="L2736" i="37"/>
  <c r="AD3231" i="37"/>
  <c r="L3237" i="37" l="1"/>
  <c r="AD3233" i="37"/>
  <c r="AD3238" i="37"/>
  <c r="AD253" i="37" l="1"/>
  <c r="R3236" i="37"/>
  <c r="R3239" i="37" s="1"/>
  <c r="AD255" i="37"/>
  <c r="R258" i="37" l="1"/>
  <c r="L258" i="37"/>
  <c r="AC3240" i="37"/>
  <c r="L63" i="37"/>
  <c r="L2491" i="37"/>
  <c r="L1814" i="37"/>
  <c r="L1133" i="37"/>
  <c r="AD3237" i="37" l="1"/>
  <c r="AC3239" i="37" s="1"/>
  <c r="AC3244" i="37" s="1"/>
  <c r="L1464" i="37"/>
  <c r="L2941" i="37"/>
  <c r="L3216" i="37"/>
  <c r="L1839" i="37"/>
  <c r="L88" i="37"/>
  <c r="L938" i="37"/>
  <c r="L138" i="37"/>
  <c r="L763" i="37"/>
  <c r="L463" i="37"/>
  <c r="L2140" i="37"/>
  <c r="L2966" i="37"/>
  <c r="L713" i="37"/>
  <c r="L1864" i="37"/>
  <c r="L513" i="37"/>
  <c r="L163" i="37"/>
  <c r="L963" i="37"/>
  <c r="L3066" i="37"/>
  <c r="L613" i="37"/>
  <c r="L188" i="37"/>
  <c r="L688" i="37"/>
  <c r="L2090" i="37"/>
  <c r="L3091" i="37"/>
  <c r="L488" i="37"/>
  <c r="L1664" i="37"/>
  <c r="L288" i="37"/>
  <c r="L1338" i="37"/>
  <c r="L238" i="37"/>
  <c r="L1263" i="37"/>
  <c r="L3016" i="37"/>
  <c r="L1063" i="37"/>
  <c r="L2766" i="37"/>
  <c r="L1789" i="37"/>
  <c r="L2891" i="37"/>
  <c r="L338" i="37"/>
  <c r="L2691" i="37"/>
  <c r="L3116" i="37"/>
  <c r="L588" i="37"/>
  <c r="L1689" i="37"/>
  <c r="L388" i="37"/>
  <c r="L313" i="37"/>
  <c r="L1313" i="37"/>
  <c r="L988" i="37"/>
  <c r="L2741" i="37"/>
  <c r="L3141" i="37"/>
  <c r="L113" i="37"/>
  <c r="L1038" i="37"/>
  <c r="L413" i="37"/>
  <c r="L2190" i="37"/>
  <c r="L563" i="37"/>
  <c r="R1814" i="37"/>
  <c r="L2065" i="37"/>
  <c r="R2491" i="37"/>
  <c r="L2841" i="37"/>
  <c r="L3166" i="37"/>
  <c r="L1639" i="37"/>
  <c r="L1890" i="37"/>
  <c r="L213" i="37"/>
  <c r="L1213" i="37"/>
  <c r="L538" i="37"/>
  <c r="L1990" i="37"/>
  <c r="L2541" i="37"/>
  <c r="L3191" i="37"/>
  <c r="L1013" i="37"/>
  <c r="L1915" i="37"/>
  <c r="L38" i="37"/>
  <c r="L738" i="37"/>
  <c r="L663" i="37"/>
  <c r="R1610" i="37"/>
  <c r="R1109" i="37"/>
  <c r="L1439" i="37"/>
  <c r="R2587" i="37"/>
  <c r="R2236" i="37"/>
  <c r="R2987" i="37"/>
  <c r="L1334" i="37"/>
  <c r="L2165" i="37"/>
  <c r="L2336" i="37"/>
  <c r="R1059" i="37"/>
  <c r="R2762" i="37"/>
  <c r="L2516" i="37"/>
  <c r="L1388" i="37"/>
  <c r="L2366" i="37"/>
  <c r="R1485" i="37"/>
  <c r="R2912" i="37"/>
  <c r="L1585" i="37"/>
  <c r="R2887" i="37"/>
  <c r="L1739" i="37"/>
  <c r="L2015" i="37"/>
  <c r="L2441" i="37"/>
  <c r="L888" i="37"/>
  <c r="L2115" i="37"/>
  <c r="L1088" i="37"/>
  <c r="L1138" i="37"/>
  <c r="R2437" i="37" l="1"/>
  <c r="L2437" i="37"/>
  <c r="R2111" i="37"/>
  <c r="L2111" i="37"/>
  <c r="R2612" i="37"/>
  <c r="L2311" i="37"/>
  <c r="R359" i="37"/>
  <c r="L359" i="37"/>
  <c r="R1134" i="37"/>
  <c r="L1134" i="37"/>
  <c r="R2462" i="37"/>
  <c r="L2462" i="37"/>
  <c r="R434" i="37"/>
  <c r="L434" i="37"/>
  <c r="R1184" i="37"/>
  <c r="L1184" i="37"/>
  <c r="R2362" i="37"/>
  <c r="L2362" i="37"/>
  <c r="R1084" i="37"/>
  <c r="L1084" i="37"/>
  <c r="R2011" i="37"/>
  <c r="L2011" i="37"/>
  <c r="R1735" i="37"/>
  <c r="L1735" i="37"/>
  <c r="R1384" i="37"/>
  <c r="L1384" i="37"/>
  <c r="R834" i="37"/>
  <c r="L834" i="37"/>
  <c r="R1986" i="37"/>
  <c r="L1986" i="37"/>
  <c r="R1359" i="37"/>
  <c r="L1359" i="37"/>
  <c r="R1961" i="37"/>
  <c r="L1961" i="37"/>
  <c r="R2387" i="37"/>
  <c r="L2387" i="37"/>
  <c r="R1410" i="37"/>
  <c r="L1410" i="37"/>
  <c r="R2562" i="37"/>
  <c r="L2261" i="37"/>
  <c r="R884" i="37"/>
  <c r="L884" i="37"/>
  <c r="R634" i="37"/>
  <c r="L634" i="37"/>
  <c r="R809" i="37"/>
  <c r="L784" i="37"/>
  <c r="L2391" i="37"/>
  <c r="L1363" i="37"/>
  <c r="L1188" i="37"/>
  <c r="R2787" i="37"/>
  <c r="R2812" i="37"/>
  <c r="R2662" i="37"/>
  <c r="R2712" i="37"/>
  <c r="L1965" i="37"/>
  <c r="L838" i="37"/>
  <c r="R2211" i="37"/>
  <c r="R1560" i="37"/>
  <c r="R859" i="37"/>
  <c r="R2286" i="37"/>
  <c r="R1510" i="37"/>
  <c r="R909" i="37"/>
  <c r="R1234" i="37"/>
  <c r="R2412" i="37"/>
  <c r="R1284" i="37"/>
  <c r="R1936" i="37"/>
  <c r="R1535" i="37"/>
  <c r="R1159" i="37"/>
  <c r="L863" i="37"/>
  <c r="R1785" i="37"/>
  <c r="R2637" i="37"/>
  <c r="R3012" i="37"/>
  <c r="R3037" i="37"/>
  <c r="R1460" i="37"/>
  <c r="L2716" i="37"/>
  <c r="L1489" i="37"/>
  <c r="L2991" i="37"/>
  <c r="L1288" i="37"/>
  <c r="L2916" i="37"/>
  <c r="L2215" i="37"/>
  <c r="L1564" i="37"/>
  <c r="L438" i="37"/>
  <c r="L1514" i="37"/>
  <c r="AC3246" i="37"/>
  <c r="AC3245" i="37"/>
  <c r="R663" i="37"/>
  <c r="R738" i="37"/>
  <c r="R1915" i="37"/>
  <c r="R3191" i="37"/>
  <c r="R1213" i="37"/>
  <c r="R1890" i="37"/>
  <c r="R3166" i="37"/>
  <c r="R2065" i="37"/>
  <c r="R2190" i="37"/>
  <c r="R1038" i="37"/>
  <c r="R3141" i="37"/>
  <c r="R988" i="37"/>
  <c r="R313" i="37"/>
  <c r="R388" i="37"/>
  <c r="R1689" i="37"/>
  <c r="R3116" i="37"/>
  <c r="R2215" i="37"/>
  <c r="R2716" i="37"/>
  <c r="R2916" i="37"/>
  <c r="R2766" i="37"/>
  <c r="R1063" i="37"/>
  <c r="R3016" i="37"/>
  <c r="R288" i="37"/>
  <c r="R1664" i="37"/>
  <c r="R3091" i="37"/>
  <c r="R688" i="37"/>
  <c r="R2391" i="37"/>
  <c r="R963" i="37"/>
  <c r="R513" i="37"/>
  <c r="R1864" i="37"/>
  <c r="R2966" i="37"/>
  <c r="R463" i="37"/>
  <c r="R138" i="37"/>
  <c r="R88" i="37"/>
  <c r="R1188" i="37"/>
  <c r="R2941" i="37"/>
  <c r="R838" i="37"/>
  <c r="R2991" i="37"/>
  <c r="R438" i="37"/>
  <c r="R63" i="37"/>
  <c r="R38" i="37"/>
  <c r="R1013" i="37"/>
  <c r="R2541" i="37"/>
  <c r="R538" i="37"/>
  <c r="R213" i="37"/>
  <c r="R1639" i="37"/>
  <c r="R2841" i="37"/>
  <c r="R563" i="37"/>
  <c r="R413" i="37"/>
  <c r="R113" i="37"/>
  <c r="R2741" i="37"/>
  <c r="R1313" i="37"/>
  <c r="R1363" i="37"/>
  <c r="R1965" i="37"/>
  <c r="R588" i="37"/>
  <c r="R2691" i="37"/>
  <c r="R338" i="37"/>
  <c r="R2891" i="37"/>
  <c r="R1789" i="37"/>
  <c r="R1489" i="37"/>
  <c r="R1263" i="37"/>
  <c r="R1338" i="37"/>
  <c r="R488" i="37"/>
  <c r="R2090" i="37"/>
  <c r="R613" i="37"/>
  <c r="R3066" i="37"/>
  <c r="R163" i="37"/>
  <c r="R713" i="37"/>
  <c r="R2140" i="37"/>
  <c r="R763" i="37"/>
  <c r="R938" i="37"/>
  <c r="R1839" i="37"/>
  <c r="R3216" i="37"/>
  <c r="R1464" i="37"/>
  <c r="R863" i="37"/>
  <c r="R238" i="37"/>
  <c r="R188" i="37"/>
  <c r="L2040" i="37"/>
  <c r="L2816" i="37"/>
  <c r="R2441" i="37"/>
  <c r="L2791" i="37"/>
  <c r="R1739" i="37"/>
  <c r="L1940" i="37"/>
  <c r="R1514" i="37"/>
  <c r="L1714" i="37"/>
  <c r="L2265" i="37"/>
  <c r="R2115" i="37"/>
  <c r="L2416" i="37"/>
  <c r="R2015" i="37"/>
  <c r="L2315" i="37"/>
  <c r="L2591" i="37"/>
  <c r="R2366" i="37"/>
  <c r="L2666" i="37"/>
  <c r="L813" i="37"/>
  <c r="R2516" i="37"/>
  <c r="L2866" i="37"/>
  <c r="L2566" i="37"/>
  <c r="L1113" i="37"/>
  <c r="R1439" i="37"/>
  <c r="L1589" i="37"/>
  <c r="R1138" i="37"/>
  <c r="L1238" i="37"/>
  <c r="R888" i="37"/>
  <c r="L913" i="37"/>
  <c r="L638" i="37"/>
  <c r="R1564" i="37"/>
  <c r="L1764" i="37"/>
  <c r="L788" i="37"/>
  <c r="R1388" i="37"/>
  <c r="L1539" i="37"/>
  <c r="L1614" i="37"/>
  <c r="R1288" i="37"/>
  <c r="L1414" i="37"/>
  <c r="R1990" i="37"/>
  <c r="L2290" i="37"/>
  <c r="L363" i="37"/>
  <c r="L2240" i="37"/>
  <c r="R1088" i="37"/>
  <c r="L1163" i="37"/>
  <c r="L2616" i="37"/>
  <c r="L2340" i="37"/>
  <c r="L2641" i="37"/>
  <c r="R2165" i="37"/>
  <c r="L2466" i="37"/>
  <c r="L3041" i="37"/>
  <c r="R2311" i="37" l="1"/>
  <c r="R784" i="37"/>
  <c r="R2261" i="37"/>
  <c r="R3041" i="37"/>
  <c r="R2641" i="37"/>
  <c r="R2616" i="37"/>
  <c r="R2240" i="37"/>
  <c r="R2290" i="37"/>
  <c r="R1614" i="37"/>
  <c r="R788" i="37"/>
  <c r="R638" i="37"/>
  <c r="R1238" i="37"/>
  <c r="R1113" i="37"/>
  <c r="R2866" i="37"/>
  <c r="R2666" i="37"/>
  <c r="R2315" i="37"/>
  <c r="R2265" i="37"/>
  <c r="R1940" i="37"/>
  <c r="R2816" i="37"/>
  <c r="R2466" i="37"/>
  <c r="R2340" i="37"/>
  <c r="R1163" i="37"/>
  <c r="R363" i="37"/>
  <c r="R1414" i="37"/>
  <c r="R1539" i="37"/>
  <c r="R1764" i="37"/>
  <c r="R913" i="37"/>
  <c r="R1589" i="37"/>
  <c r="R2566" i="37"/>
  <c r="R813" i="37"/>
  <c r="R2591" i="37"/>
  <c r="R2416" i="37"/>
  <c r="R1714" i="37"/>
  <c r="R2791" i="37"/>
  <c r="R2040" i="37"/>
  <c r="L733" i="37" l="1"/>
  <c r="L2035" i="37"/>
  <c r="AD2030" i="37"/>
  <c r="L2486" i="37"/>
  <c r="L2586" i="37"/>
  <c r="AD3056" i="37"/>
  <c r="L2511" i="37"/>
  <c r="AD2856" i="37"/>
  <c r="L2110" i="37"/>
  <c r="L1935" i="37"/>
  <c r="AD2180" i="37"/>
  <c r="L1784" i="37"/>
  <c r="L1559" i="37"/>
  <c r="L1409" i="37"/>
  <c r="L1233" i="37"/>
  <c r="L1058" i="37"/>
  <c r="AD1128" i="37"/>
  <c r="L933" i="37"/>
  <c r="L758" i="37"/>
  <c r="AD753" i="37"/>
  <c r="L558" i="37"/>
  <c r="AD553" i="37"/>
  <c r="L283" i="37"/>
  <c r="AD278" i="37"/>
  <c r="L58" i="37"/>
  <c r="AD53" i="37"/>
  <c r="L1985" i="37"/>
  <c r="AD2280" i="37"/>
  <c r="L1484" i="37"/>
  <c r="AD1479" i="37"/>
  <c r="L383" i="37"/>
  <c r="AD378" i="37"/>
  <c r="AD2981" i="37"/>
  <c r="AD3031" i="37"/>
  <c r="L2686" i="37"/>
  <c r="AD3181" i="37"/>
  <c r="L2461" i="37"/>
  <c r="AD2806" i="37"/>
  <c r="L2085" i="37"/>
  <c r="L1910" i="37"/>
  <c r="L1759" i="37"/>
  <c r="L1534" i="37"/>
  <c r="L1383" i="37"/>
  <c r="L908" i="37"/>
  <c r="L533" i="37"/>
  <c r="AD528" i="37"/>
  <c r="L358" i="37"/>
  <c r="AD353" i="37"/>
  <c r="L133" i="37"/>
  <c r="AD128" i="37"/>
  <c r="L2661" i="37"/>
  <c r="AD3156" i="37"/>
  <c r="L2210" i="37"/>
  <c r="L1584" i="37"/>
  <c r="L1083" i="37"/>
  <c r="L583" i="37"/>
  <c r="AD578" i="37"/>
  <c r="L2561" i="37"/>
  <c r="AD2956" i="37"/>
  <c r="L2611" i="37"/>
  <c r="AD3106" i="37"/>
  <c r="L2411" i="37"/>
  <c r="AD2731" i="37"/>
  <c r="L2135" i="37"/>
  <c r="L1634" i="37"/>
  <c r="AD1629" i="37"/>
  <c r="AD1604" i="37"/>
  <c r="L1283" i="37"/>
  <c r="L1108" i="37"/>
  <c r="AD1103" i="37"/>
  <c r="L883" i="37"/>
  <c r="L708" i="37"/>
  <c r="AD703" i="37"/>
  <c r="L508" i="37"/>
  <c r="AD503" i="37"/>
  <c r="L333" i="37"/>
  <c r="AD328" i="37"/>
  <c r="L108" i="37"/>
  <c r="AD103" i="37"/>
  <c r="L2361" i="37"/>
  <c r="L1709" i="37"/>
  <c r="L1183" i="37"/>
  <c r="L683" i="37"/>
  <c r="AD678" i="37"/>
  <c r="L183" i="37"/>
  <c r="AD178" i="37"/>
  <c r="L2636" i="37"/>
  <c r="AD3131" i="37"/>
  <c r="L2536" i="37"/>
  <c r="AD2931" i="37"/>
  <c r="L2335" i="37"/>
  <c r="L2160" i="37"/>
  <c r="L1834" i="37"/>
  <c r="L1684" i="37"/>
  <c r="L1459" i="37"/>
  <c r="L1333" i="37"/>
  <c r="L1158" i="37"/>
  <c r="L1008" i="37"/>
  <c r="L833" i="37"/>
  <c r="L658" i="37"/>
  <c r="AD653" i="37"/>
  <c r="L458" i="37"/>
  <c r="AD453" i="37"/>
  <c r="L158" i="37"/>
  <c r="AD153" i="37"/>
  <c r="L2386" i="37"/>
  <c r="L2310" i="37"/>
  <c r="L1258" i="37"/>
  <c r="L83" i="37"/>
  <c r="AD78" i="37"/>
  <c r="L2436" i="37"/>
  <c r="AD2781" i="37"/>
  <c r="L2711" i="37"/>
  <c r="AD3206" i="37"/>
  <c r="AD2906" i="37"/>
  <c r="L2260" i="37"/>
  <c r="L2010" i="37"/>
  <c r="L1809" i="37"/>
  <c r="L1659" i="37"/>
  <c r="L1308" i="37"/>
  <c r="L983" i="37"/>
  <c r="L808" i="37"/>
  <c r="L633" i="37"/>
  <c r="AD628" i="37"/>
  <c r="L433" i="37"/>
  <c r="AD428" i="37"/>
  <c r="L233" i="37"/>
  <c r="AD228" i="37"/>
  <c r="L33" i="37"/>
  <c r="AD28" i="37"/>
  <c r="AD3006" i="37"/>
  <c r="L1859" i="37"/>
  <c r="L858" i="37"/>
  <c r="L308" i="37"/>
  <c r="AD303" i="37"/>
  <c r="AD2756" i="37"/>
  <c r="AD3081" i="37"/>
  <c r="L2235" i="37"/>
  <c r="L2060" i="37"/>
  <c r="L1885" i="37"/>
  <c r="L1734" i="37"/>
  <c r="L1509" i="37"/>
  <c r="L1358" i="37"/>
  <c r="L1208" i="37"/>
  <c r="L1033" i="37"/>
  <c r="L783" i="37"/>
  <c r="L608" i="37"/>
  <c r="AD603" i="37"/>
  <c r="L408" i="37"/>
  <c r="AD403" i="37"/>
  <c r="L208" i="37"/>
  <c r="AD203" i="37"/>
  <c r="AD2881" i="37"/>
  <c r="L1960" i="37"/>
  <c r="L1434" i="37"/>
  <c r="L958" i="37"/>
  <c r="L483" i="37"/>
  <c r="AD478" i="37"/>
  <c r="AD803" i="37" l="1"/>
  <c r="AD1303" i="37"/>
  <c r="AD2531" i="37"/>
  <c r="AD2606" i="37"/>
  <c r="AD2456" i="37"/>
  <c r="AD2656" i="37"/>
  <c r="AD2130" i="37"/>
  <c r="AD1930" i="37"/>
  <c r="AD1404" i="37"/>
  <c r="AD2581" i="37"/>
  <c r="AD2356" i="37"/>
  <c r="AD1905" i="37"/>
  <c r="AD903" i="37"/>
  <c r="AD1554" i="37"/>
  <c r="AD978" i="37"/>
  <c r="AD1454" i="37"/>
  <c r="AD853" i="37"/>
  <c r="AD1028" i="37"/>
  <c r="AD1880" i="37"/>
  <c r="AD1579" i="37"/>
  <c r="AD2556" i="37"/>
  <c r="AD1078" i="37"/>
  <c r="AD778" i="37"/>
  <c r="AD2205" i="37"/>
  <c r="AD1378" i="37"/>
  <c r="AD1253" i="37"/>
  <c r="AD2080" i="37"/>
  <c r="AD1754" i="37"/>
  <c r="AD2255" i="37"/>
  <c r="AD2406" i="37"/>
  <c r="AD828" i="37"/>
  <c r="AD2681" i="37"/>
  <c r="AD1980" i="37"/>
  <c r="AD1704" i="37"/>
  <c r="AD1203" i="37"/>
  <c r="AD1854" i="37"/>
  <c r="AD2305" i="37"/>
  <c r="AD1153" i="37"/>
  <c r="AD2506" i="37"/>
  <c r="AD1729" i="37"/>
  <c r="AD2155" i="37"/>
  <c r="AD1053" i="37"/>
  <c r="AD2105" i="37"/>
  <c r="AD1429" i="37"/>
  <c r="AD2706" i="37"/>
  <c r="AD1654" i="37"/>
  <c r="AD1278" i="37"/>
  <c r="AD1178" i="37"/>
  <c r="AD2230" i="37"/>
  <c r="AD1328" i="37"/>
  <c r="AD1679" i="37"/>
  <c r="AD953" i="37"/>
  <c r="AD1353" i="37"/>
  <c r="AD1228" i="37"/>
  <c r="AD2330" i="37"/>
  <c r="AD2831" i="37"/>
  <c r="AD2481" i="37"/>
  <c r="AD1504" i="37"/>
  <c r="AD878" i="37"/>
  <c r="AD1003" i="37"/>
  <c r="AD2055" i="37"/>
  <c r="AD1804" i="37"/>
  <c r="AD2005" i="37"/>
  <c r="AD2631" i="37"/>
  <c r="AD1829" i="37"/>
  <c r="AD2431" i="37"/>
  <c r="AD1779" i="37"/>
  <c r="AD928" i="37"/>
  <c r="AD1529" i="37"/>
  <c r="AD1955" i="37"/>
  <c r="AD2381" i="37"/>
  <c r="L3187" i="37"/>
  <c r="L2286" i="37"/>
  <c r="R1233" i="37"/>
  <c r="R1236" i="37" s="1"/>
  <c r="R1809" i="37"/>
  <c r="R1812" i="37" s="1"/>
  <c r="L3212" i="37"/>
  <c r="R2486" i="37"/>
  <c r="R2489" i="37" s="1"/>
  <c r="AD560" i="37"/>
  <c r="AD260" i="37"/>
  <c r="AD1105" i="37"/>
  <c r="AD2958" i="37"/>
  <c r="AD355" i="37"/>
  <c r="AD3183" i="37"/>
  <c r="AD380" i="37"/>
  <c r="AD55" i="37"/>
  <c r="AD755" i="37"/>
  <c r="AD305" i="37"/>
  <c r="AD430" i="37"/>
  <c r="AD155" i="37"/>
  <c r="AD455" i="37"/>
  <c r="AD680" i="37"/>
  <c r="AD330" i="37"/>
  <c r="AD1631" i="37"/>
  <c r="AD3108" i="37"/>
  <c r="AD130" i="37"/>
  <c r="AD2808" i="37"/>
  <c r="AD2983" i="37"/>
  <c r="AD2182" i="37"/>
  <c r="AD205" i="37"/>
  <c r="AD405" i="37"/>
  <c r="AD1080" i="37"/>
  <c r="AD3083" i="37"/>
  <c r="AD2758" i="37"/>
  <c r="AD2908" i="37"/>
  <c r="AD3208" i="37"/>
  <c r="AD1030" i="37"/>
  <c r="AD3133" i="37"/>
  <c r="AD510" i="37"/>
  <c r="AD180" i="37"/>
  <c r="AD105" i="37"/>
  <c r="AD1606" i="37"/>
  <c r="AD2733" i="37"/>
  <c r="AD580" i="37"/>
  <c r="AD3158" i="37"/>
  <c r="AD730" i="37"/>
  <c r="AD555" i="37"/>
  <c r="AD2858" i="37"/>
  <c r="AD3058" i="37"/>
  <c r="AD480" i="37"/>
  <c r="AD1481" i="37"/>
  <c r="AD30" i="37"/>
  <c r="AD230" i="37"/>
  <c r="AD80" i="37"/>
  <c r="AD505" i="37"/>
  <c r="AD705" i="37"/>
  <c r="AD530" i="37"/>
  <c r="AD3033" i="37"/>
  <c r="AD280" i="37"/>
  <c r="AD1130" i="37"/>
  <c r="AD1982" i="37"/>
  <c r="AD2883" i="37"/>
  <c r="AD605" i="37"/>
  <c r="AD3008" i="37"/>
  <c r="AD630" i="37"/>
  <c r="AD2783" i="37"/>
  <c r="AD655" i="37"/>
  <c r="AD2933" i="37"/>
  <c r="AD2558" i="37" l="1"/>
  <c r="AD1882" i="37"/>
  <c r="AD1907" i="37"/>
  <c r="AD1431" i="37"/>
  <c r="AD2307" i="37"/>
  <c r="AD1155" i="37"/>
  <c r="AD1456" i="37"/>
  <c r="AD1255" i="37"/>
  <c r="AD1756" i="37"/>
  <c r="AD1681" i="37"/>
  <c r="AD930" i="37"/>
  <c r="AD2533" i="37"/>
  <c r="AD1531" i="37"/>
  <c r="AD1932" i="37"/>
  <c r="AD2107" i="37"/>
  <c r="AD2458" i="37"/>
  <c r="AD855" i="37"/>
  <c r="AD1706" i="37"/>
  <c r="AD2658" i="37"/>
  <c r="AD830" i="37"/>
  <c r="AD1831" i="37"/>
  <c r="AD1406" i="37"/>
  <c r="AD2257" i="37"/>
  <c r="AD1506" i="37"/>
  <c r="AD2207" i="37"/>
  <c r="AD2608" i="37"/>
  <c r="AD1656" i="37"/>
  <c r="AD1005" i="37"/>
  <c r="AD1305" i="37"/>
  <c r="AD1781" i="37"/>
  <c r="AD905" i="37"/>
  <c r="AD2633" i="37"/>
  <c r="AD2007" i="37"/>
  <c r="AD2332" i="37"/>
  <c r="AD2833" i="37"/>
  <c r="AD2483" i="37"/>
  <c r="AD2708" i="37"/>
  <c r="AD2408" i="37"/>
  <c r="AD2057" i="37"/>
  <c r="AD1806" i="37"/>
  <c r="AD2358" i="37"/>
  <c r="AD2583" i="37"/>
  <c r="AD1957" i="37"/>
  <c r="AD2433" i="37"/>
  <c r="AD805" i="37"/>
  <c r="AD2232" i="37"/>
  <c r="AD980" i="37"/>
  <c r="AD1330" i="37"/>
  <c r="AD2683" i="37"/>
  <c r="AD880" i="37"/>
  <c r="AD2157" i="37"/>
  <c r="AD2282" i="37"/>
  <c r="AD1380" i="37"/>
  <c r="AD1856" i="37"/>
  <c r="AD2383" i="37"/>
  <c r="AD1280" i="37"/>
  <c r="AD2132" i="37"/>
  <c r="AD1556" i="37"/>
  <c r="AD1055" i="37"/>
  <c r="AD1731" i="37"/>
  <c r="AD2508" i="37"/>
  <c r="AD2032" i="37"/>
  <c r="AD780" i="37"/>
  <c r="AD1205" i="37"/>
  <c r="AD1355" i="37"/>
  <c r="AD1230" i="37"/>
  <c r="AD1581" i="37"/>
  <c r="AD955" i="37"/>
  <c r="R33" i="37"/>
  <c r="R36" i="37" s="1"/>
  <c r="R733" i="37"/>
  <c r="R736" i="37" s="1"/>
  <c r="AD2082" i="37"/>
  <c r="R108" i="37"/>
  <c r="R111" i="37" s="1"/>
  <c r="R1734" i="37"/>
  <c r="R1737" i="37" s="1"/>
  <c r="R2836" i="37"/>
  <c r="R2839" i="37" s="1"/>
  <c r="R2411" i="37"/>
  <c r="R2414" i="37" s="1"/>
  <c r="R1559" i="37"/>
  <c r="R1562" i="37" s="1"/>
  <c r="R758" i="37"/>
  <c r="R761" i="37" s="1"/>
  <c r="R1684" i="37"/>
  <c r="R1687" i="37" s="1"/>
  <c r="R3036" i="37"/>
  <c r="R3039" i="37" s="1"/>
  <c r="R2160" i="37"/>
  <c r="R2163" i="37" s="1"/>
  <c r="R933" i="37"/>
  <c r="R936" i="37" s="1"/>
  <c r="R3161" i="37"/>
  <c r="R3164" i="37" s="1"/>
  <c r="R583" i="37"/>
  <c r="R586" i="37" s="1"/>
  <c r="R2436" i="37"/>
  <c r="R2439" i="37" s="1"/>
  <c r="R1609" i="37"/>
  <c r="R1612" i="37" s="1"/>
  <c r="R708" i="37"/>
  <c r="R711" i="37" s="1"/>
  <c r="R2661" i="37"/>
  <c r="R2664" i="37" s="1"/>
  <c r="R2636" i="37"/>
  <c r="R2639" i="37" s="1"/>
  <c r="R1885" i="37"/>
  <c r="R1888" i="37" s="1"/>
  <c r="R1033" i="37"/>
  <c r="R1036" i="37" s="1"/>
  <c r="R158" i="37"/>
  <c r="R161" i="37" s="1"/>
  <c r="R1383" i="37"/>
  <c r="R1386" i="37" s="1"/>
  <c r="R3211" i="37"/>
  <c r="R3214" i="37" s="1"/>
  <c r="R2060" i="37"/>
  <c r="R2063" i="37" s="1"/>
  <c r="R1208" i="37"/>
  <c r="R1211" i="37" s="1"/>
  <c r="R433" i="37"/>
  <c r="R436" i="37" s="1"/>
  <c r="R883" i="37"/>
  <c r="R886" i="37" s="1"/>
  <c r="R2536" i="37"/>
  <c r="R2539" i="37" s="1"/>
  <c r="R1709" i="37"/>
  <c r="R1712" i="37" s="1"/>
  <c r="R808" i="37"/>
  <c r="R811" i="37" s="1"/>
  <c r="R2886" i="37"/>
  <c r="R2889" i="37" s="1"/>
  <c r="R483" i="37"/>
  <c r="R486" i="37" s="1"/>
  <c r="R3061" i="37"/>
  <c r="R3064" i="37" s="1"/>
  <c r="R2185" i="37"/>
  <c r="R2188" i="37" s="1"/>
  <c r="R1358" i="37"/>
  <c r="R1361" i="37" s="1"/>
  <c r="R558" i="37"/>
  <c r="R561" i="37" s="1"/>
  <c r="R2285" i="37"/>
  <c r="R2288" i="37" s="1"/>
  <c r="R2986" i="37"/>
  <c r="R2989" i="37" s="1"/>
  <c r="R2386" i="37"/>
  <c r="R2389" i="37" s="1"/>
  <c r="R1108" i="37"/>
  <c r="R1111" i="37" s="1"/>
  <c r="R133" i="37"/>
  <c r="R136" i="37" s="1"/>
  <c r="R1158" i="37"/>
  <c r="R1161" i="37" s="1"/>
  <c r="R2736" i="37"/>
  <c r="R2739" i="37" s="1"/>
  <c r="R1834" i="37"/>
  <c r="R1837" i="37" s="1"/>
  <c r="R908" i="37"/>
  <c r="R911" i="37" s="1"/>
  <c r="R1910" i="37"/>
  <c r="R1913" i="37" s="1"/>
  <c r="R3136" i="37"/>
  <c r="R3139" i="37" s="1"/>
  <c r="R2461" i="37"/>
  <c r="R2464" i="37" s="1"/>
  <c r="R1659" i="37"/>
  <c r="R1662" i="37" s="1"/>
  <c r="R858" i="37"/>
  <c r="R861" i="37" s="1"/>
  <c r="R2711" i="37"/>
  <c r="R2714" i="37" s="1"/>
  <c r="R783" i="37"/>
  <c r="R786" i="37" s="1"/>
  <c r="R2911" i="37"/>
  <c r="R2914" i="37" s="1"/>
  <c r="R1859" i="37"/>
  <c r="R1862" i="37" s="1"/>
  <c r="R1008" i="37"/>
  <c r="R1011" i="37" s="1"/>
  <c r="R1484" i="37"/>
  <c r="R1487" i="37" s="1"/>
  <c r="R3086" i="37"/>
  <c r="R3089" i="37" s="1"/>
  <c r="R1935" i="37"/>
  <c r="R1938" i="37" s="1"/>
  <c r="R1083" i="37"/>
  <c r="R1086" i="37" s="1"/>
  <c r="R2210" i="37"/>
  <c r="R2213" i="37" s="1"/>
  <c r="R608" i="37"/>
  <c r="R611" i="37" s="1"/>
  <c r="R1960" i="37"/>
  <c r="R1963" i="37" s="1"/>
  <c r="R2861" i="37"/>
  <c r="R2864" i="37" s="1"/>
  <c r="R1985" i="37"/>
  <c r="R1988" i="37" s="1"/>
  <c r="R1133" i="37"/>
  <c r="R1136" i="37" s="1"/>
  <c r="R283" i="37"/>
  <c r="R286" i="37" s="1"/>
  <c r="R383" i="37"/>
  <c r="R386" i="37" s="1"/>
  <c r="R2811" i="37"/>
  <c r="R2814" i="37" s="1"/>
  <c r="R1333" i="37"/>
  <c r="R1336" i="37" s="1"/>
  <c r="R358" i="37"/>
  <c r="R361" i="37" s="1"/>
  <c r="R1784" i="37"/>
  <c r="R1787" i="37" s="1"/>
  <c r="R3111" i="37"/>
  <c r="R3114" i="37" s="1"/>
  <c r="R2035" i="37"/>
  <c r="R2038" i="37" s="1"/>
  <c r="R1183" i="37"/>
  <c r="R1186" i="37" s="1"/>
  <c r="R333" i="37"/>
  <c r="R336" i="37" s="1"/>
  <c r="R1283" i="37"/>
  <c r="R1286" i="37" s="1"/>
  <c r="R2686" i="37"/>
  <c r="R2689" i="37" s="1"/>
  <c r="R2260" i="37"/>
  <c r="R2263" i="37" s="1"/>
  <c r="R1459" i="37"/>
  <c r="R1462" i="37" s="1"/>
  <c r="R658" i="37"/>
  <c r="R661" i="37" s="1"/>
  <c r="R2611" i="37"/>
  <c r="R2614" i="37" s="1"/>
  <c r="R83" i="37"/>
  <c r="R86" i="37" s="1"/>
  <c r="R2561" i="37"/>
  <c r="R2564" i="37" s="1"/>
  <c r="R1634" i="37"/>
  <c r="R1637" i="37" s="1"/>
  <c r="R833" i="37"/>
  <c r="R836" i="37" s="1"/>
  <c r="R2110" i="37"/>
  <c r="R2113" i="37" s="1"/>
  <c r="R2761" i="37"/>
  <c r="R2764" i="37" s="1"/>
  <c r="R2135" i="37"/>
  <c r="R2138" i="37" s="1"/>
  <c r="R1308" i="37"/>
  <c r="R1311" i="37" s="1"/>
  <c r="R408" i="37"/>
  <c r="R411" i="37" s="1"/>
  <c r="R1584" i="37"/>
  <c r="R1587" i="37" s="1"/>
  <c r="R2335" i="37"/>
  <c r="R2338" i="37" s="1"/>
  <c r="R2586" i="37"/>
  <c r="R2589" i="37" s="1"/>
  <c r="R1759" i="37"/>
  <c r="R1762" i="37" s="1"/>
  <c r="R958" i="37"/>
  <c r="R961" i="37" s="1"/>
  <c r="R58" i="37"/>
  <c r="R61" i="37" s="1"/>
  <c r="R1058" i="37"/>
  <c r="R1061" i="37" s="1"/>
  <c r="R3186" i="37"/>
  <c r="R3189" i="37" s="1"/>
  <c r="R1534" i="37"/>
  <c r="R1537" i="37" s="1"/>
  <c r="R533" i="37"/>
  <c r="R536" i="37" s="1"/>
  <c r="R2511" i="37"/>
  <c r="R2514" i="37" s="1"/>
  <c r="R2961" i="37"/>
  <c r="R2964" i="37" s="1"/>
  <c r="R2235" i="37"/>
  <c r="R2238" i="37" s="1"/>
  <c r="R1409" i="37"/>
  <c r="R1412" i="37" s="1"/>
  <c r="R508" i="37"/>
  <c r="R511" i="37" s="1"/>
  <c r="R683" i="37"/>
  <c r="R686" i="37" s="1"/>
  <c r="R2936" i="37"/>
  <c r="R2939" i="37" s="1"/>
  <c r="R2085" i="37"/>
  <c r="R2088" i="37" s="1"/>
  <c r="R1258" i="37"/>
  <c r="R1261" i="37" s="1"/>
  <c r="R458" i="37"/>
  <c r="R461" i="37" s="1"/>
  <c r="R2010" i="37"/>
  <c r="R2013" i="37" s="1"/>
  <c r="R2786" i="37"/>
  <c r="R2789" i="37" s="1"/>
  <c r="R2310" i="37"/>
  <c r="R2313" i="37" s="1"/>
  <c r="R1434" i="37"/>
  <c r="R1437" i="37" s="1"/>
  <c r="R633" i="37"/>
  <c r="R636" i="37" s="1"/>
  <c r="R3011" i="37"/>
  <c r="R3014" i="37" s="1"/>
  <c r="R308" i="37"/>
  <c r="R311" i="37" s="1"/>
  <c r="R2361" i="37"/>
  <c r="R2364" i="37" s="1"/>
  <c r="R1509" i="37"/>
  <c r="R1512" i="37" s="1"/>
  <c r="R208" i="37"/>
  <c r="R211" i="37" s="1"/>
  <c r="R983" i="37"/>
  <c r="R986" i="37" s="1"/>
  <c r="R233" i="37"/>
  <c r="R236" i="37" s="1"/>
  <c r="R183" i="37"/>
  <c r="R186" i="37" s="1"/>
  <c r="AD1180" i="37"/>
  <c r="AD2510" i="37" l="1"/>
  <c r="AD2660" i="37"/>
  <c r="AD2485" i="37"/>
  <c r="AD2535" i="37"/>
  <c r="AD2410" i="37"/>
  <c r="AD2610" i="37"/>
  <c r="AD2585" i="37"/>
  <c r="AD2460" i="37"/>
  <c r="AD2560" i="37"/>
  <c r="AD2435" i="37"/>
  <c r="AD2685" i="37"/>
  <c r="AD2635" i="37"/>
  <c r="AD2710" i="37"/>
  <c r="AD3185" i="37"/>
  <c r="AD3210" i="37"/>
  <c r="AD1360" i="37" l="1"/>
  <c r="AD410" i="37" l="1"/>
  <c r="AD210" i="37"/>
  <c r="AD610" i="37"/>
  <c r="AD2538" i="37"/>
  <c r="AD2463" i="37"/>
  <c r="AD1436" i="37"/>
  <c r="AD585" i="37"/>
  <c r="AD310" i="37"/>
  <c r="AD135" i="37"/>
  <c r="AD85" i="37"/>
  <c r="AD285" i="37"/>
  <c r="AD3113" i="37"/>
  <c r="AD3088" i="37"/>
  <c r="AD3188" i="37"/>
  <c r="AD2863" i="37"/>
  <c r="AD2938" i="37"/>
  <c r="AD2913" i="37"/>
  <c r="AD2813" i="37"/>
  <c r="AD2738" i="37"/>
  <c r="AD2788" i="37"/>
  <c r="AD3063" i="37"/>
  <c r="AD1185" i="37"/>
  <c r="AC3065" i="37" l="1"/>
  <c r="AC2740" i="37"/>
  <c r="AC2915" i="37"/>
  <c r="AC2865" i="37"/>
  <c r="AC3090" i="37"/>
  <c r="AC2790" i="37"/>
  <c r="AC2815" i="37"/>
  <c r="AC2940" i="37"/>
  <c r="AC3190" i="37"/>
  <c r="AC3115" i="37"/>
  <c r="AD1536" i="37"/>
  <c r="AD860" i="37"/>
  <c r="AD1561" i="37"/>
  <c r="AD1811" i="37"/>
  <c r="AD1060" i="37"/>
  <c r="AD785" i="37"/>
  <c r="AD2488" i="37"/>
  <c r="AD2638" i="37"/>
  <c r="AD1962" i="37"/>
  <c r="AD1511" i="37"/>
  <c r="AD1887" i="37"/>
  <c r="AD1285" i="37"/>
  <c r="AD2563" i="37"/>
  <c r="AD1861" i="37"/>
  <c r="AD1912" i="37"/>
  <c r="AD1586" i="37"/>
  <c r="AD3087" i="37" l="1"/>
  <c r="AC3089" i="37" s="1"/>
  <c r="AC3094" i="37" s="1"/>
  <c r="AC3095" i="37" s="1"/>
  <c r="AD2912" i="37"/>
  <c r="AC2914" i="37" s="1"/>
  <c r="AC2919" i="37" s="1"/>
  <c r="AC2921" i="37" s="1"/>
  <c r="AD3187" i="37"/>
  <c r="AC3189" i="37" s="1"/>
  <c r="AC3194" i="37" s="1"/>
  <c r="AC3196" i="37" s="1"/>
  <c r="AD2737" i="37"/>
  <c r="AC2739" i="37" s="1"/>
  <c r="AC2744" i="37" s="1"/>
  <c r="AD735" i="37"/>
  <c r="AD1110" i="37"/>
  <c r="AD1786" i="37"/>
  <c r="AD2312" i="37"/>
  <c r="AD435" i="37"/>
  <c r="AD485" i="37"/>
  <c r="AD335" i="37"/>
  <c r="AD1661" i="37"/>
  <c r="AD1937" i="37"/>
  <c r="AD1411" i="37"/>
  <c r="AD1836" i="37"/>
  <c r="AD185" i="37"/>
  <c r="AD1987" i="37"/>
  <c r="AD2037" i="37"/>
  <c r="AD2363" i="37"/>
  <c r="AD660" i="37"/>
  <c r="AD685" i="37"/>
  <c r="AD1235" i="37"/>
  <c r="AD985" i="37"/>
  <c r="AD2413" i="37"/>
  <c r="AD360" i="37"/>
  <c r="AD1461" i="37"/>
  <c r="AD935" i="37"/>
  <c r="AD810" i="37"/>
  <c r="AD2062" i="37"/>
  <c r="AD910" i="37"/>
  <c r="AD2187" i="37"/>
  <c r="AD885" i="37"/>
  <c r="AD2388" i="37"/>
  <c r="AD2513" i="37"/>
  <c r="AD2688" i="37"/>
  <c r="AD2237" i="37"/>
  <c r="AD1035" i="37"/>
  <c r="AD1335" i="37"/>
  <c r="AD2713" i="37"/>
  <c r="AD1085" i="37"/>
  <c r="AD2012" i="37"/>
  <c r="AD2438" i="37"/>
  <c r="AD1611" i="37"/>
  <c r="AD2337" i="37"/>
  <c r="AD1010" i="37"/>
  <c r="AD2162" i="37"/>
  <c r="AD835" i="37"/>
  <c r="AD2112" i="37"/>
  <c r="AD2137" i="37"/>
  <c r="AD1711" i="37"/>
  <c r="AD960" i="37"/>
  <c r="AD2287" i="37"/>
  <c r="AD2212" i="37"/>
  <c r="AD2663" i="37"/>
  <c r="AD235" i="37"/>
  <c r="AD1686" i="37"/>
  <c r="AD110" i="37"/>
  <c r="AD535" i="37"/>
  <c r="AD2588" i="37"/>
  <c r="AD710" i="37"/>
  <c r="AD760" i="37"/>
  <c r="AD1260" i="37"/>
  <c r="AD1310" i="37"/>
  <c r="AD1636" i="37"/>
  <c r="AD2262" i="37"/>
  <c r="AD160" i="37"/>
  <c r="AD1160" i="37"/>
  <c r="AD1135" i="37"/>
  <c r="AD1486" i="37"/>
  <c r="AD1385" i="37"/>
  <c r="AD1761" i="37"/>
  <c r="AD460" i="37"/>
  <c r="AD2087" i="37"/>
  <c r="AD1210" i="37"/>
  <c r="AD1736" i="37"/>
  <c r="AD385" i="37"/>
  <c r="AD635" i="37"/>
  <c r="AD2613" i="37"/>
  <c r="AD2963" i="37"/>
  <c r="AD2888" i="37"/>
  <c r="AD3038" i="37"/>
  <c r="AD2988" i="37"/>
  <c r="AD3163" i="37"/>
  <c r="AD3138" i="37"/>
  <c r="AD3013" i="37"/>
  <c r="AD3213" i="37"/>
  <c r="AD2763" i="37"/>
  <c r="AD2838" i="37"/>
  <c r="AD2787" i="37" l="1"/>
  <c r="AC2789" i="37" s="1"/>
  <c r="AC2794" i="37" s="1"/>
  <c r="AC2795" i="37" s="1"/>
  <c r="AD3062" i="37"/>
  <c r="AC3064" i="37" s="1"/>
  <c r="AC3069" i="37" s="1"/>
  <c r="AC3070" i="37" s="1"/>
  <c r="AD3112" i="37"/>
  <c r="AC3114" i="37" s="1"/>
  <c r="AC3119" i="37" s="1"/>
  <c r="AC3121" i="37" s="1"/>
  <c r="AD2937" i="37"/>
  <c r="AC2939" i="37" s="1"/>
  <c r="AC2944" i="37" s="1"/>
  <c r="AC2946" i="37" s="1"/>
  <c r="AD2812" i="37"/>
  <c r="AC2814" i="37" s="1"/>
  <c r="AC2819" i="37" s="1"/>
  <c r="AC2821" i="37" s="1"/>
  <c r="AD2862" i="37"/>
  <c r="AC2864" i="37" s="1"/>
  <c r="AC2869" i="37" s="1"/>
  <c r="AC2870" i="37" s="1"/>
  <c r="AC2920" i="37"/>
  <c r="AC2746" i="37"/>
  <c r="AC2745" i="37"/>
  <c r="AC3096" i="37"/>
  <c r="AC3195" i="37"/>
  <c r="AC2765" i="37"/>
  <c r="AC3140" i="37"/>
  <c r="AC3165" i="37"/>
  <c r="AC3040" i="37"/>
  <c r="AC2965" i="37"/>
  <c r="AC2840" i="37"/>
  <c r="AC3215" i="37"/>
  <c r="AC3015" i="37"/>
  <c r="AC2990" i="37"/>
  <c r="AC2890" i="37"/>
  <c r="AD2487" i="37" l="1"/>
  <c r="AC2489" i="37" s="1"/>
  <c r="AC2494" i="37" s="1"/>
  <c r="AC2496" i="37" s="1"/>
  <c r="AC2796" i="37"/>
  <c r="AC3071" i="37"/>
  <c r="AC2820" i="37"/>
  <c r="AC3120" i="37"/>
  <c r="AC2945" i="37"/>
  <c r="AC2871" i="37"/>
  <c r="AD2762" i="37"/>
  <c r="AC2764" i="37" s="1"/>
  <c r="AC2769" i="37" s="1"/>
  <c r="AD2887" i="37"/>
  <c r="AC2889" i="37" s="1"/>
  <c r="AC2894" i="37" s="1"/>
  <c r="AD3012" i="37"/>
  <c r="AC3014" i="37" s="1"/>
  <c r="AC3019" i="37" s="1"/>
  <c r="AC2495" i="37" l="1"/>
  <c r="AD3137" i="37"/>
  <c r="AC3139" i="37" s="1"/>
  <c r="AC3144" i="37" s="1"/>
  <c r="AC3145" i="37" s="1"/>
  <c r="AD3037" i="37"/>
  <c r="AC3039" i="37" s="1"/>
  <c r="AC3044" i="37" s="1"/>
  <c r="AC3046" i="37" s="1"/>
  <c r="AD2837" i="37"/>
  <c r="AC2839" i="37" s="1"/>
  <c r="AC2844" i="37" s="1"/>
  <c r="AC2845" i="37" s="1"/>
  <c r="AD3162" i="37"/>
  <c r="AC3164" i="37" s="1"/>
  <c r="AC3169" i="37" s="1"/>
  <c r="AC3170" i="37" s="1"/>
  <c r="AD2987" i="37"/>
  <c r="AC2989" i="37" s="1"/>
  <c r="AC2994" i="37" s="1"/>
  <c r="AC2996" i="37" s="1"/>
  <c r="AD2962" i="37"/>
  <c r="AC2964" i="37" s="1"/>
  <c r="AC2969" i="37" s="1"/>
  <c r="AC2971" i="37" s="1"/>
  <c r="AD3212" i="37"/>
  <c r="AC3214" i="37" s="1"/>
  <c r="AC3219" i="37" s="1"/>
  <c r="AC3221" i="37" s="1"/>
  <c r="AC3021" i="37"/>
  <c r="AC3020" i="37"/>
  <c r="AC2896" i="37"/>
  <c r="AC2895" i="37"/>
  <c r="AC2771" i="37"/>
  <c r="AC2770" i="37"/>
  <c r="AC3146" i="37" l="1"/>
  <c r="AC3045" i="37"/>
  <c r="AC2846" i="37"/>
  <c r="AC3171" i="37"/>
  <c r="AC2995" i="37"/>
  <c r="AC2970" i="37"/>
  <c r="AC3220" i="37"/>
  <c r="AD2334" i="37" l="1"/>
  <c r="AC2640" i="37"/>
  <c r="AD2637" i="37" l="1"/>
  <c r="AC2639" i="37" s="1"/>
  <c r="AC2644" i="37" s="1"/>
  <c r="AC2645" i="37" l="1"/>
  <c r="AC2646" i="37"/>
  <c r="AN133" i="146" l="1"/>
  <c r="L8" i="37"/>
  <c r="AD3" i="37" l="1"/>
  <c r="AD133" i="146"/>
  <c r="AD5" i="37" l="1"/>
  <c r="AI133" i="146"/>
  <c r="AD10" i="37"/>
  <c r="R8" i="37"/>
  <c r="W3807" i="37" l="1"/>
  <c r="W3832" i="37" s="1"/>
  <c r="W3857" i="37" s="1"/>
  <c r="W3882" i="37" l="1"/>
  <c r="W3906" i="37" s="1"/>
  <c r="AB133" i="146" l="1"/>
  <c r="L259" i="37"/>
  <c r="AD35" i="37"/>
  <c r="AK133" i="146"/>
  <c r="AD60" i="37"/>
  <c r="L263" i="37"/>
  <c r="R259" i="37" l="1"/>
  <c r="R261" i="37" s="1"/>
  <c r="R263" i="37"/>
  <c r="AD32" i="37" l="1"/>
  <c r="AD57" i="37"/>
  <c r="AD1783" i="37" l="1"/>
  <c r="AD2034" i="37"/>
  <c r="AD2259" i="37"/>
  <c r="AD1182" i="37"/>
  <c r="AD1558" i="37"/>
  <c r="AD2084" i="37"/>
  <c r="AD1207" i="37"/>
  <c r="AD1733" i="37"/>
  <c r="AD1808" i="37"/>
  <c r="AD1032" i="37"/>
  <c r="AD1683" i="37"/>
  <c r="AD782" i="37"/>
  <c r="AD807" i="37"/>
  <c r="AD1533" i="37"/>
  <c r="AD1332" i="37"/>
  <c r="AD1833" i="37"/>
  <c r="AD1057" i="37"/>
  <c r="AD2109" i="37"/>
  <c r="AD832" i="37"/>
  <c r="AD982" i="37"/>
  <c r="AD2309" i="37"/>
  <c r="AD1107" i="37"/>
  <c r="AD2360" i="37"/>
  <c r="AD1157" i="37"/>
  <c r="AD1408" i="37"/>
  <c r="AD1758" i="37"/>
  <c r="AD1483" i="37"/>
  <c r="AD1508" i="37"/>
  <c r="AD1858" i="37"/>
  <c r="AD1132" i="37"/>
  <c r="AD1357" i="37"/>
  <c r="AD1307" i="37"/>
  <c r="AD1382" i="37"/>
  <c r="AD2209" i="37"/>
  <c r="AD932" i="37"/>
  <c r="AD2284" i="37"/>
  <c r="AD2385" i="37"/>
  <c r="AD2009" i="37"/>
  <c r="AD1934" i="37"/>
  <c r="AD2234" i="37"/>
  <c r="AD1984" i="37"/>
  <c r="AD2059" i="37"/>
  <c r="AD2159" i="37"/>
  <c r="AD1633" i="37"/>
  <c r="AD907" i="37"/>
  <c r="AD857" i="37"/>
  <c r="AD1458" i="37"/>
  <c r="AD1909" i="37"/>
  <c r="AD2134" i="37"/>
  <c r="AD1007" i="37"/>
  <c r="AD1959" i="37"/>
  <c r="AD957" i="37"/>
  <c r="AD1658" i="37"/>
  <c r="AD1884" i="37"/>
  <c r="AD1282" i="37"/>
  <c r="AD1583" i="37"/>
  <c r="AD882" i="37"/>
  <c r="AD1232" i="37"/>
  <c r="AD1433" i="37"/>
  <c r="AD1708" i="37"/>
  <c r="AD1257" i="37"/>
  <c r="AD757" i="37"/>
  <c r="AD1082" i="37"/>
  <c r="AD482" i="37"/>
  <c r="AD332" i="37"/>
  <c r="AD532" i="37"/>
  <c r="AD307" i="37"/>
  <c r="AD282" i="37"/>
  <c r="AD432" i="37"/>
  <c r="AD607" i="37"/>
  <c r="AD357" i="37"/>
  <c r="AD182" i="37"/>
  <c r="AD382" i="37"/>
  <c r="AD657" i="37"/>
  <c r="AD207" i="37"/>
  <c r="AD232" i="37"/>
  <c r="AD82" i="37"/>
  <c r="AD582" i="37"/>
  <c r="AD457" i="37"/>
  <c r="AD557" i="37"/>
  <c r="AD107" i="37"/>
  <c r="AD682" i="37"/>
  <c r="AD132" i="37"/>
  <c r="AD632" i="37"/>
  <c r="AD707" i="37"/>
  <c r="AD732" i="37"/>
  <c r="AD157" i="37"/>
  <c r="AD407" i="37"/>
  <c r="AD507" i="37"/>
  <c r="AC187" i="37"/>
  <c r="AC587" i="37"/>
  <c r="AC537" i="37"/>
  <c r="AC1989" i="37"/>
  <c r="AC1939" i="37"/>
  <c r="AC2264" i="37"/>
  <c r="AC2064" i="37"/>
  <c r="AC112" i="37"/>
  <c r="AC2690" i="37"/>
  <c r="AC687" i="37"/>
  <c r="AC1788" i="37"/>
  <c r="AC1713" i="37"/>
  <c r="AC2014" i="37"/>
  <c r="AC837" i="37"/>
  <c r="AC2289" i="37"/>
  <c r="AC1738" i="37"/>
  <c r="AC1763" i="37"/>
  <c r="AC1463" i="37"/>
  <c r="AC2365" i="37"/>
  <c r="AC1488" i="37"/>
  <c r="AC2390" i="37"/>
  <c r="AC2089" i="37"/>
  <c r="AC2465" i="37"/>
  <c r="AC1137" i="37"/>
  <c r="AC1838" i="37"/>
  <c r="AC2415" i="37"/>
  <c r="AC937" i="37"/>
  <c r="AC862" i="37"/>
  <c r="AC887" i="37"/>
  <c r="AC1012" i="37"/>
  <c r="AC1663" i="37"/>
  <c r="AC2590" i="37"/>
  <c r="AC1062" i="37"/>
  <c r="AC1037" i="37"/>
  <c r="AC612" i="37"/>
  <c r="AC137" i="37"/>
  <c r="AC1863" i="37"/>
  <c r="AC2189" i="37"/>
  <c r="AC1563" i="37"/>
  <c r="AC1413" i="37"/>
  <c r="AC2565" i="37"/>
  <c r="AC1287" i="37"/>
  <c r="AC2615" i="37"/>
  <c r="AC2164" i="37"/>
  <c r="AC287" i="37"/>
  <c r="AC2440" i="37"/>
  <c r="AC437" i="37"/>
  <c r="AC1312" i="37"/>
  <c r="AC2665" i="37"/>
  <c r="AC312" i="37"/>
  <c r="AC1262" i="37"/>
  <c r="AC2214" i="37"/>
  <c r="AC62" i="37"/>
  <c r="AC987" i="37"/>
  <c r="AC462" i="37"/>
  <c r="AC2314" i="37"/>
  <c r="AC562" i="37"/>
  <c r="AC712" i="37"/>
  <c r="AC1613" i="37"/>
  <c r="AC487" i="37"/>
  <c r="AC387" i="37"/>
  <c r="AC637" i="37"/>
  <c r="AC1638" i="37"/>
  <c r="AC337" i="37"/>
  <c r="AC2039" i="37"/>
  <c r="AC2540" i="37"/>
  <c r="AC2139" i="37"/>
  <c r="AC1964" i="37"/>
  <c r="AC2239" i="37"/>
  <c r="AC1889" i="37"/>
  <c r="AC662" i="37"/>
  <c r="AC812" i="37"/>
  <c r="AC212" i="37"/>
  <c r="AC912" i="37"/>
  <c r="AC37" i="37"/>
  <c r="AC1362" i="37"/>
  <c r="AC237" i="37"/>
  <c r="AC1588" i="37"/>
  <c r="AC2114" i="37"/>
  <c r="AC1914" i="37"/>
  <c r="AC1237" i="37"/>
  <c r="AC1212" i="37"/>
  <c r="AC1387" i="37"/>
  <c r="AC1513" i="37"/>
  <c r="AC737" i="37"/>
  <c r="AC1438" i="37"/>
  <c r="AC162" i="37"/>
  <c r="AC1538" i="37"/>
  <c r="AC762" i="37"/>
  <c r="AC2515" i="37"/>
  <c r="AC1162" i="37"/>
  <c r="AC962" i="37"/>
  <c r="AC412" i="37"/>
  <c r="AC1337" i="37"/>
  <c r="AC787" i="37"/>
  <c r="AC2339" i="37"/>
  <c r="AC362" i="37"/>
  <c r="AC87" i="37"/>
  <c r="AC1087" i="37"/>
  <c r="AC1112" i="37"/>
  <c r="AC1688" i="37"/>
  <c r="AC2715" i="37"/>
  <c r="AD209" i="37" l="1"/>
  <c r="AC1187" i="37"/>
  <c r="AD1810" i="37" l="1"/>
  <c r="AC1812" i="37" s="1"/>
  <c r="AC1817" i="37" s="1"/>
  <c r="AC1819" i="37" s="1"/>
  <c r="AH133" i="146"/>
  <c r="AD556" i="37"/>
  <c r="AD2261" i="37"/>
  <c r="AC2263" i="37" s="1"/>
  <c r="AC2268" i="37" s="1"/>
  <c r="AD234" i="37"/>
  <c r="AC236" i="37" s="1"/>
  <c r="AC241" i="37" s="1"/>
  <c r="AC243" i="37" s="1"/>
  <c r="AD1485" i="37"/>
  <c r="AC1487" i="37" s="1"/>
  <c r="AC1492" i="37" s="1"/>
  <c r="AD659" i="37"/>
  <c r="AC661" i="37" s="1"/>
  <c r="AC666" i="37" s="1"/>
  <c r="AD1460" i="37"/>
  <c r="AC1462" i="37" s="1"/>
  <c r="AC1467" i="37" s="1"/>
  <c r="AD1785" i="37"/>
  <c r="AC1787" i="37" s="1"/>
  <c r="AC1792" i="37" s="1"/>
  <c r="AD2186" i="37"/>
  <c r="AC2188" i="37" s="1"/>
  <c r="AC2193" i="37" s="1"/>
  <c r="AD59" i="37"/>
  <c r="AC61" i="37" s="1"/>
  <c r="AC66" i="37" s="1"/>
  <c r="AD909" i="37"/>
  <c r="AC911" i="37" s="1"/>
  <c r="AC916" i="37" s="1"/>
  <c r="AD2311" i="37"/>
  <c r="AC2313" i="37" s="1"/>
  <c r="AC2318" i="37" s="1"/>
  <c r="AD1384" i="37"/>
  <c r="AC1386" i="37" s="1"/>
  <c r="AC1391" i="37" s="1"/>
  <c r="AD2512" i="37"/>
  <c r="AC2514" i="37" s="1"/>
  <c r="AC2519" i="37" s="1"/>
  <c r="AD1760" i="37"/>
  <c r="AC1762" i="37" s="1"/>
  <c r="AC1767" i="37" s="1"/>
  <c r="AD2562" i="37"/>
  <c r="AC2564" i="37" s="1"/>
  <c r="AC2569" i="37" s="1"/>
  <c r="AD934" i="37"/>
  <c r="AC936" i="37" s="1"/>
  <c r="AC941" i="37" s="1"/>
  <c r="AD1685" i="37"/>
  <c r="AC1687" i="37" s="1"/>
  <c r="AC1692" i="37" s="1"/>
  <c r="AD859" i="37"/>
  <c r="AC861" i="37" s="1"/>
  <c r="AC866" i="37" s="1"/>
  <c r="AD1359" i="37"/>
  <c r="AC1361" i="37" s="1"/>
  <c r="AC1366" i="37" s="1"/>
  <c r="AD2462" i="37"/>
  <c r="AC2464" i="37" s="1"/>
  <c r="AC2469" i="37" s="1"/>
  <c r="AC2471" i="37" s="1"/>
  <c r="AD709" i="37"/>
  <c r="AC711" i="37" s="1"/>
  <c r="AC716" i="37" s="1"/>
  <c r="AC717" i="37" s="1"/>
  <c r="AD1410" i="37"/>
  <c r="AC1412" i="37" s="1"/>
  <c r="AC1417" i="37" s="1"/>
  <c r="AC1418" i="37" s="1"/>
  <c r="AD34" i="37"/>
  <c r="AD1109" i="37"/>
  <c r="AC1111" i="37" s="1"/>
  <c r="AC1116" i="37" s="1"/>
  <c r="AD1710" i="37"/>
  <c r="AC1712" i="37" s="1"/>
  <c r="AC1717" i="37" s="1"/>
  <c r="AD1059" i="37"/>
  <c r="AC1061" i="37" s="1"/>
  <c r="AC1066" i="37" s="1"/>
  <c r="AD1610" i="37"/>
  <c r="AC1612" i="37" s="1"/>
  <c r="AC1617" i="37" s="1"/>
  <c r="AD1886" i="37"/>
  <c r="AC1888" i="37" s="1"/>
  <c r="AC1893" i="37" s="1"/>
  <c r="AD1209" i="37"/>
  <c r="AC1211" i="37" s="1"/>
  <c r="AC1216" i="37" s="1"/>
  <c r="AD1034" i="37"/>
  <c r="AC1036" i="37" s="1"/>
  <c r="AC1041" i="37" s="1"/>
  <c r="AD2236" i="37"/>
  <c r="AC2238" i="37" s="1"/>
  <c r="AC2243" i="37" s="1"/>
  <c r="AC1818" i="37" l="1"/>
  <c r="AD2662" i="37"/>
  <c r="AC2664" i="37" s="1"/>
  <c r="AC2669" i="37" s="1"/>
  <c r="AC2671" i="37" s="1"/>
  <c r="AD584" i="37"/>
  <c r="AC586" i="37" s="1"/>
  <c r="AC591" i="37" s="1"/>
  <c r="AC592" i="37" s="1"/>
  <c r="AD159" i="37"/>
  <c r="AC161" i="37" s="1"/>
  <c r="AC166" i="37" s="1"/>
  <c r="AC168" i="37" s="1"/>
  <c r="AD434" i="37"/>
  <c r="AC436" i="37" s="1"/>
  <c r="AC441" i="37" s="1"/>
  <c r="AC442" i="37" s="1"/>
  <c r="AD2587" i="37"/>
  <c r="AC2589" i="37" s="1"/>
  <c r="AC2594" i="37" s="1"/>
  <c r="AC2596" i="37" s="1"/>
  <c r="AD1860" i="37"/>
  <c r="AC1862" i="37" s="1"/>
  <c r="AC1867" i="37" s="1"/>
  <c r="AC1868" i="37" s="1"/>
  <c r="AD484" i="37"/>
  <c r="AC486" i="37" s="1"/>
  <c r="AC491" i="37" s="1"/>
  <c r="AC493" i="37" s="1"/>
  <c r="AD1585" i="37"/>
  <c r="AC1587" i="37" s="1"/>
  <c r="AC1592" i="37" s="1"/>
  <c r="AC1593" i="37" s="1"/>
  <c r="AD834" i="37"/>
  <c r="AC836" i="37" s="1"/>
  <c r="AC841" i="37" s="1"/>
  <c r="AC842" i="37" s="1"/>
  <c r="AD2612" i="37"/>
  <c r="AC2614" i="37" s="1"/>
  <c r="AC2619" i="37" s="1"/>
  <c r="AC2620" i="37" s="1"/>
  <c r="AD2362" i="37"/>
  <c r="AC2364" i="37" s="1"/>
  <c r="AC2369" i="37" s="1"/>
  <c r="AC2370" i="37" s="1"/>
  <c r="AD109" i="37"/>
  <c r="AC111" i="37" s="1"/>
  <c r="AC116" i="37" s="1"/>
  <c r="AC118" i="37" s="1"/>
  <c r="AD134" i="37"/>
  <c r="AC136" i="37" s="1"/>
  <c r="AC141" i="37" s="1"/>
  <c r="AC142" i="37" s="1"/>
  <c r="AD1635" i="37"/>
  <c r="AC1637" i="37" s="1"/>
  <c r="AC1642" i="37" s="1"/>
  <c r="AC1643" i="37" s="1"/>
  <c r="AD1435" i="37"/>
  <c r="AC1437" i="37" s="1"/>
  <c r="AC1442" i="37" s="1"/>
  <c r="AC1444" i="37" s="1"/>
  <c r="AD1535" i="37"/>
  <c r="AC1537" i="37" s="1"/>
  <c r="AC1542" i="37" s="1"/>
  <c r="AC1544" i="37" s="1"/>
  <c r="AD459" i="37"/>
  <c r="AC461" i="37" s="1"/>
  <c r="AC466" i="37" s="1"/>
  <c r="AC468" i="37" s="1"/>
  <c r="AD984" i="37"/>
  <c r="AC986" i="37" s="1"/>
  <c r="AC991" i="37" s="1"/>
  <c r="AC992" i="37" s="1"/>
  <c r="AD2036" i="37"/>
  <c r="AC2038" i="37" s="1"/>
  <c r="AC2043" i="37" s="1"/>
  <c r="AC2045" i="37" s="1"/>
  <c r="AD734" i="37"/>
  <c r="AC736" i="37" s="1"/>
  <c r="AC741" i="37" s="1"/>
  <c r="AC742" i="37" s="1"/>
  <c r="AD784" i="37"/>
  <c r="AC786" i="37" s="1"/>
  <c r="AC791" i="37" s="1"/>
  <c r="AC792" i="37" s="1"/>
  <c r="AD1134" i="37"/>
  <c r="AC1136" i="37" s="1"/>
  <c r="AC1141" i="37" s="1"/>
  <c r="AC1143" i="37" s="1"/>
  <c r="AD2111" i="37"/>
  <c r="AC2113" i="37" s="1"/>
  <c r="AC2118" i="37" s="1"/>
  <c r="AC2120" i="37" s="1"/>
  <c r="AD2537" i="37"/>
  <c r="AC2539" i="37" s="1"/>
  <c r="AC2544" i="37" s="1"/>
  <c r="AC2545" i="37" s="1"/>
  <c r="AD409" i="37"/>
  <c r="AC411" i="37" s="1"/>
  <c r="AC416" i="37" s="1"/>
  <c r="AC417" i="37" s="1"/>
  <c r="AD1911" i="37"/>
  <c r="AC1913" i="37" s="1"/>
  <c r="AC1918" i="37" s="1"/>
  <c r="AC1919" i="37" s="1"/>
  <c r="AD1510" i="37"/>
  <c r="AC1512" i="37" s="1"/>
  <c r="AC1517" i="37" s="1"/>
  <c r="AC1518" i="37" s="1"/>
  <c r="AD609" i="37"/>
  <c r="AC611" i="37" s="1"/>
  <c r="AC616" i="37" s="1"/>
  <c r="AC617" i="37" s="1"/>
  <c r="AD384" i="37"/>
  <c r="AC386" i="37" s="1"/>
  <c r="AC391" i="37" s="1"/>
  <c r="AC392" i="37" s="1"/>
  <c r="AD884" i="37"/>
  <c r="AC886" i="37" s="1"/>
  <c r="AC891" i="37" s="1"/>
  <c r="AC892" i="37" s="1"/>
  <c r="AD1234" i="37"/>
  <c r="AC1236" i="37" s="1"/>
  <c r="AC1241" i="37" s="1"/>
  <c r="AC1243" i="37" s="1"/>
  <c r="AD2336" i="37"/>
  <c r="AC2338" i="37" s="1"/>
  <c r="AC2343" i="37" s="1"/>
  <c r="AC2345" i="37" s="1"/>
  <c r="AD1961" i="37"/>
  <c r="AC1963" i="37" s="1"/>
  <c r="AC1968" i="37" s="1"/>
  <c r="AC1970" i="37" s="1"/>
  <c r="AD809" i="37"/>
  <c r="AC811" i="37" s="1"/>
  <c r="AC816" i="37" s="1"/>
  <c r="AC817" i="37" s="1"/>
  <c r="AD284" i="37"/>
  <c r="AC286" i="37" s="1"/>
  <c r="AC291" i="37" s="1"/>
  <c r="AC293" i="37" s="1"/>
  <c r="AD959" i="37"/>
  <c r="AC961" i="37" s="1"/>
  <c r="AC966" i="37" s="1"/>
  <c r="AC968" i="37" s="1"/>
  <c r="AD2687" i="37"/>
  <c r="AC2689" i="37" s="1"/>
  <c r="AC2694" i="37" s="1"/>
  <c r="AC2696" i="37" s="1"/>
  <c r="AC211" i="37"/>
  <c r="AC216" i="37" s="1"/>
  <c r="AC217" i="37" s="1"/>
  <c r="AD2412" i="37"/>
  <c r="AC2414" i="37" s="1"/>
  <c r="AC2419" i="37" s="1"/>
  <c r="AC2421" i="37" s="1"/>
  <c r="AD309" i="37"/>
  <c r="AC311" i="37" s="1"/>
  <c r="AC316" i="37" s="1"/>
  <c r="AC317" i="37" s="1"/>
  <c r="AD2437" i="37"/>
  <c r="AC2439" i="37" s="1"/>
  <c r="AC2444" i="37" s="1"/>
  <c r="AC2445" i="37" s="1"/>
  <c r="AD2011" i="37"/>
  <c r="AC2013" i="37" s="1"/>
  <c r="AC2018" i="37" s="1"/>
  <c r="AC2020" i="37" s="1"/>
  <c r="AD1835" i="37"/>
  <c r="AC1837" i="37" s="1"/>
  <c r="AC1842" i="37" s="1"/>
  <c r="AC1843" i="37" s="1"/>
  <c r="AD2387" i="37"/>
  <c r="AC2389" i="37" s="1"/>
  <c r="AC2394" i="37" s="1"/>
  <c r="AC2395" i="37" s="1"/>
  <c r="AD359" i="37"/>
  <c r="AC361" i="37" s="1"/>
  <c r="AC366" i="37" s="1"/>
  <c r="AC367" i="37" s="1"/>
  <c r="AD559" i="37"/>
  <c r="AC561" i="37" s="1"/>
  <c r="AC566" i="37" s="1"/>
  <c r="AC567" i="37" s="1"/>
  <c r="AD1309" i="37"/>
  <c r="AC1311" i="37" s="1"/>
  <c r="AC1316" i="37" s="1"/>
  <c r="AC1318" i="37" s="1"/>
  <c r="AD2712" i="37"/>
  <c r="AC2714" i="37" s="1"/>
  <c r="AC2719" i="37" s="1"/>
  <c r="AC2721" i="37" s="1"/>
  <c r="AD1334" i="37"/>
  <c r="AC1336" i="37" s="1"/>
  <c r="AC1341" i="37" s="1"/>
  <c r="AC1343" i="37" s="1"/>
  <c r="AD84" i="37"/>
  <c r="AC86" i="37" s="1"/>
  <c r="AC91" i="37" s="1"/>
  <c r="AC93" i="37" s="1"/>
  <c r="AD1184" i="37"/>
  <c r="AC1186" i="37" s="1"/>
  <c r="AC1191" i="37" s="1"/>
  <c r="AC1192" i="37" s="1"/>
  <c r="AD1560" i="37"/>
  <c r="AC1562" i="37" s="1"/>
  <c r="AC1567" i="37" s="1"/>
  <c r="AC1568" i="37" s="1"/>
  <c r="AD634" i="37"/>
  <c r="AC636" i="37" s="1"/>
  <c r="AC641" i="37" s="1"/>
  <c r="AC642" i="37" s="1"/>
  <c r="AD1735" i="37"/>
  <c r="AC1737" i="37" s="1"/>
  <c r="AC1742" i="37" s="1"/>
  <c r="AC1744" i="37" s="1"/>
  <c r="AD759" i="37"/>
  <c r="AC761" i="37" s="1"/>
  <c r="AC766" i="37" s="1"/>
  <c r="AC768" i="37" s="1"/>
  <c r="AD2161" i="37"/>
  <c r="AC2163" i="37" s="1"/>
  <c r="AC2168" i="37" s="1"/>
  <c r="AC2169" i="37" s="1"/>
  <c r="AD1259" i="37"/>
  <c r="AC1261" i="37" s="1"/>
  <c r="AC1266" i="37" s="1"/>
  <c r="AC1267" i="37" s="1"/>
  <c r="AD334" i="37"/>
  <c r="AC336" i="37" s="1"/>
  <c r="AC341" i="37" s="1"/>
  <c r="AC342" i="37" s="1"/>
  <c r="AD1284" i="37"/>
  <c r="AC1286" i="37" s="1"/>
  <c r="AC1291" i="37" s="1"/>
  <c r="AC1292" i="37" s="1"/>
  <c r="AD1936" i="37"/>
  <c r="AC1938" i="37" s="1"/>
  <c r="AC1943" i="37" s="1"/>
  <c r="AC1945" i="37" s="1"/>
  <c r="AD1660" i="37"/>
  <c r="AC1662" i="37" s="1"/>
  <c r="AC1667" i="37" s="1"/>
  <c r="AC1669" i="37" s="1"/>
  <c r="AD509" i="37"/>
  <c r="AC511" i="37" s="1"/>
  <c r="AC516" i="37" s="1"/>
  <c r="AC242" i="37"/>
  <c r="AD534" i="37"/>
  <c r="AC536" i="37" s="1"/>
  <c r="AC541" i="37" s="1"/>
  <c r="AC543" i="37" s="1"/>
  <c r="AD1159" i="37"/>
  <c r="AC1161" i="37" s="1"/>
  <c r="AC1166" i="37" s="1"/>
  <c r="AC1168" i="37" s="1"/>
  <c r="AD1009" i="37"/>
  <c r="AC1011" i="37" s="1"/>
  <c r="AC1016" i="37" s="1"/>
  <c r="AC1017" i="37" s="1"/>
  <c r="AD2086" i="37"/>
  <c r="AC2088" i="37" s="1"/>
  <c r="AC2093" i="37" s="1"/>
  <c r="AC2095" i="37" s="1"/>
  <c r="AD2286" i="37"/>
  <c r="AC2288" i="37" s="1"/>
  <c r="AC2293" i="37" s="1"/>
  <c r="AC2295" i="37" s="1"/>
  <c r="AD1084" i="37"/>
  <c r="AC1086" i="37" s="1"/>
  <c r="AC1091" i="37" s="1"/>
  <c r="AC1092" i="37" s="1"/>
  <c r="AD2136" i="37"/>
  <c r="AC2138" i="37" s="1"/>
  <c r="AC2143" i="37" s="1"/>
  <c r="AC2144" i="37" s="1"/>
  <c r="AD684" i="37"/>
  <c r="AC686" i="37" s="1"/>
  <c r="AC691" i="37" s="1"/>
  <c r="AC693" i="37" s="1"/>
  <c r="AD2061" i="37"/>
  <c r="AC2063" i="37" s="1"/>
  <c r="AC2068" i="37" s="1"/>
  <c r="AC2070" i="37" s="1"/>
  <c r="AD1986" i="37"/>
  <c r="AC1988" i="37" s="1"/>
  <c r="AC1993" i="37" s="1"/>
  <c r="AC1994" i="37" s="1"/>
  <c r="AD2211" i="37"/>
  <c r="AC2213" i="37" s="1"/>
  <c r="AC2218" i="37" s="1"/>
  <c r="AC2220" i="37" s="1"/>
  <c r="AD184" i="37"/>
  <c r="AC186" i="37" s="1"/>
  <c r="AC191" i="37" s="1"/>
  <c r="AC192" i="37" s="1"/>
  <c r="AC1419" i="37"/>
  <c r="AC2470" i="37"/>
  <c r="AC718" i="37"/>
  <c r="AC1218" i="37"/>
  <c r="AC1217" i="37"/>
  <c r="AC1894" i="37"/>
  <c r="AC1895" i="37"/>
  <c r="AC667" i="37"/>
  <c r="AC668" i="37"/>
  <c r="AC1368" i="37"/>
  <c r="AC1367" i="37"/>
  <c r="AC1043" i="37"/>
  <c r="AC1042" i="37"/>
  <c r="AC868" i="37"/>
  <c r="AC867" i="37"/>
  <c r="AC1693" i="37"/>
  <c r="AC1694" i="37"/>
  <c r="AC1393" i="37"/>
  <c r="AC1392" i="37"/>
  <c r="AC67" i="37"/>
  <c r="AC68" i="37"/>
  <c r="AC2270" i="37"/>
  <c r="AC2269" i="37"/>
  <c r="AC2520" i="37"/>
  <c r="AC2521" i="37"/>
  <c r="AC2320" i="37"/>
  <c r="AC2319" i="37"/>
  <c r="AC1117" i="37"/>
  <c r="AC1118" i="37"/>
  <c r="AC1468" i="37"/>
  <c r="AC1469" i="37"/>
  <c r="AC1493" i="37"/>
  <c r="AC1494" i="37"/>
  <c r="AC1067" i="37"/>
  <c r="AC1068" i="37"/>
  <c r="AC2570" i="37"/>
  <c r="AC2571" i="37"/>
  <c r="AC2244" i="37"/>
  <c r="AC2245" i="37"/>
  <c r="AC1619" i="37"/>
  <c r="AC1618" i="37"/>
  <c r="AC1769" i="37"/>
  <c r="AC1768" i="37"/>
  <c r="AC1793" i="37"/>
  <c r="AC1794" i="37"/>
  <c r="AC917" i="37"/>
  <c r="AC918" i="37"/>
  <c r="AC1718" i="37"/>
  <c r="AC1719" i="37"/>
  <c r="AC2194" i="37"/>
  <c r="AC2195" i="37"/>
  <c r="AC942" i="37"/>
  <c r="AC943" i="37"/>
  <c r="AC2670" i="37" l="1"/>
  <c r="AC2595" i="37"/>
  <c r="AC593" i="37"/>
  <c r="AC167" i="37"/>
  <c r="AC843" i="37"/>
  <c r="AC2621" i="37"/>
  <c r="AC492" i="37"/>
  <c r="AC1594" i="37"/>
  <c r="AC443" i="37"/>
  <c r="AC1869" i="37"/>
  <c r="AC2294" i="37"/>
  <c r="AC1443" i="37"/>
  <c r="AC2371" i="37"/>
  <c r="AC2044" i="37"/>
  <c r="AC143" i="37"/>
  <c r="AC117" i="37"/>
  <c r="AC393" i="37"/>
  <c r="AC467" i="37"/>
  <c r="AC1142" i="37"/>
  <c r="AC1969" i="37"/>
  <c r="AC418" i="37"/>
  <c r="AC793" i="37"/>
  <c r="AC993" i="37"/>
  <c r="AC2396" i="37"/>
  <c r="AC1242" i="37"/>
  <c r="AC292" i="37"/>
  <c r="AC1644" i="37"/>
  <c r="AC92" i="37"/>
  <c r="AC2119" i="37"/>
  <c r="AC343" i="37"/>
  <c r="AC1543" i="37"/>
  <c r="AC1743" i="37"/>
  <c r="AC1920" i="37"/>
  <c r="AC818" i="37"/>
  <c r="AC893" i="37"/>
  <c r="AC2446" i="37"/>
  <c r="AC2546" i="37"/>
  <c r="AC1569" i="37"/>
  <c r="AC2170" i="37"/>
  <c r="AC2344" i="37"/>
  <c r="AC743" i="37"/>
  <c r="AC618" i="37"/>
  <c r="AC1193" i="37"/>
  <c r="AC542" i="37"/>
  <c r="AC1519" i="37"/>
  <c r="AC218" i="37"/>
  <c r="AC568" i="37"/>
  <c r="AC2019" i="37"/>
  <c r="AC2695" i="37"/>
  <c r="AC2069" i="37"/>
  <c r="AC1844" i="37"/>
  <c r="AC2420" i="37"/>
  <c r="AC318" i="37"/>
  <c r="AC967" i="37"/>
  <c r="AC1317" i="37"/>
  <c r="AC767" i="37"/>
  <c r="AC2720" i="37"/>
  <c r="AC1944" i="37"/>
  <c r="AC1342" i="37"/>
  <c r="AC368" i="37"/>
  <c r="AC1167" i="37"/>
  <c r="AC1268" i="37"/>
  <c r="AC1995" i="37"/>
  <c r="AC1093" i="37"/>
  <c r="AC1668" i="37"/>
  <c r="AC1293" i="37"/>
  <c r="AC643" i="37"/>
  <c r="AC2145" i="37"/>
  <c r="AC1018" i="37"/>
  <c r="AC2219" i="37"/>
  <c r="AC692" i="37"/>
  <c r="AC2094" i="37"/>
  <c r="AC193" i="37"/>
  <c r="AC518" i="37"/>
  <c r="AC517" i="37"/>
  <c r="AD257" i="37" l="1"/>
  <c r="AC262" i="37"/>
  <c r="AF133" i="146" l="1"/>
  <c r="AD259" i="37" l="1"/>
  <c r="AC261" i="37" s="1"/>
  <c r="AC266" i="37" s="1"/>
  <c r="AC267" i="37" l="1"/>
  <c r="AC268" i="37"/>
  <c r="AL133" i="146" l="1"/>
  <c r="AA133" i="146" l="1"/>
  <c r="L13" i="37"/>
  <c r="R13" i="37"/>
  <c r="AF573" i="37" l="1"/>
  <c r="P573" i="37"/>
  <c r="AD573" i="37"/>
  <c r="N573" i="37"/>
  <c r="Y573" i="37"/>
  <c r="G573" i="37"/>
  <c r="E573" i="37"/>
  <c r="C573" i="37"/>
  <c r="AE1223" i="37"/>
  <c r="O1223" i="37"/>
  <c r="AC1223" i="37"/>
  <c r="H1223" i="37"/>
  <c r="U1223" i="37"/>
  <c r="AD1223" i="37"/>
  <c r="I1223" i="37"/>
  <c r="AB1223" i="37"/>
  <c r="AD1424" i="37"/>
  <c r="N1424" i="37"/>
  <c r="AB1424" i="37"/>
  <c r="G1424" i="37"/>
  <c r="I1424" i="37"/>
  <c r="M1424" i="37"/>
  <c r="S1424" i="37"/>
  <c r="H1424" i="37"/>
  <c r="AF1624" i="37"/>
  <c r="P1624" i="37"/>
  <c r="AD1624" i="37"/>
  <c r="N1624" i="37"/>
  <c r="AA1624" i="37"/>
  <c r="AC1624" i="37"/>
  <c r="M1624" i="37"/>
  <c r="Y1624" i="37"/>
  <c r="AC1824" i="37"/>
  <c r="M1824" i="37"/>
  <c r="AA1824" i="37"/>
  <c r="F1824" i="37"/>
  <c r="N1824" i="37"/>
  <c r="R1824" i="37"/>
  <c r="D1824" i="37"/>
  <c r="L1824" i="37"/>
  <c r="AC2025" i="37"/>
  <c r="M2025" i="37"/>
  <c r="X2025" i="37"/>
  <c r="C2025" i="37"/>
  <c r="P2025" i="37"/>
  <c r="O2025" i="37"/>
  <c r="B2025" i="37"/>
  <c r="G2025" i="37"/>
  <c r="AC2225" i="37"/>
  <c r="M2225" i="37"/>
  <c r="AA2225" i="37"/>
  <c r="F2225" i="37"/>
  <c r="N2225" i="37"/>
  <c r="L2225" i="37"/>
  <c r="J2225" i="37"/>
  <c r="G2225" i="37"/>
  <c r="AD2426" i="37"/>
  <c r="N2426" i="37"/>
  <c r="AC2426" i="37"/>
  <c r="L2426" i="37"/>
  <c r="P2426" i="37"/>
  <c r="T2426" i="37"/>
  <c r="D2426" i="37"/>
  <c r="H2426" i="37"/>
  <c r="AF2626" i="37"/>
  <c r="P2626" i="37"/>
  <c r="AE2626" i="37"/>
  <c r="J2626" i="37"/>
  <c r="Q2626" i="37"/>
  <c r="V2626" i="37"/>
  <c r="M2626" i="37"/>
  <c r="K2626" i="37"/>
  <c r="AF2826" i="37"/>
  <c r="P2826" i="37"/>
  <c r="AD2826" i="37"/>
  <c r="I2826" i="37"/>
  <c r="V2826" i="37"/>
  <c r="K2826" i="37"/>
  <c r="J2826" i="37"/>
  <c r="M2826" i="37"/>
  <c r="AE2926" i="37"/>
  <c r="O2926" i="37"/>
  <c r="AD2926" i="37"/>
  <c r="N2926" i="37"/>
  <c r="U2926" i="37"/>
  <c r="L2926" i="37"/>
  <c r="T2926" i="37"/>
  <c r="AF2926" i="37"/>
  <c r="AE3026" i="37"/>
  <c r="O3026" i="37"/>
  <c r="AD3026" i="37"/>
  <c r="N3026" i="37"/>
  <c r="Y3026" i="37"/>
  <c r="P3026" i="37"/>
  <c r="D3026" i="37"/>
  <c r="AC3026" i="37"/>
  <c r="AE748" i="37"/>
  <c r="O748" i="37"/>
  <c r="AC748" i="37"/>
  <c r="M748" i="37"/>
  <c r="X748" i="37"/>
  <c r="N748" i="37"/>
  <c r="D748" i="37"/>
  <c r="B748" i="37"/>
  <c r="AE548" i="37"/>
  <c r="O548" i="37"/>
  <c r="AC548" i="37"/>
  <c r="M548" i="37"/>
  <c r="X548" i="37"/>
  <c r="F548" i="37"/>
  <c r="D548" i="37"/>
  <c r="B548" i="37"/>
  <c r="AC348" i="37"/>
  <c r="M348" i="37"/>
  <c r="AA348" i="37"/>
  <c r="K348" i="37"/>
  <c r="V348" i="37"/>
  <c r="Z348" i="37"/>
  <c r="AF348" i="37"/>
  <c r="AB348" i="37"/>
  <c r="AC148" i="37"/>
  <c r="M148" i="37"/>
  <c r="AA148" i="37"/>
  <c r="K148" i="37"/>
  <c r="V148" i="37"/>
  <c r="D148" i="37"/>
  <c r="B148" i="37"/>
  <c r="H148" i="37"/>
  <c r="AC48" i="37"/>
  <c r="M48" i="37"/>
  <c r="AA48" i="37"/>
  <c r="K48" i="37"/>
  <c r="R48" i="37"/>
  <c r="AD48" i="37"/>
  <c r="AB48" i="37"/>
  <c r="AF48" i="37"/>
  <c r="AF848" i="37"/>
  <c r="P848" i="37"/>
  <c r="AD848" i="37"/>
  <c r="I848" i="37"/>
  <c r="Q848" i="37"/>
  <c r="Z848" i="37"/>
  <c r="M848" i="37"/>
  <c r="R848" i="37"/>
  <c r="AF948" i="37"/>
  <c r="P948" i="37"/>
  <c r="AC948" i="37"/>
  <c r="G948" i="37"/>
  <c r="U948" i="37"/>
  <c r="AD948" i="37"/>
  <c r="I948" i="37"/>
  <c r="AA948" i="37"/>
  <c r="AF1048" i="37"/>
  <c r="P1048" i="37"/>
  <c r="AA1048" i="37"/>
  <c r="F1048" i="37"/>
  <c r="N1048" i="37"/>
  <c r="W1048" i="37"/>
  <c r="B1048" i="37"/>
  <c r="Z1048" i="37"/>
  <c r="AF1148" i="37"/>
  <c r="P1148" i="37"/>
  <c r="AE1148" i="37"/>
  <c r="J1148" i="37"/>
  <c r="R1148" i="37"/>
  <c r="AA1148" i="37"/>
  <c r="F1148" i="37"/>
  <c r="AD1148" i="37"/>
  <c r="AE1248" i="37"/>
  <c r="AF1248" i="37"/>
  <c r="L1248" i="37"/>
  <c r="T1248" i="37"/>
  <c r="AD1248" i="37"/>
  <c r="F1248" i="37"/>
  <c r="J1248" i="37"/>
  <c r="B1248" i="37"/>
  <c r="AE1348" i="37"/>
  <c r="O1348" i="37"/>
  <c r="AD1348" i="37"/>
  <c r="I1348" i="37"/>
  <c r="Q1348" i="37"/>
  <c r="U1348" i="37"/>
  <c r="R1348" i="37"/>
  <c r="P1348" i="37"/>
  <c r="AE1449" i="37"/>
  <c r="O1449" i="37"/>
  <c r="AC1449" i="37"/>
  <c r="H1449" i="37"/>
  <c r="N1449" i="37"/>
  <c r="Q1449" i="37"/>
  <c r="V1449" i="37"/>
  <c r="E1449" i="37"/>
  <c r="AC1549" i="37"/>
  <c r="M1549" i="37"/>
  <c r="AA1549" i="37"/>
  <c r="K1549" i="37"/>
  <c r="X1549" i="37"/>
  <c r="N1549" i="37"/>
  <c r="J1549" i="37"/>
  <c r="B1549" i="37"/>
  <c r="AC1649" i="37"/>
  <c r="M1649" i="37"/>
  <c r="AA1649" i="37"/>
  <c r="K1649" i="37"/>
  <c r="T1649" i="37"/>
  <c r="R1649" i="37"/>
  <c r="B1649" i="37"/>
  <c r="F1649" i="37"/>
  <c r="AD1749" i="37"/>
  <c r="N1749" i="37"/>
  <c r="AC1749" i="37"/>
  <c r="H1749" i="37"/>
  <c r="U1749" i="37"/>
  <c r="Y1749" i="37"/>
  <c r="L1749" i="37"/>
  <c r="Q1749" i="37"/>
  <c r="AD1849" i="37"/>
  <c r="N1849" i="37"/>
  <c r="AB1849" i="37"/>
  <c r="G1849" i="37"/>
  <c r="O1849" i="37"/>
  <c r="S1849" i="37"/>
  <c r="E1849" i="37"/>
  <c r="X1849" i="37"/>
  <c r="AD1950" i="37"/>
  <c r="N1950" i="37"/>
  <c r="AF1950" i="37"/>
  <c r="K1950" i="37"/>
  <c r="S1950" i="37"/>
  <c r="W1950" i="37"/>
  <c r="I1950" i="37"/>
  <c r="G1950" i="37"/>
  <c r="AD2050" i="37"/>
  <c r="N2050" i="37"/>
  <c r="AE2050" i="37"/>
  <c r="I2050" i="37"/>
  <c r="Q2050" i="37"/>
  <c r="P2050" i="37"/>
  <c r="C2050" i="37"/>
  <c r="K2050" i="37"/>
  <c r="AD2150" i="37"/>
  <c r="N2150" i="37"/>
  <c r="AC2150" i="37"/>
  <c r="H2150" i="37"/>
  <c r="U2150" i="37"/>
  <c r="AE2150" i="37"/>
  <c r="Q2150" i="37"/>
  <c r="W2150" i="37"/>
  <c r="AD2250" i="37"/>
  <c r="N2250" i="37"/>
  <c r="AB2250" i="37"/>
  <c r="G2250" i="37"/>
  <c r="O2250" i="37"/>
  <c r="M2250" i="37"/>
  <c r="K2250" i="37"/>
  <c r="E2250" i="37"/>
  <c r="AE2350" i="37"/>
  <c r="O2350" i="37"/>
  <c r="AD2350" i="37"/>
  <c r="I2350" i="37"/>
  <c r="Q2350" i="37"/>
  <c r="U2350" i="37"/>
  <c r="L2350" i="37"/>
  <c r="P2350" i="37"/>
  <c r="AE2451" i="37"/>
  <c r="O2451" i="37"/>
  <c r="AD2451" i="37"/>
  <c r="I2451" i="37"/>
  <c r="R2451" i="37"/>
  <c r="V2451" i="37"/>
  <c r="F2451" i="37"/>
  <c r="P2451" i="37"/>
  <c r="AC2551" i="37"/>
  <c r="M2551" i="37"/>
  <c r="W2551" i="37"/>
  <c r="B2551" i="37"/>
  <c r="J2551" i="37"/>
  <c r="O2551" i="37"/>
  <c r="AA2551" i="37"/>
  <c r="AF2551" i="37"/>
  <c r="AC2651" i="37"/>
  <c r="M2651" i="37"/>
  <c r="AA2651" i="37"/>
  <c r="F2651" i="37"/>
  <c r="G2651" i="37"/>
  <c r="D2651" i="37"/>
  <c r="R2651" i="37"/>
  <c r="AD2651" i="37"/>
  <c r="AC2751" i="37"/>
  <c r="M2751" i="37"/>
  <c r="AA2751" i="37"/>
  <c r="F2751" i="37"/>
  <c r="H2751" i="37"/>
  <c r="J2751" i="37"/>
  <c r="X2751" i="37"/>
  <c r="T2751" i="37"/>
  <c r="AC2851" i="37"/>
  <c r="M2851" i="37"/>
  <c r="Z2851" i="37"/>
  <c r="D2851" i="37"/>
  <c r="H2851" i="37"/>
  <c r="L2851" i="37"/>
  <c r="C2851" i="37"/>
  <c r="K2851" i="37"/>
  <c r="AF2951" i="37"/>
  <c r="P2951" i="37"/>
  <c r="AE2951" i="37"/>
  <c r="O2951" i="37"/>
  <c r="AD2951" i="37"/>
  <c r="Y2951" i="37"/>
  <c r="J2951" i="37"/>
  <c r="I2951" i="37"/>
  <c r="AF3051" i="37"/>
  <c r="P3051" i="37"/>
  <c r="AE3051" i="37"/>
  <c r="O3051" i="37"/>
  <c r="Z3051" i="37"/>
  <c r="AC3051" i="37"/>
  <c r="N3051" i="37"/>
  <c r="Y3051" i="37"/>
  <c r="AF3151" i="37"/>
  <c r="P3151" i="37"/>
  <c r="AE3151" i="37"/>
  <c r="O3151" i="37"/>
  <c r="Y3151" i="37"/>
  <c r="F3151" i="37"/>
  <c r="E3151" i="37"/>
  <c r="Q3151" i="37"/>
  <c r="AD723" i="37"/>
  <c r="N723" i="37"/>
  <c r="AF723" i="37"/>
  <c r="P723" i="37"/>
  <c r="AE723" i="37"/>
  <c r="AC723" i="37"/>
  <c r="K723" i="37"/>
  <c r="I723" i="37"/>
  <c r="AD623" i="37"/>
  <c r="N623" i="37"/>
  <c r="AF623" i="37"/>
  <c r="P623" i="37"/>
  <c r="AA623" i="37"/>
  <c r="Y623" i="37"/>
  <c r="O623" i="37"/>
  <c r="M623" i="37"/>
  <c r="AD523" i="37"/>
  <c r="N523" i="37"/>
  <c r="AF523" i="37"/>
  <c r="P523" i="37"/>
  <c r="AE523" i="37"/>
  <c r="U523" i="37"/>
  <c r="K523" i="37"/>
  <c r="I523" i="37"/>
  <c r="AD423" i="37"/>
  <c r="N423" i="37"/>
  <c r="AF423" i="37"/>
  <c r="P423" i="37"/>
  <c r="AA423" i="37"/>
  <c r="Q423" i="37"/>
  <c r="G423" i="37"/>
  <c r="E423" i="37"/>
  <c r="AF323" i="37"/>
  <c r="P323" i="37"/>
  <c r="AD323" i="37"/>
  <c r="N323" i="37"/>
  <c r="AC323" i="37"/>
  <c r="AA323" i="37"/>
  <c r="I323" i="37"/>
  <c r="G323" i="37"/>
  <c r="AF223" i="37"/>
  <c r="P223" i="37"/>
  <c r="AD223" i="37"/>
  <c r="N223" i="37"/>
  <c r="Y223" i="37"/>
  <c r="AC223" i="37"/>
  <c r="AA223" i="37"/>
  <c r="AE223" i="37"/>
  <c r="AF123" i="37"/>
  <c r="P123" i="37"/>
  <c r="AD123" i="37"/>
  <c r="N123" i="37"/>
  <c r="AC123" i="37"/>
  <c r="S123" i="37"/>
  <c r="I123" i="37"/>
  <c r="G123" i="37"/>
  <c r="AF23" i="37"/>
  <c r="P23" i="37"/>
  <c r="AD23" i="37"/>
  <c r="N23" i="37"/>
  <c r="Q23" i="37"/>
  <c r="AC23" i="37"/>
  <c r="AA23" i="37"/>
  <c r="W23" i="37"/>
  <c r="Y873" i="37"/>
  <c r="I873" i="37"/>
  <c r="T873" i="37"/>
  <c r="AB873" i="37"/>
  <c r="G873" i="37"/>
  <c r="V873" i="37"/>
  <c r="X873" i="37"/>
  <c r="H873" i="37"/>
  <c r="Y973" i="37"/>
  <c r="I973" i="37"/>
  <c r="S973" i="37"/>
  <c r="AF973" i="37"/>
  <c r="K973" i="37"/>
  <c r="T973" i="37"/>
  <c r="AB973" i="37"/>
  <c r="L973" i="37"/>
  <c r="Y1073" i="37"/>
  <c r="I1073" i="37"/>
  <c r="R1073" i="37"/>
  <c r="AE1073" i="37"/>
  <c r="J1073" i="37"/>
  <c r="S1073" i="37"/>
  <c r="AF1073" i="37"/>
  <c r="P1073" i="37"/>
  <c r="Y1173" i="37"/>
  <c r="I1173" i="37"/>
  <c r="V1173" i="37"/>
  <c r="AD1173" i="37"/>
  <c r="H1173" i="37"/>
  <c r="R1173" i="37"/>
  <c r="O1173" i="37"/>
  <c r="D1173" i="37"/>
  <c r="AB1273" i="37"/>
  <c r="L1273" i="37"/>
  <c r="V1273" i="37"/>
  <c r="AE1273" i="37"/>
  <c r="C1273" i="37"/>
  <c r="G1273" i="37"/>
  <c r="E1273" i="37"/>
  <c r="O1273" i="37"/>
  <c r="AB1373" i="37"/>
  <c r="L1373" i="37"/>
  <c r="Z1373" i="37"/>
  <c r="E1373" i="37"/>
  <c r="G1373" i="37"/>
  <c r="C1373" i="37"/>
  <c r="I1373" i="37"/>
  <c r="F1373" i="37"/>
  <c r="AB1474" i="37"/>
  <c r="L1474" i="37"/>
  <c r="Y1474" i="37"/>
  <c r="C1474" i="37"/>
  <c r="E1474" i="37"/>
  <c r="G1474" i="37"/>
  <c r="F1474" i="37"/>
  <c r="W1474" i="37"/>
  <c r="Z1574" i="37"/>
  <c r="J1574" i="37"/>
  <c r="AB1574" i="37"/>
  <c r="L1574" i="37"/>
  <c r="Q1574" i="37"/>
  <c r="E1574" i="37"/>
  <c r="AC1574" i="37"/>
  <c r="W1574" i="37"/>
  <c r="Z1674" i="37"/>
  <c r="J1674" i="37"/>
  <c r="AB1674" i="37"/>
  <c r="L1674" i="37"/>
  <c r="U1674" i="37"/>
  <c r="S1674" i="37"/>
  <c r="C1674" i="37"/>
  <c r="G1674" i="37"/>
  <c r="AA1774" i="37"/>
  <c r="K1774" i="37"/>
  <c r="Y1774" i="37"/>
  <c r="D1774" i="37"/>
  <c r="L1774" i="37"/>
  <c r="E1774" i="37"/>
  <c r="U1774" i="37"/>
  <c r="AC1774" i="37"/>
  <c r="AA1874" i="37"/>
  <c r="K1874" i="37"/>
  <c r="X1874" i="37"/>
  <c r="B1874" i="37"/>
  <c r="P1874" i="37"/>
  <c r="T1874" i="37"/>
  <c r="F1874" i="37"/>
  <c r="N1874" i="37"/>
  <c r="AA1975" i="37"/>
  <c r="K1975" i="37"/>
  <c r="V1975" i="37"/>
  <c r="AD1975" i="37"/>
  <c r="I1975" i="37"/>
  <c r="B1975" i="37"/>
  <c r="AC1975" i="37"/>
  <c r="R1975" i="37"/>
  <c r="AA2075" i="37"/>
  <c r="K2075" i="37"/>
  <c r="Z2075" i="37"/>
  <c r="E2075" i="37"/>
  <c r="M2075" i="37"/>
  <c r="Q2075" i="37"/>
  <c r="D2075" i="37"/>
  <c r="V2075" i="37"/>
  <c r="AA2175" i="37"/>
  <c r="K2175" i="37"/>
  <c r="Y2175" i="37"/>
  <c r="D2175" i="37"/>
  <c r="L2175" i="37"/>
  <c r="J2175" i="37"/>
  <c r="P2175" i="37"/>
  <c r="X2175" i="37"/>
  <c r="Y2275" i="37"/>
  <c r="I2275" i="37"/>
  <c r="L2275" i="37"/>
  <c r="V2275" i="37"/>
  <c r="AF2275" i="37"/>
  <c r="E2275" i="37"/>
  <c r="AA2275" i="37"/>
  <c r="J2275" i="37"/>
  <c r="AB2376" i="37"/>
  <c r="L2376" i="37"/>
  <c r="Z2376" i="37"/>
  <c r="E2376" i="37"/>
  <c r="G2376" i="37"/>
  <c r="C2376" i="37"/>
  <c r="F2376" i="37"/>
  <c r="B2376" i="37"/>
  <c r="AB2476" i="37"/>
  <c r="L2476" i="37"/>
  <c r="Z2476" i="37"/>
  <c r="E2476" i="37"/>
  <c r="N2476" i="37"/>
  <c r="M2476" i="37"/>
  <c r="G2476" i="37"/>
  <c r="V2476" i="37"/>
  <c r="Z2576" i="37"/>
  <c r="J2576" i="37"/>
  <c r="X2576" i="37"/>
  <c r="C2576" i="37"/>
  <c r="G2576" i="37"/>
  <c r="E2576" i="37"/>
  <c r="Y2576" i="37"/>
  <c r="I2576" i="37"/>
  <c r="Z2676" i="37"/>
  <c r="J2676" i="37"/>
  <c r="X2676" i="37"/>
  <c r="L2676" i="37"/>
  <c r="K2676" i="37"/>
  <c r="I2676" i="37"/>
  <c r="AF2676" i="37"/>
  <c r="AB2676" i="37"/>
  <c r="Z2776" i="37"/>
  <c r="J2776" i="37"/>
  <c r="W2776" i="37"/>
  <c r="AA2776" i="37"/>
  <c r="Y2776" i="37"/>
  <c r="X2776" i="37"/>
  <c r="K2776" i="37"/>
  <c r="S2776" i="37"/>
  <c r="Z2876" i="37"/>
  <c r="J2876" i="37"/>
  <c r="AA2876" i="37"/>
  <c r="E2876" i="37"/>
  <c r="G2876" i="37"/>
  <c r="I2876" i="37"/>
  <c r="Y2876" i="37"/>
  <c r="D2876" i="37"/>
  <c r="Y2976" i="37"/>
  <c r="I2976" i="37"/>
  <c r="X2976" i="37"/>
  <c r="H2976" i="37"/>
  <c r="O2976" i="37"/>
  <c r="C2976" i="37"/>
  <c r="R2976" i="37"/>
  <c r="AA2976" i="37"/>
  <c r="Y3076" i="37"/>
  <c r="I3076" i="37"/>
  <c r="X3076" i="37"/>
  <c r="H3076" i="37"/>
  <c r="K3076" i="37"/>
  <c r="G3076" i="37"/>
  <c r="F3076" i="37"/>
  <c r="O3076" i="37"/>
  <c r="Y3176" i="37"/>
  <c r="I3176" i="37"/>
  <c r="X3176" i="37"/>
  <c r="H3176" i="37"/>
  <c r="J3176" i="37"/>
  <c r="O3176" i="37"/>
  <c r="AD3176" i="37"/>
  <c r="N3176" i="37"/>
  <c r="Y773" i="37"/>
  <c r="AA773" i="37"/>
  <c r="H773" i="37"/>
  <c r="S773" i="37"/>
  <c r="B773" i="37"/>
  <c r="Z773" i="37"/>
  <c r="AE773" i="37"/>
  <c r="O773" i="37"/>
  <c r="AB673" i="37"/>
  <c r="L673" i="37"/>
  <c r="Z673" i="37"/>
  <c r="J673" i="37"/>
  <c r="U673" i="37"/>
  <c r="C673" i="37"/>
  <c r="AE673" i="37"/>
  <c r="AA673" i="37"/>
  <c r="AB473" i="37"/>
  <c r="L473" i="37"/>
  <c r="Z473" i="37"/>
  <c r="J473" i="37"/>
  <c r="U473" i="37"/>
  <c r="K473" i="37"/>
  <c r="AE473" i="37"/>
  <c r="S473" i="37"/>
  <c r="AB373" i="37"/>
  <c r="L373" i="37"/>
  <c r="Z373" i="37"/>
  <c r="J373" i="37"/>
  <c r="I373" i="37"/>
  <c r="U373" i="37"/>
  <c r="S373" i="37"/>
  <c r="G373" i="37"/>
  <c r="V273" i="37"/>
  <c r="F273" i="37"/>
  <c r="X273" i="37"/>
  <c r="H273" i="37"/>
  <c r="K273" i="37"/>
  <c r="AE273" i="37"/>
  <c r="AC273" i="37"/>
  <c r="Q273" i="37"/>
  <c r="V173" i="37"/>
  <c r="F173" i="37"/>
  <c r="X173" i="37"/>
  <c r="H173" i="37"/>
  <c r="O173" i="37"/>
  <c r="AA173" i="37"/>
  <c r="Y173" i="37"/>
  <c r="M173" i="37"/>
  <c r="V73" i="37"/>
  <c r="F73" i="37"/>
  <c r="X73" i="37"/>
  <c r="H73" i="37"/>
  <c r="K73" i="37"/>
  <c r="AE73" i="37"/>
  <c r="AC73" i="37"/>
  <c r="Q73" i="37"/>
  <c r="W823" i="37"/>
  <c r="G823" i="37"/>
  <c r="R823" i="37"/>
  <c r="AF823" i="37"/>
  <c r="J823" i="37"/>
  <c r="I823" i="37"/>
  <c r="D823" i="37"/>
  <c r="F823" i="37"/>
  <c r="W923" i="37"/>
  <c r="G923" i="37"/>
  <c r="Q923" i="37"/>
  <c r="Y923" i="37"/>
  <c r="D923" i="37"/>
  <c r="M923" i="37"/>
  <c r="E923" i="37"/>
  <c r="U923" i="37"/>
  <c r="W1023" i="37"/>
  <c r="G1023" i="37"/>
  <c r="U1023" i="37"/>
  <c r="AC1023" i="37"/>
  <c r="H1023" i="37"/>
  <c r="Q1023" i="37"/>
  <c r="I1023" i="37"/>
  <c r="D1023" i="37"/>
  <c r="W1123" i="37"/>
  <c r="G1123" i="37"/>
  <c r="T1123" i="37"/>
  <c r="AB1123" i="37"/>
  <c r="F1123" i="37"/>
  <c r="P1123" i="37"/>
  <c r="AC1123" i="37"/>
  <c r="H1123" i="37"/>
  <c r="V1323" i="37"/>
  <c r="F1323" i="37"/>
  <c r="S1323" i="37"/>
  <c r="AA1323" i="37"/>
  <c r="AE1323" i="37"/>
  <c r="AB1323" i="37"/>
  <c r="Y1323" i="37"/>
  <c r="D1323" i="37"/>
  <c r="V1524" i="37"/>
  <c r="F1524" i="37"/>
  <c r="X573" i="37"/>
  <c r="H573" i="37"/>
  <c r="V573" i="37"/>
  <c r="F573" i="37"/>
  <c r="I573" i="37"/>
  <c r="U573" i="37"/>
  <c r="S573" i="37"/>
  <c r="O573" i="37"/>
  <c r="W1223" i="37"/>
  <c r="G1223" i="37"/>
  <c r="R1223" i="37"/>
  <c r="AF1223" i="37"/>
  <c r="J1223" i="37"/>
  <c r="T1223" i="37"/>
  <c r="Q1223" i="37"/>
  <c r="V1223" i="37"/>
  <c r="V1424" i="37"/>
  <c r="F1424" i="37"/>
  <c r="Q1424" i="37"/>
  <c r="X1424" i="37"/>
  <c r="AA1424" i="37"/>
  <c r="AF1424" i="37"/>
  <c r="D1424" i="37"/>
  <c r="U1424" i="37"/>
  <c r="X1624" i="37"/>
  <c r="H1624" i="37"/>
  <c r="V1624" i="37"/>
  <c r="F1624" i="37"/>
  <c r="K1624" i="37"/>
  <c r="G1624" i="37"/>
  <c r="U1624" i="37"/>
  <c r="E1624" i="37"/>
  <c r="U1824" i="37"/>
  <c r="E1824" i="37"/>
  <c r="P1824" i="37"/>
  <c r="X1824" i="37"/>
  <c r="C1824" i="37"/>
  <c r="Z1824" i="37"/>
  <c r="B1824" i="37"/>
  <c r="J1824" i="37"/>
  <c r="U2025" i="37"/>
  <c r="E2025" i="37"/>
  <c r="N2025" i="37"/>
  <c r="AA2025" i="37"/>
  <c r="F2025" i="37"/>
  <c r="W2025" i="37"/>
  <c r="J2025" i="37"/>
  <c r="R2025" i="37"/>
  <c r="U2225" i="37"/>
  <c r="E2225" i="37"/>
  <c r="P2225" i="37"/>
  <c r="X2225" i="37"/>
  <c r="C2225" i="37"/>
  <c r="AE2225" i="37"/>
  <c r="O2225" i="37"/>
  <c r="D2225" i="37"/>
  <c r="V2426" i="37"/>
  <c r="F2426" i="37"/>
  <c r="W2426" i="37"/>
  <c r="AF2426" i="37"/>
  <c r="C2426" i="37"/>
  <c r="E2426" i="37"/>
  <c r="O2426" i="37"/>
  <c r="U2426" i="37"/>
  <c r="X2626" i="37"/>
  <c r="H2626" i="37"/>
  <c r="U2626" i="37"/>
  <c r="AD2626" i="37"/>
  <c r="B2626" i="37"/>
  <c r="G2626" i="37"/>
  <c r="F2626" i="37"/>
  <c r="Y2626" i="37"/>
  <c r="X2826" i="37"/>
  <c r="H2826" i="37"/>
  <c r="S2826" i="37"/>
  <c r="Z2826" i="37"/>
  <c r="G2826" i="37"/>
  <c r="AE2826" i="37"/>
  <c r="F2826" i="37"/>
  <c r="W2826" i="37"/>
  <c r="W2926" i="37"/>
  <c r="G2926" i="37"/>
  <c r="V2926" i="37"/>
  <c r="F2926" i="37"/>
  <c r="E2926" i="37"/>
  <c r="AB2926" i="37"/>
  <c r="Q2926" i="37"/>
  <c r="Y2926" i="37"/>
  <c r="W3026" i="37"/>
  <c r="G3026" i="37"/>
  <c r="V3026" i="37"/>
  <c r="F3026" i="37"/>
  <c r="I3026" i="37"/>
  <c r="AF3026" i="37"/>
  <c r="L3026" i="37"/>
  <c r="M3026" i="37"/>
  <c r="W748" i="37"/>
  <c r="G748" i="37"/>
  <c r="U748" i="37"/>
  <c r="E748" i="37"/>
  <c r="H748" i="37"/>
  <c r="T748" i="37"/>
  <c r="R748" i="37"/>
  <c r="F748" i="37"/>
  <c r="W548" i="37"/>
  <c r="G548" i="37"/>
  <c r="U548" i="37"/>
  <c r="E548" i="37"/>
  <c r="H548" i="37"/>
  <c r="T548" i="37"/>
  <c r="R548" i="37"/>
  <c r="N548" i="37"/>
  <c r="U348" i="37"/>
  <c r="E348" i="37"/>
  <c r="S348" i="37"/>
  <c r="C348" i="37"/>
  <c r="F348" i="37"/>
  <c r="J348" i="37"/>
  <c r="P348" i="37"/>
  <c r="D348" i="37"/>
  <c r="U148" i="37"/>
  <c r="E148" i="37"/>
  <c r="S148" i="37"/>
  <c r="C148" i="37"/>
  <c r="F148" i="37"/>
  <c r="R148" i="37"/>
  <c r="X148" i="37"/>
  <c r="L148" i="37"/>
  <c r="U48" i="37"/>
  <c r="E48" i="37"/>
  <c r="S48" i="37"/>
  <c r="C48" i="37"/>
  <c r="B48" i="37"/>
  <c r="N48" i="37"/>
  <c r="L48" i="37"/>
  <c r="H48" i="37"/>
  <c r="X848" i="37"/>
  <c r="H848" i="37"/>
  <c r="S848" i="37"/>
  <c r="AA848" i="37"/>
  <c r="F848" i="37"/>
  <c r="O848" i="37"/>
  <c r="W848" i="37"/>
  <c r="G848" i="37"/>
  <c r="X948" i="37"/>
  <c r="H948" i="37"/>
  <c r="R948" i="37"/>
  <c r="AE948" i="37"/>
  <c r="J948" i="37"/>
  <c r="S948" i="37"/>
  <c r="Q948" i="37"/>
  <c r="V948" i="37"/>
  <c r="X1048" i="37"/>
  <c r="H1048" i="37"/>
  <c r="Q1048" i="37"/>
  <c r="Y1048" i="37"/>
  <c r="C1048" i="37"/>
  <c r="M1048" i="37"/>
  <c r="AE1048" i="37"/>
  <c r="O1048" i="37"/>
  <c r="X1148" i="37"/>
  <c r="H1148" i="37"/>
  <c r="U1148" i="37"/>
  <c r="AC1148" i="37"/>
  <c r="G1148" i="37"/>
  <c r="Q1148" i="37"/>
  <c r="C1148" i="37"/>
  <c r="S1148" i="37"/>
  <c r="W1248" i="37"/>
  <c r="U1248" i="37"/>
  <c r="D1248" i="37"/>
  <c r="I1248" i="37"/>
  <c r="Q1248" i="37"/>
  <c r="V1248" i="37"/>
  <c r="G1248" i="37"/>
  <c r="M1248" i="37"/>
  <c r="W1348" i="37"/>
  <c r="G1348" i="37"/>
  <c r="T1348" i="37"/>
  <c r="AF1348" i="37"/>
  <c r="B1348" i="37"/>
  <c r="F1348" i="37"/>
  <c r="E1348" i="37"/>
  <c r="AC1348" i="37"/>
  <c r="W1449" i="37"/>
  <c r="G1449" i="37"/>
  <c r="R1449" i="37"/>
  <c r="AB1449" i="37"/>
  <c r="AF1449" i="37"/>
  <c r="D1449" i="37"/>
  <c r="I1449" i="37"/>
  <c r="T1449" i="37"/>
  <c r="U1549" i="37"/>
  <c r="E1549" i="37"/>
  <c r="S1549" i="37"/>
  <c r="C1549" i="37"/>
  <c r="H1549" i="37"/>
  <c r="AD1549" i="37"/>
  <c r="R1549" i="37"/>
  <c r="L1549" i="37"/>
  <c r="U1649" i="37"/>
  <c r="E1649" i="37"/>
  <c r="S1649" i="37"/>
  <c r="C1649" i="37"/>
  <c r="D1649" i="37"/>
  <c r="X1649" i="37"/>
  <c r="V1649" i="37"/>
  <c r="P1649" i="37"/>
  <c r="V1749" i="37"/>
  <c r="F1749" i="37"/>
  <c r="S1749" i="37"/>
  <c r="AF1749" i="37"/>
  <c r="K1749" i="37"/>
  <c r="D1749" i="37"/>
  <c r="I1749" i="37"/>
  <c r="G1749" i="37"/>
  <c r="V1849" i="37"/>
  <c r="F1849" i="37"/>
  <c r="Q1849" i="37"/>
  <c r="Y1849" i="37"/>
  <c r="D1849" i="37"/>
  <c r="AA1849" i="37"/>
  <c r="AF1849" i="37"/>
  <c r="U1849" i="37"/>
  <c r="V1950" i="37"/>
  <c r="F1950" i="37"/>
  <c r="U1950" i="37"/>
  <c r="AC1950" i="37"/>
  <c r="H1950" i="37"/>
  <c r="AE1950" i="37"/>
  <c r="O1950" i="37"/>
  <c r="D1950" i="37"/>
  <c r="V2050" i="37"/>
  <c r="F2050" i="37"/>
  <c r="T2050" i="37"/>
  <c r="AB2050" i="37"/>
  <c r="G2050" i="37"/>
  <c r="X2050" i="37"/>
  <c r="S2050" i="37"/>
  <c r="H2050" i="37"/>
  <c r="V2150" i="37"/>
  <c r="F2150" i="37"/>
  <c r="S2150" i="37"/>
  <c r="AF2150" i="37"/>
  <c r="K2150" i="37"/>
  <c r="I2150" i="37"/>
  <c r="Y2150" i="37"/>
  <c r="L2150" i="37"/>
  <c r="V2250" i="37"/>
  <c r="F2250" i="37"/>
  <c r="Q2250" i="37"/>
  <c r="Y2250" i="37"/>
  <c r="D2250" i="37"/>
  <c r="AF2250" i="37"/>
  <c r="H2250" i="37"/>
  <c r="P2250" i="37"/>
  <c r="W2350" i="37"/>
  <c r="G2350" i="37"/>
  <c r="T2350" i="37"/>
  <c r="AF2350" i="37"/>
  <c r="B2350" i="37"/>
  <c r="F2350" i="37"/>
  <c r="H2350" i="37"/>
  <c r="AC2350" i="37"/>
  <c r="W2451" i="37"/>
  <c r="G2451" i="37"/>
  <c r="T2451" i="37"/>
  <c r="AC2451" i="37"/>
  <c r="H2451" i="37"/>
  <c r="AB2451" i="37"/>
  <c r="E2451" i="37"/>
  <c r="AF2451" i="37"/>
  <c r="U2551" i="37"/>
  <c r="E2551" i="37"/>
  <c r="L2551" i="37"/>
  <c r="X2551" i="37"/>
  <c r="AD2551" i="37"/>
  <c r="T2551" i="37"/>
  <c r="Z2551" i="37"/>
  <c r="D2551" i="37"/>
  <c r="U2651" i="37"/>
  <c r="E2651" i="37"/>
  <c r="P2651" i="37"/>
  <c r="T2651" i="37"/>
  <c r="S2651" i="37"/>
  <c r="J2651" i="37"/>
  <c r="O2651" i="37"/>
  <c r="B2651" i="37"/>
  <c r="U2751" i="37"/>
  <c r="E2751" i="37"/>
  <c r="P2751" i="37"/>
  <c r="W2751" i="37"/>
  <c r="AB2751" i="37"/>
  <c r="R2751" i="37"/>
  <c r="N2751" i="37"/>
  <c r="C2751" i="37"/>
  <c r="U2851" i="37"/>
  <c r="E2851" i="37"/>
  <c r="O2851" i="37"/>
  <c r="W2851" i="37"/>
  <c r="AA2851" i="37"/>
  <c r="AF2851" i="37"/>
  <c r="N2851" i="37"/>
  <c r="G2851" i="37"/>
  <c r="X2951" i="37"/>
  <c r="H2951" i="37"/>
  <c r="W2951" i="37"/>
  <c r="G2951" i="37"/>
  <c r="N2951" i="37"/>
  <c r="B2951" i="37"/>
  <c r="E2951" i="37"/>
  <c r="U2951" i="37"/>
  <c r="X3051" i="37"/>
  <c r="H3051" i="37"/>
  <c r="W3051" i="37"/>
  <c r="G3051" i="37"/>
  <c r="J3051" i="37"/>
  <c r="F3051" i="37"/>
  <c r="I3051" i="37"/>
  <c r="M3051" i="37"/>
  <c r="X3151" i="37"/>
  <c r="H3151" i="37"/>
  <c r="W3151" i="37"/>
  <c r="G3151" i="37"/>
  <c r="V3151" i="37"/>
  <c r="J3151" i="37"/>
  <c r="M3151" i="37"/>
  <c r="B3151" i="37"/>
  <c r="V723" i="37"/>
  <c r="F723" i="37"/>
  <c r="X723" i="37"/>
  <c r="H723" i="37"/>
  <c r="O723" i="37"/>
  <c r="AA723" i="37"/>
  <c r="Y723" i="37"/>
  <c r="E723" i="37"/>
  <c r="V623" i="37"/>
  <c r="F623" i="37"/>
  <c r="X623" i="37"/>
  <c r="H623" i="37"/>
  <c r="K623" i="37"/>
  <c r="AE623" i="37"/>
  <c r="AC623" i="37"/>
  <c r="Q623" i="37"/>
  <c r="V523" i="37"/>
  <c r="F523" i="37"/>
  <c r="X523" i="37"/>
  <c r="H523" i="37"/>
  <c r="O523" i="37"/>
  <c r="AA523" i="37"/>
  <c r="Y523" i="37"/>
  <c r="M523" i="37"/>
  <c r="V423" i="37"/>
  <c r="F423" i="37"/>
  <c r="X423" i="37"/>
  <c r="H423" i="37"/>
  <c r="K423" i="37"/>
  <c r="W423" i="37"/>
  <c r="U423" i="37"/>
  <c r="I423" i="37"/>
  <c r="X323" i="37"/>
  <c r="H323" i="37"/>
  <c r="V323" i="37"/>
  <c r="F323" i="37"/>
  <c r="M323" i="37"/>
  <c r="Y323" i="37"/>
  <c r="W323" i="37"/>
  <c r="K323" i="37"/>
  <c r="X223" i="37"/>
  <c r="H223" i="37"/>
  <c r="V223" i="37"/>
  <c r="F223" i="37"/>
  <c r="I223" i="37"/>
  <c r="M223" i="37"/>
  <c r="K223" i="37"/>
  <c r="G223" i="37"/>
  <c r="X123" i="37"/>
  <c r="H123" i="37"/>
  <c r="V123" i="37"/>
  <c r="F123" i="37"/>
  <c r="M123" i="37"/>
  <c r="Y123" i="37"/>
  <c r="W123" i="37"/>
  <c r="K123" i="37"/>
  <c r="X23" i="37"/>
  <c r="I23" i="37"/>
  <c r="V23" i="37"/>
  <c r="D23" i="37"/>
  <c r="AE23" i="37"/>
  <c r="M23" i="37"/>
  <c r="K23" i="37"/>
  <c r="Q873" i="37"/>
  <c r="AE873" i="37"/>
  <c r="J873" i="37"/>
  <c r="R873" i="37"/>
  <c r="AF873" i="37"/>
  <c r="K873" i="37"/>
  <c r="N873" i="37"/>
  <c r="Q973" i="37"/>
  <c r="AD973" i="37"/>
  <c r="H973" i="37"/>
  <c r="V973" i="37"/>
  <c r="AE973" i="37"/>
  <c r="J973" i="37"/>
  <c r="W973" i="37"/>
  <c r="Q1073" i="37"/>
  <c r="AB1073" i="37"/>
  <c r="G1073" i="37"/>
  <c r="T1073" i="37"/>
  <c r="AD1073" i="37"/>
  <c r="H1073" i="37"/>
  <c r="F1073" i="37"/>
  <c r="Q1173" i="37"/>
  <c r="AF1173" i="37"/>
  <c r="K1173" i="37"/>
  <c r="S1173" i="37"/>
  <c r="AB1173" i="37"/>
  <c r="G1173" i="37"/>
  <c r="J1173" i="37"/>
  <c r="T1273" i="37"/>
  <c r="D1273" i="37"/>
  <c r="K1273" i="37"/>
  <c r="R1273" i="37"/>
  <c r="U1273" i="37"/>
  <c r="S1273" i="37"/>
  <c r="B1273" i="37"/>
  <c r="T1373" i="37"/>
  <c r="D1373" i="37"/>
  <c r="O1373" i="37"/>
  <c r="V1373" i="37"/>
  <c r="R1373" i="37"/>
  <c r="W1373" i="37"/>
  <c r="S1373" i="37"/>
  <c r="T1474" i="37"/>
  <c r="D1474" i="37"/>
  <c r="N1474" i="37"/>
  <c r="R1474" i="37"/>
  <c r="V1474" i="37"/>
  <c r="U1474" i="37"/>
  <c r="AE1474" i="37"/>
  <c r="R1574" i="37"/>
  <c r="B1574" i="37"/>
  <c r="T1574" i="37"/>
  <c r="D1574" i="37"/>
  <c r="AA1574" i="37"/>
  <c r="U1574" i="37"/>
  <c r="G1574" i="37"/>
  <c r="R1674" i="37"/>
  <c r="B1674" i="37"/>
  <c r="T1674" i="37"/>
  <c r="D1674" i="37"/>
  <c r="E1674" i="37"/>
  <c r="Y1674" i="37"/>
  <c r="K1674" i="37"/>
  <c r="S1774" i="37"/>
  <c r="C1774" i="37"/>
  <c r="N1774" i="37"/>
  <c r="V1774" i="37"/>
  <c r="Z1774" i="37"/>
  <c r="M1774" i="37"/>
  <c r="AF1774" i="37"/>
  <c r="S1874" i="37"/>
  <c r="C1874" i="37"/>
  <c r="M1874" i="37"/>
  <c r="Z1874" i="37"/>
  <c r="E1874" i="37"/>
  <c r="AB1874" i="37"/>
  <c r="D1874" i="37"/>
  <c r="S1975" i="37"/>
  <c r="C1975" i="37"/>
  <c r="L1975" i="37"/>
  <c r="T1975" i="37"/>
  <c r="X1975" i="37"/>
  <c r="U1975" i="37"/>
  <c r="Z1975" i="37"/>
  <c r="S2075" i="37"/>
  <c r="C2075" i="37"/>
  <c r="P2075" i="37"/>
  <c r="X2075" i="37"/>
  <c r="B2075" i="37"/>
  <c r="Y2075" i="37"/>
  <c r="AD2075" i="37"/>
  <c r="S2175" i="37"/>
  <c r="C2175" i="37"/>
  <c r="N2175" i="37"/>
  <c r="V2175" i="37"/>
  <c r="AF2175" i="37"/>
  <c r="R2175" i="37"/>
  <c r="Z2175" i="37"/>
  <c r="Q2275" i="37"/>
  <c r="W2275" i="37"/>
  <c r="C2275" i="37"/>
  <c r="H2275" i="37"/>
  <c r="S2275" i="37"/>
  <c r="P2275" i="37"/>
  <c r="X2275" i="37"/>
  <c r="T2376" i="37"/>
  <c r="D2376" i="37"/>
  <c r="O2376" i="37"/>
  <c r="V2376" i="37"/>
  <c r="R2376" i="37"/>
  <c r="I2376" i="37"/>
  <c r="M2376" i="37"/>
  <c r="T2476" i="37"/>
  <c r="D2476" i="37"/>
  <c r="O2476" i="37"/>
  <c r="Y2476" i="37"/>
  <c r="C2476" i="37"/>
  <c r="AC2476" i="37"/>
  <c r="K2476" i="37"/>
  <c r="R2576" i="37"/>
  <c r="B2576" i="37"/>
  <c r="M2576" i="37"/>
  <c r="U2576" i="37"/>
  <c r="T2576" i="37"/>
  <c r="Q2576" i="37"/>
  <c r="W2576" i="37"/>
  <c r="R2676" i="37"/>
  <c r="B2676" i="37"/>
  <c r="W2676" i="37"/>
  <c r="AA2676" i="37"/>
  <c r="Y2676" i="37"/>
  <c r="U2676" i="37"/>
  <c r="M2676" i="37"/>
  <c r="R2776" i="37"/>
  <c r="B2776" i="37"/>
  <c r="L2776" i="37"/>
  <c r="M2776" i="37"/>
  <c r="H2776" i="37"/>
  <c r="D2776" i="37"/>
  <c r="C2776" i="37"/>
  <c r="R2876" i="37"/>
  <c r="B2876" i="37"/>
  <c r="P2876" i="37"/>
  <c r="T2876" i="37"/>
  <c r="X2876" i="37"/>
  <c r="AC2876" i="37"/>
  <c r="W2876" i="37"/>
  <c r="Q2976" i="37"/>
  <c r="AF2976" i="37"/>
  <c r="P2976" i="37"/>
  <c r="AE2976" i="37"/>
  <c r="Z2976" i="37"/>
  <c r="J2976" i="37"/>
  <c r="K2976" i="37"/>
  <c r="Q3076" i="37"/>
  <c r="AF3076" i="37"/>
  <c r="P3076" i="37"/>
  <c r="AA3076" i="37"/>
  <c r="AD3076" i="37"/>
  <c r="N3076" i="37"/>
  <c r="B3076" i="37"/>
  <c r="Q3176" i="37"/>
  <c r="AF3176" i="37"/>
  <c r="P3176" i="37"/>
  <c r="Z3176" i="37"/>
  <c r="AE3176" i="37"/>
  <c r="V3176" i="37"/>
  <c r="S3176" i="37"/>
  <c r="Q773" i="37"/>
  <c r="P773" i="37"/>
  <c r="AD773" i="37"/>
  <c r="J773" i="37"/>
  <c r="R773" i="37"/>
  <c r="M773" i="37"/>
  <c r="K773" i="37"/>
  <c r="T673" i="37"/>
  <c r="D673" i="37"/>
  <c r="R673" i="37"/>
  <c r="B673" i="37"/>
  <c r="E673" i="37"/>
  <c r="Q673" i="37"/>
  <c r="O673" i="37"/>
  <c r="T473" i="37"/>
  <c r="D473" i="37"/>
  <c r="R473" i="37"/>
  <c r="B473" i="37"/>
  <c r="E473" i="37"/>
  <c r="Q473" i="37"/>
  <c r="O473" i="37"/>
  <c r="T373" i="37"/>
  <c r="B373" i="37"/>
  <c r="R373" i="37"/>
  <c r="Y373" i="37"/>
  <c r="E373" i="37"/>
  <c r="C373" i="37"/>
  <c r="W373" i="37"/>
  <c r="AD273" i="37"/>
  <c r="N273" i="37"/>
  <c r="AF273" i="37"/>
  <c r="P273" i="37"/>
  <c r="AA273" i="37"/>
  <c r="Y273" i="37"/>
  <c r="O273" i="37"/>
  <c r="M273" i="37"/>
  <c r="AD173" i="37"/>
  <c r="N173" i="37"/>
  <c r="AF173" i="37"/>
  <c r="P173" i="37"/>
  <c r="AE173" i="37"/>
  <c r="AC173" i="37"/>
  <c r="K173" i="37"/>
  <c r="I173" i="37"/>
  <c r="AD73" i="37"/>
  <c r="N73" i="37"/>
  <c r="AF73" i="37"/>
  <c r="P73" i="37"/>
  <c r="AA73" i="37"/>
  <c r="Y73" i="37"/>
  <c r="O73" i="37"/>
  <c r="M73" i="37"/>
  <c r="AE823" i="37"/>
  <c r="O823" i="37"/>
  <c r="AC823" i="37"/>
  <c r="H823" i="37"/>
  <c r="U823" i="37"/>
  <c r="AD823" i="37"/>
  <c r="Y823" i="37"/>
  <c r="L823" i="37"/>
  <c r="AE923" i="37"/>
  <c r="O923" i="37"/>
  <c r="AB923" i="37"/>
  <c r="F923" i="37"/>
  <c r="N923" i="37"/>
  <c r="X923" i="37"/>
  <c r="B923" i="37"/>
  <c r="AF923" i="37"/>
  <c r="AE1023" i="37"/>
  <c r="O1023" i="37"/>
  <c r="AF1023" i="37"/>
  <c r="J1023" i="37"/>
  <c r="R1023" i="37"/>
  <c r="AB1023" i="37"/>
  <c r="F1023" i="37"/>
  <c r="T1023" i="37"/>
  <c r="AE1123" i="37"/>
  <c r="O1123" i="37"/>
  <c r="AD1123" i="37"/>
  <c r="I1123" i="37"/>
  <c r="Q1123" i="37"/>
  <c r="Z1123" i="37"/>
  <c r="E1123" i="37"/>
  <c r="B1123" i="37"/>
  <c r="AD1323" i="37"/>
  <c r="N1323" i="37"/>
  <c r="AC1323" i="37"/>
  <c r="H1323" i="37"/>
  <c r="L1323" i="37"/>
  <c r="P1323" i="37"/>
  <c r="O1323" i="37"/>
  <c r="K1323" i="37"/>
  <c r="AD1524" i="37"/>
  <c r="N1524" i="37"/>
  <c r="AF1524" i="37"/>
  <c r="K1524" i="37"/>
  <c r="M1524" i="37"/>
  <c r="Q1524" i="37"/>
  <c r="W1524" i="37"/>
  <c r="Y1524" i="37"/>
  <c r="AC1724" i="37"/>
  <c r="P1724" i="37"/>
  <c r="AE1724" i="37"/>
  <c r="N1724" i="37"/>
  <c r="Y1724" i="37"/>
  <c r="G1724" i="37"/>
  <c r="Q1724" i="37"/>
  <c r="C1724" i="37"/>
  <c r="AC1925" i="37"/>
  <c r="M1925" i="37"/>
  <c r="Z1925" i="37"/>
  <c r="AB573" i="37"/>
  <c r="Z573" i="37"/>
  <c r="Q573" i="37"/>
  <c r="AA573" i="37"/>
  <c r="AA1223" i="37"/>
  <c r="X1223" i="37"/>
  <c r="P1223" i="37"/>
  <c r="D1223" i="37"/>
  <c r="Z1424" i="37"/>
  <c r="W1424" i="37"/>
  <c r="C1424" i="37"/>
  <c r="K1424" i="37"/>
  <c r="AB1624" i="37"/>
  <c r="Z1624" i="37"/>
  <c r="S1624" i="37"/>
  <c r="AE1624" i="37"/>
  <c r="Y1824" i="37"/>
  <c r="V1824" i="37"/>
  <c r="H1824" i="37"/>
  <c r="W1824" i="37"/>
  <c r="Y2025" i="37"/>
  <c r="S2025" i="37"/>
  <c r="K2025" i="37"/>
  <c r="AE2025" i="37"/>
  <c r="Y2225" i="37"/>
  <c r="V2225" i="37"/>
  <c r="H2225" i="37"/>
  <c r="R2225" i="37"/>
  <c r="Z2426" i="37"/>
  <c r="AB2426" i="37"/>
  <c r="I2426" i="37"/>
  <c r="AE2426" i="37"/>
  <c r="AB2626" i="37"/>
  <c r="Z2626" i="37"/>
  <c r="I2626" i="37"/>
  <c r="S2626" i="37"/>
  <c r="AB2826" i="37"/>
  <c r="Y2826" i="37"/>
  <c r="O2826" i="37"/>
  <c r="AA2826" i="37"/>
  <c r="AA2926" i="37"/>
  <c r="Z2926" i="37"/>
  <c r="M2926" i="37"/>
  <c r="H2926" i="37"/>
  <c r="AA3026" i="37"/>
  <c r="Z3026" i="37"/>
  <c r="Q3026" i="37"/>
  <c r="X3026" i="37"/>
  <c r="AA748" i="37"/>
  <c r="Y748" i="37"/>
  <c r="P748" i="37"/>
  <c r="Z748" i="37"/>
  <c r="AA548" i="37"/>
  <c r="Y548" i="37"/>
  <c r="P548" i="37"/>
  <c r="Z548" i="37"/>
  <c r="Y348" i="37"/>
  <c r="W348" i="37"/>
  <c r="N348" i="37"/>
  <c r="X348" i="37"/>
  <c r="Y148" i="37"/>
  <c r="W148" i="37"/>
  <c r="N148" i="37"/>
  <c r="AF148" i="37"/>
  <c r="Y48" i="37"/>
  <c r="W48" i="37"/>
  <c r="J48" i="37"/>
  <c r="T48" i="37"/>
  <c r="AB848" i="37"/>
  <c r="Y848" i="37"/>
  <c r="K848" i="37"/>
  <c r="AC848" i="37"/>
  <c r="AB948" i="37"/>
  <c r="W948" i="37"/>
  <c r="O948" i="37"/>
  <c r="C948" i="37"/>
  <c r="AB1048" i="37"/>
  <c r="V1048" i="37"/>
  <c r="I1048" i="37"/>
  <c r="U1048" i="37"/>
  <c r="AB1148" i="37"/>
  <c r="Z1148" i="37"/>
  <c r="M1148" i="37"/>
  <c r="Y1148" i="37"/>
  <c r="AA1248" i="37"/>
  <c r="H1248" i="37"/>
  <c r="X1248" i="37"/>
  <c r="E1248" i="37"/>
  <c r="AA1348" i="37"/>
  <c r="Y1348" i="37"/>
  <c r="J1348" i="37"/>
  <c r="L1348" i="37"/>
  <c r="AA1449" i="37"/>
  <c r="X1449" i="37"/>
  <c r="F1449" i="37"/>
  <c r="P1449" i="37"/>
  <c r="Y1549" i="37"/>
  <c r="W1549" i="37"/>
  <c r="P1549" i="37"/>
  <c r="AB1549" i="37"/>
  <c r="Y1649" i="37"/>
  <c r="W1649" i="37"/>
  <c r="L1649" i="37"/>
  <c r="AF1649" i="37"/>
  <c r="Z1749" i="37"/>
  <c r="X1749" i="37"/>
  <c r="P1749" i="37"/>
  <c r="AE1749" i="37"/>
  <c r="Z1849" i="37"/>
  <c r="W1849" i="37"/>
  <c r="I1849" i="37"/>
  <c r="M1849" i="37"/>
  <c r="Z1950" i="37"/>
  <c r="AA1950" i="37"/>
  <c r="M1950" i="37"/>
  <c r="Q1950" i="37"/>
  <c r="Z2050" i="37"/>
  <c r="Y2050" i="37"/>
  <c r="L2050" i="37"/>
  <c r="U2050" i="37"/>
  <c r="Z2150" i="37"/>
  <c r="X2150" i="37"/>
  <c r="P2150" i="37"/>
  <c r="G2150" i="37"/>
  <c r="Z2250" i="37"/>
  <c r="W2250" i="37"/>
  <c r="I2250" i="37"/>
  <c r="AC2250" i="37"/>
  <c r="AA2350" i="37"/>
  <c r="Y2350" i="37"/>
  <c r="J2350" i="37"/>
  <c r="V2350" i="37"/>
  <c r="AA2451" i="37"/>
  <c r="Y2451" i="37"/>
  <c r="M2451" i="37"/>
  <c r="Z2451" i="37"/>
  <c r="Y2551" i="37"/>
  <c r="R2551" i="37"/>
  <c r="C2551" i="37"/>
  <c r="N2551" i="37"/>
  <c r="Y2651" i="37"/>
  <c r="V2651" i="37"/>
  <c r="Z2651" i="37"/>
  <c r="C2651" i="37"/>
  <c r="Y2751" i="37"/>
  <c r="V2751" i="37"/>
  <c r="B2751" i="37"/>
  <c r="D2751" i="37"/>
  <c r="Y2851" i="37"/>
  <c r="T2851" i="37"/>
  <c r="B2851" i="37"/>
  <c r="AB2851" i="37"/>
  <c r="AB2951" i="37"/>
  <c r="AA2951" i="37"/>
  <c r="V2951" i="37"/>
  <c r="R2951" i="37"/>
  <c r="AB3051" i="37"/>
  <c r="AA3051" i="37"/>
  <c r="R3051" i="37"/>
  <c r="V3051" i="37"/>
  <c r="AB3151" i="37"/>
  <c r="AA3151" i="37"/>
  <c r="AD3151" i="37"/>
  <c r="AC3151" i="37"/>
  <c r="Z723" i="37"/>
  <c r="AB723" i="37"/>
  <c r="W723" i="37"/>
  <c r="C723" i="37"/>
  <c r="Z623" i="37"/>
  <c r="AB623" i="37"/>
  <c r="S623" i="37"/>
  <c r="G623" i="37"/>
  <c r="Z523" i="37"/>
  <c r="AB523" i="37"/>
  <c r="W523" i="37"/>
  <c r="C523" i="37"/>
  <c r="Z423" i="37"/>
  <c r="AB423" i="37"/>
  <c r="S423" i="37"/>
  <c r="AC423" i="37"/>
  <c r="AB323" i="37"/>
  <c r="Z323" i="37"/>
  <c r="U323" i="37"/>
  <c r="AE323" i="37"/>
  <c r="AB223" i="37"/>
  <c r="Z223" i="37"/>
  <c r="Q223" i="37"/>
  <c r="S223" i="37"/>
  <c r="AB123" i="37"/>
  <c r="Z123" i="37"/>
  <c r="U123" i="37"/>
  <c r="AE123" i="37"/>
  <c r="AB23" i="37"/>
  <c r="Z23" i="37"/>
  <c r="J23" i="37"/>
  <c r="S23" i="37"/>
  <c r="U873" i="37"/>
  <c r="O873" i="37"/>
  <c r="B873" i="37"/>
  <c r="C873" i="37"/>
  <c r="U973" i="37"/>
  <c r="N973" i="37"/>
  <c r="F973" i="37"/>
  <c r="G973" i="37"/>
  <c r="U1073" i="37"/>
  <c r="L1073" i="37"/>
  <c r="D1073" i="37"/>
  <c r="K1073" i="37"/>
  <c r="U1173" i="37"/>
  <c r="P1173" i="37"/>
  <c r="C1173" i="37"/>
  <c r="AE1173" i="37"/>
  <c r="X1273" i="37"/>
  <c r="Q1273" i="37"/>
  <c r="AC1273" i="37"/>
  <c r="AD1273" i="37"/>
  <c r="X1373" i="37"/>
  <c r="U1373" i="37"/>
  <c r="Y1373" i="37"/>
  <c r="B1373" i="37"/>
  <c r="X1474" i="37"/>
  <c r="S1474" i="37"/>
  <c r="AC1474" i="37"/>
  <c r="J1474" i="37"/>
  <c r="V1574" i="37"/>
  <c r="X1574" i="37"/>
  <c r="I1574" i="37"/>
  <c r="S1574" i="37"/>
  <c r="V1674" i="37"/>
  <c r="X1674" i="37"/>
  <c r="M1674" i="37"/>
  <c r="W1674" i="37"/>
  <c r="W1774" i="37"/>
  <c r="T1774" i="37"/>
  <c r="F1774" i="37"/>
  <c r="R1774" i="37"/>
  <c r="W1874" i="37"/>
  <c r="R1874" i="37"/>
  <c r="J1874" i="37"/>
  <c r="Y1874" i="37"/>
  <c r="W1975" i="37"/>
  <c r="Q1975" i="37"/>
  <c r="D1975" i="37"/>
  <c r="H1975" i="37"/>
  <c r="W2075" i="37"/>
  <c r="U2075" i="37"/>
  <c r="H2075" i="37"/>
  <c r="L2075" i="37"/>
  <c r="W2175" i="37"/>
  <c r="T2175" i="37"/>
  <c r="F2175" i="37"/>
  <c r="M2175" i="37"/>
  <c r="U2275" i="37"/>
  <c r="G2275" i="37"/>
  <c r="Z2275" i="37"/>
  <c r="N2275" i="37"/>
  <c r="X2376" i="37"/>
  <c r="U2376" i="37"/>
  <c r="Y2376" i="37"/>
  <c r="Q2376" i="37"/>
  <c r="X2476" i="37"/>
  <c r="U2476" i="37"/>
  <c r="I2476" i="37"/>
  <c r="Q2476" i="37"/>
  <c r="V2576" i="37"/>
  <c r="S2576" i="37"/>
  <c r="AA2576" i="37"/>
  <c r="K2576" i="37"/>
  <c r="V2676" i="37"/>
  <c r="AE2676" i="37"/>
  <c r="D2676" i="37"/>
  <c r="O2676" i="37"/>
  <c r="V2776" i="37"/>
  <c r="Q2776" i="37"/>
  <c r="P2776" i="37"/>
  <c r="U2776" i="37"/>
  <c r="V2876" i="37"/>
  <c r="U2876" i="37"/>
  <c r="AE2876" i="37"/>
  <c r="L2876" i="37"/>
  <c r="U2976" i="37"/>
  <c r="T2976" i="37"/>
  <c r="G2976" i="37"/>
  <c r="B2976" i="37"/>
  <c r="U3076" i="37"/>
  <c r="T3076" i="37"/>
  <c r="C3076" i="37"/>
  <c r="AE3076" i="37"/>
  <c r="U3176" i="37"/>
  <c r="T3176" i="37"/>
  <c r="B3176" i="37"/>
  <c r="K3176" i="37"/>
  <c r="U773" i="37"/>
  <c r="D773" i="37"/>
  <c r="AB773" i="37"/>
  <c r="T773" i="37"/>
  <c r="X673" i="37"/>
  <c r="V673" i="37"/>
  <c r="M673" i="37"/>
  <c r="W673" i="37"/>
  <c r="X473" i="37"/>
  <c r="V473" i="37"/>
  <c r="M473" i="37"/>
  <c r="W473" i="37"/>
  <c r="AF373" i="37"/>
  <c r="AD373" i="37"/>
  <c r="Q373" i="37"/>
  <c r="AA373" i="37"/>
  <c r="Z273" i="37"/>
  <c r="AB273" i="37"/>
  <c r="S273" i="37"/>
  <c r="G273" i="37"/>
  <c r="Z173" i="37"/>
  <c r="AB173" i="37"/>
  <c r="W173" i="37"/>
  <c r="C173" i="37"/>
  <c r="Z73" i="37"/>
  <c r="AB73" i="37"/>
  <c r="S73" i="37"/>
  <c r="G73" i="37"/>
  <c r="AA823" i="37"/>
  <c r="X823" i="37"/>
  <c r="P823" i="37"/>
  <c r="N823" i="37"/>
  <c r="AA923" i="37"/>
  <c r="V923" i="37"/>
  <c r="I923" i="37"/>
  <c r="Z923" i="37"/>
  <c r="AA1023" i="37"/>
  <c r="Z1023" i="37"/>
  <c r="M1023" i="37"/>
  <c r="AD1023" i="37"/>
  <c r="AA1123" i="37"/>
  <c r="Y1123" i="37"/>
  <c r="L1123" i="37"/>
  <c r="M1123" i="37"/>
  <c r="Z1323" i="37"/>
  <c r="X1323" i="37"/>
  <c r="E1323" i="37"/>
  <c r="G1323" i="37"/>
  <c r="Z1524" i="37"/>
  <c r="AA1524" i="37"/>
  <c r="AB1524" i="37"/>
  <c r="X1524" i="37"/>
  <c r="O1524" i="37"/>
  <c r="L1524" i="37"/>
  <c r="T1724" i="37"/>
  <c r="Z1724" i="37"/>
  <c r="F1724" i="37"/>
  <c r="O1724" i="37"/>
  <c r="E1724" i="37"/>
  <c r="I1724" i="37"/>
  <c r="Q1925" i="37"/>
  <c r="T1925" i="37"/>
  <c r="AB1925" i="37"/>
  <c r="G1925" i="37"/>
  <c r="K1925" i="37"/>
  <c r="AA1925" i="37"/>
  <c r="P1925" i="37"/>
  <c r="Y2125" i="37"/>
  <c r="I2125" i="37"/>
  <c r="R2125" i="37"/>
  <c r="AE2125" i="37"/>
  <c r="J2125" i="37"/>
  <c r="H2125" i="37"/>
  <c r="N2125" i="37"/>
  <c r="C2125" i="37"/>
  <c r="Z2325" i="37"/>
  <c r="J2325" i="37"/>
  <c r="X2325" i="37"/>
  <c r="C2325" i="37"/>
  <c r="E2325" i="37"/>
  <c r="I2325" i="37"/>
  <c r="K2325" i="37"/>
  <c r="AF2325" i="37"/>
  <c r="AB2526" i="37"/>
  <c r="L2526" i="37"/>
  <c r="V2526" i="37"/>
  <c r="Z2526" i="37"/>
  <c r="AE2526" i="37"/>
  <c r="C2526" i="37"/>
  <c r="O2526" i="37"/>
  <c r="N2526" i="37"/>
  <c r="AB2726" i="37"/>
  <c r="L2726" i="37"/>
  <c r="Z2726" i="37"/>
  <c r="E2726" i="37"/>
  <c r="C2726" i="37"/>
  <c r="B2726" i="37"/>
  <c r="Q2726" i="37"/>
  <c r="N2726" i="37"/>
  <c r="AA3126" i="37"/>
  <c r="K3126" i="37"/>
  <c r="Z3126" i="37"/>
  <c r="J3126" i="37"/>
  <c r="U3126" i="37"/>
  <c r="T3126" i="37"/>
  <c r="AB3126" i="37"/>
  <c r="L3126" i="37"/>
  <c r="AA648" i="37"/>
  <c r="K648" i="37"/>
  <c r="Y648" i="37"/>
  <c r="I648" i="37"/>
  <c r="L648" i="37"/>
  <c r="AF648" i="37"/>
  <c r="AD648" i="37"/>
  <c r="R648" i="37"/>
  <c r="AA448" i="37"/>
  <c r="K448" i="37"/>
  <c r="Y448" i="37"/>
  <c r="I448" i="37"/>
  <c r="L448" i="37"/>
  <c r="AF448" i="37"/>
  <c r="AD448" i="37"/>
  <c r="Z448" i="37"/>
  <c r="Y248" i="37"/>
  <c r="I248" i="37"/>
  <c r="W248" i="37"/>
  <c r="G248" i="37"/>
  <c r="J248" i="37"/>
  <c r="AD248" i="37"/>
  <c r="AB248" i="37"/>
  <c r="AF248" i="37"/>
  <c r="Y698" i="37"/>
  <c r="I698" i="37"/>
  <c r="W698" i="37"/>
  <c r="G698" i="37"/>
  <c r="N698" i="37"/>
  <c r="Z698" i="37"/>
  <c r="AF698" i="37"/>
  <c r="T698" i="37"/>
  <c r="Y598" i="37"/>
  <c r="I598" i="37"/>
  <c r="W598" i="37"/>
  <c r="G598" i="37"/>
  <c r="J598" i="37"/>
  <c r="V598" i="37"/>
  <c r="T598" i="37"/>
  <c r="P598" i="37"/>
  <c r="Y498" i="37"/>
  <c r="I498" i="37"/>
  <c r="W498" i="37"/>
  <c r="G498" i="37"/>
  <c r="N498" i="37"/>
  <c r="R498" i="37"/>
  <c r="X498" i="37"/>
  <c r="L498" i="37"/>
  <c r="Y398" i="37"/>
  <c r="I398" i="37"/>
  <c r="W398" i="37"/>
  <c r="G398" i="37"/>
  <c r="J398" i="37"/>
  <c r="V398" i="37"/>
  <c r="T398" i="37"/>
  <c r="X398" i="37"/>
  <c r="AA298" i="37"/>
  <c r="K298" i="37"/>
  <c r="Y298" i="37"/>
  <c r="I298" i="37"/>
  <c r="L298" i="37"/>
  <c r="AF298" i="37"/>
  <c r="AD298" i="37"/>
  <c r="R298" i="37"/>
  <c r="AA198" i="37"/>
  <c r="K198" i="37"/>
  <c r="Y198" i="37"/>
  <c r="I198" i="37"/>
  <c r="P198" i="37"/>
  <c r="AB198" i="37"/>
  <c r="Z198" i="37"/>
  <c r="V198" i="37"/>
  <c r="AA98" i="37"/>
  <c r="K98" i="37"/>
  <c r="Y98" i="37"/>
  <c r="I98" i="37"/>
  <c r="L98" i="37"/>
  <c r="X98" i="37"/>
  <c r="V98" i="37"/>
  <c r="J98" i="37"/>
  <c r="Z898" i="37"/>
  <c r="J898" i="37"/>
  <c r="AA898" i="37"/>
  <c r="E898" i="37"/>
  <c r="M898" i="37"/>
  <c r="W898" i="37"/>
  <c r="O898" i="37"/>
  <c r="T898" i="37"/>
  <c r="Z998" i="37"/>
  <c r="J998" i="37"/>
  <c r="Y998" i="37"/>
  <c r="D998" i="37"/>
  <c r="L998" i="37"/>
  <c r="U998" i="37"/>
  <c r="S998" i="37"/>
  <c r="C998" i="37"/>
  <c r="Z1098" i="37"/>
  <c r="J1098" i="37"/>
  <c r="X1098" i="37"/>
  <c r="C1098" i="37"/>
  <c r="P1098" i="37"/>
  <c r="Y1098" i="37"/>
  <c r="D1098" i="37"/>
  <c r="AB1098" i="37"/>
  <c r="Z1198" i="37"/>
  <c r="J1198" i="37"/>
  <c r="W1198" i="37"/>
  <c r="AE1198" i="37"/>
  <c r="I1198" i="37"/>
  <c r="S1198" i="37"/>
  <c r="AA1198" i="37"/>
  <c r="AF1198" i="37"/>
  <c r="Y1298" i="37"/>
  <c r="I1298" i="37"/>
  <c r="R1298" i="37"/>
  <c r="AD1298" i="37"/>
  <c r="AF1298" i="37"/>
  <c r="D1298" i="37"/>
  <c r="J1298" i="37"/>
  <c r="N1298" i="37"/>
  <c r="Y1398" i="37"/>
  <c r="I1398" i="37"/>
  <c r="V1398" i="37"/>
  <c r="Z1398" i="37"/>
  <c r="AD1398" i="37"/>
  <c r="B1398" i="37"/>
  <c r="G1398" i="37"/>
  <c r="C1398" i="37"/>
  <c r="Y1499" i="37"/>
  <c r="I1499" i="37"/>
  <c r="T1499" i="37"/>
  <c r="AD1499" i="37"/>
  <c r="B1499" i="37"/>
  <c r="F1499" i="37"/>
  <c r="K1499" i="37"/>
  <c r="V1499" i="37"/>
  <c r="AA1599" i="37"/>
  <c r="K1599" i="37"/>
  <c r="Y1599" i="37"/>
  <c r="I1599" i="37"/>
  <c r="J1599" i="37"/>
  <c r="F1599" i="37"/>
  <c r="AD1599" i="37"/>
  <c r="N1599" i="37"/>
  <c r="AA1699" i="37"/>
  <c r="K1699" i="37"/>
  <c r="Y1699" i="37"/>
  <c r="I1699" i="37"/>
  <c r="N1699" i="37"/>
  <c r="J1699" i="37"/>
  <c r="X1699" i="37"/>
  <c r="R1699" i="37"/>
  <c r="AB1799" i="37"/>
  <c r="L1799" i="37"/>
  <c r="Z1799" i="37"/>
  <c r="E1799" i="37"/>
  <c r="M1799" i="37"/>
  <c r="Q1799" i="37"/>
  <c r="C1799" i="37"/>
  <c r="V1799" i="37"/>
  <c r="AB1900" i="37"/>
  <c r="L1900" i="37"/>
  <c r="Y1900" i="37"/>
  <c r="C1900" i="37"/>
  <c r="K1900" i="37"/>
  <c r="J1900" i="37"/>
  <c r="O1900" i="37"/>
  <c r="W1900" i="37"/>
  <c r="AB2000" i="37"/>
  <c r="L2000" i="37"/>
  <c r="W2000" i="37"/>
  <c r="B2000" i="37"/>
  <c r="O2000" i="37"/>
  <c r="N2000" i="37"/>
  <c r="S2000" i="37"/>
  <c r="AA2000" i="37"/>
  <c r="AB2100" i="37"/>
  <c r="L2100" i="37"/>
  <c r="V2100" i="37"/>
  <c r="AD2100" i="37"/>
  <c r="I2100" i="37"/>
  <c r="G2100" i="37"/>
  <c r="W2100" i="37"/>
  <c r="AE2100" i="37"/>
  <c r="AB2200" i="37"/>
  <c r="L2200" i="37"/>
  <c r="Z2200" i="37"/>
  <c r="E2200" i="37"/>
  <c r="M2200" i="37"/>
  <c r="K2200" i="37"/>
  <c r="AA2200" i="37"/>
  <c r="Q2200" i="37"/>
  <c r="Y2401" i="37"/>
  <c r="I2401" i="37"/>
  <c r="V2401" i="37"/>
  <c r="Z2401" i="37"/>
  <c r="AD2401" i="37"/>
  <c r="B2401" i="37"/>
  <c r="R2401" i="37"/>
  <c r="AB2401" i="37"/>
  <c r="AA2501" i="37"/>
  <c r="U2501" i="37"/>
  <c r="E2501" i="37"/>
  <c r="K2501" i="37"/>
  <c r="O2501" i="37"/>
  <c r="N2501" i="37"/>
  <c r="AD2501" i="37"/>
  <c r="R2501" i="37"/>
  <c r="AA2601" i="37"/>
  <c r="K2601" i="37"/>
  <c r="Y2601" i="37"/>
  <c r="D2601" i="37"/>
  <c r="E2601" i="37"/>
  <c r="J2601" i="37"/>
  <c r="V2601" i="37"/>
  <c r="AB2601" i="37"/>
  <c r="AA2701" i="37"/>
  <c r="K2701" i="37"/>
  <c r="Y2701" i="37"/>
  <c r="D2701" i="37"/>
  <c r="F2701" i="37"/>
  <c r="AF2701" i="37"/>
  <c r="AC2701" i="37"/>
  <c r="H2701" i="37"/>
  <c r="AA2801" i="37"/>
  <c r="K2801" i="37"/>
  <c r="X2801" i="37"/>
  <c r="B2801" i="37"/>
  <c r="J2801" i="37"/>
  <c r="E2801" i="37"/>
  <c r="T2801" i="37"/>
  <c r="Z2801" i="37"/>
  <c r="AA2901" i="37"/>
  <c r="K2901" i="37"/>
  <c r="V2901" i="37"/>
  <c r="AF2901" i="37"/>
  <c r="D2901" i="37"/>
  <c r="H2901" i="37"/>
  <c r="I2901" i="37"/>
  <c r="P2901" i="37"/>
  <c r="Z3001" i="37"/>
  <c r="J3001" i="37"/>
  <c r="Y3001" i="37"/>
  <c r="I3001" i="37"/>
  <c r="P3001" i="37"/>
  <c r="D3001" i="37"/>
  <c r="L3001" i="37"/>
  <c r="W3001" i="37"/>
  <c r="Z3101" i="37"/>
  <c r="J3101" i="37"/>
  <c r="Y3101" i="37"/>
  <c r="I3101" i="37"/>
  <c r="L3101" i="37"/>
  <c r="H3101" i="37"/>
  <c r="P3101" i="37"/>
  <c r="O3101" i="37"/>
  <c r="T573" i="37"/>
  <c r="R573" i="37"/>
  <c r="AE573" i="37"/>
  <c r="K573" i="37"/>
  <c r="S1223" i="37"/>
  <c r="M1223" i="37"/>
  <c r="E1223" i="37"/>
  <c r="L1223" i="37"/>
  <c r="R1424" i="37"/>
  <c r="L1424" i="37"/>
  <c r="T1424" i="37"/>
  <c r="O1424" i="37"/>
  <c r="T1624" i="37"/>
  <c r="R1624" i="37"/>
  <c r="C1624" i="37"/>
  <c r="I1624" i="37"/>
  <c r="Q1824" i="37"/>
  <c r="K1824" i="37"/>
  <c r="AB1824" i="37"/>
  <c r="T1824" i="37"/>
  <c r="Q2025" i="37"/>
  <c r="H2025" i="37"/>
  <c r="Z2025" i="37"/>
  <c r="AB2025" i="37"/>
  <c r="Q2225" i="37"/>
  <c r="K2225" i="37"/>
  <c r="W2225" i="37"/>
  <c r="AB2225" i="37"/>
  <c r="R2426" i="37"/>
  <c r="Q2426" i="37"/>
  <c r="AA2426" i="37"/>
  <c r="K2426" i="37"/>
  <c r="T2626" i="37"/>
  <c r="O2626" i="37"/>
  <c r="AC2626" i="37"/>
  <c r="R2626" i="37"/>
  <c r="T2826" i="37"/>
  <c r="N2826" i="37"/>
  <c r="U2826" i="37"/>
  <c r="Q2826" i="37"/>
  <c r="S2926" i="37"/>
  <c r="R2926" i="37"/>
  <c r="X2926" i="37"/>
  <c r="I2926" i="37"/>
  <c r="S3026" i="37"/>
  <c r="R3026" i="37"/>
  <c r="AB3026" i="37"/>
  <c r="H3026" i="37"/>
  <c r="S748" i="37"/>
  <c r="Q748" i="37"/>
  <c r="AD748" i="37"/>
  <c r="J748" i="37"/>
  <c r="S548" i="37"/>
  <c r="Q548" i="37"/>
  <c r="V548" i="37"/>
  <c r="J548" i="37"/>
  <c r="Q348" i="37"/>
  <c r="O348" i="37"/>
  <c r="T348" i="37"/>
  <c r="H348" i="37"/>
  <c r="Q148" i="37"/>
  <c r="O148" i="37"/>
  <c r="T148" i="37"/>
  <c r="P148" i="37"/>
  <c r="Q48" i="37"/>
  <c r="O48" i="37"/>
  <c r="X48" i="37"/>
  <c r="D48" i="37"/>
  <c r="T848" i="37"/>
  <c r="N848" i="37"/>
  <c r="AE848" i="37"/>
  <c r="E848" i="37"/>
  <c r="T948" i="37"/>
  <c r="M948" i="37"/>
  <c r="E948" i="37"/>
  <c r="K948" i="37"/>
  <c r="T1048" i="37"/>
  <c r="K1048" i="37"/>
  <c r="AC1048" i="37"/>
  <c r="J1048" i="37"/>
  <c r="T1148" i="37"/>
  <c r="O1148" i="37"/>
  <c r="B1148" i="37"/>
  <c r="N1148" i="37"/>
  <c r="S1248" i="37"/>
  <c r="AB1248" i="37"/>
  <c r="K1248" i="37"/>
  <c r="Y1248" i="37"/>
  <c r="S1348" i="37"/>
  <c r="N1348" i="37"/>
  <c r="AB1348" i="37"/>
  <c r="V1348" i="37"/>
  <c r="S1449" i="37"/>
  <c r="M1449" i="37"/>
  <c r="Y1449" i="37"/>
  <c r="L1449" i="37"/>
  <c r="Q1549" i="37"/>
  <c r="O1549" i="37"/>
  <c r="Z1549" i="37"/>
  <c r="F1549" i="37"/>
  <c r="Q1649" i="37"/>
  <c r="O1649" i="37"/>
  <c r="AD1649" i="37"/>
  <c r="J1649" i="37"/>
  <c r="R1749" i="37"/>
  <c r="M1749" i="37"/>
  <c r="E1749" i="37"/>
  <c r="T1749" i="37"/>
  <c r="R1849" i="37"/>
  <c r="L1849" i="37"/>
  <c r="AC1849" i="37"/>
  <c r="K1849" i="37"/>
  <c r="R1950" i="37"/>
  <c r="P1950" i="37"/>
  <c r="C1950" i="37"/>
  <c r="AB1950" i="37"/>
  <c r="R2050" i="37"/>
  <c r="O2050" i="37"/>
  <c r="AA2050" i="37"/>
  <c r="AF2050" i="37"/>
  <c r="R2150" i="37"/>
  <c r="M2150" i="37"/>
  <c r="E2150" i="37"/>
  <c r="D2150" i="37"/>
  <c r="R2250" i="37"/>
  <c r="L2250" i="37"/>
  <c r="X2250" i="37"/>
  <c r="AA2250" i="37"/>
  <c r="S2350" i="37"/>
  <c r="N2350" i="37"/>
  <c r="AB2350" i="37"/>
  <c r="R2350" i="37"/>
  <c r="S2451" i="37"/>
  <c r="N2451" i="37"/>
  <c r="B2451" i="37"/>
  <c r="U2451" i="37"/>
  <c r="Q2551" i="37"/>
  <c r="G2551" i="37"/>
  <c r="V2551" i="37"/>
  <c r="S2551" i="37"/>
  <c r="Q2651" i="37"/>
  <c r="K2651" i="37"/>
  <c r="L2651" i="37"/>
  <c r="H2651" i="37"/>
  <c r="Q2751" i="37"/>
  <c r="K2751" i="37"/>
  <c r="S2751" i="37"/>
  <c r="AE2751" i="37"/>
  <c r="Q2851" i="37"/>
  <c r="J2851" i="37"/>
  <c r="S2851" i="37"/>
  <c r="X2851" i="37"/>
  <c r="T2951" i="37"/>
  <c r="S2951" i="37"/>
  <c r="F2951" i="37"/>
  <c r="Q2951" i="37"/>
  <c r="T3051" i="37"/>
  <c r="S3051" i="37"/>
  <c r="B3051" i="37"/>
  <c r="E3051" i="37"/>
  <c r="T3151" i="37"/>
  <c r="S3151" i="37"/>
  <c r="N3151" i="37"/>
  <c r="Z3151" i="37"/>
  <c r="R723" i="37"/>
  <c r="T723" i="37"/>
  <c r="G723" i="37"/>
  <c r="Q723" i="37"/>
  <c r="R623" i="37"/>
  <c r="T623" i="37"/>
  <c r="C623" i="37"/>
  <c r="U623" i="37"/>
  <c r="R523" i="37"/>
  <c r="T523" i="37"/>
  <c r="G523" i="37"/>
  <c r="Q523" i="37"/>
  <c r="R423" i="37"/>
  <c r="T423" i="37"/>
  <c r="C423" i="37"/>
  <c r="M423" i="37"/>
  <c r="T323" i="37"/>
  <c r="R323" i="37"/>
  <c r="E323" i="37"/>
  <c r="O323" i="37"/>
  <c r="T223" i="37"/>
  <c r="R223" i="37"/>
  <c r="O223" i="37"/>
  <c r="C223" i="37"/>
  <c r="T123" i="37"/>
  <c r="R123" i="37"/>
  <c r="E123" i="37"/>
  <c r="O123" i="37"/>
  <c r="T23" i="37"/>
  <c r="R23" i="37"/>
  <c r="O23" i="37"/>
  <c r="E23" i="37"/>
  <c r="M873" i="37"/>
  <c r="D873" i="37"/>
  <c r="AA873" i="37"/>
  <c r="AD873" i="37"/>
  <c r="M973" i="37"/>
  <c r="C973" i="37"/>
  <c r="Z973" i="37"/>
  <c r="R973" i="37"/>
  <c r="M1073" i="37"/>
  <c r="B1073" i="37"/>
  <c r="X1073" i="37"/>
  <c r="V1073" i="37"/>
  <c r="M1173" i="37"/>
  <c r="F1173" i="37"/>
  <c r="W1173" i="37"/>
  <c r="Z1173" i="37"/>
  <c r="P1273" i="37"/>
  <c r="F1273" i="37"/>
  <c r="N1273" i="37"/>
  <c r="W1273" i="37"/>
  <c r="P1373" i="37"/>
  <c r="J1373" i="37"/>
  <c r="K1373" i="37"/>
  <c r="M1373" i="37"/>
  <c r="P1474" i="37"/>
  <c r="I1474" i="37"/>
  <c r="O1474" i="37"/>
  <c r="B1474" i="37"/>
  <c r="N1574" i="37"/>
  <c r="P1574" i="37"/>
  <c r="O1574" i="37"/>
  <c r="M1574" i="37"/>
  <c r="N1674" i="37"/>
  <c r="P1674" i="37"/>
  <c r="AE1674" i="37"/>
  <c r="Q1674" i="37"/>
  <c r="O1774" i="37"/>
  <c r="I1774" i="37"/>
  <c r="P1774" i="37"/>
  <c r="J1774" i="37"/>
  <c r="O1874" i="37"/>
  <c r="H1874" i="37"/>
  <c r="AD1874" i="37"/>
  <c r="V1874" i="37"/>
  <c r="O1975" i="37"/>
  <c r="F1975" i="37"/>
  <c r="M1975" i="37"/>
  <c r="E1975" i="37"/>
  <c r="O2075" i="37"/>
  <c r="J2075" i="37"/>
  <c r="AB2075" i="37"/>
  <c r="I2075" i="37"/>
  <c r="O2175" i="37"/>
  <c r="I2175" i="37"/>
  <c r="U2175" i="37"/>
  <c r="E2175" i="37"/>
  <c r="M2275" i="37"/>
  <c r="AD2275" i="37"/>
  <c r="K2275" i="37"/>
  <c r="T2275" i="37"/>
  <c r="P2376" i="37"/>
  <c r="J2376" i="37"/>
  <c r="K2376" i="37"/>
  <c r="AD2376" i="37"/>
  <c r="P2476" i="37"/>
  <c r="J2476" i="37"/>
  <c r="W2476" i="37"/>
  <c r="AA2476" i="37"/>
  <c r="N2576" i="37"/>
  <c r="H2576" i="37"/>
  <c r="L2576" i="37"/>
  <c r="P2576" i="37"/>
  <c r="N2676" i="37"/>
  <c r="Q2676" i="37"/>
  <c r="P2676" i="37"/>
  <c r="E2676" i="37"/>
  <c r="N2776" i="37"/>
  <c r="G2776" i="37"/>
  <c r="AF2776" i="37"/>
  <c r="AC2776" i="37"/>
  <c r="N2876" i="37"/>
  <c r="K2876" i="37"/>
  <c r="Q2876" i="37"/>
  <c r="H2876" i="37"/>
  <c r="M2976" i="37"/>
  <c r="L2976" i="37"/>
  <c r="N2976" i="37"/>
  <c r="F2976" i="37"/>
  <c r="M3076" i="37"/>
  <c r="L3076" i="37"/>
  <c r="R3076" i="37"/>
  <c r="W3076" i="37"/>
  <c r="M3176" i="37"/>
  <c r="L3176" i="37"/>
  <c r="W3176" i="37"/>
  <c r="AA3176" i="37"/>
  <c r="AF773" i="37"/>
  <c r="X773" i="37"/>
  <c r="I773" i="37"/>
  <c r="C773" i="37"/>
  <c r="P673" i="37"/>
  <c r="N673" i="37"/>
  <c r="S673" i="37"/>
  <c r="G673" i="37"/>
  <c r="P473" i="37"/>
  <c r="N473" i="37"/>
  <c r="AA473" i="37"/>
  <c r="G473" i="37"/>
  <c r="X373" i="37"/>
  <c r="V373" i="37"/>
  <c r="AE373" i="37"/>
  <c r="K373" i="37"/>
  <c r="R273" i="37"/>
  <c r="T273" i="37"/>
  <c r="C273" i="37"/>
  <c r="U273" i="37"/>
  <c r="R173" i="37"/>
  <c r="T173" i="37"/>
  <c r="G173" i="37"/>
  <c r="Q173" i="37"/>
  <c r="R73" i="37"/>
  <c r="T73" i="37"/>
  <c r="C73" i="37"/>
  <c r="U73" i="37"/>
  <c r="S823" i="37"/>
  <c r="M823" i="37"/>
  <c r="E823" i="37"/>
  <c r="V823" i="37"/>
  <c r="S923" i="37"/>
  <c r="L923" i="37"/>
  <c r="AC923" i="37"/>
  <c r="P923" i="37"/>
  <c r="S1023" i="37"/>
  <c r="P1023" i="37"/>
  <c r="B1023" i="37"/>
  <c r="Y1023" i="37"/>
  <c r="S1123" i="37"/>
  <c r="N1123" i="37"/>
  <c r="AF1123" i="37"/>
  <c r="X1123" i="37"/>
  <c r="R1323" i="37"/>
  <c r="M1323" i="37"/>
  <c r="W1323" i="37"/>
  <c r="Q1323" i="37"/>
  <c r="R1524" i="37"/>
  <c r="U1524" i="37"/>
  <c r="T1524" i="37"/>
  <c r="I1524" i="37"/>
  <c r="H1524" i="37"/>
  <c r="L1724" i="37"/>
  <c r="V1724" i="37"/>
  <c r="B1724" i="37"/>
  <c r="U1724" i="37"/>
  <c r="AA1724" i="37"/>
  <c r="I1925" i="37"/>
  <c r="O1925" i="37"/>
  <c r="W1925" i="37"/>
  <c r="B1925" i="37"/>
  <c r="AD1925" i="37"/>
  <c r="F1925" i="37"/>
  <c r="N1925" i="37"/>
  <c r="U2125" i="37"/>
  <c r="E2125" i="37"/>
  <c r="L2125" i="37"/>
  <c r="Z2125" i="37"/>
  <c r="D2125" i="37"/>
  <c r="AA2125" i="37"/>
  <c r="AF2125" i="37"/>
  <c r="V2125" i="37"/>
  <c r="V2325" i="37"/>
  <c r="F2325" i="37"/>
  <c r="S2325" i="37"/>
  <c r="AA2325" i="37"/>
  <c r="AE2325" i="37"/>
  <c r="AB2325" i="37"/>
  <c r="U2325" i="37"/>
  <c r="D2325" i="37"/>
  <c r="X2526" i="37"/>
  <c r="H2526" i="37"/>
  <c r="Q2526" i="37"/>
  <c r="S2526" i="37"/>
  <c r="Y2526" i="37"/>
  <c r="W2526" i="37"/>
  <c r="B2526" i="37"/>
  <c r="G2526" i="37"/>
  <c r="X2726" i="37"/>
  <c r="H2726" i="37"/>
  <c r="U2726" i="37"/>
  <c r="Y2726" i="37"/>
  <c r="AD2726" i="37"/>
  <c r="AC2726" i="37"/>
  <c r="AA2726" i="37"/>
  <c r="F2726" i="37"/>
  <c r="W3126" i="37"/>
  <c r="G3126" i="37"/>
  <c r="V3126" i="37"/>
  <c r="F3126" i="37"/>
  <c r="M3126" i="37"/>
  <c r="I3126" i="37"/>
  <c r="P3126" i="37"/>
  <c r="D3126" i="37"/>
  <c r="W648" i="37"/>
  <c r="G648" i="37"/>
  <c r="U648" i="37"/>
  <c r="E648" i="37"/>
  <c r="D648" i="37"/>
  <c r="X648" i="37"/>
  <c r="V648" i="37"/>
  <c r="B648" i="37"/>
  <c r="W448" i="37"/>
  <c r="G448" i="37"/>
  <c r="U448" i="37"/>
  <c r="E448" i="37"/>
  <c r="D448" i="37"/>
  <c r="X448" i="37"/>
  <c r="V448" i="37"/>
  <c r="J448" i="37"/>
  <c r="U248" i="37"/>
  <c r="E248" i="37"/>
  <c r="S248" i="37"/>
  <c r="C248" i="37"/>
  <c r="B248" i="37"/>
  <c r="V248" i="37"/>
  <c r="T248" i="37"/>
  <c r="P248" i="37"/>
  <c r="U698" i="37"/>
  <c r="E698" i="37"/>
  <c r="S698" i="37"/>
  <c r="C698" i="37"/>
  <c r="F698" i="37"/>
  <c r="R698" i="37"/>
  <c r="X698" i="37"/>
  <c r="L698" i="37"/>
  <c r="U598" i="37"/>
  <c r="E598" i="37"/>
  <c r="S598" i="37"/>
  <c r="C598" i="37"/>
  <c r="B598" i="37"/>
  <c r="N598" i="37"/>
  <c r="L598" i="37"/>
  <c r="H598" i="37"/>
  <c r="U498" i="37"/>
  <c r="E498" i="37"/>
  <c r="S498" i="37"/>
  <c r="C498" i="37"/>
  <c r="F498" i="37"/>
  <c r="J498" i="37"/>
  <c r="P498" i="37"/>
  <c r="D498" i="37"/>
  <c r="U398" i="37"/>
  <c r="E398" i="37"/>
  <c r="S398" i="37"/>
  <c r="C398" i="37"/>
  <c r="B398" i="37"/>
  <c r="N398" i="37"/>
  <c r="L398" i="37"/>
  <c r="H398" i="37"/>
  <c r="W298" i="37"/>
  <c r="G298" i="37"/>
  <c r="U298" i="37"/>
  <c r="E298" i="37"/>
  <c r="D298" i="37"/>
  <c r="X298" i="37"/>
  <c r="V298" i="37"/>
  <c r="B298" i="37"/>
  <c r="W198" i="37"/>
  <c r="G198" i="37"/>
  <c r="U198" i="37"/>
  <c r="E198" i="37"/>
  <c r="H198" i="37"/>
  <c r="T198" i="37"/>
  <c r="R198" i="37"/>
  <c r="F198" i="37"/>
  <c r="W98" i="37"/>
  <c r="G98" i="37"/>
  <c r="U98" i="37"/>
  <c r="E98" i="37"/>
  <c r="D98" i="37"/>
  <c r="P98" i="37"/>
  <c r="N98" i="37"/>
  <c r="B98" i="37"/>
  <c r="V898" i="37"/>
  <c r="F898" i="37"/>
  <c r="U898" i="37"/>
  <c r="AC898" i="37"/>
  <c r="H898" i="37"/>
  <c r="Q898" i="37"/>
  <c r="I898" i="37"/>
  <c r="AE898" i="37"/>
  <c r="V998" i="37"/>
  <c r="F998" i="37"/>
  <c r="T998" i="37"/>
  <c r="AB998" i="37"/>
  <c r="G998" i="37"/>
  <c r="P998" i="37"/>
  <c r="AC998" i="37"/>
  <c r="M998" i="37"/>
  <c r="V1098" i="37"/>
  <c r="F1098" i="37"/>
  <c r="S1098" i="37"/>
  <c r="AF1098" i="37"/>
  <c r="K1098" i="37"/>
  <c r="T1098" i="37"/>
  <c r="W1098" i="37"/>
  <c r="G1098" i="37"/>
  <c r="V1198" i="37"/>
  <c r="F1198" i="37"/>
  <c r="Q1198" i="37"/>
  <c r="Y1198" i="37"/>
  <c r="D1198" i="37"/>
  <c r="M1198" i="37"/>
  <c r="E1198" i="37"/>
  <c r="K1198" i="37"/>
  <c r="U1298" i="37"/>
  <c r="E1298" i="37"/>
  <c r="L1298" i="37"/>
  <c r="V1298" i="37"/>
  <c r="Z1298" i="37"/>
  <c r="AE1298" i="37"/>
  <c r="C1298" i="37"/>
  <c r="F1298" i="37"/>
  <c r="U1398" i="37"/>
  <c r="E1398" i="37"/>
  <c r="P1398" i="37"/>
  <c r="S1398" i="37"/>
  <c r="W1398" i="37"/>
  <c r="AB1398" i="37"/>
  <c r="R1398" i="37"/>
  <c r="X1398" i="37"/>
  <c r="U1499" i="37"/>
  <c r="E1499" i="37"/>
  <c r="O1499" i="37"/>
  <c r="W1499" i="37"/>
  <c r="AA1499" i="37"/>
  <c r="AF1499" i="37"/>
  <c r="C1499" i="37"/>
  <c r="N1499" i="37"/>
  <c r="W1599" i="37"/>
  <c r="G1599" i="37"/>
  <c r="U1599" i="37"/>
  <c r="E1599" i="37"/>
  <c r="B1599" i="37"/>
  <c r="AF1599" i="37"/>
  <c r="T1599" i="37"/>
  <c r="D1599" i="37"/>
  <c r="W1699" i="37"/>
  <c r="G1699" i="37"/>
  <c r="U1699" i="37"/>
  <c r="E1699" i="37"/>
  <c r="F1699" i="37"/>
  <c r="Z1699" i="37"/>
  <c r="L1699" i="37"/>
  <c r="H1699" i="37"/>
  <c r="X1799" i="37"/>
  <c r="H1799" i="37"/>
  <c r="U1799" i="37"/>
  <c r="AC1799" i="37"/>
  <c r="G1799" i="37"/>
  <c r="F1799" i="37"/>
  <c r="K1799" i="37"/>
  <c r="S1799" i="37"/>
  <c r="X1900" i="37"/>
  <c r="H1900" i="37"/>
  <c r="S1900" i="37"/>
  <c r="AA1900" i="37"/>
  <c r="F1900" i="37"/>
  <c r="AC1900" i="37"/>
  <c r="M1900" i="37"/>
  <c r="B1900" i="37"/>
  <c r="X2000" i="37"/>
  <c r="H2000" i="37"/>
  <c r="R2000" i="37"/>
  <c r="AE2000" i="37"/>
  <c r="J2000" i="37"/>
  <c r="C2000" i="37"/>
  <c r="Q2000" i="37"/>
  <c r="F2000" i="37"/>
  <c r="X2100" i="37"/>
  <c r="H2100" i="37"/>
  <c r="Q2100" i="37"/>
  <c r="Y2100" i="37"/>
  <c r="C2100" i="37"/>
  <c r="Z2100" i="37"/>
  <c r="B2100" i="37"/>
  <c r="J2100" i="37"/>
  <c r="X2200" i="37"/>
  <c r="H2200" i="37"/>
  <c r="U2200" i="37"/>
  <c r="AC2200" i="37"/>
  <c r="G2200" i="37"/>
  <c r="AD2200" i="37"/>
  <c r="F2200" i="37"/>
  <c r="N2200" i="37"/>
  <c r="U2401" i="37"/>
  <c r="E2401" i="37"/>
  <c r="P2401" i="37"/>
  <c r="S2401" i="37"/>
  <c r="W2401" i="37"/>
  <c r="T2401" i="37"/>
  <c r="C2401" i="37"/>
  <c r="X2401" i="37"/>
  <c r="W2501" i="37"/>
  <c r="Q2501" i="37"/>
  <c r="AC2501" i="37"/>
  <c r="F2501" i="37"/>
  <c r="J2501" i="37"/>
  <c r="C2501" i="37"/>
  <c r="G2501" i="37"/>
  <c r="L2501" i="37"/>
  <c r="W2601" i="37"/>
  <c r="G2601" i="37"/>
  <c r="T2601" i="37"/>
  <c r="Z2601" i="37"/>
  <c r="AF2601" i="37"/>
  <c r="B2601" i="37"/>
  <c r="H2601" i="37"/>
  <c r="F2601" i="37"/>
  <c r="W2701" i="37"/>
  <c r="G2701" i="37"/>
  <c r="T2701" i="37"/>
  <c r="AB2701" i="37"/>
  <c r="X2701" i="37"/>
  <c r="V2701" i="37"/>
  <c r="J2701" i="37"/>
  <c r="Z2701" i="37"/>
  <c r="W2801" i="37"/>
  <c r="G2801" i="37"/>
  <c r="R2801" i="37"/>
  <c r="AF2801" i="37"/>
  <c r="D2801" i="37"/>
  <c r="AD2801" i="37"/>
  <c r="AB2801" i="37"/>
  <c r="P2801" i="37"/>
  <c r="W2901" i="37"/>
  <c r="G2901" i="37"/>
  <c r="Q2901" i="37"/>
  <c r="Y2901" i="37"/>
  <c r="AC2901" i="37"/>
  <c r="Z2901" i="37"/>
  <c r="T2901" i="37"/>
  <c r="B2901" i="37"/>
  <c r="V3001" i="37"/>
  <c r="F3001" i="37"/>
  <c r="U3001" i="37"/>
  <c r="E3001" i="37"/>
  <c r="H3001" i="37"/>
  <c r="T3001" i="37"/>
  <c r="K3001" i="37"/>
  <c r="S3001" i="37"/>
  <c r="V3101" i="37"/>
  <c r="F3101" i="37"/>
  <c r="U3101" i="37"/>
  <c r="E3101" i="37"/>
  <c r="D3101" i="37"/>
  <c r="X3101" i="37"/>
  <c r="C3101" i="37"/>
  <c r="G3101" i="37"/>
  <c r="R2200" i="37"/>
  <c r="C2200" i="37"/>
  <c r="M2401" i="37"/>
  <c r="F2401" i="37"/>
  <c r="H2401" i="37"/>
  <c r="J2401" i="37"/>
  <c r="Z2501" i="37"/>
  <c r="P2501" i="37"/>
  <c r="Y2501" i="37"/>
  <c r="B2501" i="37"/>
  <c r="O2601" i="37"/>
  <c r="I2601" i="37"/>
  <c r="Q2601" i="37"/>
  <c r="M2601" i="37"/>
  <c r="O2701" i="37"/>
  <c r="I2701" i="37"/>
  <c r="E2701" i="37"/>
  <c r="B2701" i="37"/>
  <c r="AE2801" i="37"/>
  <c r="AC2801" i="37"/>
  <c r="Q2801" i="37"/>
  <c r="L2801" i="37"/>
  <c r="AE2901" i="37"/>
  <c r="AB2901" i="37"/>
  <c r="J2901" i="37"/>
  <c r="X2901" i="37"/>
  <c r="AD3001" i="37"/>
  <c r="AC3001" i="37"/>
  <c r="X3001" i="37"/>
  <c r="AB3001" i="37"/>
  <c r="AD3101" i="37"/>
  <c r="AC3101" i="37"/>
  <c r="T3101" i="37"/>
  <c r="AF3101" i="37"/>
  <c r="L573" i="37"/>
  <c r="J573" i="37"/>
  <c r="AC573" i="37"/>
  <c r="W573" i="37"/>
  <c r="K1223" i="37"/>
  <c r="B1223" i="37"/>
  <c r="Y1223" i="37"/>
  <c r="F1223" i="37"/>
  <c r="J1424" i="37"/>
  <c r="AE1424" i="37"/>
  <c r="E1424" i="37"/>
  <c r="AC1424" i="37"/>
  <c r="L1624" i="37"/>
  <c r="J1624" i="37"/>
  <c r="Q1624" i="37"/>
  <c r="O1624" i="37"/>
  <c r="I1824" i="37"/>
  <c r="AD1824" i="37"/>
  <c r="G1824" i="37"/>
  <c r="AE1824" i="37"/>
  <c r="I2025" i="37"/>
  <c r="AF2025" i="37"/>
  <c r="D2025" i="37"/>
  <c r="T2025" i="37"/>
  <c r="I2225" i="37"/>
  <c r="AD2225" i="37"/>
  <c r="B2225" i="37"/>
  <c r="Z2225" i="37"/>
  <c r="J2426" i="37"/>
  <c r="G2426" i="37"/>
  <c r="M2426" i="37"/>
  <c r="Y2426" i="37"/>
  <c r="L2626" i="37"/>
  <c r="E2626" i="37"/>
  <c r="N2626" i="37"/>
  <c r="C2626" i="37"/>
  <c r="L2826" i="37"/>
  <c r="C2826" i="37"/>
  <c r="B2826" i="37"/>
  <c r="E2826" i="37"/>
  <c r="K2926" i="37"/>
  <c r="J2926" i="37"/>
  <c r="B2926" i="37"/>
  <c r="D2926" i="37"/>
  <c r="K3026" i="37"/>
  <c r="J3026" i="37"/>
  <c r="E3026" i="37"/>
  <c r="U3026" i="37"/>
  <c r="K748" i="37"/>
  <c r="I748" i="37"/>
  <c r="AB748" i="37"/>
  <c r="V748" i="37"/>
  <c r="K548" i="37"/>
  <c r="I548" i="37"/>
  <c r="AB548" i="37"/>
  <c r="AD548" i="37"/>
  <c r="I348" i="37"/>
  <c r="G348" i="37"/>
  <c r="R348" i="37"/>
  <c r="L348" i="37"/>
  <c r="I148" i="37"/>
  <c r="G148" i="37"/>
  <c r="Z148" i="37"/>
  <c r="AB148" i="37"/>
  <c r="I48" i="37"/>
  <c r="G48" i="37"/>
  <c r="V48" i="37"/>
  <c r="P48" i="37"/>
  <c r="L848" i="37"/>
  <c r="C848" i="37"/>
  <c r="U848" i="37"/>
  <c r="B848" i="37"/>
  <c r="L948" i="37"/>
  <c r="B948" i="37"/>
  <c r="Y948" i="37"/>
  <c r="F948" i="37"/>
  <c r="L1048" i="37"/>
  <c r="AD1048" i="37"/>
  <c r="R1048" i="37"/>
  <c r="E1048" i="37"/>
  <c r="L1148" i="37"/>
  <c r="E1148" i="37"/>
  <c r="V1148" i="37"/>
  <c r="I1148" i="37"/>
  <c r="Z1248" i="37"/>
  <c r="N1248" i="37"/>
  <c r="AC1248" i="37"/>
  <c r="R1248" i="37"/>
  <c r="K1348" i="37"/>
  <c r="D1348" i="37"/>
  <c r="M1348" i="37"/>
  <c r="H1348" i="37"/>
  <c r="K1449" i="37"/>
  <c r="B1449" i="37"/>
  <c r="J1449" i="37"/>
  <c r="Z1449" i="37"/>
  <c r="I1549" i="37"/>
  <c r="G1549" i="37"/>
  <c r="D1549" i="37"/>
  <c r="V1549" i="37"/>
  <c r="I1649" i="37"/>
  <c r="G1649" i="37"/>
  <c r="H1649" i="37"/>
  <c r="Z1649" i="37"/>
  <c r="J1749" i="37"/>
  <c r="C1749" i="37"/>
  <c r="O1749" i="37"/>
  <c r="AB1749" i="37"/>
  <c r="J1849" i="37"/>
  <c r="AE1849" i="37"/>
  <c r="H1849" i="37"/>
  <c r="C1849" i="37"/>
  <c r="J1950" i="37"/>
  <c r="E1950" i="37"/>
  <c r="L1950" i="37"/>
  <c r="Y1950" i="37"/>
  <c r="J2050" i="37"/>
  <c r="D2050" i="37"/>
  <c r="E2050" i="37"/>
  <c r="AC2050" i="37"/>
  <c r="J2150" i="37"/>
  <c r="C2150" i="37"/>
  <c r="T2150" i="37"/>
  <c r="O2150" i="37"/>
  <c r="J2250" i="37"/>
  <c r="AE2250" i="37"/>
  <c r="C2250" i="37"/>
  <c r="S2250" i="37"/>
  <c r="K2350" i="37"/>
  <c r="D2350" i="37"/>
  <c r="M2350" i="37"/>
  <c r="E2350" i="37"/>
  <c r="K2451" i="37"/>
  <c r="D2451" i="37"/>
  <c r="L2451" i="37"/>
  <c r="J2451" i="37"/>
  <c r="I2551" i="37"/>
  <c r="AE2551" i="37"/>
  <c r="H2551" i="37"/>
  <c r="K2551" i="37"/>
  <c r="I2651" i="37"/>
  <c r="AB2651" i="37"/>
  <c r="X2651" i="37"/>
  <c r="W2651" i="37"/>
  <c r="I2751" i="37"/>
  <c r="AD2751" i="37"/>
  <c r="Z2751" i="37"/>
  <c r="L2751" i="37"/>
  <c r="I2851" i="37"/>
  <c r="AD2851" i="37"/>
  <c r="F2851" i="37"/>
  <c r="V2851" i="37"/>
  <c r="L2951" i="37"/>
  <c r="K2951" i="37"/>
  <c r="M2951" i="37"/>
  <c r="AC2951" i="37"/>
  <c r="L3051" i="37"/>
  <c r="K3051" i="37"/>
  <c r="Q3051" i="37"/>
  <c r="U3051" i="37"/>
  <c r="L3151" i="37"/>
  <c r="K3151" i="37"/>
  <c r="U3151" i="37"/>
  <c r="I3151" i="37"/>
  <c r="J723" i="37"/>
  <c r="L723" i="37"/>
  <c r="M723" i="37"/>
  <c r="U723" i="37"/>
  <c r="J623" i="37"/>
  <c r="L623" i="37"/>
  <c r="I623" i="37"/>
  <c r="E623" i="37"/>
  <c r="J523" i="37"/>
  <c r="L523" i="37"/>
  <c r="E523" i="37"/>
  <c r="AC523" i="37"/>
  <c r="J423" i="37"/>
  <c r="L423" i="37"/>
  <c r="AE423" i="37"/>
  <c r="Y423" i="37"/>
  <c r="L323" i="37"/>
  <c r="J323" i="37"/>
  <c r="C323" i="37"/>
  <c r="S323" i="37"/>
  <c r="L223" i="37"/>
  <c r="J223" i="37"/>
  <c r="U223" i="37"/>
  <c r="W223" i="37"/>
  <c r="L123" i="37"/>
  <c r="J123" i="37"/>
  <c r="C123" i="37"/>
  <c r="AA123" i="37"/>
  <c r="L23" i="37"/>
  <c r="U23" i="37"/>
  <c r="H23" i="37"/>
  <c r="E873" i="37"/>
  <c r="W873" i="37"/>
  <c r="P873" i="37"/>
  <c r="S873" i="37"/>
  <c r="E973" i="37"/>
  <c r="AA973" i="37"/>
  <c r="O973" i="37"/>
  <c r="B973" i="37"/>
  <c r="E1073" i="37"/>
  <c r="Z1073" i="37"/>
  <c r="N1073" i="37"/>
  <c r="AA1073" i="37"/>
  <c r="E1173" i="37"/>
  <c r="X1173" i="37"/>
  <c r="L1173" i="37"/>
  <c r="T1173" i="37"/>
  <c r="H1273" i="37"/>
  <c r="Y1273" i="37"/>
  <c r="Z1273" i="37"/>
  <c r="I1273" i="37"/>
  <c r="H1373" i="37"/>
  <c r="AC1373" i="37"/>
  <c r="AD1373" i="37"/>
  <c r="AA1373" i="37"/>
  <c r="H1474" i="37"/>
  <c r="Z1474" i="37"/>
  <c r="AA1474" i="37"/>
  <c r="Q1474" i="37"/>
  <c r="F1574" i="37"/>
  <c r="H1574" i="37"/>
  <c r="AE1574" i="37"/>
  <c r="C1574" i="37"/>
  <c r="F1674" i="37"/>
  <c r="H1674" i="37"/>
  <c r="I1674" i="37"/>
  <c r="AA1674" i="37"/>
  <c r="G1774" i="37"/>
  <c r="AB1774" i="37"/>
  <c r="X1774" i="37"/>
  <c r="H1774" i="37"/>
  <c r="G1874" i="37"/>
  <c r="AF1874" i="37"/>
  <c r="I1874" i="37"/>
  <c r="L1874" i="37"/>
  <c r="G1975" i="37"/>
  <c r="Y1975" i="37"/>
  <c r="AF1975" i="37"/>
  <c r="P1975" i="37"/>
  <c r="G2075" i="37"/>
  <c r="AC2075" i="37"/>
  <c r="F2075" i="37"/>
  <c r="T2075" i="37"/>
  <c r="G2175" i="37"/>
  <c r="AB2175" i="37"/>
  <c r="AC2175" i="37"/>
  <c r="B2175" i="37"/>
  <c r="AB2275" i="37"/>
  <c r="O2275" i="37"/>
  <c r="AE2275" i="37"/>
  <c r="F2275" i="37"/>
  <c r="H2376" i="37"/>
  <c r="AC2376" i="37"/>
  <c r="W2376" i="37"/>
  <c r="AA2376" i="37"/>
  <c r="H2476" i="37"/>
  <c r="AD2476" i="37"/>
  <c r="B2476" i="37"/>
  <c r="F2476" i="37"/>
  <c r="F2576" i="37"/>
  <c r="AB2576" i="37"/>
  <c r="AF2576" i="37"/>
  <c r="AE2576" i="37"/>
  <c r="F2676" i="37"/>
  <c r="G2676" i="37"/>
  <c r="C2676" i="37"/>
  <c r="T2676" i="37"/>
  <c r="F2776" i="37"/>
  <c r="T2776" i="37"/>
  <c r="O2776" i="37"/>
  <c r="I2776" i="37"/>
  <c r="F2876" i="37"/>
  <c r="AB2876" i="37"/>
  <c r="C2876" i="37"/>
  <c r="S2876" i="37"/>
  <c r="E2976" i="37"/>
  <c r="D2976" i="37"/>
  <c r="V2976" i="37"/>
  <c r="S2976" i="37"/>
  <c r="E3076" i="37"/>
  <c r="D3076" i="37"/>
  <c r="Z3076" i="37"/>
  <c r="J3076" i="37"/>
  <c r="E3176" i="37"/>
  <c r="D3176" i="37"/>
  <c r="G3176" i="37"/>
  <c r="C3176" i="37"/>
  <c r="V773" i="37"/>
  <c r="N773" i="37"/>
  <c r="W773" i="37"/>
  <c r="G773" i="37"/>
  <c r="H673" i="37"/>
  <c r="F673" i="37"/>
  <c r="Y673" i="37"/>
  <c r="K673" i="37"/>
  <c r="H473" i="37"/>
  <c r="F473" i="37"/>
  <c r="Y473" i="37"/>
  <c r="C473" i="37"/>
  <c r="P373" i="37"/>
  <c r="N373" i="37"/>
  <c r="AC373" i="37"/>
  <c r="O373" i="37"/>
  <c r="J273" i="37"/>
  <c r="L273" i="37"/>
  <c r="I273" i="37"/>
  <c r="E273" i="37"/>
  <c r="J173" i="37"/>
  <c r="L173" i="37"/>
  <c r="E173" i="37"/>
  <c r="U173" i="37"/>
  <c r="J73" i="37"/>
  <c r="L73" i="37"/>
  <c r="I73" i="37"/>
  <c r="E73" i="37"/>
  <c r="K823" i="37"/>
  <c r="B823" i="37"/>
  <c r="T823" i="37"/>
  <c r="AB823" i="37"/>
  <c r="K923" i="37"/>
  <c r="AD923" i="37"/>
  <c r="R923" i="37"/>
  <c r="J923" i="37"/>
  <c r="K1023" i="37"/>
  <c r="E1023" i="37"/>
  <c r="V1023" i="37"/>
  <c r="N1023" i="37"/>
  <c r="K1123" i="37"/>
  <c r="D1123" i="37"/>
  <c r="U1123" i="37"/>
  <c r="R1123" i="37"/>
  <c r="J1323" i="37"/>
  <c r="C1323" i="37"/>
  <c r="I1323" i="37"/>
  <c r="AF1323" i="37"/>
  <c r="J1524" i="37"/>
  <c r="P1524" i="37"/>
  <c r="G1524" i="37"/>
  <c r="C1524" i="37"/>
  <c r="D1524" i="37"/>
  <c r="AB1724" i="37"/>
  <c r="H1724" i="37"/>
  <c r="R1724" i="37"/>
  <c r="AF1724" i="37"/>
  <c r="K1724" i="37"/>
  <c r="M1724" i="37"/>
  <c r="Y1925" i="37"/>
  <c r="E1925" i="37"/>
  <c r="J1925" i="37"/>
  <c r="R1925" i="37"/>
  <c r="AF1925" i="37"/>
  <c r="S1925" i="37"/>
  <c r="X1925" i="37"/>
  <c r="Q2125" i="37"/>
  <c r="AB2125" i="37"/>
  <c r="G2125" i="37"/>
  <c r="T2125" i="37"/>
  <c r="AD2125" i="37"/>
  <c r="P2125" i="37"/>
  <c r="K2125" i="37"/>
  <c r="R2325" i="37"/>
  <c r="B2325" i="37"/>
  <c r="M2325" i="37"/>
  <c r="T2325" i="37"/>
  <c r="W2325" i="37"/>
  <c r="O2325" i="37"/>
  <c r="Q2325" i="37"/>
  <c r="T2526" i="37"/>
  <c r="D2526" i="37"/>
  <c r="K2526" i="37"/>
  <c r="M2526" i="37"/>
  <c r="R2526" i="37"/>
  <c r="I2526" i="37"/>
  <c r="AC2526" i="37"/>
  <c r="T2726" i="37"/>
  <c r="D2726" i="37"/>
  <c r="O2726" i="37"/>
  <c r="R2726" i="37"/>
  <c r="V2726" i="37"/>
  <c r="S2726" i="37"/>
  <c r="G2726" i="37"/>
  <c r="S3126" i="37"/>
  <c r="C3126" i="37"/>
  <c r="R3126" i="37"/>
  <c r="B3126" i="37"/>
  <c r="E3126" i="37"/>
  <c r="X3126" i="37"/>
  <c r="Y3126" i="37"/>
  <c r="S648" i="37"/>
  <c r="C648" i="37"/>
  <c r="Q648" i="37"/>
  <c r="AB648" i="37"/>
  <c r="Z648" i="37"/>
  <c r="P648" i="37"/>
  <c r="N648" i="37"/>
  <c r="S448" i="37"/>
  <c r="C448" i="37"/>
  <c r="Q448" i="37"/>
  <c r="AB448" i="37"/>
  <c r="R448" i="37"/>
  <c r="P448" i="37"/>
  <c r="N448" i="37"/>
  <c r="Q248" i="37"/>
  <c r="AE248" i="37"/>
  <c r="O248" i="37"/>
  <c r="Z248" i="37"/>
  <c r="X248" i="37"/>
  <c r="N248" i="37"/>
  <c r="L248" i="37"/>
  <c r="Q698" i="37"/>
  <c r="AE698" i="37"/>
  <c r="O698" i="37"/>
  <c r="AD698" i="37"/>
  <c r="AB698" i="37"/>
  <c r="J698" i="37"/>
  <c r="P698" i="37"/>
  <c r="Q598" i="37"/>
  <c r="AE598" i="37"/>
  <c r="O598" i="37"/>
  <c r="Z598" i="37"/>
  <c r="X598" i="37"/>
  <c r="F598" i="37"/>
  <c r="D598" i="37"/>
  <c r="Q498" i="37"/>
  <c r="AE498" i="37"/>
  <c r="O498" i="37"/>
  <c r="AD498" i="37"/>
  <c r="T498" i="37"/>
  <c r="B498" i="37"/>
  <c r="H498" i="37"/>
  <c r="Q398" i="37"/>
  <c r="AE398" i="37"/>
  <c r="O398" i="37"/>
  <c r="Z398" i="37"/>
  <c r="P398" i="37"/>
  <c r="F398" i="37"/>
  <c r="D398" i="37"/>
  <c r="S298" i="37"/>
  <c r="C298" i="37"/>
  <c r="Q298" i="37"/>
  <c r="AB298" i="37"/>
  <c r="Z298" i="37"/>
  <c r="P298" i="37"/>
  <c r="N298" i="37"/>
  <c r="S198" i="37"/>
  <c r="C198" i="37"/>
  <c r="Q198" i="37"/>
  <c r="AF198" i="37"/>
  <c r="AD198" i="37"/>
  <c r="L198" i="37"/>
  <c r="J198" i="37"/>
  <c r="S98" i="37"/>
  <c r="C98" i="37"/>
  <c r="Q98" i="37"/>
  <c r="AB98" i="37"/>
  <c r="R98" i="37"/>
  <c r="H98" i="37"/>
  <c r="F98" i="37"/>
  <c r="R898" i="37"/>
  <c r="B898" i="37"/>
  <c r="P898" i="37"/>
  <c r="X898" i="37"/>
  <c r="C898" i="37"/>
  <c r="L898" i="37"/>
  <c r="Y898" i="37"/>
  <c r="R998" i="37"/>
  <c r="B998" i="37"/>
  <c r="O998" i="37"/>
  <c r="W998" i="37"/>
  <c r="AF998" i="37"/>
  <c r="K998" i="37"/>
  <c r="H998" i="37"/>
  <c r="R1098" i="37"/>
  <c r="B1098" i="37"/>
  <c r="M1098" i="37"/>
  <c r="AA1098" i="37"/>
  <c r="E1098" i="37"/>
  <c r="O1098" i="37"/>
  <c r="Q1098" i="37"/>
  <c r="R1198" i="37"/>
  <c r="B1198" i="37"/>
  <c r="L1198" i="37"/>
  <c r="T1198" i="37"/>
  <c r="AC1198" i="37"/>
  <c r="H1198" i="37"/>
  <c r="U1198" i="37"/>
  <c r="Q1298" i="37"/>
  <c r="AB1298" i="37"/>
  <c r="G1298" i="37"/>
  <c r="O1298" i="37"/>
  <c r="S1298" i="37"/>
  <c r="X1298" i="37"/>
  <c r="AA1298" i="37"/>
  <c r="Q1398" i="37"/>
  <c r="AF1398" i="37"/>
  <c r="K1398" i="37"/>
  <c r="L1398" i="37"/>
  <c r="O1398" i="37"/>
  <c r="T1398" i="37"/>
  <c r="J1398" i="37"/>
  <c r="Q1499" i="37"/>
  <c r="AE1499" i="37"/>
  <c r="J1499" i="37"/>
  <c r="P1499" i="37"/>
  <c r="S1499" i="37"/>
  <c r="X1499" i="37"/>
  <c r="G1499" i="37"/>
  <c r="S1599" i="37"/>
  <c r="C1599" i="37"/>
  <c r="Q1599" i="37"/>
  <c r="Z1599" i="37"/>
  <c r="AB1599" i="37"/>
  <c r="V1599" i="37"/>
  <c r="H1599" i="37"/>
  <c r="S1699" i="37"/>
  <c r="C1699" i="37"/>
  <c r="Q1699" i="37"/>
  <c r="AD1699" i="37"/>
  <c r="AF1699" i="37"/>
  <c r="P1699" i="37"/>
  <c r="B1699" i="37"/>
  <c r="T1799" i="37"/>
  <c r="D1799" i="37"/>
  <c r="O1799" i="37"/>
  <c r="W1799" i="37"/>
  <c r="B1799" i="37"/>
  <c r="Y1799" i="37"/>
  <c r="AD1799" i="37"/>
  <c r="T1900" i="37"/>
  <c r="D1900" i="37"/>
  <c r="N1900" i="37"/>
  <c r="V1900" i="37"/>
  <c r="AE1900" i="37"/>
  <c r="R1900" i="37"/>
  <c r="Z1900" i="37"/>
  <c r="T2000" i="37"/>
  <c r="D2000" i="37"/>
  <c r="M2000" i="37"/>
  <c r="Z2000" i="37"/>
  <c r="E2000" i="37"/>
  <c r="V2000" i="37"/>
  <c r="AD2000" i="37"/>
  <c r="T2100" i="37"/>
  <c r="D2100" i="37"/>
  <c r="K2100" i="37"/>
  <c r="S2100" i="37"/>
  <c r="AC2100" i="37"/>
  <c r="O2100" i="37"/>
  <c r="U2100" i="37"/>
  <c r="T2200" i="37"/>
  <c r="D2200" i="37"/>
  <c r="O2200" i="37"/>
  <c r="W2200" i="37"/>
  <c r="B2200" i="37"/>
  <c r="S2200" i="37"/>
  <c r="Y2200" i="37"/>
  <c r="Q2401" i="37"/>
  <c r="AF2401" i="37"/>
  <c r="K2401" i="37"/>
  <c r="L2401" i="37"/>
  <c r="O2401" i="37"/>
  <c r="G2401" i="37"/>
  <c r="N2401" i="37"/>
  <c r="AF2501" i="37"/>
  <c r="M2501" i="37"/>
  <c r="V2501" i="37"/>
  <c r="AB2501" i="37"/>
  <c r="D2501" i="37"/>
  <c r="S2501" i="37"/>
  <c r="X2501" i="37"/>
  <c r="S2601" i="37"/>
  <c r="C2601" i="37"/>
  <c r="N2601" i="37"/>
  <c r="R2601" i="37"/>
  <c r="X2601" i="37"/>
  <c r="AC2601" i="37"/>
  <c r="U2601" i="37"/>
  <c r="S2701" i="37"/>
  <c r="C2701" i="37"/>
  <c r="N2701" i="37"/>
  <c r="U2701" i="37"/>
  <c r="P2701" i="37"/>
  <c r="L2701" i="37"/>
  <c r="R2701" i="37"/>
  <c r="S2801" i="37"/>
  <c r="C2801" i="37"/>
  <c r="M2801" i="37"/>
  <c r="Y2801" i="37"/>
  <c r="V2801" i="37"/>
  <c r="U2801" i="37"/>
  <c r="I2801" i="37"/>
  <c r="S2901" i="37"/>
  <c r="C2901" i="37"/>
  <c r="L2901" i="37"/>
  <c r="R2901" i="37"/>
  <c r="U2901" i="37"/>
  <c r="M2901" i="37"/>
  <c r="E2901" i="37"/>
  <c r="R3001" i="37"/>
  <c r="B3001" i="37"/>
  <c r="Q3001" i="37"/>
  <c r="AF3001" i="37"/>
  <c r="AA3001" i="37"/>
  <c r="G3001" i="37"/>
  <c r="AE3001" i="37"/>
  <c r="R3101" i="37"/>
  <c r="B3101" i="37"/>
  <c r="Q3101" i="37"/>
  <c r="AB3101" i="37"/>
  <c r="AE3101" i="37"/>
  <c r="K3101" i="37"/>
  <c r="AA3101" i="37"/>
  <c r="D573" i="37"/>
  <c r="B573" i="37"/>
  <c r="M573" i="37"/>
  <c r="C1223" i="37"/>
  <c r="Z1223" i="37"/>
  <c r="N1223" i="37"/>
  <c r="B1424" i="37"/>
  <c r="P1424" i="37"/>
  <c r="Y1424" i="37"/>
  <c r="D1624" i="37"/>
  <c r="B1624" i="37"/>
  <c r="W1624" i="37"/>
  <c r="AF1824" i="37"/>
  <c r="S1824" i="37"/>
  <c r="O1824" i="37"/>
  <c r="AD2025" i="37"/>
  <c r="V2025" i="37"/>
  <c r="L2025" i="37"/>
  <c r="AF2225" i="37"/>
  <c r="S2225" i="37"/>
  <c r="T2225" i="37"/>
  <c r="B2426" i="37"/>
  <c r="X2426" i="37"/>
  <c r="S2426" i="37"/>
  <c r="D2626" i="37"/>
  <c r="W2626" i="37"/>
  <c r="AA2626" i="37"/>
  <c r="D2826" i="37"/>
  <c r="AC2826" i="37"/>
  <c r="R2826" i="37"/>
  <c r="C2926" i="37"/>
  <c r="AC2926" i="37"/>
  <c r="P2926" i="37"/>
  <c r="C3026" i="37"/>
  <c r="B3026" i="37"/>
  <c r="T3026" i="37"/>
  <c r="C748" i="37"/>
  <c r="AF748" i="37"/>
  <c r="L748" i="37"/>
  <c r="C548" i="37"/>
  <c r="AF548" i="37"/>
  <c r="L548" i="37"/>
  <c r="AE348" i="37"/>
  <c r="AD348" i="37"/>
  <c r="B348" i="37"/>
  <c r="AE148" i="37"/>
  <c r="AD148" i="37"/>
  <c r="J148" i="37"/>
  <c r="AE48" i="37"/>
  <c r="Z48" i="37"/>
  <c r="F48" i="37"/>
  <c r="D848" i="37"/>
  <c r="V848" i="37"/>
  <c r="J848" i="37"/>
  <c r="D948" i="37"/>
  <c r="Z948" i="37"/>
  <c r="N948" i="37"/>
  <c r="D1048" i="37"/>
  <c r="S1048" i="37"/>
  <c r="G1048" i="37"/>
  <c r="D1148" i="37"/>
  <c r="W1148" i="37"/>
  <c r="K1148" i="37"/>
  <c r="P1248" i="37"/>
  <c r="C1248" i="37"/>
  <c r="O1248" i="37"/>
  <c r="C1348" i="37"/>
  <c r="X1348" i="37"/>
  <c r="Z1348" i="37"/>
  <c r="C1449" i="37"/>
  <c r="U1449" i="37"/>
  <c r="AD1449" i="37"/>
  <c r="AE1549" i="37"/>
  <c r="AF1549" i="37"/>
  <c r="T1549" i="37"/>
  <c r="AE1649" i="37"/>
  <c r="AB1649" i="37"/>
  <c r="N1649" i="37"/>
  <c r="B1749" i="37"/>
  <c r="AA1749" i="37"/>
  <c r="W1749" i="37"/>
  <c r="B1849" i="37"/>
  <c r="T1849" i="37"/>
  <c r="P1849" i="37"/>
  <c r="B1950" i="37"/>
  <c r="X1950" i="37"/>
  <c r="T1950" i="37"/>
  <c r="B2050" i="37"/>
  <c r="W2050" i="37"/>
  <c r="M2050" i="37"/>
  <c r="B2150" i="37"/>
  <c r="AA2150" i="37"/>
  <c r="AB2150" i="37"/>
  <c r="B2250" i="37"/>
  <c r="T2250" i="37"/>
  <c r="U2250" i="37"/>
  <c r="C2350" i="37"/>
  <c r="X2350" i="37"/>
  <c r="Z2350" i="37"/>
  <c r="C2451" i="37"/>
  <c r="X2451" i="37"/>
  <c r="Q2451" i="37"/>
  <c r="AB2551" i="37"/>
  <c r="P2551" i="37"/>
  <c r="F2551" i="37"/>
  <c r="AF2651" i="37"/>
  <c r="N2651" i="37"/>
  <c r="AE2651" i="37"/>
  <c r="AF2751" i="37"/>
  <c r="O2751" i="37"/>
  <c r="G2751" i="37"/>
  <c r="AE2851" i="37"/>
  <c r="P2851" i="37"/>
  <c r="R2851" i="37"/>
  <c r="D2951" i="37"/>
  <c r="C2951" i="37"/>
  <c r="Z2951" i="37"/>
  <c r="D3051" i="37"/>
  <c r="C3051" i="37"/>
  <c r="AD3051" i="37"/>
  <c r="D3151" i="37"/>
  <c r="C3151" i="37"/>
  <c r="R3151" i="37"/>
  <c r="B723" i="37"/>
  <c r="D723" i="37"/>
  <c r="S723" i="37"/>
  <c r="B623" i="37"/>
  <c r="D623" i="37"/>
  <c r="W623" i="37"/>
  <c r="B523" i="37"/>
  <c r="D523" i="37"/>
  <c r="S523" i="37"/>
  <c r="B423" i="37"/>
  <c r="D423" i="37"/>
  <c r="O423" i="37"/>
  <c r="D323" i="37"/>
  <c r="B323" i="37"/>
  <c r="Q323" i="37"/>
  <c r="D223" i="37"/>
  <c r="B223" i="37"/>
  <c r="E223" i="37"/>
  <c r="D123" i="37"/>
  <c r="B123" i="37"/>
  <c r="Q123" i="37"/>
  <c r="F23" i="37"/>
  <c r="Y23" i="37"/>
  <c r="G23" i="37"/>
  <c r="AC873" i="37"/>
  <c r="Z873" i="37"/>
  <c r="L873" i="37"/>
  <c r="F873" i="37"/>
  <c r="AC973" i="37"/>
  <c r="X973" i="37"/>
  <c r="P973" i="37"/>
  <c r="D973" i="37"/>
  <c r="AC1073" i="37"/>
  <c r="W1073" i="37"/>
  <c r="O1073" i="37"/>
  <c r="C1073" i="37"/>
  <c r="AC1173" i="37"/>
  <c r="AA1173" i="37"/>
  <c r="N1173" i="37"/>
  <c r="B1173" i="37"/>
  <c r="AF1273" i="37"/>
  <c r="AA1273" i="37"/>
  <c r="J1273" i="37"/>
  <c r="M1273" i="37"/>
  <c r="AF1373" i="37"/>
  <c r="AE1373" i="37"/>
  <c r="N1373" i="37"/>
  <c r="Q1373" i="37"/>
  <c r="AF1474" i="37"/>
  <c r="AD1474" i="37"/>
  <c r="K1474" i="37"/>
  <c r="M1474" i="37"/>
  <c r="AD1574" i="37"/>
  <c r="AF1574" i="37"/>
  <c r="Y1574" i="37"/>
  <c r="K1574" i="37"/>
  <c r="AD1674" i="37"/>
  <c r="AF1674" i="37"/>
  <c r="AC1674" i="37"/>
  <c r="O1674" i="37"/>
  <c r="AE1774" i="37"/>
  <c r="AD1774" i="37"/>
  <c r="Q1774" i="37"/>
  <c r="B1774" i="37"/>
  <c r="AE1874" i="37"/>
  <c r="AC1874" i="37"/>
  <c r="U1874" i="37"/>
  <c r="Q1874" i="37"/>
  <c r="AE1975" i="37"/>
  <c r="AB1975" i="37"/>
  <c r="N1975" i="37"/>
  <c r="J1975" i="37"/>
  <c r="AE2075" i="37"/>
  <c r="AF2075" i="37"/>
  <c r="R2075" i="37"/>
  <c r="N2075" i="37"/>
  <c r="AE2175" i="37"/>
  <c r="AD2175" i="37"/>
  <c r="Q2175" i="37"/>
  <c r="H2175" i="37"/>
  <c r="AC2275" i="37"/>
  <c r="R2275" i="37"/>
  <c r="B2275" i="37"/>
  <c r="D2275" i="37"/>
  <c r="AF2376" i="37"/>
  <c r="AE2376" i="37"/>
  <c r="N2376" i="37"/>
  <c r="S2376" i="37"/>
  <c r="AF2476" i="37"/>
  <c r="AE2476" i="37"/>
  <c r="S2476" i="37"/>
  <c r="R2476" i="37"/>
  <c r="AD2576" i="37"/>
  <c r="AC2576" i="37"/>
  <c r="O2576" i="37"/>
  <c r="D2576" i="37"/>
  <c r="AD2676" i="37"/>
  <c r="AC2676" i="37"/>
  <c r="S2676" i="37"/>
  <c r="H2676" i="37"/>
  <c r="AD2776" i="37"/>
  <c r="AB2776" i="37"/>
  <c r="E2776" i="37"/>
  <c r="AE2776" i="37"/>
  <c r="AD2876" i="37"/>
  <c r="AF2876" i="37"/>
  <c r="M2876" i="37"/>
  <c r="O2876" i="37"/>
  <c r="AC2976" i="37"/>
  <c r="AB2976" i="37"/>
  <c r="W2976" i="37"/>
  <c r="AD2976" i="37"/>
  <c r="AC3076" i="37"/>
  <c r="AB3076" i="37"/>
  <c r="S3076" i="37"/>
  <c r="V3076" i="37"/>
  <c r="AC3176" i="37"/>
  <c r="AB3176" i="37"/>
  <c r="R3176" i="37"/>
  <c r="F3176" i="37"/>
  <c r="AC773" i="37"/>
  <c r="L773" i="37"/>
  <c r="F773" i="37"/>
  <c r="E773" i="37"/>
  <c r="AF673" i="37"/>
  <c r="AD673" i="37"/>
  <c r="AC673" i="37"/>
  <c r="I673" i="37"/>
  <c r="AF473" i="37"/>
  <c r="AD473" i="37"/>
  <c r="AC473" i="37"/>
  <c r="I473" i="37"/>
  <c r="F373" i="37"/>
  <c r="D373" i="37"/>
  <c r="M373" i="37"/>
  <c r="B273" i="37"/>
  <c r="D273" i="37"/>
  <c r="W273" i="37"/>
  <c r="B173" i="37"/>
  <c r="D173" i="37"/>
  <c r="S173" i="37"/>
  <c r="B73" i="37"/>
  <c r="D73" i="37"/>
  <c r="W73" i="37"/>
  <c r="C823" i="37"/>
  <c r="Z823" i="37"/>
  <c r="Q823" i="37"/>
  <c r="C923" i="37"/>
  <c r="T923" i="37"/>
  <c r="H923" i="37"/>
  <c r="C1023" i="37"/>
  <c r="X1023" i="37"/>
  <c r="L1023" i="37"/>
  <c r="C1123" i="37"/>
  <c r="V1123" i="37"/>
  <c r="J1123" i="37"/>
  <c r="B1323" i="37"/>
  <c r="T1323" i="37"/>
  <c r="U1323" i="37"/>
  <c r="B1524" i="37"/>
  <c r="E1524" i="37"/>
  <c r="AE1524" i="37"/>
  <c r="AC1524" i="37"/>
  <c r="S1524" i="37"/>
  <c r="X1724" i="37"/>
  <c r="D1724" i="37"/>
  <c r="J1724" i="37"/>
  <c r="W1724" i="37"/>
  <c r="AD1724" i="37"/>
  <c r="S1724" i="37"/>
  <c r="U1925" i="37"/>
  <c r="AE1925" i="37"/>
  <c r="D1925" i="37"/>
  <c r="L1925" i="37"/>
  <c r="V1925" i="37"/>
  <c r="H1925" i="37"/>
  <c r="C1925" i="37"/>
  <c r="AC2125" i="37"/>
  <c r="M2125" i="37"/>
  <c r="W2125" i="37"/>
  <c r="B2125" i="37"/>
  <c r="O2125" i="37"/>
  <c r="S2125" i="37"/>
  <c r="F2125" i="37"/>
  <c r="X2125" i="37"/>
  <c r="AD2325" i="37"/>
  <c r="N2325" i="37"/>
  <c r="AC2325" i="37"/>
  <c r="H2325" i="37"/>
  <c r="L2325" i="37"/>
  <c r="P2325" i="37"/>
  <c r="Y2325" i="37"/>
  <c r="G2325" i="37"/>
  <c r="AF2526" i="37"/>
  <c r="P2526" i="37"/>
  <c r="AA2526" i="37"/>
  <c r="F2526" i="37"/>
  <c r="E2526" i="37"/>
  <c r="J2526" i="37"/>
  <c r="AD2526" i="37"/>
  <c r="U2526" i="37"/>
  <c r="AF2726" i="37"/>
  <c r="P2726" i="37"/>
  <c r="AE2726" i="37"/>
  <c r="J2726" i="37"/>
  <c r="K2726" i="37"/>
  <c r="M2726" i="37"/>
  <c r="I2726" i="37"/>
  <c r="W2726" i="37"/>
  <c r="AE3126" i="37"/>
  <c r="O3126" i="37"/>
  <c r="AD3126" i="37"/>
  <c r="N3126" i="37"/>
  <c r="AC3126" i="37"/>
  <c r="AF3126" i="37"/>
  <c r="H3126" i="37"/>
  <c r="Q3126" i="37"/>
  <c r="AE648" i="37"/>
  <c r="O648" i="37"/>
  <c r="AC648" i="37"/>
  <c r="M648" i="37"/>
  <c r="T648" i="37"/>
  <c r="J648" i="37"/>
  <c r="H648" i="37"/>
  <c r="F648" i="37"/>
  <c r="AE448" i="37"/>
  <c r="O448" i="37"/>
  <c r="AC448" i="37"/>
  <c r="M448" i="37"/>
  <c r="T448" i="37"/>
  <c r="B448" i="37"/>
  <c r="H448" i="37"/>
  <c r="F448" i="37"/>
  <c r="AC248" i="37"/>
  <c r="M248" i="37"/>
  <c r="AA248" i="37"/>
  <c r="K248" i="37"/>
  <c r="R248" i="37"/>
  <c r="H248" i="37"/>
  <c r="F248" i="37"/>
  <c r="D248" i="37"/>
  <c r="AC698" i="37"/>
  <c r="M698" i="37"/>
  <c r="AA698" i="37"/>
  <c r="K698" i="37"/>
  <c r="V698" i="37"/>
  <c r="D698" i="37"/>
  <c r="B698" i="37"/>
  <c r="H698" i="37"/>
  <c r="AC598" i="37"/>
  <c r="M598" i="37"/>
  <c r="AA598" i="37"/>
  <c r="K598" i="37"/>
  <c r="R598" i="37"/>
  <c r="AD598" i="37"/>
  <c r="AB598" i="37"/>
  <c r="AF598" i="37"/>
  <c r="AC498" i="37"/>
  <c r="M498" i="37"/>
  <c r="AA498" i="37"/>
  <c r="K498" i="37"/>
  <c r="V498" i="37"/>
  <c r="Z498" i="37"/>
  <c r="AF498" i="37"/>
  <c r="AB498" i="37"/>
  <c r="AC398" i="37"/>
  <c r="M398" i="37"/>
  <c r="AA398" i="37"/>
  <c r="K398" i="37"/>
  <c r="R398" i="37"/>
  <c r="AD398" i="37"/>
  <c r="AB398" i="37"/>
  <c r="AF398" i="37"/>
  <c r="AE298" i="37"/>
  <c r="O298" i="37"/>
  <c r="AC298" i="37"/>
  <c r="M298" i="37"/>
  <c r="T298" i="37"/>
  <c r="J298" i="37"/>
  <c r="H298" i="37"/>
  <c r="F298" i="37"/>
  <c r="AE198" i="37"/>
  <c r="O198" i="37"/>
  <c r="AC198" i="37"/>
  <c r="M198" i="37"/>
  <c r="X198" i="37"/>
  <c r="N198" i="37"/>
  <c r="D198" i="37"/>
  <c r="B198" i="37"/>
  <c r="AE98" i="37"/>
  <c r="O98" i="37"/>
  <c r="AC98" i="37"/>
  <c r="M98" i="37"/>
  <c r="T98" i="37"/>
  <c r="AF98" i="37"/>
  <c r="AD98" i="37"/>
  <c r="Z98" i="37"/>
  <c r="AD898" i="37"/>
  <c r="N898" i="37"/>
  <c r="AF898" i="37"/>
  <c r="K898" i="37"/>
  <c r="S898" i="37"/>
  <c r="AB898" i="37"/>
  <c r="G898" i="37"/>
  <c r="D898" i="37"/>
  <c r="AD998" i="37"/>
  <c r="N998" i="37"/>
  <c r="AE998" i="37"/>
  <c r="I998" i="37"/>
  <c r="Q998" i="37"/>
  <c r="AA998" i="37"/>
  <c r="E998" i="37"/>
  <c r="X998" i="37"/>
  <c r="AD1098" i="37"/>
  <c r="N1098" i="37"/>
  <c r="AC1098" i="37"/>
  <c r="H1098" i="37"/>
  <c r="U1098" i="37"/>
  <c r="AE1098" i="37"/>
  <c r="I1098" i="37"/>
  <c r="L1098" i="37"/>
  <c r="AD1198" i="37"/>
  <c r="N1198" i="37"/>
  <c r="AB1198" i="37"/>
  <c r="G1198" i="37"/>
  <c r="O1198" i="37"/>
  <c r="X1198" i="37"/>
  <c r="C1198" i="37"/>
  <c r="P1198" i="37"/>
  <c r="AC1298" i="37"/>
  <c r="M1298" i="37"/>
  <c r="W1298" i="37"/>
  <c r="B1298" i="37"/>
  <c r="H1298" i="37"/>
  <c r="K1298" i="37"/>
  <c r="P1298" i="37"/>
  <c r="T1298" i="37"/>
  <c r="AC1398" i="37"/>
  <c r="M1398" i="37"/>
  <c r="AA1398" i="37"/>
  <c r="F1398" i="37"/>
  <c r="D1398" i="37"/>
  <c r="H1398" i="37"/>
  <c r="N1398" i="37"/>
  <c r="AE1398" i="37"/>
  <c r="AC1499" i="37"/>
  <c r="M1499" i="37"/>
  <c r="Z1499" i="37"/>
  <c r="D1499" i="37"/>
  <c r="H1499" i="37"/>
  <c r="L1499" i="37"/>
  <c r="R1499" i="37"/>
  <c r="AB1499" i="37"/>
  <c r="AE1599" i="37"/>
  <c r="O1599" i="37"/>
  <c r="AC1599" i="37"/>
  <c r="M1599" i="37"/>
  <c r="R1599" i="37"/>
  <c r="P1599" i="37"/>
  <c r="L1599" i="37"/>
  <c r="X1599" i="37"/>
  <c r="AE1699" i="37"/>
  <c r="O1699" i="37"/>
  <c r="AC1699" i="37"/>
  <c r="M1699" i="37"/>
  <c r="V1699" i="37"/>
  <c r="T1699" i="37"/>
  <c r="D1699" i="37"/>
  <c r="AB1699" i="37"/>
  <c r="AF1799" i="37"/>
  <c r="P1799" i="37"/>
  <c r="AE1799" i="37"/>
  <c r="J1799" i="37"/>
  <c r="R1799" i="37"/>
  <c r="AA1799" i="37"/>
  <c r="N1799" i="37"/>
  <c r="I1799" i="37"/>
  <c r="AF1900" i="37"/>
  <c r="P1900" i="37"/>
  <c r="AD1900" i="37"/>
  <c r="I1900" i="37"/>
  <c r="Q1900" i="37"/>
  <c r="U1900" i="37"/>
  <c r="G1900" i="37"/>
  <c r="E1900" i="37"/>
  <c r="AF2000" i="37"/>
  <c r="P2000" i="37"/>
  <c r="AC2000" i="37"/>
  <c r="G2000" i="37"/>
  <c r="U2000" i="37"/>
  <c r="Y2000" i="37"/>
  <c r="K2000" i="37"/>
  <c r="I2000" i="37"/>
  <c r="AF2100" i="37"/>
  <c r="P2100" i="37"/>
  <c r="AA2100" i="37"/>
  <c r="F2100" i="37"/>
  <c r="N2100" i="37"/>
  <c r="R2100" i="37"/>
  <c r="E2100" i="37"/>
  <c r="M2100" i="37"/>
  <c r="AF2200" i="37"/>
  <c r="P2200" i="37"/>
  <c r="AE2200" i="37"/>
  <c r="J2200" i="37"/>
  <c r="V2200" i="37"/>
  <c r="I2200" i="37"/>
  <c r="AC2401" i="37"/>
  <c r="AA2401" i="37"/>
  <c r="D2401" i="37"/>
  <c r="AE2401" i="37"/>
  <c r="AE2501" i="37"/>
  <c r="I2501" i="37"/>
  <c r="T2501" i="37"/>
  <c r="H2501" i="37"/>
  <c r="AE2601" i="37"/>
  <c r="AD2601" i="37"/>
  <c r="L2601" i="37"/>
  <c r="P2601" i="37"/>
  <c r="AE2701" i="37"/>
  <c r="AD2701" i="37"/>
  <c r="M2701" i="37"/>
  <c r="Q2701" i="37"/>
  <c r="O2801" i="37"/>
  <c r="H2801" i="37"/>
  <c r="N2801" i="37"/>
  <c r="F2801" i="37"/>
  <c r="O2901" i="37"/>
  <c r="F2901" i="37"/>
  <c r="N2901" i="37"/>
  <c r="AD2901" i="37"/>
  <c r="N3001" i="37"/>
  <c r="M3001" i="37"/>
  <c r="O3001" i="37"/>
  <c r="C3001" i="37"/>
  <c r="N3101" i="37"/>
  <c r="M3101" i="37"/>
  <c r="S3101" i="37"/>
  <c r="W3101" i="37"/>
  <c r="C23" i="37"/>
  <c r="B23" i="37"/>
  <c r="AD798" i="37"/>
  <c r="N798" i="37"/>
  <c r="AB798" i="37"/>
  <c r="G798" i="37"/>
  <c r="O798" i="37"/>
  <c r="S798" i="37"/>
  <c r="M798" i="37"/>
  <c r="K798" i="37"/>
  <c r="Z798" i="37"/>
  <c r="J798" i="37"/>
  <c r="W798" i="37"/>
  <c r="AE798" i="37"/>
  <c r="I798" i="37"/>
  <c r="H798" i="37"/>
  <c r="C798" i="37"/>
  <c r="AA798" i="37"/>
  <c r="R798" i="37"/>
  <c r="B798" i="37"/>
  <c r="L798" i="37"/>
  <c r="T798" i="37"/>
  <c r="AC798" i="37"/>
  <c r="U798" i="37"/>
  <c r="V798" i="37"/>
  <c r="F798" i="37"/>
  <c r="Q798" i="37"/>
  <c r="Y798" i="37"/>
  <c r="D798" i="37"/>
  <c r="P798" i="37"/>
  <c r="AF798" i="37"/>
  <c r="E798" i="37"/>
  <c r="X798" i="37"/>
  <c r="H373" i="37"/>
  <c r="AD7" i="37" l="1"/>
  <c r="AP133" i="146" l="1"/>
  <c r="AC36" i="37"/>
  <c r="AC41" i="37" s="1"/>
  <c r="AM133" i="146"/>
  <c r="AC12" i="37"/>
  <c r="AC42" i="37" l="1"/>
  <c r="AC43" i="37"/>
  <c r="AV133" i="146" l="1"/>
  <c r="AD9" i="37"/>
  <c r="AW133" i="146" l="1"/>
  <c r="AX133" i="146"/>
  <c r="AD3867" i="37" l="1"/>
  <c r="AC3871" i="37" s="1"/>
  <c r="AD3817" i="37"/>
  <c r="AC3821" i="37" s="1"/>
  <c r="AC3823" i="37" s="1"/>
  <c r="AC3872" i="37" l="1"/>
  <c r="AC3873" i="37"/>
  <c r="AC3822" i="37"/>
  <c r="R10" i="37" l="1"/>
  <c r="R11" i="37" s="1"/>
  <c r="AC11" i="37" s="1"/>
  <c r="B8" i="131"/>
  <c r="C8" i="131"/>
  <c r="D8" i="131"/>
  <c r="G8" i="131"/>
  <c r="L3840" i="37"/>
  <c r="S3840" i="37" s="1"/>
  <c r="L3837" i="37"/>
  <c r="S3837" i="37" s="1"/>
  <c r="L3843" i="37"/>
  <c r="S3843" i="37" s="1"/>
  <c r="L3839" i="37"/>
  <c r="L3838" i="37"/>
  <c r="L3844" i="37"/>
  <c r="S3844" i="37" s="1"/>
  <c r="L3845" i="37"/>
  <c r="S3845" i="37" s="1"/>
  <c r="S3839" i="37"/>
  <c r="AD3839" i="37"/>
  <c r="AD3838" i="37"/>
  <c r="AD3835" i="37"/>
  <c r="AD3834" i="37"/>
  <c r="AD3840" i="37"/>
  <c r="AD3837" i="37"/>
  <c r="AD3833" i="37"/>
  <c r="L3890" i="37"/>
  <c r="S3890" i="37" s="1"/>
  <c r="L3887" i="37"/>
  <c r="S3887" i="37" s="1"/>
  <c r="L3893" i="37"/>
  <c r="S3893" i="37" s="1"/>
  <c r="L3889" i="37"/>
  <c r="L3888" i="37"/>
  <c r="L3894" i="37"/>
  <c r="S3894" i="37" s="1"/>
  <c r="L3895" i="37"/>
  <c r="S3895" i="37" s="1"/>
  <c r="AD3889" i="37"/>
  <c r="AD3888" i="37"/>
  <c r="AD3885" i="37"/>
  <c r="AD3890" i="37"/>
  <c r="L3914" i="37"/>
  <c r="S3914" i="37" s="1"/>
  <c r="L3911" i="37"/>
  <c r="S3911" i="37" s="1"/>
  <c r="L3913" i="37"/>
  <c r="S3913" i="37"/>
  <c r="AD3913" i="37"/>
  <c r="AD3912" i="37"/>
  <c r="AD3909" i="37"/>
  <c r="AD3914" i="37"/>
  <c r="S3888" i="37" l="1"/>
  <c r="L3919" i="37"/>
  <c r="S3919" i="37" s="1"/>
  <c r="L3917" i="37"/>
  <c r="S3917" i="37" s="1"/>
  <c r="L3918" i="37"/>
  <c r="S3918" i="37" s="1"/>
  <c r="I8" i="131"/>
  <c r="F8" i="131"/>
  <c r="AD3911" i="37"/>
  <c r="S3912" i="37"/>
  <c r="S3915" i="37" s="1"/>
  <c r="L3912" i="37"/>
  <c r="S3838" i="37"/>
  <c r="S3841" i="37" s="1"/>
  <c r="AC3841" i="37" s="1"/>
  <c r="J8" i="131"/>
  <c r="AD3887" i="37"/>
  <c r="AD3916" i="37"/>
  <c r="S3889" i="37"/>
  <c r="S3891" i="37" s="1"/>
  <c r="AC3891" i="37" l="1"/>
  <c r="AC16" i="37"/>
  <c r="AC3915" i="37"/>
  <c r="AC3920" i="37" s="1"/>
  <c r="AD3842" i="37"/>
  <c r="AC3846" i="37" s="1"/>
  <c r="AD3892" i="37"/>
  <c r="AC3896" i="37" l="1"/>
  <c r="AC3898" i="37" s="1"/>
  <c r="AC3922" i="37"/>
  <c r="AC3921" i="37"/>
  <c r="AC3847" i="37"/>
  <c r="AC3848" i="37"/>
  <c r="AC18" i="37"/>
  <c r="AC17" i="37"/>
  <c r="AC3897" i="37" l="1"/>
</calcChain>
</file>

<file path=xl/comments1.xml><?xml version="1.0" encoding="utf-8"?>
<comments xmlns="http://schemas.openxmlformats.org/spreadsheetml/2006/main">
  <authors>
    <author>USER</author>
    <author>Max</author>
    <author>SREY NET</author>
  </authors>
  <commentList>
    <comment ref="AQ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ឈប់កាត់បសសពីកម្មករចាប់ពី ខែ មករា ឆ្នាំ ២០១៨ សហគ្រាសអ្នកបង់ទាំងអស់</t>
        </r>
      </text>
    </comment>
    <comment ref="R7" authorId="1">
      <text>
        <r>
          <rPr>
            <b/>
            <sz val="9"/>
            <color indexed="81"/>
            <rFont val="宋体"/>
            <family val="3"/>
            <charset val="134"/>
          </rPr>
          <t xml:space="preserve">假期天数
</t>
        </r>
      </text>
    </comment>
    <comment ref="S7" authorId="1">
      <text>
        <r>
          <rPr>
            <b/>
            <sz val="9"/>
            <color indexed="81"/>
            <rFont val="宋体"/>
            <family val="3"/>
            <charset val="134"/>
          </rPr>
          <t>上班天数</t>
        </r>
      </text>
    </comment>
    <comment ref="T7" authorId="1">
      <text>
        <r>
          <rPr>
            <b/>
            <sz val="9"/>
            <color indexed="81"/>
            <rFont val="宋体"/>
            <family val="3"/>
            <charset val="134"/>
          </rPr>
          <t>加班时间, 按小时算</t>
        </r>
      </text>
    </comment>
    <comment ref="W7" authorId="1">
      <text>
        <r>
          <rPr>
            <b/>
            <sz val="9"/>
            <color indexed="81"/>
            <rFont val="宋体"/>
            <family val="3"/>
            <charset val="134"/>
          </rPr>
          <t>星期天上班, 按小时算</t>
        </r>
      </text>
    </comment>
    <comment ref="AC7" authorId="1">
      <text>
        <r>
          <rPr>
            <b/>
            <sz val="9"/>
            <color indexed="81"/>
            <rFont val="宋体"/>
            <family val="3"/>
            <charset val="134"/>
          </rPr>
          <t>星期天上班收到工资</t>
        </r>
      </text>
    </comment>
    <comment ref="AK7" authorId="1">
      <text>
        <r>
          <rPr>
            <b/>
            <sz val="9"/>
            <color indexed="81"/>
            <rFont val="宋体"/>
            <family val="3"/>
            <charset val="134"/>
          </rPr>
          <t>交通费, 14天以下4美金, 15天以上8美金</t>
        </r>
      </text>
    </comment>
    <comment ref="AL7" authorId="1">
      <text>
        <r>
          <rPr>
            <b/>
            <sz val="9"/>
            <color indexed="81"/>
            <rFont val="宋体"/>
            <family val="3"/>
            <charset val="134"/>
          </rPr>
          <t xml:space="preserve">午餐费, 一天0.5美金, 半天0.25美金
</t>
        </r>
      </text>
    </comment>
    <comment ref="AM7" authorId="1">
      <text>
        <r>
          <rPr>
            <b/>
            <sz val="9"/>
            <color indexed="81"/>
            <rFont val="宋体"/>
            <family val="3"/>
            <charset val="134"/>
          </rPr>
          <t>加班饭钱, 一个小时0.25美金, 8点晚上以下算.8点晚上以上只给加班费, 不给饭钱了.</t>
        </r>
      </text>
    </comment>
    <comment ref="AN7" authorId="2">
      <text>
        <r>
          <rPr>
            <b/>
            <sz val="9"/>
            <color indexed="81"/>
            <rFont val="Tahoma"/>
            <family val="2"/>
          </rPr>
          <t>SREY NET:</t>
        </r>
        <r>
          <rPr>
            <sz val="9"/>
            <color indexed="81"/>
            <rFont val="Tahoma"/>
            <family val="2"/>
          </rPr>
          <t xml:space="preserve">
80/26*working day</t>
        </r>
      </text>
    </comment>
  </commentList>
</comments>
</file>

<file path=xl/comments2.xml><?xml version="1.0" encoding="utf-8"?>
<comments xmlns="http://schemas.openxmlformats.org/spreadsheetml/2006/main">
  <authors>
    <author>SREY NET</author>
  </authors>
  <commentList>
    <comment ref="AC3821" authorId="0">
      <text>
        <r>
          <rPr>
            <b/>
            <sz val="9"/>
            <color indexed="81"/>
            <rFont val="Tahoma"/>
            <family val="2"/>
          </rPr>
          <t>SREY NET:</t>
        </r>
        <r>
          <rPr>
            <sz val="9"/>
            <color indexed="81"/>
            <rFont val="Tahoma"/>
            <family val="2"/>
          </rPr>
          <t xml:space="preserve">
=ប្រាក់សរុប -  ប្រាក់កាត់សរុប - ប្រាក់ខ្ចី</t>
        </r>
      </text>
    </comment>
    <comment ref="AC3846" authorId="0">
      <text>
        <r>
          <rPr>
            <b/>
            <sz val="9"/>
            <color indexed="81"/>
            <rFont val="Tahoma"/>
            <family val="2"/>
          </rPr>
          <t>SREY NET:</t>
        </r>
        <r>
          <rPr>
            <sz val="9"/>
            <color indexed="81"/>
            <rFont val="Tahoma"/>
            <family val="2"/>
          </rPr>
          <t xml:space="preserve">
=ប្រាក់សរុប -  ប្រាក់កាត់សរុប - ប្រាក់ខ្ចី</t>
        </r>
      </text>
    </comment>
    <comment ref="AC3871" authorId="0">
      <text>
        <r>
          <rPr>
            <b/>
            <sz val="9"/>
            <color indexed="81"/>
            <rFont val="Tahoma"/>
            <family val="2"/>
          </rPr>
          <t>SREY NET:</t>
        </r>
        <r>
          <rPr>
            <sz val="9"/>
            <color indexed="81"/>
            <rFont val="Tahoma"/>
            <family val="2"/>
          </rPr>
          <t xml:space="preserve">
=ប្រាក់សរុប -  ប្រាក់កាត់សរុប - ប្រាក់ខ្ចី</t>
        </r>
      </text>
    </comment>
    <comment ref="AC3896" authorId="0">
      <text>
        <r>
          <rPr>
            <b/>
            <sz val="9"/>
            <color indexed="81"/>
            <rFont val="Tahoma"/>
            <family val="2"/>
          </rPr>
          <t>SREY NET:</t>
        </r>
        <r>
          <rPr>
            <sz val="9"/>
            <color indexed="81"/>
            <rFont val="Tahoma"/>
            <family val="2"/>
          </rPr>
          <t xml:space="preserve">
=ប្រាក់សរុប -  ប្រាក់កាត់សរុប - ប្រាក់ខ្ចី</t>
        </r>
      </text>
    </comment>
    <comment ref="AC3920" authorId="0">
      <text>
        <r>
          <rPr>
            <b/>
            <sz val="9"/>
            <color indexed="81"/>
            <rFont val="Tahoma"/>
            <family val="2"/>
          </rPr>
          <t>SREY NET:</t>
        </r>
        <r>
          <rPr>
            <sz val="9"/>
            <color indexed="81"/>
            <rFont val="Tahoma"/>
            <family val="2"/>
          </rPr>
          <t xml:space="preserve">
=ប្រាក់សរុប -  ប្រាក់កាត់សរុប - ប្រាក់ខ្ចី</t>
        </r>
      </text>
    </comment>
  </commentList>
</comments>
</file>

<file path=xl/comments3.xml><?xml version="1.0" encoding="utf-8"?>
<comments xmlns="http://schemas.openxmlformats.org/spreadsheetml/2006/main">
  <authors>
    <author>USER</author>
    <author>Max</author>
    <author>SREY NET</author>
  </authors>
  <commentList>
    <comment ref="AR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ឈប់កាត់បសសពីកម្មករចាប់ពី ខែ មករា ឆ្នាំ ២០១៨ សហគ្រាសអ្នកបង់ទាំងអស់</t>
        </r>
      </text>
    </comment>
    <comment ref="R7" authorId="1">
      <text>
        <r>
          <rPr>
            <b/>
            <sz val="9"/>
            <color indexed="81"/>
            <rFont val="宋体"/>
            <family val="3"/>
            <charset val="134"/>
          </rPr>
          <t xml:space="preserve">假期天数
</t>
        </r>
      </text>
    </comment>
    <comment ref="S7" authorId="1">
      <text>
        <r>
          <rPr>
            <b/>
            <sz val="9"/>
            <color indexed="81"/>
            <rFont val="宋体"/>
            <family val="3"/>
            <charset val="134"/>
          </rPr>
          <t>上班天数</t>
        </r>
      </text>
    </comment>
    <comment ref="T7" authorId="1">
      <text>
        <r>
          <rPr>
            <b/>
            <sz val="9"/>
            <color indexed="81"/>
            <rFont val="宋体"/>
            <family val="3"/>
            <charset val="134"/>
          </rPr>
          <t>加班时间, 按小时算</t>
        </r>
      </text>
    </comment>
    <comment ref="W7" authorId="1">
      <text>
        <r>
          <rPr>
            <b/>
            <sz val="9"/>
            <color indexed="81"/>
            <rFont val="宋体"/>
            <family val="3"/>
            <charset val="134"/>
          </rPr>
          <t>星期天上班, 按小时算</t>
        </r>
      </text>
    </comment>
    <comment ref="AC7" authorId="1">
      <text>
        <r>
          <rPr>
            <b/>
            <sz val="9"/>
            <color indexed="81"/>
            <rFont val="宋体"/>
            <family val="3"/>
            <charset val="134"/>
          </rPr>
          <t>星期天上班收到工资</t>
        </r>
      </text>
    </comment>
    <comment ref="AL7" authorId="1">
      <text>
        <r>
          <rPr>
            <b/>
            <sz val="9"/>
            <color indexed="81"/>
            <rFont val="宋体"/>
            <family val="3"/>
            <charset val="134"/>
          </rPr>
          <t>交通费, 14天以下4美金, 15天以上8美金</t>
        </r>
      </text>
    </comment>
    <comment ref="AM7" authorId="1">
      <text>
        <r>
          <rPr>
            <b/>
            <sz val="9"/>
            <color indexed="81"/>
            <rFont val="宋体"/>
            <family val="3"/>
            <charset val="134"/>
          </rPr>
          <t xml:space="preserve">午餐费, 一天0.5美金, 半天0.25美金
</t>
        </r>
      </text>
    </comment>
    <comment ref="AN7" authorId="1">
      <text>
        <r>
          <rPr>
            <b/>
            <sz val="9"/>
            <color indexed="81"/>
            <rFont val="宋体"/>
            <family val="3"/>
            <charset val="134"/>
          </rPr>
          <t>加班饭钱, 一个小时0.25美金, 8点晚上以下算.8点晚上以上只给加班费, 不给饭钱了.</t>
        </r>
      </text>
    </comment>
    <comment ref="AO7" authorId="2">
      <text>
        <r>
          <rPr>
            <b/>
            <sz val="9"/>
            <color indexed="81"/>
            <rFont val="Tahoma"/>
            <family val="2"/>
          </rPr>
          <t>SREY NET:</t>
        </r>
        <r>
          <rPr>
            <sz val="9"/>
            <color indexed="81"/>
            <rFont val="Tahoma"/>
            <family val="2"/>
          </rPr>
          <t xml:space="preserve">
80/26*working day</t>
        </r>
      </text>
    </comment>
  </commentList>
</comments>
</file>

<file path=xl/sharedStrings.xml><?xml version="1.0" encoding="utf-8"?>
<sst xmlns="http://schemas.openxmlformats.org/spreadsheetml/2006/main" count="10916" uniqueCount="937">
  <si>
    <t>ក្រុម</t>
  </si>
  <si>
    <t>ផ្នែក</t>
  </si>
  <si>
    <t>ថ្ងៃចូលធ្វើការ</t>
  </si>
  <si>
    <t>No</t>
  </si>
  <si>
    <t>Sex</t>
  </si>
  <si>
    <t>Group</t>
  </si>
  <si>
    <t>Basic Salary</t>
  </si>
  <si>
    <t>M</t>
  </si>
  <si>
    <t>F</t>
  </si>
  <si>
    <t>Name</t>
  </si>
  <si>
    <t xml:space="preserve">ID </t>
  </si>
  <si>
    <t>ចំនួនថ្ងៃបុណ្យ</t>
  </si>
  <si>
    <t>VAT VANTHAVRAT</t>
  </si>
  <si>
    <t>ខ្មែរ</t>
  </si>
  <si>
    <t>Joint  Date</t>
  </si>
  <si>
    <t>ID</t>
  </si>
  <si>
    <t xml:space="preserve">Married </t>
  </si>
  <si>
    <t>ល.រ</t>
  </si>
  <si>
    <t>អត្តលេខ</t>
  </si>
  <si>
    <t>សរុប</t>
  </si>
  <si>
    <t>Total working day</t>
  </si>
  <si>
    <t>មុខងារ</t>
  </si>
  <si>
    <t>ភេទ</t>
  </si>
  <si>
    <t>ប្រាក់ខែគោល</t>
  </si>
  <si>
    <t>ថ្ងៃធ្វើការគោល</t>
  </si>
  <si>
    <t>ចំនួនថ្ងៃធ្វើការធម្មតា</t>
  </si>
  <si>
    <t>ចំនួនថែមម៉ោង OVER TIME</t>
  </si>
  <si>
    <t>ថ្ងៃអាទិត្យ</t>
  </si>
  <si>
    <t>ថ្ងៃបុណ្យ</t>
  </si>
  <si>
    <t>សំរាកប្រចាឆ្នាំ</t>
  </si>
  <si>
    <t>ប្រាក់ដែលទទួលបាន Amount earned</t>
  </si>
  <si>
    <t>ប្រាក់ធ្វើការធម្មតា និងថ្ងៃបុណ្យ</t>
  </si>
  <si>
    <t>ប្រាក់ថែមម៉ោងធម្មតា</t>
  </si>
  <si>
    <t>ប្រាក់ថ្ងៃអាទិត្យ</t>
  </si>
  <si>
    <t>ប្រាក់ថែមម៉ោងថ្ងៃបុណ្យ</t>
  </si>
  <si>
    <t>ប្រាក់៥%</t>
  </si>
  <si>
    <t>លុយព្រីម</t>
  </si>
  <si>
    <t>ប្រាក់ធ្វើដំណើរ</t>
  </si>
  <si>
    <t>ប្រាក់សំរាកលំហែមាតុភាព</t>
  </si>
  <si>
    <t>ប្រាក់សរុបដែលទទួលបាន</t>
  </si>
  <si>
    <t>ប្រាក់បើកពិតជាដុល្លារ</t>
  </si>
  <si>
    <t>ប្រាក់បើកពិតជារៀល</t>
  </si>
  <si>
    <t>ឈ្មោះ</t>
  </si>
  <si>
    <t>សញ្ជាត្តិ</t>
  </si>
  <si>
    <t>Nationality</t>
  </si>
  <si>
    <t>Nomal day</t>
  </si>
  <si>
    <t>ពន្ធលើប្រាក់បៀរវត្ស</t>
  </si>
  <si>
    <t>ប្រាក់បើកពិតសរុប</t>
  </si>
  <si>
    <t>Position</t>
  </si>
  <si>
    <t>Nomal OT</t>
  </si>
  <si>
    <t>Sunday OT</t>
  </si>
  <si>
    <t xml:space="preserve"> OT P.H</t>
  </si>
  <si>
    <t>Sunday Earned</t>
  </si>
  <si>
    <t>Nomal &amp;P.H Earned</t>
  </si>
  <si>
    <t>OT Earned</t>
  </si>
  <si>
    <t>P.H Earned</t>
  </si>
  <si>
    <t>Transportaion Pay</t>
  </si>
  <si>
    <t>Annual leave Pay</t>
  </si>
  <si>
    <t>Att. Bonus pay</t>
  </si>
  <si>
    <t>Salary Tax</t>
  </si>
  <si>
    <t>union Contribution</t>
  </si>
  <si>
    <t>Net Pay (USD)</t>
  </si>
  <si>
    <t>Net Pay (Riel)</t>
  </si>
  <si>
    <t>ហត្ថលេខា</t>
  </si>
  <si>
    <t>signature</t>
  </si>
  <si>
    <t>Amount of  PH</t>
  </si>
  <si>
    <t xml:space="preserve">Total Net </t>
  </si>
  <si>
    <t>រង្វាន់បន្ថែម</t>
  </si>
  <si>
    <t>Technician</t>
  </si>
  <si>
    <t>Color</t>
  </si>
  <si>
    <t>Food allowance</t>
  </si>
  <si>
    <t xml:space="preserve">ប្រាក់ថែទាំកុមារ  </t>
  </si>
  <si>
    <t>ប្រាក់ជួសឈប់ប្រចាំឆ្នាំ</t>
  </si>
  <si>
    <t>Cleaner</t>
  </si>
  <si>
    <t>សញ្ជាតិ</t>
  </si>
  <si>
    <t>Date of Birth</t>
  </si>
  <si>
    <t>ថ្ងៃ</t>
  </si>
  <si>
    <t>ម៉ោង</t>
  </si>
  <si>
    <t>ហត្ថលេខា និងស្នាមមេដៃអ្នកទទួល</t>
  </si>
  <si>
    <t xml:space="preserve">Attendance </t>
  </si>
  <si>
    <t>តារាងប្រាក់បៀរវត្ស</t>
  </si>
  <si>
    <t>Frame</t>
  </si>
  <si>
    <t>$</t>
  </si>
  <si>
    <t>ឌី គីម</t>
  </si>
  <si>
    <t>DY KIM</t>
  </si>
  <si>
    <t>P0004</t>
  </si>
  <si>
    <t>P0010</t>
  </si>
  <si>
    <t>HL0005</t>
  </si>
  <si>
    <t>010256030</t>
  </si>
  <si>
    <t>yes</t>
  </si>
  <si>
    <t>Sample</t>
  </si>
  <si>
    <t>Machine</t>
  </si>
  <si>
    <t>Machine Leader</t>
  </si>
  <si>
    <t>ភី ភាព</t>
  </si>
  <si>
    <t>PHY PHEAP</t>
  </si>
  <si>
    <t>AE0005</t>
  </si>
  <si>
    <t>QC</t>
  </si>
  <si>
    <t>Number of child</t>
  </si>
  <si>
    <t>Store</t>
  </si>
  <si>
    <t>Sigle</t>
  </si>
  <si>
    <t>AE0017</t>
  </si>
  <si>
    <t>NURSE</t>
  </si>
  <si>
    <t>Office</t>
  </si>
  <si>
    <t>P0086</t>
  </si>
  <si>
    <t>សែម ឆុំ</t>
  </si>
  <si>
    <t>SEM CHHOM</t>
  </si>
  <si>
    <t>AE0051</t>
  </si>
  <si>
    <t>P0128</t>
  </si>
  <si>
    <t>ម៉ៅ ត្រេត</t>
  </si>
  <si>
    <t>MAO TRAT</t>
  </si>
  <si>
    <t>HP</t>
  </si>
  <si>
    <t>CR</t>
  </si>
  <si>
    <t>MP</t>
  </si>
  <si>
    <t>EMB</t>
  </si>
  <si>
    <t>Operator</t>
  </si>
  <si>
    <t xml:space="preserve"> Leader</t>
  </si>
  <si>
    <t>Printer</t>
  </si>
  <si>
    <t>PEHNG KOSAL</t>
  </si>
  <si>
    <t>ផេង​ កុសល់</t>
  </si>
  <si>
    <t>P0168</t>
  </si>
  <si>
    <t>ផុន រិទ្ធី</t>
  </si>
  <si>
    <t>PHON RETHY</t>
  </si>
  <si>
    <t>លុយបាយថ្ងៃត្រង់</t>
  </si>
  <si>
    <t>លុយបាយថែមម៉ោង</t>
  </si>
  <si>
    <t>Lunch Food allowance</t>
  </si>
  <si>
    <t>BU</t>
  </si>
  <si>
    <t>HP/MP</t>
  </si>
  <si>
    <t>P0174</t>
  </si>
  <si>
    <t>ចន ពិសី</t>
  </si>
  <si>
    <t>CHON PISEY</t>
  </si>
  <si>
    <t>CHOEURN SOKNANG</t>
  </si>
  <si>
    <t>ជឿន សុខណាង</t>
  </si>
  <si>
    <t>P0215</t>
  </si>
  <si>
    <t>ចយ ស៊ីវន</t>
  </si>
  <si>
    <t>CHOY SIVORN</t>
  </si>
  <si>
    <t>Allowance+ Bonus</t>
  </si>
  <si>
    <t>AE0109</t>
  </si>
  <si>
    <t>AE0111</t>
  </si>
  <si>
    <t>AE0112</t>
  </si>
  <si>
    <t>កាន់ ស្រីនិច</t>
  </si>
  <si>
    <t>AE0113</t>
  </si>
  <si>
    <t>ងៀម រ៉ង</t>
  </si>
  <si>
    <t>NGIEM RORNG</t>
  </si>
  <si>
    <t>KAN  SREYNICH</t>
  </si>
  <si>
    <t>NGIEM SORYA</t>
  </si>
  <si>
    <t>ខាំ ឆវ័ន</t>
  </si>
  <si>
    <t>KHAM CHHORVORN</t>
  </si>
  <si>
    <t>AE0130</t>
  </si>
  <si>
    <t>MAO SENG LAING</t>
  </si>
  <si>
    <t>គិត ធារ៉ា</t>
  </si>
  <si>
    <t>ប៉ុក សំបូរ</t>
  </si>
  <si>
    <t>EMB.N</t>
  </si>
  <si>
    <t>Leader</t>
  </si>
  <si>
    <t>AE0184</t>
  </si>
  <si>
    <t>ហួត ចាន់ធី</t>
  </si>
  <si>
    <t>HOUT CHANTHY</t>
  </si>
  <si>
    <t>AE0189</t>
  </si>
  <si>
    <t>ឈន វ៉ុង</t>
  </si>
  <si>
    <t>CHHON VONG</t>
  </si>
  <si>
    <t>AE0193</t>
  </si>
  <si>
    <t>Enterprise ID</t>
  </si>
  <si>
    <t>ID National</t>
  </si>
  <si>
    <t>First Name in Khmer</t>
  </si>
  <si>
    <t>Last Name in Khmer</t>
  </si>
  <si>
    <t>First Name in English</t>
  </si>
  <si>
    <t>Last Name in English</t>
  </si>
  <si>
    <t>HIred Date</t>
  </si>
  <si>
    <t>Wage Dollar</t>
  </si>
  <si>
    <t>Chinese</t>
  </si>
  <si>
    <t>Cambodian</t>
  </si>
  <si>
    <t>នូ</t>
  </si>
  <si>
    <t>និមល</t>
  </si>
  <si>
    <t>NOU</t>
  </si>
  <si>
    <t>NYMOL</t>
  </si>
  <si>
    <t>HP Leader</t>
  </si>
  <si>
    <t>Administator</t>
  </si>
  <si>
    <t>ឈ្មោះ/Name</t>
  </si>
  <si>
    <t>អត្តលេខ/ID</t>
  </si>
  <si>
    <t>ក្រុម/Group</t>
  </si>
  <si>
    <t>ប្រាក់ខែគោលទទួលបាន/Nomal &amp;P.H Earned</t>
  </si>
  <si>
    <t>ថែមម៉ោងធម្មតា/Nomal OT</t>
  </si>
  <si>
    <t>ថ្ងៃអាទិត្យ/Sunday OT</t>
  </si>
  <si>
    <t>ថ្ងៃបុណ្យ/PH OT</t>
  </si>
  <si>
    <t>ល.រ/No</t>
  </si>
  <si>
    <t>ប្រាក់ខែគោល/Basic wage</t>
  </si>
  <si>
    <t>លុយព្រីម/Att.bonus</t>
  </si>
  <si>
    <t>លុយបាយ/Food allowance</t>
  </si>
  <si>
    <t>ប្រាក់ថែទាំកុមារDay care pay</t>
  </si>
  <si>
    <t>ប្រាក់ធ្វើដំណើរ/Transportaion Pay</t>
  </si>
  <si>
    <t>ជួសបំណាច់ឆ្នាំ/Annual leave Pay</t>
  </si>
  <si>
    <t>ប្រាក់សរុប/Total</t>
  </si>
  <si>
    <t>ប្រាក់បើកពិត/Total Net</t>
  </si>
  <si>
    <t>លុយរៀល/Riel</t>
  </si>
  <si>
    <t>AE0202</t>
  </si>
  <si>
    <t>ប្រាក់កាត់សរុប/Total deduction</t>
  </si>
  <si>
    <t>ចំនួនថ្ងៃបុណ្យ/Amount of PH</t>
  </si>
  <si>
    <t>ធ្វើការធម្មតា/working day</t>
  </si>
  <si>
    <t>ថែមម៉ោង/OT</t>
  </si>
  <si>
    <t>ថ្ងៃចូលធ្វើការ/Joint  Date</t>
  </si>
  <si>
    <t>ប្រាក់ទទួលបាន/Money Earned</t>
  </si>
  <si>
    <t>SAT PISIT</t>
  </si>
  <si>
    <t>សាត ពិសិត</t>
  </si>
  <si>
    <t>ម៉ោងថែមថ្ងៃធម្មតា</t>
  </si>
  <si>
    <t>វ៉ាត​  វ៉ាន់ថាវរ៉ាត់</t>
  </si>
  <si>
    <t>AE0214</t>
  </si>
  <si>
    <t>យ៉ាន់ រ័ត្ន</t>
  </si>
  <si>
    <t>YANN RATH</t>
  </si>
  <si>
    <t>P0340</t>
  </si>
  <si>
    <t>SAN VISAL</t>
  </si>
  <si>
    <t>សាន ​វិសាល</t>
  </si>
  <si>
    <t>P0351</t>
  </si>
  <si>
    <t>UM PONLOK</t>
  </si>
  <si>
    <t>អ៊ុំ ពន្លក</t>
  </si>
  <si>
    <t>AE0250</t>
  </si>
  <si>
    <t>PROUM SARETH</t>
  </si>
  <si>
    <t>ព្រហ្ម សារិទ្ធ</t>
  </si>
  <si>
    <t>ងៀម សូរីយា</t>
  </si>
  <si>
    <t>នេត មករា</t>
  </si>
  <si>
    <t>NET MAKARA</t>
  </si>
  <si>
    <t>AE0268</t>
  </si>
  <si>
    <t>សៀង ឌីម</t>
  </si>
  <si>
    <t>SEANG DIM</t>
  </si>
  <si>
    <t>P0360</t>
  </si>
  <si>
    <t>RUT PHEARATH</t>
  </si>
  <si>
    <t>រុត ភារ័ត្ន</t>
  </si>
  <si>
    <t>Total</t>
  </si>
  <si>
    <t>សំអាត​ ស៊ីណា</t>
  </si>
  <si>
    <t>AE0275</t>
  </si>
  <si>
    <t>SAMART SINA</t>
  </si>
  <si>
    <t>AE0281</t>
  </si>
  <si>
    <t>PHENG  RAKSMEY</t>
  </si>
  <si>
    <t>ផេង រស្មី</t>
  </si>
  <si>
    <t>ជំនួយការប៉ាក់</t>
  </si>
  <si>
    <t>HL00021</t>
  </si>
  <si>
    <t>E41232014</t>
  </si>
  <si>
    <t>ZHOU</t>
  </si>
  <si>
    <t>FENG SONG</t>
  </si>
  <si>
    <t>ឃ្លាំង</t>
  </si>
  <si>
    <t>ម៉ៅ សេងឡាង</t>
  </si>
  <si>
    <t>HAI LONG FAR EAST DEVELOPMENT (CAMBODIA) CO., LTD</t>
  </si>
  <si>
    <t>1. Group: Office,Sample,Color,Frame 办公室, 打办, 调浆, 晒网板</t>
  </si>
  <si>
    <t>Prepared by制表人:</t>
  </si>
  <si>
    <t>Checked by查核:</t>
  </si>
  <si>
    <t>Approved by批核:</t>
  </si>
  <si>
    <r>
      <t>កាត់វិភាគទានសហជីព/</t>
    </r>
    <r>
      <rPr>
        <sz val="5"/>
        <color theme="1"/>
        <rFont val="Calibri"/>
        <family val="2"/>
        <scheme val="minor"/>
      </rPr>
      <t>union Contribution</t>
    </r>
  </si>
  <si>
    <t>ORN SAMPHORS</t>
  </si>
  <si>
    <t>Seniority Bonus Pay</t>
  </si>
  <si>
    <t>合计</t>
  </si>
  <si>
    <t>P0407</t>
  </si>
  <si>
    <t>ឆុន ណែត</t>
  </si>
  <si>
    <t>CHHON NET</t>
  </si>
  <si>
    <t>P0412</t>
  </si>
  <si>
    <t>មាស លីម</t>
  </si>
  <si>
    <t>MEAS LIM</t>
  </si>
  <si>
    <t>P0424</t>
  </si>
  <si>
    <t>សុខ វណ្ណៈ</t>
  </si>
  <si>
    <t>SOK VANNAK</t>
  </si>
  <si>
    <t>AE0319</t>
  </si>
  <si>
    <t>CHHEUN HEANG</t>
  </si>
  <si>
    <t>ឈឺន ហៀង</t>
  </si>
  <si>
    <t>AE0324</t>
  </si>
  <si>
    <t>គឹម គាថា</t>
  </si>
  <si>
    <t>KOEM KEATHA</t>
  </si>
  <si>
    <t>Resigned and Terminated worker</t>
  </si>
  <si>
    <t>P0432</t>
  </si>
  <si>
    <t>សាំង​ ស្រីម៉ៅ</t>
  </si>
  <si>
    <t>SANG SREYMOA</t>
  </si>
  <si>
    <t>AE0345</t>
  </si>
  <si>
    <t>ស្ថានភាពគ្រួសារ/Famlily Statue</t>
  </si>
  <si>
    <t>ថ្ងៃចូលខែឆ្នាំកំណើត</t>
  </si>
  <si>
    <t xml:space="preserve"> Date of Birth</t>
  </si>
  <si>
    <t>វិភាគទានសហជីព</t>
  </si>
  <si>
    <t>ប្រាក់ឈ្នួលត្រូវបើក</t>
  </si>
  <si>
    <t>AE0351</t>
  </si>
  <si>
    <t>AE0353</t>
  </si>
  <si>
    <t>VUN RA</t>
  </si>
  <si>
    <t>វុន រ៉ា</t>
  </si>
  <si>
    <t>NOB SINA</t>
  </si>
  <si>
    <t>ណុប ស៊ីណា</t>
  </si>
  <si>
    <r>
      <t>ប្រាក់បូកបន្ថែម/</t>
    </r>
    <r>
      <rPr>
        <sz val="7"/>
        <color theme="1"/>
        <rFont val="Calibri"/>
        <family val="2"/>
        <scheme val="minor"/>
      </rPr>
      <t>Allowance+ Bonus</t>
    </r>
  </si>
  <si>
    <t>AE0362</t>
  </si>
  <si>
    <t>PHOU PHEA</t>
  </si>
  <si>
    <t>ផូ ភា</t>
  </si>
  <si>
    <t>Emb QC</t>
  </si>
  <si>
    <t>P0439</t>
  </si>
  <si>
    <t>AE0370</t>
  </si>
  <si>
    <t>ជឿន វីឡា</t>
  </si>
  <si>
    <t>CHOEUN VYLA</t>
  </si>
  <si>
    <t>日托补贴</t>
  </si>
  <si>
    <t>Emb QC Leader</t>
  </si>
  <si>
    <t>HL00026</t>
  </si>
  <si>
    <t>E16115111</t>
  </si>
  <si>
    <t>YANG</t>
  </si>
  <si>
    <t>HEZHEN</t>
  </si>
  <si>
    <t>ប្រធានផ្នែកប៉ាក់</t>
  </si>
  <si>
    <t>AE0401</t>
  </si>
  <si>
    <t>CHHUTH SOKLY</t>
  </si>
  <si>
    <t>AE0405</t>
  </si>
  <si>
    <t>AE0410</t>
  </si>
  <si>
    <t>TOUCH SOKNY</t>
  </si>
  <si>
    <t>ឈុត សុខលី</t>
  </si>
  <si>
    <t>ទូច សុខនី</t>
  </si>
  <si>
    <t>HOEUNG THANA</t>
  </si>
  <si>
    <t>ហឿង ថាន្នា</t>
  </si>
  <si>
    <t>SIT SAVEUN</t>
  </si>
  <si>
    <t>សិត សាវ៉ើន</t>
  </si>
  <si>
    <t>អ៊ន សំភាស់</t>
  </si>
  <si>
    <t>P0475</t>
  </si>
  <si>
    <t>BOU PHANITH</t>
  </si>
  <si>
    <t>ប៊ូ ផានិត</t>
  </si>
  <si>
    <t>AE0448</t>
  </si>
  <si>
    <t>POK SAMBO</t>
  </si>
  <si>
    <t>HUT SENOEN</t>
  </si>
  <si>
    <t>ហ៊ុត ស៊ីនួន</t>
  </si>
  <si>
    <t>HL00028</t>
  </si>
  <si>
    <t>YAOQI</t>
  </si>
  <si>
    <t xml:space="preserve">WANG </t>
  </si>
  <si>
    <t>E73289918</t>
  </si>
  <si>
    <t>LIM CHANTHEM</t>
  </si>
  <si>
    <t>ផេង</t>
  </si>
  <si>
    <t>​ ពិសិដ្ឋ</t>
  </si>
  <si>
    <t>PENG</t>
  </si>
  <si>
    <t>PISETH</t>
  </si>
  <si>
    <t>P0483</t>
  </si>
  <si>
    <t>ហ៊ឹម ម៉ាត់</t>
  </si>
  <si>
    <t>HOEM MATH</t>
  </si>
  <si>
    <t>ពន ឆេងឡុង</t>
  </si>
  <si>
    <t>PORN CHHENGLONG</t>
  </si>
  <si>
    <t>ON SARAN</t>
  </si>
  <si>
    <t>AE0466</t>
  </si>
  <si>
    <t>អន សារ៉ាន់</t>
  </si>
  <si>
    <t>Pay for NSSF</t>
  </si>
  <si>
    <t>PHAT VIRAK</t>
  </si>
  <si>
    <t>AE0482</t>
  </si>
  <si>
    <t>មុនី ស្តើង</t>
  </si>
  <si>
    <t>MONY SDEUNG</t>
  </si>
  <si>
    <t>P0504</t>
  </si>
  <si>
    <t>ទឹម សុផល</t>
  </si>
  <si>
    <t>P0510</t>
  </si>
  <si>
    <t>RIAM ​RATHANA</t>
  </si>
  <si>
    <t>AE0507</t>
  </si>
  <si>
    <t>ហង្ស សុផល</t>
  </si>
  <si>
    <t>HANG SOPHAL</t>
  </si>
  <si>
    <t>លិម ចាន់ថេម</t>
  </si>
  <si>
    <t>រៀម រតនា</t>
  </si>
  <si>
    <t>P0525</t>
  </si>
  <si>
    <t>THY VUTHA</t>
  </si>
  <si>
    <t>ធី វុត្ថា</t>
  </si>
  <si>
    <t>KHAM THAVY</t>
  </si>
  <si>
    <t>ខាំ ថាវី</t>
  </si>
  <si>
    <t>P0533</t>
  </si>
  <si>
    <t>NHARN SINA</t>
  </si>
  <si>
    <t>ញ៉ន ស៊ីណា</t>
  </si>
  <si>
    <t>AE0533</t>
  </si>
  <si>
    <t>LORNG DY</t>
  </si>
  <si>
    <t>ឡង់ ឌី</t>
  </si>
  <si>
    <t>ទួន សាផាត</t>
  </si>
  <si>
    <t>TUON SOPHAT</t>
  </si>
  <si>
    <t>Annul Leave Used</t>
  </si>
  <si>
    <t>ថ្ងៃ ចូលធ្វើការ</t>
  </si>
  <si>
    <t>ប្រាក់ផ្តាច់កិច្ចសន្យា</t>
  </si>
  <si>
    <t>ចំនួនប្រាក់ដែលត្រូវបើក</t>
  </si>
  <si>
    <t>Severance Pay of Contract Termination 工资</t>
  </si>
  <si>
    <t>បំណាច់ឆ្នាំដែលនៅសល់</t>
  </si>
  <si>
    <t>ប្រាក់បំណាច់ឆ្នាំដែលទទួលបាន</t>
  </si>
  <si>
    <t>工卡</t>
  </si>
  <si>
    <t>名称</t>
  </si>
  <si>
    <t>性别</t>
  </si>
  <si>
    <t>职位</t>
  </si>
  <si>
    <t>入厂日期</t>
  </si>
  <si>
    <t>国籍</t>
  </si>
  <si>
    <t>组别</t>
  </si>
  <si>
    <t>底薪</t>
  </si>
  <si>
    <t>总数</t>
  </si>
  <si>
    <t>5%遣散费</t>
  </si>
  <si>
    <t>剩下年假</t>
  </si>
  <si>
    <t>年假费</t>
  </si>
  <si>
    <t>应收总数</t>
  </si>
  <si>
    <t>签收</t>
  </si>
  <si>
    <t>Joint Date</t>
  </si>
  <si>
    <t>Basic Wage</t>
  </si>
  <si>
    <t>5% amount</t>
  </si>
  <si>
    <t>Annual leave have</t>
  </si>
  <si>
    <t>Annual leave Paid (USD)</t>
  </si>
  <si>
    <t xml:space="preserve">Gross Total </t>
  </si>
  <si>
    <t>Total Net</t>
  </si>
  <si>
    <t>Total Amount USD</t>
  </si>
  <si>
    <t>Total Amount RIELS</t>
  </si>
  <si>
    <t>តួនាទី</t>
  </si>
  <si>
    <r>
      <t>បំណាច់ឆ្នាំ/</t>
    </r>
    <r>
      <rPr>
        <sz val="8"/>
        <color theme="1"/>
        <rFont val="Times New Roman"/>
        <family val="1"/>
      </rPr>
      <t>Annul leave</t>
    </r>
  </si>
  <si>
    <t>អ៊ួង វុទ្ធី</t>
  </si>
  <si>
    <t>UONG VUTHY</t>
  </si>
  <si>
    <t>HL00032</t>
  </si>
  <si>
    <t>HL00033</t>
  </si>
  <si>
    <t>PHOK</t>
  </si>
  <si>
    <t>VANNAK</t>
  </si>
  <si>
    <t>Doctor</t>
  </si>
  <si>
    <t xml:space="preserve">ភោគ </t>
  </si>
  <si>
    <t>វណ្ណៈ</t>
  </si>
  <si>
    <t>28810170929526ល</t>
  </si>
  <si>
    <t>28611160418831ទ</t>
  </si>
  <si>
    <t>អៀង</t>
  </si>
  <si>
    <t>សុជាតា</t>
  </si>
  <si>
    <t xml:space="preserve"> SOCHEATA</t>
  </si>
  <si>
    <t xml:space="preserve">EANG </t>
  </si>
  <si>
    <t>AE0554</t>
  </si>
  <si>
    <t>សន ស្រោន</t>
  </si>
  <si>
    <t>SORN SROUAN</t>
  </si>
  <si>
    <t>AE0558</t>
  </si>
  <si>
    <t>AE0559</t>
  </si>
  <si>
    <t>ឈិត សុភី</t>
  </si>
  <si>
    <t>CHHITH SOPHY</t>
  </si>
  <si>
    <t>សាំង វុទ្ធី</t>
  </si>
  <si>
    <t>SANG VUTHTI</t>
  </si>
  <si>
    <t>AE0563</t>
  </si>
  <si>
    <t>CHHOUN KAKADA</t>
  </si>
  <si>
    <t>P0571</t>
  </si>
  <si>
    <t>ឡី សំភ័ស</t>
  </si>
  <si>
    <t>LEY SAMPHORS</t>
  </si>
  <si>
    <t>ឈួន កក្តដា</t>
  </si>
  <si>
    <t>19104170727960ផ</t>
  </si>
  <si>
    <t>នេត ស្រី</t>
  </si>
  <si>
    <t>NET SREY</t>
  </si>
  <si>
    <t>AE0601</t>
  </si>
  <si>
    <t>ប្រធានឃ្លាំង</t>
  </si>
  <si>
    <t>ប្រាក់ថែមម៉ោងវេនយប់</t>
  </si>
  <si>
    <t xml:space="preserve">Night Shift Earned </t>
  </si>
  <si>
    <t>New NSSF ID</t>
  </si>
  <si>
    <t>28204170728291ប</t>
  </si>
  <si>
    <t>17707170821360ទ</t>
  </si>
  <si>
    <t>26504170728506ប</t>
  </si>
  <si>
    <t>19604170728521ប</t>
  </si>
  <si>
    <t>លុយដុល្លារ/USD</t>
  </si>
  <si>
    <t>ប្រាក់បើកលើកទី១</t>
  </si>
  <si>
    <t>First Wage</t>
  </si>
  <si>
    <t>ប្រាក់ឈ្នួលបើកលើកទី១</t>
  </si>
  <si>
    <t>HL00041</t>
  </si>
  <si>
    <t>28302191983828ឡ</t>
  </si>
  <si>
    <t>E36690044</t>
  </si>
  <si>
    <t xml:space="preserve">YANG </t>
  </si>
  <si>
    <t>QINSE</t>
  </si>
  <si>
    <t>Mechandiser</t>
  </si>
  <si>
    <t>P0594</t>
  </si>
  <si>
    <t>VUN BORN</t>
  </si>
  <si>
    <t>វុន់ បន</t>
  </si>
  <si>
    <t>P0595</t>
  </si>
  <si>
    <t>សំ រិទ្ធា</t>
  </si>
  <si>
    <t>SOM RITHEA</t>
  </si>
  <si>
    <t>P0599</t>
  </si>
  <si>
    <t>P0604</t>
  </si>
  <si>
    <t>សែម សុភ័ណ្ឌ</t>
  </si>
  <si>
    <t>SEM SOPHORN</t>
  </si>
  <si>
    <t>PHAL SOCHHUN</t>
  </si>
  <si>
    <t>ផល សុឈុន</t>
  </si>
  <si>
    <t>ប្រាក់រង្វាន់អតីតភាព</t>
  </si>
  <si>
    <t>ប្រាក់រង្វាន់អតីតភាពSeniority Bonus Pay</t>
  </si>
  <si>
    <t>AE0606</t>
  </si>
  <si>
    <t>YAN THOL</t>
  </si>
  <si>
    <t>HL00042</t>
  </si>
  <si>
    <t>18704192044711ថ</t>
  </si>
  <si>
    <t>LIU</t>
  </si>
  <si>
    <t>ZHIWEI</t>
  </si>
  <si>
    <t>AE0625</t>
  </si>
  <si>
    <t>HOEM ROS</t>
  </si>
  <si>
    <t>ហ៊ឹម រស់</t>
  </si>
  <si>
    <t>AE0639</t>
  </si>
  <si>
    <t>AE0640</t>
  </si>
  <si>
    <t>AE0642</t>
  </si>
  <si>
    <t>ជួន សុភា</t>
  </si>
  <si>
    <t>CHUON SOPHEA</t>
  </si>
  <si>
    <t>MECH THET</t>
  </si>
  <si>
    <t>ណុប ច្រឹប</t>
  </si>
  <si>
    <t>NOP CHROEB</t>
  </si>
  <si>
    <t>គាន​ សេងលន់</t>
  </si>
  <si>
    <t>KEAN SENGLUN</t>
  </si>
  <si>
    <t>P0625</t>
  </si>
  <si>
    <t>P0626</t>
  </si>
  <si>
    <t>NHOEM RIT</t>
  </si>
  <si>
    <t>KONG SINA</t>
  </si>
  <si>
    <t>ញឹម រិត</t>
  </si>
  <si>
    <t>គង់ ស៊ីណា</t>
  </si>
  <si>
    <t>ED7805510</t>
  </si>
  <si>
    <t>P0638</t>
  </si>
  <si>
    <t>BO PHALLY</t>
  </si>
  <si>
    <t>បូ​ ផល្លី</t>
  </si>
  <si>
    <t xml:space="preserve">Water treatment </t>
  </si>
  <si>
    <t>KIT THEARA</t>
  </si>
  <si>
    <t>P0651</t>
  </si>
  <si>
    <t>P0653</t>
  </si>
  <si>
    <t>PHY SOKKIM</t>
  </si>
  <si>
    <t>ភី​ សុខគីម</t>
  </si>
  <si>
    <t>ប្រាក់ឈ្នួលគោល</t>
  </si>
  <si>
    <t>AE0662</t>
  </si>
  <si>
    <t>ហឿន សុខឃាង</t>
  </si>
  <si>
    <t>HOEURN SOKKHEANG</t>
  </si>
  <si>
    <t>AE0669</t>
  </si>
  <si>
    <t>AE0670</t>
  </si>
  <si>
    <t>KHON SOPHEAK</t>
  </si>
  <si>
    <t>ខន សុភាគ</t>
  </si>
  <si>
    <t>CHOR SAMBATH</t>
  </si>
  <si>
    <t>ជ័រ សម្បត្តិ</t>
  </si>
  <si>
    <t>AE0674</t>
  </si>
  <si>
    <t>សាង ដានី</t>
  </si>
  <si>
    <t>SANG DANY</t>
  </si>
  <si>
    <t>HL00045</t>
  </si>
  <si>
    <t>AE0701</t>
  </si>
  <si>
    <t>ខាំ សាបាន</t>
  </si>
  <si>
    <t>KHAM SABAN</t>
  </si>
  <si>
    <t>27607192152355ព</t>
  </si>
  <si>
    <t>JINYI</t>
  </si>
  <si>
    <t>EE6333836</t>
  </si>
  <si>
    <t>Laser Leader</t>
  </si>
  <si>
    <t xml:space="preserve">Laser </t>
  </si>
  <si>
    <t>AE0732</t>
  </si>
  <si>
    <t>YENG POLY</t>
  </si>
  <si>
    <t>យ៉េង ប៉ូលី</t>
  </si>
  <si>
    <t>TOEM SOPHAL</t>
  </si>
  <si>
    <t>P0670</t>
  </si>
  <si>
    <t>VUM SEING</t>
  </si>
  <si>
    <t>វឹម សៀង</t>
  </si>
  <si>
    <t>P0676</t>
  </si>
  <si>
    <t>MEM IT</t>
  </si>
  <si>
    <t>ម៉ែន អ៊ិត</t>
  </si>
  <si>
    <t>P0677</t>
  </si>
  <si>
    <t>POK SAMBATH</t>
  </si>
  <si>
    <t>ប៉ុក សម្បតិ្ត</t>
  </si>
  <si>
    <t>AE0746</t>
  </si>
  <si>
    <t>ផាត់ វីរះ</t>
  </si>
  <si>
    <t>វេនយប់10pm-4am/ Night shift 10-4am</t>
  </si>
  <si>
    <t>វេនយប់10-4am</t>
  </si>
  <si>
    <t>Night shift Working fr 10-4am</t>
  </si>
  <si>
    <t>ថែមម៉ោងវេនយប់ ៤:០០-៥:០០ភ្លឺ</t>
  </si>
  <si>
    <t>晚班4-5点早上加班时间</t>
  </si>
  <si>
    <t>Night shift OT        from 4-5am</t>
  </si>
  <si>
    <t>ថែមម៉ោងវេនយប់4-5am/ Night shift OT</t>
  </si>
  <si>
    <t>AE0756</t>
  </si>
  <si>
    <t>SAM OEUN</t>
  </si>
  <si>
    <t>សំ អឿន</t>
  </si>
  <si>
    <t>HL00046</t>
  </si>
  <si>
    <t>29203181329291ន</t>
  </si>
  <si>
    <t xml:space="preserve">SUN </t>
  </si>
  <si>
    <t>LAYHEANG</t>
  </si>
  <si>
    <t>គណនេយ្យ</t>
  </si>
  <si>
    <t xml:space="preserve">ស៊ុន </t>
  </si>
  <si>
    <t>ឡៃហៀង</t>
  </si>
  <si>
    <t>011187202</t>
  </si>
  <si>
    <t>នន់ វន្នី</t>
  </si>
  <si>
    <t>NON VANNY</t>
  </si>
  <si>
    <t>ម៉ិច ថេត</t>
  </si>
  <si>
    <t>HL00047</t>
  </si>
  <si>
    <t>17401202289886យ</t>
  </si>
  <si>
    <t>JIANGANG</t>
  </si>
  <si>
    <t>ជាងម៉ាស៊ីនប៉ាក់</t>
  </si>
  <si>
    <t>EE4436369</t>
  </si>
  <si>
    <t>លេខគណនេយ្យ</t>
  </si>
  <si>
    <t>Account Number</t>
  </si>
  <si>
    <t>07002550013171</t>
  </si>
  <si>
    <t>账号</t>
  </si>
  <si>
    <t>07002550014765</t>
  </si>
  <si>
    <t>07002550013364</t>
  </si>
  <si>
    <t>07002550013375</t>
  </si>
  <si>
    <t>07002550013386</t>
  </si>
  <si>
    <t>07002550013438</t>
  </si>
  <si>
    <t>07002550013449</t>
  </si>
  <si>
    <t>07002550013450</t>
  </si>
  <si>
    <t>07002550013461</t>
  </si>
  <si>
    <t>07002550013546</t>
  </si>
  <si>
    <t>07002550014077</t>
  </si>
  <si>
    <t>07002550014099</t>
  </si>
  <si>
    <t>07002550014118</t>
  </si>
  <si>
    <t>07002550014226</t>
  </si>
  <si>
    <t>07002550014237</t>
  </si>
  <si>
    <t>07002550014259</t>
  </si>
  <si>
    <t>07002550014301</t>
  </si>
  <si>
    <t>07002550014356</t>
  </si>
  <si>
    <t>07002550014378</t>
  </si>
  <si>
    <t>07002550014389</t>
  </si>
  <si>
    <t>07002550014408</t>
  </si>
  <si>
    <t>07002550014442</t>
  </si>
  <si>
    <t>07002550014464</t>
  </si>
  <si>
    <t>07002550014475</t>
  </si>
  <si>
    <t>07002550014486</t>
  </si>
  <si>
    <t>07002550014516</t>
  </si>
  <si>
    <t>07002550014538</t>
  </si>
  <si>
    <t>07002550014561</t>
  </si>
  <si>
    <t>07002550014594</t>
  </si>
  <si>
    <t>07002550014602</t>
  </si>
  <si>
    <t>07002550014679</t>
  </si>
  <si>
    <t>07002550014680</t>
  </si>
  <si>
    <t>07002550012899</t>
  </si>
  <si>
    <t>07002550012941</t>
  </si>
  <si>
    <t>07002550013160</t>
  </si>
  <si>
    <t>07002550013201</t>
  </si>
  <si>
    <t>07002550013308</t>
  </si>
  <si>
    <t>07002550013331</t>
  </si>
  <si>
    <t xml:space="preserve"> 07002550013977</t>
  </si>
  <si>
    <t>07002550013988</t>
  </si>
  <si>
    <t>07002550014088</t>
  </si>
  <si>
    <t>07002550014453</t>
  </si>
  <si>
    <t>07002550014613</t>
  </si>
  <si>
    <t>07002550014657</t>
  </si>
  <si>
    <t>07002550014691</t>
  </si>
  <si>
    <t>07002550014840</t>
  </si>
  <si>
    <t>07002550014787</t>
  </si>
  <si>
    <t>07002550013580</t>
  </si>
  <si>
    <t>07002550013654</t>
  </si>
  <si>
    <t>07002550013687</t>
  </si>
  <si>
    <t>07002550013784</t>
  </si>
  <si>
    <t>07002550013858</t>
  </si>
  <si>
    <t>07002550013870</t>
  </si>
  <si>
    <t>07002550013922</t>
  </si>
  <si>
    <t>07002550013955</t>
  </si>
  <si>
    <t>07002550013762</t>
  </si>
  <si>
    <t>07002550013814</t>
  </si>
  <si>
    <t>07002550014022</t>
  </si>
  <si>
    <t>07002550014174</t>
  </si>
  <si>
    <t>07002550014196</t>
  </si>
  <si>
    <t>07002550012598</t>
  </si>
  <si>
    <t>07002550013126</t>
  </si>
  <si>
    <t>07002550013148</t>
  </si>
  <si>
    <t>07002550013182</t>
  </si>
  <si>
    <t>07002550013212</t>
  </si>
  <si>
    <t>07002550013869</t>
  </si>
  <si>
    <t>07002550014011</t>
  </si>
  <si>
    <t>07002550014743</t>
  </si>
  <si>
    <t>07002550014839</t>
  </si>
  <si>
    <t>07002550014862</t>
  </si>
  <si>
    <t>07002550014884</t>
  </si>
  <si>
    <t>07002550014895</t>
  </si>
  <si>
    <t>07002550014903</t>
  </si>
  <si>
    <t>07002550014925</t>
  </si>
  <si>
    <t>07002550014947</t>
  </si>
  <si>
    <t>07002550014958</t>
  </si>
  <si>
    <t>04002550022017</t>
  </si>
  <si>
    <t>07002550013115</t>
  </si>
  <si>
    <t>07002550014806</t>
  </si>
  <si>
    <t>07002550014828</t>
  </si>
  <si>
    <t>07002550013881</t>
  </si>
  <si>
    <t>07002550014055</t>
  </si>
  <si>
    <t>07002550014798</t>
  </si>
  <si>
    <t>07002550013137</t>
  </si>
  <si>
    <t>07002550014334</t>
  </si>
  <si>
    <t>HL0007</t>
  </si>
  <si>
    <t>HL0008</t>
  </si>
  <si>
    <t>07002550014981</t>
  </si>
  <si>
    <t>07002550015434</t>
  </si>
  <si>
    <t>ប្រាក់ថែមម៉ោងវេនយប់ ៤:០០-៥:០០ភ្លឺ</t>
  </si>
  <si>
    <t>OT Night shift form 4-5am Earned</t>
  </si>
  <si>
    <t>晚班4-5点早上加班薪资</t>
  </si>
  <si>
    <t>HL00048</t>
  </si>
  <si>
    <t>18710181819556វ</t>
  </si>
  <si>
    <t xml:space="preserve">អ៊ីវ </t>
  </si>
  <si>
    <t>នៅ</t>
  </si>
  <si>
    <t>IV</t>
  </si>
  <si>
    <t>NOV</t>
  </si>
  <si>
    <t>Compliance</t>
  </si>
  <si>
    <t>6月份</t>
  </si>
  <si>
    <t>07002550016385</t>
  </si>
  <si>
    <t>P0704</t>
  </si>
  <si>
    <t>តេត សេរីរ័ត្ន</t>
  </si>
  <si>
    <t>TET SEREYROTH</t>
  </si>
  <si>
    <t>7月份</t>
  </si>
  <si>
    <t>AE0763</t>
  </si>
  <si>
    <t>AE0768</t>
  </si>
  <si>
    <t>AE0774</t>
  </si>
  <si>
    <t>មាស សារ៉ាត់</t>
  </si>
  <si>
    <t>MEAS SARATH</t>
  </si>
  <si>
    <t>AE0779</t>
  </si>
  <si>
    <t>P0711</t>
  </si>
  <si>
    <t>KOEM KONG</t>
  </si>
  <si>
    <t>គឹម គង់</t>
  </si>
  <si>
    <t>AE0780</t>
  </si>
  <si>
    <t>AE0797</t>
  </si>
  <si>
    <t>សុក​ អាត</t>
  </si>
  <si>
    <t>SOK AT</t>
  </si>
  <si>
    <t>AE0798</t>
  </si>
  <si>
    <t>AE0802</t>
  </si>
  <si>
    <t>AE0803</t>
  </si>
  <si>
    <t>METH YOEUTH</t>
  </si>
  <si>
    <t>ម៉េត យឿត</t>
  </si>
  <si>
    <t>យ៉ាន ថុល</t>
  </si>
  <si>
    <t>AE0808</t>
  </si>
  <si>
    <t>KEO SREYMOM</t>
  </si>
  <si>
    <t>កែវ ស្រីមុំ</t>
  </si>
  <si>
    <t>AE0809</t>
  </si>
  <si>
    <t>ណុប សុម៉ាលី</t>
  </si>
  <si>
    <t>NOP SOMALY</t>
  </si>
  <si>
    <t>AE0822</t>
  </si>
  <si>
    <t>AE0824</t>
  </si>
  <si>
    <t>AE0841</t>
  </si>
  <si>
    <t>ឆាន ស្រីមុំ</t>
  </si>
  <si>
    <t>CHHAN SREYMOM</t>
  </si>
  <si>
    <t>AE0847</t>
  </si>
  <si>
    <t>AE0850</t>
  </si>
  <si>
    <t>NGET VAN</t>
  </si>
  <si>
    <t>ង៉ែត វ៉ាន់</t>
  </si>
  <si>
    <t>ជ្រឿន អៀង</t>
  </si>
  <si>
    <t>CHROEURN IENG</t>
  </si>
  <si>
    <t>AE0854</t>
  </si>
  <si>
    <t>AE0856</t>
  </si>
  <si>
    <t>ទិត រ៉ាវី</t>
  </si>
  <si>
    <t>TIT RAVY</t>
  </si>
  <si>
    <t>សុខ មុំ</t>
  </si>
  <si>
    <t>SOK MOM</t>
  </si>
  <si>
    <t>HL00049</t>
  </si>
  <si>
    <t>010076475</t>
  </si>
  <si>
    <t xml:space="preserve">KHEAV </t>
  </si>
  <si>
    <t>SINA</t>
  </si>
  <si>
    <t>ចុងភៅ</t>
  </si>
  <si>
    <t>ខៀវ</t>
  </si>
  <si>
    <t>ស៊ីណា</t>
  </si>
  <si>
    <t>07002550017399</t>
  </si>
  <si>
    <t>07002550017214</t>
  </si>
  <si>
    <t>07002550017236</t>
  </si>
  <si>
    <t>07002550017054</t>
  </si>
  <si>
    <t>07002550017247</t>
  </si>
  <si>
    <t>07002550017139</t>
  </si>
  <si>
    <t>07002550017333</t>
  </si>
  <si>
    <t>07002550014505</t>
  </si>
  <si>
    <t>07002550012747</t>
  </si>
  <si>
    <t>07002550014000</t>
  </si>
  <si>
    <t>07002550012833</t>
  </si>
  <si>
    <t>07002550018529</t>
  </si>
  <si>
    <t>07002550018574</t>
  </si>
  <si>
    <t>07002550018637</t>
  </si>
  <si>
    <t>07002550018659</t>
  </si>
  <si>
    <t>07002550018671</t>
  </si>
  <si>
    <t>07002550018693</t>
  </si>
  <si>
    <t>07002550018701</t>
  </si>
  <si>
    <t>07002550018790</t>
  </si>
  <si>
    <t>07002550018842</t>
  </si>
  <si>
    <t>07002550014215</t>
  </si>
  <si>
    <t>07002550014293</t>
  </si>
  <si>
    <t>P0722</t>
  </si>
  <si>
    <t>មុំ​ ដានី</t>
  </si>
  <si>
    <t>MOM DANY</t>
  </si>
  <si>
    <t>P0727</t>
  </si>
  <si>
    <t>គិន​ គង់</t>
  </si>
  <si>
    <t>KIN KUNG</t>
  </si>
  <si>
    <t>07002550019599</t>
  </si>
  <si>
    <t>07002550019618</t>
  </si>
  <si>
    <t>07002550019629</t>
  </si>
  <si>
    <t>07002550019630</t>
  </si>
  <si>
    <t>07002550019641</t>
  </si>
  <si>
    <t xml:space="preserve"> </t>
  </si>
  <si>
    <t xml:space="preserve">                                                                           </t>
  </si>
  <si>
    <t>P0731</t>
  </si>
  <si>
    <t>ហ៊ុន​ ចន្ថា</t>
  </si>
  <si>
    <t>HUN CHANTHA</t>
  </si>
  <si>
    <t>(​ COVID-19)    14day Bonus</t>
  </si>
  <si>
    <t>P0735</t>
  </si>
  <si>
    <t>ហេង ដន</t>
  </si>
  <si>
    <t>HENG DOIN</t>
  </si>
  <si>
    <t>ប្រាក់ឧបត្ថម្ភបន្ថែមពេលបិទ/(​ COVID-19) Bonus</t>
  </si>
  <si>
    <t>P0738</t>
  </si>
  <si>
    <t>សុខ​ ស៊ីនួន</t>
  </si>
  <si>
    <t>SOK SINUON</t>
  </si>
  <si>
    <t>P0743</t>
  </si>
  <si>
    <t>ង៉ែត​ សុខលីន</t>
  </si>
  <si>
    <t>NGET SOKLIN</t>
  </si>
  <si>
    <t>P0744</t>
  </si>
  <si>
    <t>NGET SOKLEAP</t>
  </si>
  <si>
    <t>AE0882</t>
  </si>
  <si>
    <t>ថាត តាយ</t>
  </si>
  <si>
    <t>THAT TAY</t>
  </si>
  <si>
    <t>AE0887</t>
  </si>
  <si>
    <t>ជ្រឿន ចាន់អេង</t>
  </si>
  <si>
    <t>P0751</t>
  </si>
  <si>
    <t>អៀង ​ឌឿន</t>
  </si>
  <si>
    <t>IENG DOEUN</t>
  </si>
  <si>
    <t>28503181320071ឈ</t>
  </si>
  <si>
    <t>N00961010</t>
  </si>
  <si>
    <t>ហ៊ួត​</t>
  </si>
  <si>
    <t>រស្មី</t>
  </si>
  <si>
    <t xml:space="preserve">HOUT </t>
  </si>
  <si>
    <t>RAKSMEY</t>
  </si>
  <si>
    <t>P0757</t>
  </si>
  <si>
    <t>រ៉េន​ ម៉ៅលីណា</t>
  </si>
  <si>
    <t>REN MAOLINA</t>
  </si>
  <si>
    <t>07002550022328</t>
  </si>
  <si>
    <t>07002550022351</t>
  </si>
  <si>
    <t>07002550022403</t>
  </si>
  <si>
    <t>07002550022607</t>
  </si>
  <si>
    <t>07002550014185</t>
  </si>
  <si>
    <t>07002550022209</t>
  </si>
  <si>
    <t>07002550022663</t>
  </si>
  <si>
    <t>CHROEURN  CHANEANG</t>
  </si>
  <si>
    <t>07002550022641</t>
  </si>
  <si>
    <t>HL00050</t>
  </si>
  <si>
    <t>HL00051</t>
  </si>
  <si>
    <t>HL00052</t>
  </si>
  <si>
    <t>HL00053</t>
  </si>
  <si>
    <t>010059380</t>
  </si>
  <si>
    <t>030923132</t>
  </si>
  <si>
    <t>030841186</t>
  </si>
  <si>
    <t>110349262</t>
  </si>
  <si>
    <t>18009212608953ផ</t>
  </si>
  <si>
    <t>18409212610958ភ</t>
  </si>
  <si>
    <t>18409212610634ណ</t>
  </si>
  <si>
    <t>18610160378053ថ</t>
  </si>
  <si>
    <t>មុំ​</t>
  </si>
  <si>
    <t>សាមឿន</t>
  </si>
  <si>
    <t>ឡុង</t>
  </si>
  <si>
    <t>ផា</t>
  </si>
  <si>
    <t>លាក់</t>
  </si>
  <si>
    <t>សុវណ្ណាគ្រី</t>
  </si>
  <si>
    <t>ប៉ិន</t>
  </si>
  <si>
    <t>សំអាត</t>
  </si>
  <si>
    <t>MOM</t>
  </si>
  <si>
    <t>SAMOEUN</t>
  </si>
  <si>
    <t>LONG</t>
  </si>
  <si>
    <t>PHA</t>
  </si>
  <si>
    <t>LEAK</t>
  </si>
  <si>
    <t>SOVANNAKRY</t>
  </si>
  <si>
    <t>PIN</t>
  </si>
  <si>
    <t>SAM AT</t>
  </si>
  <si>
    <t>តៃកុងឡាន</t>
  </si>
  <si>
    <t>07002550013773</t>
  </si>
  <si>
    <t>AE0904</t>
  </si>
  <si>
    <t>នុត</t>
  </si>
  <si>
    <t>សុភត្រា</t>
  </si>
  <si>
    <t>NUTH</t>
  </si>
  <si>
    <t>SOPHEAKTRA</t>
  </si>
  <si>
    <t>Doctor( N)</t>
  </si>
  <si>
    <t>19003192021918ឍ</t>
  </si>
  <si>
    <t>ង៉ែត​ សុខលាប</t>
  </si>
  <si>
    <t>HAI LONG FAR EAST DEVELOPMENT (CAMBODIA) CO.,LTD)</t>
  </si>
  <si>
    <t>P0706</t>
  </si>
  <si>
    <t>អ៊ួន វ៉ា</t>
  </si>
  <si>
    <t>UON VA</t>
  </si>
  <si>
    <t>07002550013836</t>
  </si>
  <si>
    <t>ប្រាក់ឧបត្ថម្ភបន្ថែមពេលបិទខ្ចប់</t>
  </si>
  <si>
    <t>(​ COVID-19)     Bonus</t>
  </si>
  <si>
    <t>AE0929</t>
  </si>
  <si>
    <t>សៀន​ គាណែន</t>
  </si>
  <si>
    <t>SIEN KEANEN</t>
  </si>
  <si>
    <t>AE0930</t>
  </si>
  <si>
    <t>ពុត ​ផាន់ណា</t>
  </si>
  <si>
    <t>PUT PHANNA</t>
  </si>
  <si>
    <t>យុន​ យត់</t>
  </si>
  <si>
    <t>AE0932</t>
  </si>
  <si>
    <t>YON YOTH</t>
  </si>
  <si>
    <t>សៅ រិទ្ធ</t>
  </si>
  <si>
    <t>P0772</t>
  </si>
  <si>
    <t>SAO RITH</t>
  </si>
  <si>
    <t>AE0613</t>
  </si>
  <si>
    <t>យ៉ាន​ ថេន</t>
  </si>
  <si>
    <t>YAN THEN</t>
  </si>
  <si>
    <t>07002550014635</t>
  </si>
  <si>
    <t>P0777</t>
  </si>
  <si>
    <t>សួន ស៊ីធៀន</t>
  </si>
  <si>
    <t>SUON SITHIEN</t>
  </si>
  <si>
    <t>07002550012952</t>
  </si>
  <si>
    <t>07002550014163</t>
  </si>
  <si>
    <t>07002550012985</t>
  </si>
  <si>
    <t>07002550032590</t>
  </si>
  <si>
    <t>AE0956</t>
  </si>
  <si>
    <t>មាស ​ម៉ូលីការ</t>
  </si>
  <si>
    <t>MEAS MOLIKA</t>
  </si>
  <si>
    <t>07002550038413</t>
  </si>
  <si>
    <t>07002550014367</t>
  </si>
  <si>
    <t>ប្រាក់កាត់បង់វិភាគទានបសសផ្នែកសោធន</t>
  </si>
  <si>
    <t>10月份</t>
  </si>
  <si>
    <t>11月份</t>
  </si>
  <si>
    <r>
      <rPr>
        <sz val="16"/>
        <color theme="1"/>
        <rFont val="Khmer OS Battambang"/>
      </rPr>
      <t>បញ្ជីបើកប្រាក់ ៥%សម្រាប់ខែ​ វិច្ឆិកា  ឆ្នាំ ២០២២</t>
    </r>
    <r>
      <rPr>
        <sz val="16"/>
        <color theme="1"/>
        <rFont val="Times New Roman"/>
        <family val="1"/>
      </rPr>
      <t>/ 5% serverance pay on November 2022</t>
    </r>
  </si>
  <si>
    <t xml:space="preserve">Prepared by制表人:  </t>
  </si>
  <si>
    <t>09月份</t>
  </si>
  <si>
    <t>工号</t>
    <phoneticPr fontId="26" type="noConversion"/>
  </si>
  <si>
    <t>名称</t>
    <phoneticPr fontId="26" type="noConversion"/>
  </si>
  <si>
    <t>组</t>
    <phoneticPr fontId="26" type="noConversion"/>
  </si>
  <si>
    <t>入厂日期</t>
    <phoneticPr fontId="26" type="noConversion"/>
  </si>
  <si>
    <t>性别</t>
    <phoneticPr fontId="26" type="noConversion"/>
  </si>
  <si>
    <t>国籍</t>
    <phoneticPr fontId="26" type="noConversion"/>
  </si>
  <si>
    <t>底薪</t>
    <phoneticPr fontId="26" type="noConversion"/>
  </si>
  <si>
    <t>应有上班天数</t>
    <phoneticPr fontId="26" type="noConversion"/>
  </si>
  <si>
    <t>当月假期天数</t>
    <phoneticPr fontId="26" type="noConversion"/>
  </si>
  <si>
    <t>有上班天数</t>
    <phoneticPr fontId="26" type="noConversion"/>
  </si>
  <si>
    <t>普通加班时间</t>
    <phoneticPr fontId="26" type="noConversion"/>
  </si>
  <si>
    <t>晚班普通上班天数</t>
    <phoneticPr fontId="26" type="noConversion"/>
  </si>
  <si>
    <t>星期天加班时间</t>
    <phoneticPr fontId="26" type="noConversion"/>
  </si>
  <si>
    <t>假期加班</t>
    <phoneticPr fontId="26" type="noConversion"/>
  </si>
  <si>
    <t>付年假</t>
    <phoneticPr fontId="26" type="noConversion"/>
  </si>
  <si>
    <t>普通天及假期工资</t>
    <phoneticPr fontId="26" type="noConversion"/>
  </si>
  <si>
    <t>普通加班薪资</t>
    <phoneticPr fontId="26" type="noConversion"/>
  </si>
  <si>
    <t>星期天上班薪资</t>
    <phoneticPr fontId="26" type="noConversion"/>
  </si>
  <si>
    <t>晚班普通天上班得薪资</t>
    <phoneticPr fontId="26" type="noConversion"/>
  </si>
  <si>
    <t>假期加班薪资</t>
    <phoneticPr fontId="26" type="noConversion"/>
  </si>
  <si>
    <t>年假补贴</t>
    <phoneticPr fontId="26" type="noConversion"/>
  </si>
  <si>
    <t>工龄补贴</t>
    <phoneticPr fontId="26" type="noConversion"/>
  </si>
  <si>
    <t>满勤奖</t>
    <phoneticPr fontId="26" type="noConversion"/>
  </si>
  <si>
    <t>交通费补贴</t>
    <phoneticPr fontId="26" type="noConversion"/>
  </si>
  <si>
    <t>吃饭补贴</t>
    <phoneticPr fontId="26" type="noConversion"/>
  </si>
  <si>
    <t>加班吃饭补贴</t>
    <phoneticPr fontId="26" type="noConversion"/>
  </si>
  <si>
    <t>补贴</t>
    <phoneticPr fontId="26" type="noConversion"/>
  </si>
  <si>
    <t>产假津贴</t>
    <phoneticPr fontId="26" type="noConversion"/>
  </si>
  <si>
    <t>工资税</t>
    <phoneticPr fontId="26" type="noConversion"/>
  </si>
  <si>
    <t>工会会员费</t>
    <phoneticPr fontId="26" type="noConversion"/>
  </si>
  <si>
    <t>借款</t>
    <phoneticPr fontId="26" type="noConversion"/>
  </si>
  <si>
    <t>应收到总工资</t>
    <phoneticPr fontId="26" type="noConversion"/>
  </si>
  <si>
    <t>美金</t>
    <phoneticPr fontId="26" type="noConversion"/>
  </si>
  <si>
    <t>尾数柬币</t>
    <phoneticPr fontId="26" type="noConversion"/>
  </si>
  <si>
    <t>签收</t>
    <phoneticPr fontId="26" type="noConversion"/>
  </si>
  <si>
    <t>Name</t>
    <phoneticPr fontId="26" type="noConversion"/>
  </si>
  <si>
    <t>Day care pay</t>
    <phoneticPr fontId="26" type="noConversion"/>
  </si>
  <si>
    <t>Maternity Pay</t>
    <phoneticPr fontId="26" type="noConversion"/>
  </si>
  <si>
    <t>Finish</t>
  </si>
  <si>
    <t xml:space="preserve">                             តារាងបើកប្រាក់ឈ្នួលប្រចាំខែ មករា ឆ្នាំ ២០២៣/ Payroll on​    January  2023</t>
  </si>
  <si>
    <t>ប្រាក់ជួសឈប់បំណាច់ឆ្នាំដែលត្រូវ</t>
  </si>
  <si>
    <t>ប្រាក់បើកពិតសរុបដែលត្រឹមត្រូវ</t>
  </si>
  <si>
    <t>ប្រាក់ដែលត្រូវប៉ូវ</t>
  </si>
  <si>
    <t>Annual leave Pay​ correct</t>
  </si>
  <si>
    <t>សរុប / Total</t>
  </si>
  <si>
    <t>P0781</t>
  </si>
  <si>
    <t>សឹង រតនី</t>
  </si>
  <si>
    <t>SOENG RATHNY</t>
  </si>
  <si>
    <t>P0782</t>
  </si>
  <si>
    <t>ប៉ែន ព្រហស្បតិ៍</t>
  </si>
  <si>
    <t>PEN PROHORS</t>
  </si>
  <si>
    <t>សរុប/Total</t>
  </si>
  <si>
    <t>07002550015779</t>
  </si>
  <si>
    <t>07002550021790</t>
  </si>
  <si>
    <t>ប្រាក់ជួសឈាម</t>
  </si>
  <si>
    <t>health cheak fee</t>
  </si>
  <si>
    <t>ប្រាក់ជួសឈាម/health cheak fee</t>
  </si>
  <si>
    <t>សំរាលកូន</t>
  </si>
  <si>
    <t>ប្រាក់ទទួលបានសរុប</t>
  </si>
  <si>
    <t>7002550012543</t>
  </si>
  <si>
    <t>តុលា ឆ្នាំ ២០២៣</t>
  </si>
  <si>
    <t>តារាងប្រាក់បំណាច់កិច្ចសន្យាការងារ (៥%)</t>
  </si>
  <si>
    <t>ប្រាក់ខែទទួលបានខែ ០៨</t>
  </si>
  <si>
    <t>ប្រាក់ខែទទួលបានខែ ០៩</t>
  </si>
  <si>
    <t>ប្រាក់ខែទទួលបានខែ ១០</t>
  </si>
  <si>
    <t>ប្រាក់ប្រាំភាគរយ (៥%)</t>
  </si>
  <si>
    <t>វិច្ឆិកា ឆ្នាំ ២០២៣</t>
  </si>
  <si>
    <t xml:space="preserve">                             តារាងបើកប្រាក់ឈ្នួលប្រចាំខែ វិច្ឆិកា ឆ្នាំ ២០២៣ / The Payroll on​   Nov  2023</t>
  </si>
  <si>
    <t>Assist to Personnel</t>
  </si>
  <si>
    <t>វេនយប់10-5am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</si>
</sst>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 * #,##0.00_ ;_ * \-#,##0.00_ ;_ * &quot;-&quot;??_ ;_ @_ "/>
    <numFmt numFmtId="165" formatCode="_-&quot;$&quot;* #,##0.00_-;\-&quot;$&quot;* #,##0.00_-;_-&quot;$&quot;* &quot;-&quot;??_-;_-@_-"/>
    <numFmt numFmtId="166" formatCode="&quot;$&quot;#,##0"/>
    <numFmt numFmtId="167" formatCode="&quot;$&quot;#,##0.00"/>
    <numFmt numFmtId="168" formatCode="\R#,###"/>
    <numFmt numFmtId="169" formatCode="\R\ #,##0"/>
    <numFmt numFmtId="170" formatCode="0.0"/>
    <numFmt numFmtId="171" formatCode="0.000"/>
    <numFmt numFmtId="173" formatCode="&quot;$&quot;#,##0.000"/>
    <numFmt numFmtId="174" formatCode="&quot;$&quot;#,##0.0"/>
    <numFmt numFmtId="175" formatCode="&quot;$&quot;#,##0;\(&quot;$&quot;#,##0\)"/>
    <numFmt numFmtId="176" formatCode="#,##0.00_ ;\-#,##0.00\ "/>
    <numFmt numFmtId="177" formatCode="00000000000000"/>
    <numFmt numFmtId="179" formatCode="\R\ #"/>
    <numFmt numFmtId="182" formatCode="0000000000000"/>
    <numFmt numFmtId="183" formatCode="&quot;$&quot;000.00"/>
    <numFmt numFmtId="184" formatCode="&quot;$&quot;#.##"/>
    <numFmt numFmtId="185" formatCode="yyyy/m/d;@"/>
    <numFmt numFmtId="191" formatCode="&quot;$&quot;#.00"/>
    <numFmt numFmtId="192" formatCode="[$-12000425]0"/>
    <numFmt numFmtId="197" formatCode="[$-409]d\-mmm\-yy;@"/>
    <numFmt numFmtId="199" formatCode="&quot;$&quot;#"/>
  </numFmts>
  <fonts count="71"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Times New Roman"/>
      <family val="1"/>
    </font>
    <font>
      <sz val="11"/>
      <color indexed="8"/>
      <name val="Calibri"/>
      <family val="2"/>
    </font>
    <font>
      <sz val="10"/>
      <name val="Times New Roman"/>
      <family val="1"/>
    </font>
    <font>
      <sz val="11"/>
      <color theme="1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name val="Times New Roman"/>
      <family val="1"/>
    </font>
    <font>
      <sz val="8"/>
      <color theme="1"/>
      <name val="Calibri"/>
      <family val="2"/>
      <scheme val="minor"/>
    </font>
    <font>
      <sz val="7"/>
      <name val="Arial"/>
      <family val="2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1"/>
      <name val="Times New Roman"/>
      <family val="1"/>
    </font>
    <font>
      <sz val="7"/>
      <color theme="1"/>
      <name val="Calibri"/>
      <family val="2"/>
      <scheme val="minor"/>
    </font>
    <font>
      <sz val="7"/>
      <name val="Times New Roman"/>
      <family val="1"/>
    </font>
    <font>
      <sz val="7"/>
      <color theme="1"/>
      <name val="Times New Roman"/>
      <family val="1"/>
    </font>
    <font>
      <sz val="11"/>
      <color theme="1"/>
      <name val="Limon F1"/>
    </font>
    <font>
      <sz val="10"/>
      <color theme="1"/>
      <name val="Times New Roman"/>
      <family val="1"/>
    </font>
    <font>
      <sz val="8"/>
      <color theme="1"/>
      <name val="Times New Roman"/>
      <family val="1"/>
    </font>
    <font>
      <sz val="6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1"/>
      <color theme="1"/>
      <name val="Times New Roman"/>
      <family val="1"/>
    </font>
    <font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u/>
      <sz val="18"/>
      <name val="Times New Roman"/>
      <family val="1"/>
    </font>
    <font>
      <sz val="6"/>
      <color theme="1"/>
      <name val="Times New Roman"/>
      <family val="1"/>
    </font>
    <font>
      <sz val="5"/>
      <color theme="1"/>
      <name val="Calibri"/>
      <family val="2"/>
      <scheme val="minor"/>
    </font>
    <font>
      <sz val="5"/>
      <color theme="1"/>
      <name val="Times New Roman"/>
      <family val="1"/>
    </font>
    <font>
      <b/>
      <sz val="8"/>
      <color theme="1"/>
      <name val="Times New Roman"/>
      <family val="1"/>
    </font>
    <font>
      <b/>
      <sz val="7"/>
      <color theme="1"/>
      <name val="Times New Roman"/>
      <family val="1"/>
    </font>
    <font>
      <sz val="8"/>
      <color theme="1"/>
      <name val="Khmer OS Battambang"/>
    </font>
    <font>
      <b/>
      <sz val="10"/>
      <color theme="1"/>
      <name val="Times New Roman"/>
      <family val="1"/>
    </font>
    <font>
      <b/>
      <sz val="9"/>
      <color theme="1"/>
      <name val="Times New Roman"/>
      <family val="1"/>
    </font>
    <font>
      <sz val="9"/>
      <name val="Calibri"/>
      <family val="3"/>
      <charset val="134"/>
      <scheme val="minor"/>
    </font>
    <font>
      <b/>
      <sz val="9"/>
      <color indexed="81"/>
      <name val="宋体"/>
      <family val="3"/>
      <charset val="134"/>
    </font>
    <font>
      <sz val="16"/>
      <color theme="1"/>
      <name val="Times New Roman"/>
      <family val="1"/>
    </font>
    <font>
      <sz val="10"/>
      <color indexed="8"/>
      <name val="Arial"/>
      <family val="2"/>
    </font>
    <font>
      <sz val="9"/>
      <name val="Calibri"/>
      <family val="2"/>
      <scheme val="minor"/>
    </font>
    <font>
      <sz val="9"/>
      <name val="Limon F2"/>
    </font>
    <font>
      <sz val="9"/>
      <name val="宋体"/>
      <family val="3"/>
      <charset val="134"/>
    </font>
    <font>
      <b/>
      <sz val="10"/>
      <name val="Times New Roman"/>
      <family val="1"/>
    </font>
    <font>
      <sz val="10"/>
      <name val="Arial"/>
      <family val="2"/>
    </font>
    <font>
      <sz val="10"/>
      <color indexed="8"/>
      <name val="Times New Roman"/>
      <family val="1"/>
    </font>
    <font>
      <sz val="10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theme="1"/>
      <name val="Khmer OS Battambang"/>
    </font>
    <font>
      <sz val="8"/>
      <name val="Khmer OS Battambang"/>
    </font>
    <font>
      <sz val="7"/>
      <color theme="1"/>
      <name val="Khmer OS Battambang"/>
    </font>
    <font>
      <sz val="9"/>
      <color theme="1"/>
      <name val="Khmer OS Battambang"/>
    </font>
    <font>
      <sz val="11"/>
      <name val="Calibri"/>
      <family val="2"/>
      <scheme val="minor"/>
    </font>
    <font>
      <sz val="9"/>
      <color theme="1"/>
      <name val="Khmer OS Content"/>
    </font>
    <font>
      <b/>
      <sz val="6"/>
      <color theme="1"/>
      <name val="Times New Roman"/>
      <family val="1"/>
    </font>
    <font>
      <b/>
      <sz val="10"/>
      <color theme="1"/>
      <name val="Calibri"/>
      <family val="2"/>
      <scheme val="minor"/>
    </font>
    <font>
      <sz val="9"/>
      <color indexed="8"/>
      <name val="Times New Roman"/>
      <family val="1"/>
    </font>
    <font>
      <sz val="9"/>
      <color indexed="8"/>
      <name val="Khmer OS Battambang"/>
    </font>
    <font>
      <b/>
      <sz val="10"/>
      <name val="Calibri"/>
      <family val="2"/>
      <scheme val="minor"/>
    </font>
    <font>
      <sz val="10"/>
      <color theme="1"/>
      <name val="Khmer OS Battambang"/>
    </font>
    <font>
      <sz val="7"/>
      <name val="Khmer OS Battambang"/>
    </font>
    <font>
      <sz val="7"/>
      <name val="Calibri"/>
      <family val="2"/>
      <scheme val="minor"/>
    </font>
    <font>
      <sz val="6"/>
      <name val="Times New Roman"/>
      <family val="1"/>
    </font>
    <font>
      <sz val="7"/>
      <color rgb="FFFF0000"/>
      <name val="Times New Roman"/>
      <family val="1"/>
    </font>
    <font>
      <sz val="16"/>
      <color rgb="FFFF0000"/>
      <name val="Times New Roman"/>
      <family val="1"/>
    </font>
    <font>
      <sz val="8"/>
      <color rgb="FFFF0000"/>
      <name val="Khmer OS Battambang"/>
    </font>
    <font>
      <sz val="8"/>
      <color theme="9" tint="-0.499984740745262"/>
      <name val="Khmer OS Battambang"/>
    </font>
    <font>
      <sz val="9"/>
      <color rgb="FFFF0000"/>
      <name val="Calibri"/>
      <family val="2"/>
      <scheme val="minor"/>
    </font>
    <font>
      <sz val="7"/>
      <color theme="9" tint="-0.499984740745262"/>
      <name val="Times New Roman"/>
      <family val="1"/>
    </font>
    <font>
      <sz val="7"/>
      <color rgb="FFFF0000"/>
      <name val="Calibri"/>
      <family val="2"/>
      <scheme val="minor"/>
    </font>
    <font>
      <sz val="12"/>
      <name val="新細明體"/>
      <family val="1"/>
      <charset val="136"/>
    </font>
    <font>
      <sz val="16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0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 tint="-0.499984740745262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hair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hair">
        <color auto="1"/>
      </bottom>
      <diagonal/>
    </border>
    <border>
      <left/>
      <right style="thin">
        <color indexed="64"/>
      </right>
      <top style="hair">
        <color auto="1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dashDotDot">
        <color indexed="64"/>
      </bottom>
      <diagonal/>
    </border>
    <border>
      <left/>
      <right/>
      <top/>
      <bottom style="dashDotDot">
        <color indexed="64"/>
      </bottom>
      <diagonal/>
    </border>
  </borders>
  <cellStyleXfs count="2024">
    <xf numFmtId="192" fontId="0" fillId="0" borderId="0"/>
    <xf numFmtId="192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192" fontId="1" fillId="0" borderId="0"/>
    <xf numFmtId="192" fontId="38" fillId="0" borderId="0"/>
    <xf numFmtId="164" fontId="23" fillId="0" borderId="0" applyFont="0" applyFill="0" applyBorder="0" applyAlignment="0" applyProtection="0">
      <alignment vertical="center"/>
    </xf>
    <xf numFmtId="44" fontId="23" fillId="0" borderId="0" applyFont="0" applyFill="0" applyBorder="0" applyAlignment="0" applyProtection="0"/>
    <xf numFmtId="192" fontId="23" fillId="0" borderId="0"/>
    <xf numFmtId="192" fontId="1" fillId="0" borderId="0"/>
    <xf numFmtId="192" fontId="1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43" fillId="0" borderId="0"/>
    <xf numFmtId="192" fontId="1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1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1" fillId="0" borderId="0"/>
    <xf numFmtId="192" fontId="1" fillId="0" borderId="0"/>
    <xf numFmtId="192" fontId="23" fillId="0" borderId="0"/>
    <xf numFmtId="192" fontId="1" fillId="0" borderId="0"/>
    <xf numFmtId="192" fontId="1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1" fillId="0" borderId="0"/>
    <xf numFmtId="192" fontId="1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65" fontId="23" fillId="0" borderId="0" applyFont="0" applyFill="0" applyBorder="0" applyAlignment="0" applyProtection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1" fillId="0" borderId="0"/>
    <xf numFmtId="192" fontId="1" fillId="0" borderId="0"/>
    <xf numFmtId="192" fontId="23" fillId="0" borderId="0"/>
    <xf numFmtId="192" fontId="1" fillId="0" borderId="0"/>
    <xf numFmtId="192" fontId="1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1" fillId="0" borderId="0"/>
    <xf numFmtId="192" fontId="1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1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1" fillId="0" borderId="0"/>
    <xf numFmtId="192" fontId="1" fillId="0" borderId="0"/>
    <xf numFmtId="192" fontId="23" fillId="0" borderId="0"/>
    <xf numFmtId="192" fontId="1" fillId="0" borderId="0"/>
    <xf numFmtId="192" fontId="1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1" fillId="0" borderId="0"/>
    <xf numFmtId="192" fontId="1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1" fillId="0" borderId="0"/>
    <xf numFmtId="192" fontId="1" fillId="0" borderId="0"/>
    <xf numFmtId="192" fontId="23" fillId="0" borderId="0"/>
    <xf numFmtId="192" fontId="1" fillId="0" borderId="0"/>
    <xf numFmtId="192" fontId="1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1" fillId="0" borderId="0"/>
    <xf numFmtId="192" fontId="1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1" fillId="0" borderId="0"/>
    <xf numFmtId="192" fontId="23" fillId="0" borderId="0"/>
    <xf numFmtId="192" fontId="1" fillId="0" borderId="0"/>
    <xf numFmtId="192" fontId="23" fillId="0" borderId="0"/>
    <xf numFmtId="192" fontId="1" fillId="0" borderId="0"/>
    <xf numFmtId="192" fontId="1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1" fillId="0" borderId="0"/>
    <xf numFmtId="192" fontId="1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1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1" fillId="0" borderId="0"/>
    <xf numFmtId="192" fontId="1" fillId="0" borderId="0"/>
    <xf numFmtId="192" fontId="23" fillId="0" borderId="0"/>
    <xf numFmtId="192" fontId="1" fillId="0" borderId="0"/>
    <xf numFmtId="192" fontId="1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1" fillId="0" borderId="0"/>
    <xf numFmtId="192" fontId="1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1" fillId="0" borderId="0"/>
    <xf numFmtId="192" fontId="23" fillId="0" borderId="0"/>
    <xf numFmtId="192" fontId="1" fillId="0" borderId="0"/>
    <xf numFmtId="192" fontId="23" fillId="0" borderId="0"/>
    <xf numFmtId="192" fontId="1" fillId="0" borderId="0"/>
    <xf numFmtId="192" fontId="1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1" fillId="0" borderId="0"/>
    <xf numFmtId="192" fontId="1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1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1" fillId="0" borderId="0"/>
    <xf numFmtId="192" fontId="1" fillId="0" borderId="0"/>
    <xf numFmtId="192" fontId="23" fillId="0" borderId="0"/>
    <xf numFmtId="192" fontId="1" fillId="0" borderId="0"/>
    <xf numFmtId="192" fontId="1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1" fillId="0" borderId="0"/>
    <xf numFmtId="192" fontId="1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1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1" fillId="0" borderId="0"/>
    <xf numFmtId="192" fontId="23" fillId="0" borderId="0"/>
    <xf numFmtId="192" fontId="23" fillId="0" borderId="0"/>
    <xf numFmtId="192" fontId="23" fillId="0" borderId="0"/>
    <xf numFmtId="192" fontId="1" fillId="0" borderId="0"/>
    <xf numFmtId="192" fontId="1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1" fillId="0" borderId="0"/>
    <xf numFmtId="192" fontId="1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3" fillId="0" borderId="0"/>
    <xf numFmtId="164" fontId="23" fillId="0" borderId="0" applyFont="0" applyFill="0" applyBorder="0" applyAlignment="0" applyProtection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23" fillId="0" borderId="0"/>
    <xf numFmtId="192" fontId="69" fillId="0" borderId="0"/>
    <xf numFmtId="192" fontId="69" fillId="0" borderId="0"/>
    <xf numFmtId="0" fontId="69" fillId="0" borderId="0"/>
    <xf numFmtId="197" fontId="23" fillId="0" borderId="0"/>
    <xf numFmtId="197" fontId="23" fillId="0" borderId="0"/>
    <xf numFmtId="0" fontId="69" fillId="0" borderId="0"/>
  </cellStyleXfs>
  <cellXfs count="1041">
    <xf numFmtId="192" fontId="0" fillId="0" borderId="0" xfId="0"/>
    <xf numFmtId="192" fontId="0" fillId="0" borderId="0" xfId="0" applyAlignment="1">
      <alignment horizontal="center"/>
    </xf>
    <xf numFmtId="192" fontId="0" fillId="0" borderId="0" xfId="0" applyAlignment="1">
      <alignment horizontal="left"/>
    </xf>
    <xf numFmtId="192" fontId="9" fillId="2" borderId="31" xfId="0" applyFont="1" applyFill="1" applyBorder="1" applyAlignment="1"/>
    <xf numFmtId="192" fontId="18" fillId="2" borderId="0" xfId="0" applyFont="1" applyFill="1"/>
    <xf numFmtId="192" fontId="13" fillId="2" borderId="1" xfId="0" applyFont="1" applyFill="1" applyBorder="1" applyAlignment="1">
      <alignment vertical="center"/>
    </xf>
    <xf numFmtId="167" fontId="5" fillId="2" borderId="1" xfId="0" applyNumberFormat="1" applyFont="1" applyFill="1" applyBorder="1" applyAlignment="1">
      <alignment horizontal="center" vertical="center"/>
    </xf>
    <xf numFmtId="192" fontId="12" fillId="2" borderId="0" xfId="0" applyFont="1" applyFill="1"/>
    <xf numFmtId="192" fontId="13" fillId="0" borderId="1" xfId="0" applyFont="1" applyBorder="1" applyAlignment="1">
      <alignment vertical="center"/>
    </xf>
    <xf numFmtId="3" fontId="0" fillId="2" borderId="0" xfId="0" applyNumberFormat="1" applyFill="1" applyBorder="1" applyAlignment="1">
      <alignment horizontal="center"/>
    </xf>
    <xf numFmtId="192" fontId="0" fillId="2" borderId="0" xfId="0" applyFill="1" applyAlignment="1">
      <alignment vertical="center"/>
    </xf>
    <xf numFmtId="192" fontId="0" fillId="2" borderId="0" xfId="0" applyFill="1" applyBorder="1" applyAlignment="1">
      <alignment vertical="center"/>
    </xf>
    <xf numFmtId="170" fontId="13" fillId="2" borderId="1" xfId="0" applyNumberFormat="1" applyFont="1" applyFill="1" applyBorder="1" applyAlignment="1">
      <alignment horizontal="center" vertical="center"/>
    </xf>
    <xf numFmtId="192" fontId="0" fillId="0" borderId="0" xfId="0"/>
    <xf numFmtId="192" fontId="12" fillId="2" borderId="0" xfId="0" applyFont="1" applyFill="1" applyAlignment="1">
      <alignment vertical="center"/>
    </xf>
    <xf numFmtId="192" fontId="0" fillId="2" borderId="2" xfId="0" applyFill="1" applyBorder="1" applyAlignment="1"/>
    <xf numFmtId="192" fontId="0" fillId="2" borderId="9" xfId="0" applyFill="1" applyBorder="1" applyAlignment="1"/>
    <xf numFmtId="1" fontId="12" fillId="2" borderId="0" xfId="0" applyNumberFormat="1" applyFont="1" applyFill="1" applyAlignment="1">
      <alignment vertical="center"/>
    </xf>
    <xf numFmtId="192" fontId="0" fillId="0" borderId="0" xfId="0" applyBorder="1"/>
    <xf numFmtId="192" fontId="9" fillId="2" borderId="27" xfId="0" applyFont="1" applyFill="1" applyBorder="1" applyAlignment="1"/>
    <xf numFmtId="192" fontId="9" fillId="2" borderId="26" xfId="0" applyFont="1" applyFill="1" applyBorder="1" applyAlignment="1"/>
    <xf numFmtId="192" fontId="0" fillId="2" borderId="19" xfId="0" applyFill="1" applyBorder="1"/>
    <xf numFmtId="192" fontId="9" fillId="2" borderId="19" xfId="0" applyFont="1" applyFill="1" applyBorder="1"/>
    <xf numFmtId="4" fontId="9" fillId="2" borderId="19" xfId="0" applyNumberFormat="1" applyFont="1" applyFill="1" applyBorder="1" applyAlignment="1"/>
    <xf numFmtId="192" fontId="9" fillId="2" borderId="21" xfId="0" applyFont="1" applyFill="1" applyBorder="1"/>
    <xf numFmtId="3" fontId="0" fillId="2" borderId="19" xfId="0" applyNumberFormat="1" applyFill="1" applyBorder="1" applyAlignment="1">
      <alignment horizontal="center"/>
    </xf>
    <xf numFmtId="192" fontId="0" fillId="2" borderId="19" xfId="0" applyFill="1" applyBorder="1" applyAlignment="1">
      <alignment horizontal="center"/>
    </xf>
    <xf numFmtId="192" fontId="9" fillId="2" borderId="21" xfId="0" applyFont="1" applyFill="1" applyBorder="1" applyAlignment="1"/>
    <xf numFmtId="192" fontId="9" fillId="2" borderId="19" xfId="0" applyFont="1" applyFill="1" applyBorder="1" applyAlignment="1"/>
    <xf numFmtId="192" fontId="9" fillId="2" borderId="14" xfId="0" applyFont="1" applyFill="1" applyBorder="1"/>
    <xf numFmtId="192" fontId="9" fillId="2" borderId="0" xfId="0" applyFont="1" applyFill="1" applyBorder="1"/>
    <xf numFmtId="3" fontId="9" fillId="2" borderId="0" xfId="0" applyNumberFormat="1" applyFont="1" applyFill="1" applyBorder="1" applyAlignment="1">
      <alignment horizontal="center"/>
    </xf>
    <xf numFmtId="167" fontId="9" fillId="2" borderId="0" xfId="0" applyNumberFormat="1" applyFont="1" applyFill="1" applyBorder="1"/>
    <xf numFmtId="192" fontId="0" fillId="2" borderId="0" xfId="0" applyFill="1" applyBorder="1"/>
    <xf numFmtId="192" fontId="0" fillId="2" borderId="0" xfId="0" applyFill="1" applyBorder="1" applyAlignment="1">
      <alignment horizontal="center"/>
    </xf>
    <xf numFmtId="192" fontId="9" fillId="2" borderId="14" xfId="0" applyFont="1" applyFill="1" applyBorder="1" applyAlignment="1"/>
    <xf numFmtId="192" fontId="9" fillId="2" borderId="0" xfId="0" applyFont="1" applyFill="1" applyBorder="1" applyAlignment="1"/>
    <xf numFmtId="192" fontId="9" fillId="2" borderId="5" xfId="0" applyFont="1" applyFill="1" applyBorder="1"/>
    <xf numFmtId="192" fontId="9" fillId="2" borderId="13" xfId="0" applyFont="1" applyFill="1" applyBorder="1"/>
    <xf numFmtId="3" fontId="9" fillId="2" borderId="13" xfId="0" applyNumberFormat="1" applyFont="1" applyFill="1" applyBorder="1" applyAlignment="1">
      <alignment horizontal="center"/>
    </xf>
    <xf numFmtId="192" fontId="0" fillId="2" borderId="5" xfId="0" applyFill="1" applyBorder="1" applyAlignment="1"/>
    <xf numFmtId="192" fontId="0" fillId="2" borderId="13" xfId="0" applyFill="1" applyBorder="1" applyAlignment="1"/>
    <xf numFmtId="192" fontId="0" fillId="2" borderId="0" xfId="0" applyFill="1"/>
    <xf numFmtId="192" fontId="0" fillId="2" borderId="14" xfId="0" applyFill="1" applyBorder="1"/>
    <xf numFmtId="1" fontId="13" fillId="2" borderId="1" xfId="0" applyNumberFormat="1" applyFont="1" applyFill="1" applyBorder="1" applyAlignment="1">
      <alignment horizontal="center"/>
    </xf>
    <xf numFmtId="166" fontId="9" fillId="2" borderId="23" xfId="0" applyNumberFormat="1" applyFont="1" applyFill="1" applyBorder="1" applyAlignment="1"/>
    <xf numFmtId="192" fontId="0" fillId="2" borderId="27" xfId="0" applyFill="1" applyBorder="1" applyAlignment="1">
      <alignment horizontal="center"/>
    </xf>
    <xf numFmtId="192" fontId="12" fillId="2" borderId="0" xfId="0" applyFont="1" applyFill="1" applyBorder="1"/>
    <xf numFmtId="1" fontId="13" fillId="2" borderId="1" xfId="0" applyNumberFormat="1" applyFont="1" applyFill="1" applyBorder="1" applyAlignment="1">
      <alignment horizontal="center" vertical="center"/>
    </xf>
    <xf numFmtId="167" fontId="9" fillId="2" borderId="19" xfId="0" applyNumberFormat="1" applyFont="1" applyFill="1" applyBorder="1" applyAlignment="1">
      <alignment horizontal="center"/>
    </xf>
    <xf numFmtId="1" fontId="13" fillId="2" borderId="2" xfId="0" applyNumberFormat="1" applyFont="1" applyFill="1" applyBorder="1" applyAlignment="1">
      <alignment horizontal="center" vertical="center"/>
    </xf>
    <xf numFmtId="192" fontId="0" fillId="0" borderId="1" xfId="0" applyBorder="1"/>
    <xf numFmtId="170" fontId="16" fillId="2" borderId="1" xfId="0" applyNumberFormat="1" applyFont="1" applyFill="1" applyBorder="1" applyAlignment="1">
      <alignment horizontal="center" vertical="center"/>
    </xf>
    <xf numFmtId="192" fontId="0" fillId="2" borderId="14" xfId="0" applyFill="1" applyBorder="1" applyAlignment="1">
      <alignment vertical="center"/>
    </xf>
    <xf numFmtId="192" fontId="9" fillId="2" borderId="32" xfId="0" applyFont="1" applyFill="1" applyBorder="1" applyAlignment="1">
      <alignment horizontal="left"/>
    </xf>
    <xf numFmtId="192" fontId="9" fillId="2" borderId="38" xfId="0" applyFont="1" applyFill="1" applyBorder="1" applyAlignment="1">
      <alignment horizontal="left"/>
    </xf>
    <xf numFmtId="192" fontId="9" fillId="2" borderId="23" xfId="0" applyFont="1" applyFill="1" applyBorder="1" applyAlignment="1"/>
    <xf numFmtId="167" fontId="14" fillId="2" borderId="17" xfId="0" applyNumberFormat="1" applyFont="1" applyFill="1" applyBorder="1" applyAlignment="1"/>
    <xf numFmtId="192" fontId="9" fillId="2" borderId="21" xfId="0" applyFont="1" applyFill="1" applyBorder="1" applyAlignment="1">
      <alignment horizontal="left"/>
    </xf>
    <xf numFmtId="192" fontId="9" fillId="2" borderId="22" xfId="0" applyFont="1" applyFill="1" applyBorder="1" applyAlignment="1">
      <alignment horizontal="left"/>
    </xf>
    <xf numFmtId="192" fontId="9" fillId="2" borderId="23" xfId="0" applyFont="1" applyFill="1" applyBorder="1" applyAlignment="1">
      <alignment horizontal="left"/>
    </xf>
    <xf numFmtId="167" fontId="13" fillId="2" borderId="19" xfId="0" applyNumberFormat="1" applyFont="1" applyFill="1" applyBorder="1" applyAlignment="1"/>
    <xf numFmtId="167" fontId="24" fillId="2" borderId="19" xfId="0" applyNumberFormat="1" applyFont="1" applyFill="1" applyBorder="1" applyAlignment="1">
      <alignment horizontal="left" vertical="center"/>
    </xf>
    <xf numFmtId="166" fontId="14" fillId="2" borderId="17" xfId="0" applyNumberFormat="1" applyFont="1" applyFill="1" applyBorder="1" applyAlignment="1">
      <alignment horizontal="center"/>
    </xf>
    <xf numFmtId="170" fontId="14" fillId="2" borderId="0" xfId="0" applyNumberFormat="1" applyFont="1" applyFill="1" applyBorder="1" applyAlignment="1">
      <alignment vertical="center"/>
    </xf>
    <xf numFmtId="170" fontId="14" fillId="2" borderId="0" xfId="0" applyNumberFormat="1" applyFont="1" applyFill="1" applyAlignment="1">
      <alignment vertical="center"/>
    </xf>
    <xf numFmtId="170" fontId="14" fillId="2" borderId="14" xfId="0" applyNumberFormat="1" applyFont="1" applyFill="1" applyBorder="1" applyAlignment="1">
      <alignment vertical="center"/>
    </xf>
    <xf numFmtId="192" fontId="44" fillId="6" borderId="1" xfId="7" applyFont="1" applyFill="1" applyBorder="1" applyAlignment="1">
      <alignment horizontal="center" vertical="center" wrapText="1"/>
    </xf>
    <xf numFmtId="192" fontId="44" fillId="0" borderId="1" xfId="7" applyFont="1" applyFill="1" applyBorder="1" applyAlignment="1">
      <alignment horizontal="center" vertical="center" wrapText="1"/>
    </xf>
    <xf numFmtId="192" fontId="5" fillId="2" borderId="1" xfId="0" applyFont="1" applyFill="1" applyBorder="1" applyAlignment="1">
      <alignment horizontal="center" vertical="center"/>
    </xf>
    <xf numFmtId="192" fontId="12" fillId="2" borderId="0" xfId="0" applyFont="1" applyFill="1" applyBorder="1" applyAlignment="1">
      <alignment vertical="center"/>
    </xf>
    <xf numFmtId="1" fontId="12" fillId="2" borderId="0" xfId="0" applyNumberFormat="1" applyFont="1" applyFill="1" applyBorder="1" applyAlignment="1">
      <alignment vertical="center"/>
    </xf>
    <xf numFmtId="192" fontId="18" fillId="0" borderId="1" xfId="0" applyFont="1" applyBorder="1" applyAlignment="1">
      <alignment horizontal="center" vertical="center"/>
    </xf>
    <xf numFmtId="167" fontId="9" fillId="2" borderId="34" xfId="0" applyNumberFormat="1" applyFont="1" applyFill="1" applyBorder="1" applyAlignment="1">
      <alignment horizontal="center"/>
    </xf>
    <xf numFmtId="170" fontId="16" fillId="2" borderId="2" xfId="0" applyNumberFormat="1" applyFont="1" applyFill="1" applyBorder="1" applyAlignment="1">
      <alignment horizontal="center" vertical="center"/>
    </xf>
    <xf numFmtId="192" fontId="9" fillId="2" borderId="27" xfId="0" applyFont="1" applyFill="1" applyBorder="1" applyAlignment="1">
      <alignment horizontal="center"/>
    </xf>
    <xf numFmtId="192" fontId="0" fillId="2" borderId="18" xfId="0" applyFill="1" applyBorder="1" applyAlignment="1">
      <alignment horizontal="center"/>
    </xf>
    <xf numFmtId="168" fontId="14" fillId="2" borderId="24" xfId="0" applyNumberFormat="1" applyFont="1" applyFill="1" applyBorder="1" applyAlignment="1">
      <alignment horizontal="center"/>
    </xf>
    <xf numFmtId="192" fontId="9" fillId="2" borderId="0" xfId="0" applyFont="1" applyFill="1" applyBorder="1" applyAlignment="1">
      <alignment horizontal="center"/>
    </xf>
    <xf numFmtId="168" fontId="20" fillId="2" borderId="39" xfId="0" applyNumberFormat="1" applyFont="1" applyFill="1" applyBorder="1" applyAlignment="1">
      <alignment horizontal="center"/>
    </xf>
    <xf numFmtId="167" fontId="24" fillId="2" borderId="34" xfId="0" applyNumberFormat="1" applyFont="1" applyFill="1" applyBorder="1" applyAlignment="1">
      <alignment horizontal="left" vertical="center"/>
    </xf>
    <xf numFmtId="166" fontId="9" fillId="2" borderId="40" xfId="0" applyNumberFormat="1" applyFont="1" applyFill="1" applyBorder="1" applyAlignment="1"/>
    <xf numFmtId="168" fontId="9" fillId="2" borderId="0" xfId="0" applyNumberFormat="1" applyFont="1" applyFill="1" applyBorder="1" applyAlignment="1"/>
    <xf numFmtId="192" fontId="0" fillId="0" borderId="1" xfId="0" applyBorder="1" applyAlignment="1">
      <alignment horizontal="center"/>
    </xf>
    <xf numFmtId="168" fontId="9" fillId="2" borderId="15" xfId="0" applyNumberFormat="1" applyFont="1" applyFill="1" applyBorder="1" applyAlignment="1"/>
    <xf numFmtId="192" fontId="9" fillId="2" borderId="41" xfId="0" applyFont="1" applyFill="1" applyBorder="1" applyAlignment="1">
      <alignment horizontal="left"/>
    </xf>
    <xf numFmtId="167" fontId="0" fillId="0" borderId="0" xfId="0" applyNumberFormat="1" applyAlignment="1">
      <alignment horizontal="center"/>
    </xf>
    <xf numFmtId="192" fontId="18" fillId="0" borderId="0" xfId="0" applyNumberFormat="1" applyFont="1" applyAlignment="1">
      <alignment vertical="center"/>
    </xf>
    <xf numFmtId="192" fontId="44" fillId="2" borderId="1" xfId="7" applyFont="1" applyFill="1" applyBorder="1" applyAlignment="1">
      <alignment horizontal="center" vertical="center" wrapText="1"/>
    </xf>
    <xf numFmtId="192" fontId="18" fillId="2" borderId="1" xfId="0" applyFont="1" applyFill="1" applyBorder="1" applyAlignment="1">
      <alignment horizontal="center" vertical="center"/>
    </xf>
    <xf numFmtId="192" fontId="0" fillId="0" borderId="0" xfId="0" applyAlignment="1">
      <alignment vertical="center"/>
    </xf>
    <xf numFmtId="1" fontId="19" fillId="0" borderId="1" xfId="0" applyNumberFormat="1" applyFont="1" applyBorder="1" applyAlignment="1">
      <alignment horizontal="center" vertical="center"/>
    </xf>
    <xf numFmtId="167" fontId="19" fillId="0" borderId="1" xfId="0" applyNumberFormat="1" applyFont="1" applyBorder="1" applyAlignment="1">
      <alignment horizontal="center" vertical="center"/>
    </xf>
    <xf numFmtId="167" fontId="19" fillId="0" borderId="1" xfId="0" applyNumberFormat="1" applyFont="1" applyBorder="1" applyAlignment="1">
      <alignment vertical="center"/>
    </xf>
    <xf numFmtId="167" fontId="19" fillId="0" borderId="1" xfId="0" applyNumberFormat="1" applyFont="1" applyBorder="1" applyAlignment="1">
      <alignment horizontal="center" vertical="center" textRotation="90"/>
    </xf>
    <xf numFmtId="167" fontId="32" fillId="0" borderId="1" xfId="0" applyNumberFormat="1" applyFont="1" applyBorder="1" applyAlignment="1">
      <alignment horizontal="center" vertical="center" wrapText="1"/>
    </xf>
    <xf numFmtId="166" fontId="19" fillId="0" borderId="1" xfId="0" applyNumberFormat="1" applyFont="1" applyBorder="1" applyAlignment="1">
      <alignment horizontal="center" vertical="center"/>
    </xf>
    <xf numFmtId="166" fontId="19" fillId="0" borderId="1" xfId="0" applyNumberFormat="1" applyFont="1" applyBorder="1" applyAlignment="1">
      <alignment horizontal="center" vertical="center" wrapText="1"/>
    </xf>
    <xf numFmtId="166" fontId="0" fillId="0" borderId="0" xfId="0" applyNumberFormat="1" applyAlignment="1">
      <alignment horizontal="center"/>
    </xf>
    <xf numFmtId="166" fontId="0" fillId="0" borderId="1" xfId="0" applyNumberFormat="1" applyBorder="1" applyAlignment="1">
      <alignment horizontal="center"/>
    </xf>
    <xf numFmtId="167" fontId="2" fillId="2" borderId="1" xfId="0" applyNumberFormat="1" applyFont="1" applyFill="1" applyBorder="1" applyAlignment="1">
      <alignment horizontal="center" vertical="center"/>
    </xf>
    <xf numFmtId="192" fontId="0" fillId="2" borderId="15" xfId="0" applyFill="1" applyBorder="1"/>
    <xf numFmtId="4" fontId="9" fillId="2" borderId="27" xfId="0" applyNumberFormat="1" applyFont="1" applyFill="1" applyBorder="1" applyAlignment="1"/>
    <xf numFmtId="4" fontId="9" fillId="2" borderId="34" xfId="0" applyNumberFormat="1" applyFont="1" applyFill="1" applyBorder="1" applyAlignment="1"/>
    <xf numFmtId="167" fontId="13" fillId="2" borderId="34" xfId="0" applyNumberFormat="1" applyFont="1" applyFill="1" applyBorder="1" applyAlignment="1">
      <alignment horizontal="center"/>
    </xf>
    <xf numFmtId="166" fontId="9" fillId="2" borderId="42" xfId="0" applyNumberFormat="1" applyFont="1" applyFill="1" applyBorder="1" applyAlignment="1"/>
    <xf numFmtId="192" fontId="9" fillId="2" borderId="11" xfId="0" applyFont="1" applyFill="1" applyBorder="1"/>
    <xf numFmtId="167" fontId="19" fillId="0" borderId="1" xfId="0" applyNumberFormat="1" applyFont="1" applyBorder="1" applyAlignment="1">
      <alignment horizontal="center" vertical="center" wrapText="1"/>
    </xf>
    <xf numFmtId="192" fontId="0" fillId="0" borderId="0" xfId="0" applyAlignment="1">
      <alignment wrapText="1"/>
    </xf>
    <xf numFmtId="192" fontId="0" fillId="0" borderId="1" xfId="0" applyBorder="1" applyAlignment="1">
      <alignment wrapText="1"/>
    </xf>
    <xf numFmtId="49" fontId="52" fillId="0" borderId="1" xfId="0" applyNumberFormat="1" applyFont="1" applyBorder="1" applyAlignment="1">
      <alignment horizontal="center"/>
    </xf>
    <xf numFmtId="192" fontId="13" fillId="2" borderId="1" xfId="0" applyNumberFormat="1" applyFont="1" applyFill="1" applyBorder="1" applyAlignment="1">
      <alignment horizontal="center"/>
    </xf>
    <xf numFmtId="192" fontId="0" fillId="2" borderId="14" xfId="0" applyNumberFormat="1" applyFill="1" applyBorder="1"/>
    <xf numFmtId="192" fontId="0" fillId="2" borderId="0" xfId="0" applyNumberFormat="1" applyFill="1"/>
    <xf numFmtId="192" fontId="0" fillId="2" borderId="0" xfId="0" applyNumberFormat="1" applyFill="1" applyBorder="1"/>
    <xf numFmtId="192" fontId="0" fillId="2" borderId="14" xfId="0" applyNumberFormat="1" applyFill="1" applyBorder="1" applyAlignment="1">
      <alignment vertical="center"/>
    </xf>
    <xf numFmtId="192" fontId="0" fillId="2" borderId="0" xfId="0" applyNumberFormat="1" applyFill="1" applyAlignment="1">
      <alignment vertical="center"/>
    </xf>
    <xf numFmtId="192" fontId="0" fillId="2" borderId="0" xfId="0" applyNumberFormat="1" applyFill="1" applyBorder="1" applyAlignment="1">
      <alignment vertical="center"/>
    </xf>
    <xf numFmtId="192" fontId="12" fillId="2" borderId="0" xfId="0" applyNumberFormat="1" applyFont="1" applyFill="1" applyAlignment="1">
      <alignment vertical="center"/>
    </xf>
    <xf numFmtId="192" fontId="12" fillId="2" borderId="0" xfId="0" applyNumberFormat="1" applyFont="1" applyFill="1" applyBorder="1" applyAlignment="1">
      <alignment vertical="center"/>
    </xf>
    <xf numFmtId="192" fontId="14" fillId="2" borderId="0" xfId="0" applyNumberFormat="1" applyFont="1" applyFill="1" applyAlignment="1">
      <alignment vertical="center"/>
    </xf>
    <xf numFmtId="192" fontId="14" fillId="2" borderId="0" xfId="0" applyNumberFormat="1" applyFont="1" applyFill="1" applyBorder="1" applyAlignment="1">
      <alignment vertical="center"/>
    </xf>
    <xf numFmtId="192" fontId="18" fillId="0" borderId="1" xfId="0" applyNumberFormat="1" applyFont="1" applyBorder="1" applyAlignment="1">
      <alignment horizontal="center" vertical="center"/>
    </xf>
    <xf numFmtId="192" fontId="0" fillId="0" borderId="0" xfId="0" applyNumberFormat="1" applyAlignment="1">
      <alignment horizontal="center"/>
    </xf>
    <xf numFmtId="192" fontId="44" fillId="6" borderId="1" xfId="7" applyNumberFormat="1" applyFont="1" applyFill="1" applyBorder="1" applyAlignment="1">
      <alignment horizontal="center" vertical="center" wrapText="1"/>
    </xf>
    <xf numFmtId="192" fontId="0" fillId="0" borderId="0" xfId="0" applyNumberFormat="1"/>
    <xf numFmtId="192" fontId="18" fillId="2" borderId="1" xfId="0" applyNumberFormat="1" applyFont="1" applyFill="1" applyBorder="1" applyAlignment="1">
      <alignment horizontal="center" vertical="center" wrapText="1"/>
    </xf>
    <xf numFmtId="192" fontId="0" fillId="0" borderId="0" xfId="0" applyNumberFormat="1" applyAlignment="1">
      <alignment horizontal="center"/>
    </xf>
    <xf numFmtId="192" fontId="19" fillId="0" borderId="1" xfId="0" applyNumberFormat="1" applyFont="1" applyBorder="1" applyAlignment="1">
      <alignment horizontal="center" vertical="center"/>
    </xf>
    <xf numFmtId="192" fontId="0" fillId="0" borderId="1" xfId="0" applyNumberFormat="1" applyBorder="1" applyAlignment="1">
      <alignment horizontal="center"/>
    </xf>
    <xf numFmtId="167" fontId="51" fillId="2" borderId="0" xfId="0" applyNumberFormat="1" applyFont="1" applyFill="1" applyAlignment="1">
      <alignment horizontal="center"/>
    </xf>
    <xf numFmtId="167" fontId="4" fillId="2" borderId="0" xfId="0" applyNumberFormat="1" applyFont="1" applyFill="1" applyAlignment="1">
      <alignment horizontal="center"/>
    </xf>
    <xf numFmtId="192" fontId="2" fillId="2" borderId="1" xfId="0" applyNumberFormat="1" applyFont="1" applyFill="1" applyBorder="1" applyAlignment="1">
      <alignment horizontal="center" vertical="center" textRotation="90"/>
    </xf>
    <xf numFmtId="175" fontId="44" fillId="2" borderId="1" xfId="7" applyNumberFormat="1" applyFont="1" applyFill="1" applyBorder="1" applyAlignment="1">
      <alignment horizontal="center" vertical="center" wrapText="1"/>
    </xf>
    <xf numFmtId="175" fontId="18" fillId="2" borderId="1" xfId="5" applyNumberFormat="1" applyFont="1" applyFill="1" applyBorder="1" applyAlignment="1">
      <alignment horizontal="center" vertical="center"/>
    </xf>
    <xf numFmtId="167" fontId="16" fillId="2" borderId="17" xfId="0" applyNumberFormat="1" applyFont="1" applyFill="1" applyBorder="1" applyAlignment="1">
      <alignment horizontal="center"/>
    </xf>
    <xf numFmtId="167" fontId="34" fillId="5" borderId="1" xfId="0" applyNumberFormat="1" applyFont="1" applyFill="1" applyBorder="1" applyAlignment="1">
      <alignment horizontal="center" vertical="center"/>
    </xf>
    <xf numFmtId="167" fontId="16" fillId="2" borderId="17" xfId="0" applyNumberFormat="1" applyFont="1" applyFill="1" applyBorder="1" applyAlignment="1"/>
    <xf numFmtId="167" fontId="14" fillId="2" borderId="17" xfId="0" applyNumberFormat="1" applyFont="1" applyFill="1" applyBorder="1" applyAlignment="1">
      <alignment horizontal="center"/>
    </xf>
    <xf numFmtId="4" fontId="14" fillId="2" borderId="19" xfId="0" applyNumberFormat="1" applyFont="1" applyFill="1" applyBorder="1" applyAlignment="1">
      <alignment horizontal="center"/>
    </xf>
    <xf numFmtId="192" fontId="0" fillId="2" borderId="0" xfId="0" applyFill="1"/>
    <xf numFmtId="2" fontId="14" fillId="2" borderId="27" xfId="0" applyNumberFormat="1" applyFont="1" applyFill="1" applyBorder="1" applyAlignment="1">
      <alignment horizontal="center"/>
    </xf>
    <xf numFmtId="167" fontId="34" fillId="2" borderId="1" xfId="0" applyNumberFormat="1" applyFont="1" applyFill="1" applyBorder="1" applyAlignment="1">
      <alignment horizontal="center" vertical="center"/>
    </xf>
    <xf numFmtId="166" fontId="19" fillId="2" borderId="1" xfId="0" applyNumberFormat="1" applyFont="1" applyFill="1" applyBorder="1" applyAlignment="1">
      <alignment horizontal="center" vertical="center"/>
    </xf>
    <xf numFmtId="169" fontId="19" fillId="2" borderId="1" xfId="0" applyNumberFormat="1" applyFont="1" applyFill="1" applyBorder="1" applyAlignment="1">
      <alignment horizontal="center" vertical="center"/>
    </xf>
    <xf numFmtId="192" fontId="16" fillId="2" borderId="1" xfId="0" applyNumberFormat="1" applyFont="1" applyFill="1" applyBorder="1" applyAlignment="1">
      <alignment horizontal="center" vertical="center" wrapText="1"/>
    </xf>
    <xf numFmtId="167" fontId="16" fillId="2" borderId="1" xfId="295" applyNumberFormat="1" applyFont="1" applyFill="1" applyBorder="1" applyAlignment="1">
      <alignment horizontal="center" vertical="center"/>
    </xf>
    <xf numFmtId="192" fontId="19" fillId="2" borderId="1" xfId="0" applyNumberFormat="1" applyFont="1" applyFill="1" applyBorder="1" applyAlignment="1">
      <alignment horizontal="center" vertical="center"/>
    </xf>
    <xf numFmtId="192" fontId="18" fillId="0" borderId="1" xfId="0" applyFont="1" applyBorder="1" applyAlignment="1">
      <alignment horizontal="center" vertical="center" wrapText="1"/>
    </xf>
    <xf numFmtId="1" fontId="19" fillId="2" borderId="1" xfId="0" applyNumberFormat="1" applyFont="1" applyFill="1" applyBorder="1" applyAlignment="1">
      <alignment horizontal="center" vertical="center"/>
    </xf>
    <xf numFmtId="1" fontId="19" fillId="2" borderId="1" xfId="0" applyNumberFormat="1" applyFont="1" applyFill="1" applyBorder="1" applyAlignment="1">
      <alignment horizontal="left" vertical="center"/>
    </xf>
    <xf numFmtId="1" fontId="32" fillId="2" borderId="1" xfId="0" applyNumberFormat="1" applyFont="1" applyFill="1" applyBorder="1" applyAlignment="1">
      <alignment horizontal="center" vertical="center"/>
    </xf>
    <xf numFmtId="167" fontId="19" fillId="2" borderId="1" xfId="0" applyNumberFormat="1" applyFont="1" applyFill="1" applyBorder="1" applyAlignment="1">
      <alignment horizontal="center" vertical="center"/>
    </xf>
    <xf numFmtId="2" fontId="19" fillId="2" borderId="1" xfId="0" applyNumberFormat="1" applyFont="1" applyFill="1" applyBorder="1" applyAlignment="1">
      <alignment horizontal="center" vertical="center"/>
    </xf>
    <xf numFmtId="1" fontId="32" fillId="2" borderId="1" xfId="0" applyNumberFormat="1" applyFont="1" applyFill="1" applyBorder="1" applyAlignment="1">
      <alignment horizontal="left" vertical="center"/>
    </xf>
    <xf numFmtId="167" fontId="13" fillId="0" borderId="1" xfId="0" applyNumberFormat="1" applyFont="1" applyBorder="1" applyAlignment="1">
      <alignment horizontal="center" vertical="center"/>
    </xf>
    <xf numFmtId="166" fontId="13" fillId="0" borderId="1" xfId="0" applyNumberFormat="1" applyFont="1" applyBorder="1" applyAlignment="1">
      <alignment horizontal="center" vertical="center"/>
    </xf>
    <xf numFmtId="169" fontId="13" fillId="0" borderId="1" xfId="0" applyNumberFormat="1" applyFont="1" applyBorder="1" applyAlignment="1">
      <alignment horizontal="center" vertical="center"/>
    </xf>
    <xf numFmtId="44" fontId="14" fillId="2" borderId="0" xfId="5" applyFont="1" applyFill="1"/>
    <xf numFmtId="44" fontId="33" fillId="2" borderId="0" xfId="5" applyFont="1" applyFill="1" applyBorder="1" applyAlignment="1">
      <alignment horizontal="center"/>
    </xf>
    <xf numFmtId="192" fontId="55" fillId="0" borderId="1" xfId="7" applyNumberFormat="1" applyFont="1" applyFill="1" applyBorder="1" applyAlignment="1">
      <alignment horizontal="center" vertical="center" wrapText="1"/>
    </xf>
    <xf numFmtId="192" fontId="56" fillId="0" borderId="1" xfId="7" applyFont="1" applyFill="1" applyBorder="1" applyAlignment="1">
      <alignment vertical="center" wrapText="1"/>
    </xf>
    <xf numFmtId="192" fontId="56" fillId="2" borderId="1" xfId="7" applyFont="1" applyFill="1" applyBorder="1" applyAlignment="1">
      <alignment vertical="center" wrapText="1"/>
    </xf>
    <xf numFmtId="192" fontId="55" fillId="0" borderId="1" xfId="7" applyFont="1" applyFill="1" applyBorder="1" applyAlignment="1">
      <alignment horizontal="left" vertical="center" wrapText="1"/>
    </xf>
    <xf numFmtId="192" fontId="13" fillId="0" borderId="1" xfId="0" applyNumberFormat="1" applyFont="1" applyBorder="1" applyAlignment="1">
      <alignment horizontal="center" vertical="center"/>
    </xf>
    <xf numFmtId="192" fontId="50" fillId="0" borderId="1" xfId="0" applyFont="1" applyBorder="1" applyAlignment="1">
      <alignment vertical="center"/>
    </xf>
    <xf numFmtId="192" fontId="50" fillId="2" borderId="1" xfId="0" applyFont="1" applyFill="1" applyBorder="1" applyAlignment="1">
      <alignment vertical="center"/>
    </xf>
    <xf numFmtId="192" fontId="13" fillId="0" borderId="1" xfId="0" applyFont="1" applyBorder="1" applyAlignment="1">
      <alignment horizontal="left" vertical="center"/>
    </xf>
    <xf numFmtId="192" fontId="13" fillId="2" borderId="1" xfId="0" applyFont="1" applyFill="1" applyBorder="1" applyAlignment="1">
      <alignment horizontal="left"/>
    </xf>
    <xf numFmtId="192" fontId="13" fillId="0" borderId="1" xfId="0" applyFont="1" applyBorder="1" applyAlignment="1">
      <alignment horizontal="center" vertical="center"/>
    </xf>
    <xf numFmtId="192" fontId="12" fillId="0" borderId="1" xfId="0" applyFont="1" applyBorder="1" applyAlignment="1">
      <alignment horizontal="center" vertical="center"/>
    </xf>
    <xf numFmtId="192" fontId="12" fillId="0" borderId="1" xfId="0" quotePrefix="1" applyNumberFormat="1" applyFont="1" applyBorder="1" applyAlignment="1">
      <alignment horizontal="center" vertical="center"/>
    </xf>
    <xf numFmtId="192" fontId="12" fillId="0" borderId="1" xfId="0" applyNumberFormat="1" applyFont="1" applyBorder="1" applyAlignment="1">
      <alignment horizontal="center" vertical="center"/>
    </xf>
    <xf numFmtId="192" fontId="12" fillId="2" borderId="1" xfId="0" applyNumberFormat="1" applyFont="1" applyFill="1" applyBorder="1" applyAlignment="1">
      <alignment horizontal="center" vertical="center"/>
    </xf>
    <xf numFmtId="192" fontId="12" fillId="2" borderId="1" xfId="0" applyFont="1" applyFill="1" applyBorder="1" applyAlignment="1">
      <alignment horizontal="center" vertical="center"/>
    </xf>
    <xf numFmtId="192" fontId="50" fillId="0" borderId="1" xfId="0" applyFont="1" applyBorder="1" applyAlignment="1">
      <alignment horizontal="left" vertical="center"/>
    </xf>
    <xf numFmtId="192" fontId="18" fillId="0" borderId="1" xfId="1960" quotePrefix="1" applyFont="1" applyBorder="1" applyAlignment="1">
      <alignment horizontal="center" vertical="center"/>
    </xf>
    <xf numFmtId="192" fontId="18" fillId="0" borderId="1" xfId="1962" quotePrefix="1" applyFont="1" applyBorder="1" applyAlignment="1">
      <alignment horizontal="center" vertical="center"/>
    </xf>
    <xf numFmtId="192" fontId="18" fillId="0" borderId="1" xfId="1969" quotePrefix="1" applyFont="1" applyBorder="1" applyAlignment="1">
      <alignment horizontal="center" vertical="center"/>
    </xf>
    <xf numFmtId="192" fontId="18" fillId="0" borderId="1" xfId="1971" quotePrefix="1" applyFont="1" applyBorder="1" applyAlignment="1">
      <alignment horizontal="center" vertical="center"/>
    </xf>
    <xf numFmtId="192" fontId="18" fillId="0" borderId="1" xfId="1973" quotePrefix="1" applyFont="1" applyBorder="1" applyAlignment="1">
      <alignment horizontal="center" vertical="center"/>
    </xf>
    <xf numFmtId="192" fontId="18" fillId="0" borderId="1" xfId="1974" quotePrefix="1" applyFont="1" applyBorder="1" applyAlignment="1">
      <alignment horizontal="center" vertical="center"/>
    </xf>
    <xf numFmtId="192" fontId="18" fillId="0" borderId="1" xfId="1975" quotePrefix="1" applyFont="1" applyBorder="1" applyAlignment="1">
      <alignment horizontal="center" vertical="center"/>
    </xf>
    <xf numFmtId="192" fontId="18" fillId="0" borderId="1" xfId="1977" quotePrefix="1" applyFont="1" applyBorder="1" applyAlignment="1">
      <alignment horizontal="center" vertical="center"/>
    </xf>
    <xf numFmtId="192" fontId="18" fillId="0" borderId="1" xfId="1979" quotePrefix="1" applyFont="1" applyBorder="1" applyAlignment="1">
      <alignment horizontal="center" vertical="center"/>
    </xf>
    <xf numFmtId="192" fontId="18" fillId="0" borderId="1" xfId="1980" quotePrefix="1" applyFont="1" applyBorder="1" applyAlignment="1">
      <alignment horizontal="center" vertical="center"/>
    </xf>
    <xf numFmtId="192" fontId="5" fillId="0" borderId="1" xfId="0" applyNumberFormat="1" applyFont="1" applyBorder="1" applyAlignment="1">
      <alignment horizontal="center" vertical="center"/>
    </xf>
    <xf numFmtId="192" fontId="18" fillId="2" borderId="1" xfId="1982" quotePrefix="1" applyFont="1" applyFill="1" applyBorder="1" applyAlignment="1">
      <alignment horizontal="center" vertical="center"/>
    </xf>
    <xf numFmtId="192" fontId="5" fillId="0" borderId="1" xfId="0" applyFont="1" applyBorder="1" applyAlignment="1">
      <alignment horizontal="center" vertical="center"/>
    </xf>
    <xf numFmtId="2" fontId="13" fillId="0" borderId="1" xfId="0" applyNumberFormat="1" applyFont="1" applyBorder="1" applyAlignment="1">
      <alignment horizontal="center" vertical="center"/>
    </xf>
    <xf numFmtId="192" fontId="0" fillId="2" borderId="14" xfId="0" applyNumberFormat="1" applyFill="1" applyBorder="1" applyAlignment="1"/>
    <xf numFmtId="192" fontId="0" fillId="2" borderId="0" xfId="0" applyNumberFormat="1" applyFill="1" applyBorder="1" applyAlignment="1"/>
    <xf numFmtId="192" fontId="16" fillId="2" borderId="1" xfId="0" applyNumberFormat="1" applyFont="1" applyFill="1" applyBorder="1" applyAlignment="1">
      <alignment horizontal="center" vertical="center"/>
    </xf>
    <xf numFmtId="179" fontId="0" fillId="0" borderId="0" xfId="0" applyNumberFormat="1"/>
    <xf numFmtId="192" fontId="0" fillId="2" borderId="1" xfId="0" applyFill="1" applyBorder="1" applyAlignment="1">
      <alignment horizontal="center" vertical="center"/>
    </xf>
    <xf numFmtId="192" fontId="18" fillId="2" borderId="1" xfId="0" quotePrefix="1" applyFont="1" applyFill="1" applyBorder="1" applyAlignment="1">
      <alignment horizontal="center" vertical="center"/>
    </xf>
    <xf numFmtId="192" fontId="0" fillId="0" borderId="1" xfId="0" applyNumberFormat="1" applyBorder="1" applyAlignment="1">
      <alignment horizontal="center" vertical="center"/>
    </xf>
    <xf numFmtId="192" fontId="58" fillId="0" borderId="1" xfId="0" applyFont="1" applyBorder="1" applyAlignment="1">
      <alignment vertical="center"/>
    </xf>
    <xf numFmtId="1" fontId="13" fillId="0" borderId="1" xfId="0" applyNumberFormat="1" applyFont="1" applyFill="1" applyBorder="1" applyAlignment="1">
      <alignment horizontal="center" vertical="center"/>
    </xf>
    <xf numFmtId="192" fontId="0" fillId="0" borderId="0" xfId="0" applyFill="1" applyBorder="1"/>
    <xf numFmtId="192" fontId="0" fillId="0" borderId="13" xfId="0" applyFill="1" applyBorder="1" applyAlignment="1"/>
    <xf numFmtId="192" fontId="0" fillId="0" borderId="13" xfId="0" applyFill="1" applyBorder="1"/>
    <xf numFmtId="192" fontId="9" fillId="0" borderId="13" xfId="0" applyFont="1" applyFill="1" applyBorder="1"/>
    <xf numFmtId="192" fontId="9" fillId="0" borderId="27" xfId="0" applyFont="1" applyFill="1" applyBorder="1" applyAlignment="1"/>
    <xf numFmtId="192" fontId="0" fillId="0" borderId="27" xfId="0" applyFill="1" applyBorder="1"/>
    <xf numFmtId="192" fontId="9" fillId="0" borderId="19" xfId="0" applyFont="1" applyFill="1" applyBorder="1" applyAlignment="1">
      <alignment horizontal="left"/>
    </xf>
    <xf numFmtId="192" fontId="0" fillId="0" borderId="19" xfId="0" applyFill="1" applyBorder="1"/>
    <xf numFmtId="192" fontId="9" fillId="0" borderId="18" xfId="0" applyFont="1" applyFill="1" applyBorder="1"/>
    <xf numFmtId="192" fontId="0" fillId="0" borderId="18" xfId="0" applyFill="1" applyBorder="1"/>
    <xf numFmtId="4" fontId="9" fillId="0" borderId="19" xfId="0" applyNumberFormat="1" applyFont="1" applyFill="1" applyBorder="1" applyAlignment="1">
      <alignment horizontal="center"/>
    </xf>
    <xf numFmtId="4" fontId="9" fillId="0" borderId="19" xfId="0" applyNumberFormat="1" applyFont="1" applyFill="1" applyBorder="1" applyAlignment="1"/>
    <xf numFmtId="3" fontId="9" fillId="0" borderId="18" xfId="0" applyNumberFormat="1" applyFont="1" applyFill="1" applyBorder="1" applyAlignment="1">
      <alignment vertical="top"/>
    </xf>
    <xf numFmtId="192" fontId="0" fillId="0" borderId="25" xfId="0" applyFill="1" applyBorder="1"/>
    <xf numFmtId="170" fontId="16" fillId="0" borderId="1" xfId="0" applyNumberFormat="1" applyFont="1" applyFill="1" applyBorder="1" applyAlignment="1">
      <alignment horizontal="center" vertical="center"/>
    </xf>
    <xf numFmtId="1" fontId="13" fillId="0" borderId="1" xfId="0" applyNumberFormat="1" applyFont="1" applyFill="1" applyBorder="1" applyAlignment="1">
      <alignment horizontal="center"/>
    </xf>
    <xf numFmtId="192" fontId="13" fillId="0" borderId="1" xfId="0" applyNumberFormat="1" applyFont="1" applyFill="1" applyBorder="1" applyAlignment="1">
      <alignment horizontal="center"/>
    </xf>
    <xf numFmtId="192" fontId="0" fillId="0" borderId="9" xfId="0" applyFill="1" applyBorder="1" applyAlignment="1"/>
    <xf numFmtId="192" fontId="0" fillId="0" borderId="31" xfId="0" applyFill="1" applyBorder="1"/>
    <xf numFmtId="192" fontId="9" fillId="0" borderId="19" xfId="0" applyFont="1" applyFill="1" applyBorder="1" applyAlignment="1"/>
    <xf numFmtId="192" fontId="0" fillId="0" borderId="23" xfId="0" applyFill="1" applyBorder="1"/>
    <xf numFmtId="192" fontId="9" fillId="0" borderId="0" xfId="0" applyFont="1" applyFill="1" applyBorder="1"/>
    <xf numFmtId="192" fontId="9" fillId="0" borderId="0" xfId="0" applyFont="1" applyFill="1" applyBorder="1" applyAlignment="1"/>
    <xf numFmtId="166" fontId="19" fillId="0" borderId="19" xfId="0" applyNumberFormat="1" applyFont="1" applyFill="1" applyBorder="1" applyAlignment="1"/>
    <xf numFmtId="167" fontId="19" fillId="0" borderId="19" xfId="0" applyNumberFormat="1" applyFont="1" applyFill="1" applyBorder="1" applyAlignment="1">
      <alignment vertical="center"/>
    </xf>
    <xf numFmtId="167" fontId="19" fillId="0" borderId="19" xfId="0" applyNumberFormat="1" applyFont="1" applyFill="1" applyBorder="1" applyAlignment="1"/>
    <xf numFmtId="167" fontId="19" fillId="0" borderId="23" xfId="0" applyNumberFormat="1" applyFont="1" applyFill="1" applyBorder="1" applyAlignment="1"/>
    <xf numFmtId="192" fontId="9" fillId="0" borderId="19" xfId="0" applyFont="1" applyFill="1" applyBorder="1" applyAlignment="1">
      <alignment horizontal="center"/>
    </xf>
    <xf numFmtId="192" fontId="9" fillId="0" borderId="31" xfId="0" applyFont="1" applyFill="1" applyBorder="1" applyAlignment="1"/>
    <xf numFmtId="167" fontId="19" fillId="0" borderId="18" xfId="0" applyNumberFormat="1" applyFont="1" applyFill="1" applyBorder="1" applyAlignment="1"/>
    <xf numFmtId="4" fontId="9" fillId="0" borderId="17" xfId="0" applyNumberFormat="1" applyFont="1" applyFill="1" applyBorder="1" applyAlignment="1">
      <alignment horizontal="center"/>
    </xf>
    <xf numFmtId="192" fontId="9" fillId="0" borderId="18" xfId="0" applyFont="1" applyFill="1" applyBorder="1" applyAlignment="1"/>
    <xf numFmtId="167" fontId="24" fillId="0" borderId="19" xfId="0" applyNumberFormat="1" applyFont="1" applyFill="1" applyBorder="1" applyAlignment="1">
      <alignment vertical="center"/>
    </xf>
    <xf numFmtId="166" fontId="14" fillId="0" borderId="23" xfId="0" applyNumberFormat="1" applyFont="1" applyFill="1" applyBorder="1" applyAlignment="1"/>
    <xf numFmtId="168" fontId="14" fillId="0" borderId="0" xfId="0" applyNumberFormat="1" applyFont="1" applyFill="1" applyBorder="1" applyAlignment="1"/>
    <xf numFmtId="192" fontId="9" fillId="0" borderId="18" xfId="0" applyFont="1" applyFill="1" applyBorder="1" applyAlignment="1">
      <alignment horizontal="left"/>
    </xf>
    <xf numFmtId="167" fontId="19" fillId="0" borderId="17" xfId="0" applyNumberFormat="1" applyFont="1" applyFill="1" applyBorder="1" applyAlignment="1"/>
    <xf numFmtId="1" fontId="2" fillId="2" borderId="1" xfId="1" applyNumberFormat="1" applyFont="1" applyFill="1" applyBorder="1" applyAlignment="1">
      <alignment horizontal="center" vertical="center"/>
    </xf>
    <xf numFmtId="1" fontId="19" fillId="2" borderId="1" xfId="1" applyNumberFormat="1" applyFont="1" applyFill="1" applyBorder="1" applyAlignment="1">
      <alignment horizontal="center" vertical="center"/>
    </xf>
    <xf numFmtId="167" fontId="15" fillId="2" borderId="1" xfId="295" applyNumberFormat="1" applyFont="1" applyFill="1" applyBorder="1" applyAlignment="1">
      <alignment horizontal="center" vertical="center"/>
    </xf>
    <xf numFmtId="170" fontId="16" fillId="2" borderId="12" xfId="0" applyNumberFormat="1" applyFont="1" applyFill="1" applyBorder="1" applyAlignment="1">
      <alignment horizontal="center" vertical="center"/>
    </xf>
    <xf numFmtId="170" fontId="16" fillId="0" borderId="12" xfId="0" applyNumberFormat="1" applyFont="1" applyFill="1" applyBorder="1" applyAlignment="1">
      <alignment horizontal="center" vertical="center"/>
    </xf>
    <xf numFmtId="170" fontId="16" fillId="2" borderId="0" xfId="0" applyNumberFormat="1" applyFont="1" applyFill="1" applyBorder="1" applyAlignment="1">
      <alignment horizontal="center" vertical="center"/>
    </xf>
    <xf numFmtId="170" fontId="16" fillId="0" borderId="0" xfId="0" applyNumberFormat="1" applyFont="1" applyFill="1" applyBorder="1" applyAlignment="1">
      <alignment horizontal="center" vertical="center"/>
    </xf>
    <xf numFmtId="192" fontId="0" fillId="2" borderId="0" xfId="0" applyNumberFormat="1" applyFill="1" applyBorder="1" applyAlignment="1">
      <alignment vertical="center"/>
    </xf>
    <xf numFmtId="192" fontId="9" fillId="2" borderId="43" xfId="0" applyFont="1" applyFill="1" applyBorder="1" applyAlignment="1"/>
    <xf numFmtId="167" fontId="13" fillId="2" borderId="34" xfId="0" applyNumberFormat="1" applyFont="1" applyFill="1" applyBorder="1" applyAlignment="1"/>
    <xf numFmtId="170" fontId="16" fillId="2" borderId="3" xfId="0" applyNumberFormat="1" applyFont="1" applyFill="1" applyBorder="1" applyAlignment="1">
      <alignment horizontal="center" vertical="center"/>
    </xf>
    <xf numFmtId="170" fontId="16" fillId="2" borderId="10" xfId="0" applyNumberFormat="1" applyFont="1" applyFill="1" applyBorder="1" applyAlignment="1">
      <alignment horizontal="center" vertical="center"/>
    </xf>
    <xf numFmtId="170" fontId="16" fillId="2" borderId="11" xfId="0" applyNumberFormat="1" applyFont="1" applyFill="1" applyBorder="1" applyAlignment="1">
      <alignment horizontal="center" vertical="center"/>
    </xf>
    <xf numFmtId="192" fontId="25" fillId="2" borderId="5" xfId="0" applyFont="1" applyFill="1" applyBorder="1" applyAlignment="1">
      <alignment horizontal="center" vertical="center"/>
    </xf>
    <xf numFmtId="192" fontId="25" fillId="2" borderId="13" xfId="0" applyFont="1" applyFill="1" applyBorder="1" applyAlignment="1">
      <alignment horizontal="center" vertical="center"/>
    </xf>
    <xf numFmtId="192" fontId="25" fillId="2" borderId="4" xfId="0" applyFont="1" applyFill="1" applyBorder="1" applyAlignment="1">
      <alignment horizontal="center" vertical="center"/>
    </xf>
    <xf numFmtId="192" fontId="52" fillId="0" borderId="1" xfId="0" applyFont="1" applyBorder="1" applyAlignment="1">
      <alignment horizontal="left"/>
    </xf>
    <xf numFmtId="192" fontId="52" fillId="0" borderId="1" xfId="0" applyFont="1" applyBorder="1" applyAlignment="1"/>
    <xf numFmtId="182" fontId="18" fillId="0" borderId="1" xfId="1970" quotePrefix="1" applyNumberFormat="1" applyFont="1" applyBorder="1" applyAlignment="1">
      <alignment horizontal="center" vertical="center"/>
    </xf>
    <xf numFmtId="170" fontId="16" fillId="2" borderId="9" xfId="0" applyNumberFormat="1" applyFont="1" applyFill="1" applyBorder="1" applyAlignment="1">
      <alignment horizontal="center" vertical="center"/>
    </xf>
    <xf numFmtId="170" fontId="16" fillId="0" borderId="9" xfId="0" applyNumberFormat="1" applyFont="1" applyFill="1" applyBorder="1" applyAlignment="1">
      <alignment horizontal="center" vertical="center"/>
    </xf>
    <xf numFmtId="192" fontId="16" fillId="2" borderId="12" xfId="0" applyNumberFormat="1" applyFont="1" applyFill="1" applyBorder="1" applyAlignment="1">
      <alignment horizontal="center" vertical="center"/>
    </xf>
    <xf numFmtId="192" fontId="16" fillId="0" borderId="12" xfId="0" applyNumberFormat="1" applyFont="1" applyFill="1" applyBorder="1" applyAlignment="1">
      <alignment horizontal="center" vertical="center"/>
    </xf>
    <xf numFmtId="192" fontId="58" fillId="0" borderId="1" xfId="0" applyFont="1" applyBorder="1" applyAlignment="1">
      <alignment horizontal="center" vertical="center" wrapText="1"/>
    </xf>
    <xf numFmtId="167" fontId="13" fillId="2" borderId="19" xfId="0" applyNumberFormat="1" applyFont="1" applyFill="1" applyBorder="1" applyAlignment="1">
      <alignment horizontal="center"/>
    </xf>
    <xf numFmtId="192" fontId="9" fillId="2" borderId="19" xfId="0" applyFont="1" applyFill="1" applyBorder="1" applyAlignment="1">
      <alignment horizontal="left"/>
    </xf>
    <xf numFmtId="167" fontId="13" fillId="2" borderId="19" xfId="0" applyNumberFormat="1" applyFont="1" applyFill="1" applyBorder="1" applyAlignment="1">
      <alignment horizontal="center"/>
    </xf>
    <xf numFmtId="192" fontId="9" fillId="2" borderId="19" xfId="0" applyFont="1" applyFill="1" applyBorder="1" applyAlignment="1">
      <alignment horizontal="left"/>
    </xf>
    <xf numFmtId="167" fontId="13" fillId="2" borderId="19" xfId="0" applyNumberFormat="1" applyFont="1" applyFill="1" applyBorder="1" applyAlignment="1">
      <alignment horizontal="center"/>
    </xf>
    <xf numFmtId="192" fontId="9" fillId="2" borderId="19" xfId="0" applyFont="1" applyFill="1" applyBorder="1" applyAlignment="1">
      <alignment horizontal="left"/>
    </xf>
    <xf numFmtId="167" fontId="13" fillId="2" borderId="19" xfId="0" applyNumberFormat="1" applyFont="1" applyFill="1" applyBorder="1" applyAlignment="1">
      <alignment horizontal="center"/>
    </xf>
    <xf numFmtId="192" fontId="9" fillId="2" borderId="19" xfId="0" applyFont="1" applyFill="1" applyBorder="1" applyAlignment="1">
      <alignment horizontal="left"/>
    </xf>
    <xf numFmtId="1" fontId="21" fillId="0" borderId="27" xfId="0" applyNumberFormat="1" applyFont="1" applyFill="1" applyBorder="1" applyAlignment="1">
      <alignment horizontal="center" vertical="center"/>
    </xf>
    <xf numFmtId="1" fontId="18" fillId="0" borderId="1" xfId="0" applyNumberFormat="1" applyFont="1" applyFill="1" applyBorder="1" applyAlignment="1">
      <alignment horizontal="center" vertical="center"/>
    </xf>
    <xf numFmtId="192" fontId="0" fillId="0" borderId="13" xfId="0" applyFill="1" applyBorder="1" applyAlignment="1">
      <alignment horizontal="center"/>
    </xf>
    <xf numFmtId="192" fontId="22" fillId="0" borderId="31" xfId="0" applyFont="1" applyFill="1" applyBorder="1" applyAlignment="1"/>
    <xf numFmtId="192" fontId="9" fillId="0" borderId="28" xfId="0" applyFont="1" applyFill="1" applyBorder="1" applyAlignment="1">
      <alignment horizontal="left"/>
    </xf>
    <xf numFmtId="192" fontId="0" fillId="0" borderId="19" xfId="0" applyFill="1" applyBorder="1" applyAlignment="1">
      <alignment horizontal="center"/>
    </xf>
    <xf numFmtId="192" fontId="0" fillId="0" borderId="20" xfId="0" applyFill="1" applyBorder="1"/>
    <xf numFmtId="192" fontId="9" fillId="0" borderId="28" xfId="0" applyFont="1" applyFill="1" applyBorder="1" applyAlignment="1"/>
    <xf numFmtId="192" fontId="9" fillId="0" borderId="31" xfId="0" applyFont="1" applyFill="1" applyBorder="1" applyAlignment="1">
      <alignment horizontal="left"/>
    </xf>
    <xf numFmtId="192" fontId="9" fillId="0" borderId="19" xfId="0" applyFont="1" applyFill="1" applyBorder="1"/>
    <xf numFmtId="192" fontId="9" fillId="0" borderId="17" xfId="0" applyFont="1" applyFill="1" applyBorder="1" applyAlignment="1"/>
    <xf numFmtId="3" fontId="9" fillId="0" borderId="17" xfId="0" applyNumberFormat="1" applyFont="1" applyFill="1" applyBorder="1" applyAlignment="1"/>
    <xf numFmtId="192" fontId="9" fillId="0" borderId="17" xfId="0" applyFont="1" applyFill="1" applyBorder="1"/>
    <xf numFmtId="3" fontId="9" fillId="0" borderId="19" xfId="0" applyNumberFormat="1" applyFont="1" applyFill="1" applyBorder="1" applyAlignment="1"/>
    <xf numFmtId="2" fontId="14" fillId="0" borderId="19" xfId="0" applyNumberFormat="1" applyFont="1" applyFill="1" applyBorder="1" applyAlignment="1"/>
    <xf numFmtId="192" fontId="0" fillId="0" borderId="17" xfId="0" applyFill="1" applyBorder="1" applyAlignment="1">
      <alignment horizontal="center"/>
    </xf>
    <xf numFmtId="44" fontId="19" fillId="0" borderId="19" xfId="5" applyFont="1" applyFill="1" applyBorder="1" applyAlignment="1">
      <alignment vertical="center"/>
    </xf>
    <xf numFmtId="167" fontId="19" fillId="0" borderId="18" xfId="0" applyNumberFormat="1" applyFont="1" applyFill="1" applyBorder="1" applyAlignment="1">
      <alignment vertical="center"/>
    </xf>
    <xf numFmtId="2" fontId="14" fillId="0" borderId="19" xfId="0" applyNumberFormat="1" applyFont="1" applyFill="1" applyBorder="1"/>
    <xf numFmtId="2" fontId="14" fillId="0" borderId="19" xfId="0" applyNumberFormat="1" applyFont="1" applyFill="1" applyBorder="1" applyAlignment="1">
      <alignment vertical="top"/>
    </xf>
    <xf numFmtId="3" fontId="9" fillId="0" borderId="19" xfId="0" applyNumberFormat="1" applyFont="1" applyFill="1" applyBorder="1" applyAlignment="1">
      <alignment vertical="top"/>
    </xf>
    <xf numFmtId="4" fontId="9" fillId="0" borderId="18" xfId="0" applyNumberFormat="1" applyFont="1" applyFill="1" applyBorder="1" applyAlignment="1"/>
    <xf numFmtId="167" fontId="19" fillId="0" borderId="33" xfId="0" applyNumberFormat="1" applyFont="1" applyFill="1" applyBorder="1" applyAlignment="1"/>
    <xf numFmtId="192" fontId="9" fillId="0" borderId="36" xfId="0" applyFont="1" applyFill="1" applyBorder="1" applyAlignment="1"/>
    <xf numFmtId="192" fontId="9" fillId="0" borderId="24" xfId="0" applyFont="1" applyFill="1" applyBorder="1"/>
    <xf numFmtId="2" fontId="14" fillId="0" borderId="23" xfId="0" applyNumberFormat="1" applyFont="1" applyFill="1" applyBorder="1" applyAlignment="1"/>
    <xf numFmtId="192" fontId="0" fillId="0" borderId="24" xfId="0" applyFill="1" applyBorder="1" applyAlignment="1">
      <alignment horizontal="center"/>
    </xf>
    <xf numFmtId="192" fontId="0" fillId="0" borderId="23" xfId="0" applyFill="1" applyBorder="1" applyAlignment="1">
      <alignment horizontal="center"/>
    </xf>
    <xf numFmtId="192" fontId="0" fillId="0" borderId="0" xfId="0" applyFill="1" applyBorder="1" applyAlignment="1">
      <alignment horizontal="center"/>
    </xf>
    <xf numFmtId="192" fontId="9" fillId="0" borderId="30" xfId="0" applyFont="1" applyFill="1" applyBorder="1"/>
    <xf numFmtId="192" fontId="9" fillId="0" borderId="21" xfId="0" applyFont="1" applyFill="1" applyBorder="1" applyAlignment="1"/>
    <xf numFmtId="192" fontId="9" fillId="0" borderId="16" xfId="0" applyFont="1" applyFill="1" applyBorder="1"/>
    <xf numFmtId="192" fontId="9" fillId="0" borderId="22" xfId="0" applyFont="1" applyFill="1" applyBorder="1" applyAlignment="1"/>
    <xf numFmtId="192" fontId="9" fillId="0" borderId="25" xfId="0" applyFont="1" applyFill="1" applyBorder="1" applyAlignment="1"/>
    <xf numFmtId="192" fontId="9" fillId="0" borderId="24" xfId="0" applyFont="1" applyFill="1" applyBorder="1" applyAlignment="1">
      <alignment horizontal="left"/>
    </xf>
    <xf numFmtId="192" fontId="9" fillId="0" borderId="0" xfId="0" applyFont="1" applyFill="1" applyBorder="1" applyAlignment="1">
      <alignment horizontal="left"/>
    </xf>
    <xf numFmtId="1" fontId="19" fillId="0" borderId="1" xfId="1" applyNumberFormat="1" applyFont="1" applyFill="1" applyBorder="1" applyAlignment="1">
      <alignment horizontal="center" vertical="center"/>
    </xf>
    <xf numFmtId="1" fontId="2" fillId="0" borderId="1" xfId="1" applyNumberFormat="1" applyFont="1" applyFill="1" applyBorder="1" applyAlignment="1">
      <alignment horizontal="center" vertical="center"/>
    </xf>
    <xf numFmtId="192" fontId="22" fillId="0" borderId="27" xfId="0" applyFont="1" applyFill="1" applyBorder="1" applyAlignment="1"/>
    <xf numFmtId="167" fontId="16" fillId="0" borderId="19" xfId="0" applyNumberFormat="1" applyFont="1" applyFill="1" applyBorder="1" applyAlignment="1">
      <alignment vertical="center"/>
    </xf>
    <xf numFmtId="4" fontId="16" fillId="0" borderId="19" xfId="0" applyNumberFormat="1" applyFont="1" applyFill="1" applyBorder="1" applyAlignment="1">
      <alignment vertical="center"/>
    </xf>
    <xf numFmtId="2" fontId="14" fillId="0" borderId="19" xfId="0" applyNumberFormat="1" applyFont="1" applyFill="1" applyBorder="1" applyAlignment="1">
      <alignment horizontal="center"/>
    </xf>
    <xf numFmtId="4" fontId="16" fillId="0" borderId="19" xfId="0" applyNumberFormat="1" applyFont="1" applyFill="1" applyBorder="1" applyAlignment="1"/>
    <xf numFmtId="4" fontId="16" fillId="0" borderId="23" xfId="0" applyNumberFormat="1" applyFont="1" applyFill="1" applyBorder="1" applyAlignment="1"/>
    <xf numFmtId="192" fontId="9" fillId="0" borderId="27" xfId="0" applyFont="1" applyFill="1" applyBorder="1" applyAlignment="1">
      <alignment horizontal="left"/>
    </xf>
    <xf numFmtId="192" fontId="9" fillId="0" borderId="29" xfId="0" applyFont="1" applyFill="1" applyBorder="1"/>
    <xf numFmtId="192" fontId="0" fillId="0" borderId="27" xfId="0" applyFill="1" applyBorder="1" applyAlignment="1">
      <alignment horizontal="center"/>
    </xf>
    <xf numFmtId="3" fontId="14" fillId="0" borderId="17" xfId="0" applyNumberFormat="1" applyFont="1" applyFill="1" applyBorder="1" applyAlignment="1"/>
    <xf numFmtId="3" fontId="20" fillId="0" borderId="17" xfId="0" applyNumberFormat="1" applyFont="1" applyFill="1" applyBorder="1" applyAlignment="1"/>
    <xf numFmtId="2" fontId="14" fillId="0" borderId="17" xfId="0" applyNumberFormat="1" applyFont="1" applyFill="1" applyBorder="1" applyAlignment="1"/>
    <xf numFmtId="2" fontId="14" fillId="0" borderId="17" xfId="0" applyNumberFormat="1" applyFont="1" applyFill="1" applyBorder="1"/>
    <xf numFmtId="2" fontId="14" fillId="0" borderId="19" xfId="0" applyNumberFormat="1" applyFont="1" applyFill="1" applyBorder="1" applyAlignment="1">
      <alignment vertical="center"/>
    </xf>
    <xf numFmtId="192" fontId="9" fillId="0" borderId="25" xfId="0" applyFont="1" applyFill="1" applyBorder="1"/>
    <xf numFmtId="2" fontId="14" fillId="0" borderId="24" xfId="0" applyNumberFormat="1" applyFont="1" applyFill="1" applyBorder="1" applyAlignment="1"/>
    <xf numFmtId="192" fontId="0" fillId="0" borderId="35" xfId="0" applyFill="1" applyBorder="1"/>
    <xf numFmtId="192" fontId="9" fillId="0" borderId="35" xfId="0" applyFont="1" applyFill="1" applyBorder="1" applyAlignment="1">
      <alignment horizontal="left"/>
    </xf>
    <xf numFmtId="192" fontId="9" fillId="0" borderId="23" xfId="0" applyFont="1" applyFill="1" applyBorder="1" applyAlignment="1">
      <alignment horizontal="left"/>
    </xf>
    <xf numFmtId="192" fontId="25" fillId="0" borderId="13" xfId="0" applyFont="1" applyFill="1" applyBorder="1" applyAlignment="1">
      <alignment horizontal="center" vertical="center"/>
    </xf>
    <xf numFmtId="1" fontId="2" fillId="8" borderId="1" xfId="1" applyNumberFormat="1" applyFont="1" applyFill="1" applyBorder="1" applyAlignment="1">
      <alignment horizontal="center" vertical="center"/>
    </xf>
    <xf numFmtId="167" fontId="34" fillId="3" borderId="1" xfId="0" applyNumberFormat="1" applyFont="1" applyFill="1" applyBorder="1" applyAlignment="1">
      <alignment horizontal="center" vertical="center"/>
    </xf>
    <xf numFmtId="1" fontId="23" fillId="0" borderId="0" xfId="2009" applyNumberFormat="1" applyFill="1"/>
    <xf numFmtId="192" fontId="18" fillId="0" borderId="0" xfId="2009" applyNumberFormat="1" applyFont="1" applyFill="1" applyAlignment="1">
      <alignment horizontal="left"/>
    </xf>
    <xf numFmtId="192" fontId="18" fillId="2" borderId="0" xfId="2009" applyNumberFormat="1" applyFont="1" applyFill="1" applyAlignment="1">
      <alignment horizontal="center"/>
    </xf>
    <xf numFmtId="192" fontId="17" fillId="2" borderId="0" xfId="2009" applyNumberFormat="1" applyFont="1" applyFill="1"/>
    <xf numFmtId="192" fontId="5" fillId="2" borderId="0" xfId="2009" applyNumberFormat="1" applyFont="1" applyFill="1" applyAlignment="1">
      <alignment horizontal="left" wrapText="1"/>
    </xf>
    <xf numFmtId="192" fontId="23" fillId="2" borderId="0" xfId="2009" applyNumberFormat="1" applyFill="1"/>
    <xf numFmtId="192" fontId="9" fillId="2" borderId="0" xfId="2009" applyNumberFormat="1" applyFont="1" applyFill="1"/>
    <xf numFmtId="192" fontId="28" fillId="2" borderId="0" xfId="2009" applyNumberFormat="1" applyFont="1" applyFill="1" applyAlignment="1">
      <alignment vertical="center"/>
    </xf>
    <xf numFmtId="192" fontId="28" fillId="2" borderId="0" xfId="2009" applyNumberFormat="1" applyFont="1" applyFill="1" applyAlignment="1">
      <alignment horizontal="center"/>
    </xf>
    <xf numFmtId="192" fontId="12" fillId="2" borderId="0" xfId="2009" applyNumberFormat="1" applyFont="1" applyFill="1"/>
    <xf numFmtId="192" fontId="14" fillId="2" borderId="0" xfId="2009" applyNumberFormat="1" applyFont="1" applyFill="1"/>
    <xf numFmtId="192" fontId="14" fillId="2" borderId="0" xfId="2009" applyNumberFormat="1" applyFont="1" applyFill="1" applyAlignment="1">
      <alignment horizontal="center"/>
    </xf>
    <xf numFmtId="166" fontId="23" fillId="2" borderId="0" xfId="2009" applyNumberFormat="1" applyFill="1" applyBorder="1" applyAlignment="1">
      <alignment horizontal="center"/>
    </xf>
    <xf numFmtId="192" fontId="23" fillId="2" borderId="0" xfId="2009" applyNumberFormat="1" applyFill="1" applyBorder="1"/>
    <xf numFmtId="192" fontId="23" fillId="2" borderId="0" xfId="2009" applyNumberFormat="1" applyFill="1" applyBorder="1"/>
    <xf numFmtId="192" fontId="14" fillId="2" borderId="0" xfId="2009" applyNumberFormat="1" applyFont="1" applyFill="1" applyAlignment="1">
      <alignment horizontal="center"/>
    </xf>
    <xf numFmtId="167" fontId="14" fillId="2" borderId="0" xfId="2009" applyNumberFormat="1" applyFont="1" applyFill="1"/>
    <xf numFmtId="174" fontId="14" fillId="2" borderId="0" xfId="2009" applyNumberFormat="1" applyFont="1" applyFill="1"/>
    <xf numFmtId="167" fontId="11" fillId="2" borderId="0" xfId="2009" applyNumberFormat="1" applyFont="1" applyFill="1"/>
    <xf numFmtId="176" fontId="45" fillId="2" borderId="0" xfId="2009" applyNumberFormat="1" applyFont="1" applyFill="1"/>
    <xf numFmtId="166" fontId="14" fillId="2" borderId="0" xfId="2009" applyNumberFormat="1" applyFont="1" applyFill="1"/>
    <xf numFmtId="192" fontId="5" fillId="2" borderId="0" xfId="2009" applyNumberFormat="1" applyFont="1" applyFill="1" applyBorder="1" applyAlignment="1">
      <alignment horizontal="center"/>
    </xf>
    <xf numFmtId="192" fontId="23" fillId="0" borderId="0" xfId="2009" applyNumberFormat="1" applyFill="1"/>
    <xf numFmtId="192" fontId="23" fillId="0" borderId="0" xfId="2009" applyFill="1"/>
    <xf numFmtId="192" fontId="18" fillId="0" borderId="0" xfId="2009" applyFont="1" applyFill="1" applyBorder="1" applyAlignment="1">
      <alignment vertical="center"/>
    </xf>
    <xf numFmtId="192" fontId="37" fillId="0" borderId="13" xfId="2009" applyNumberFormat="1" applyFont="1" applyFill="1" applyBorder="1" applyAlignment="1">
      <alignment horizontal="center" vertical="center"/>
    </xf>
    <xf numFmtId="192" fontId="37" fillId="0" borderId="13" xfId="2009" applyNumberFormat="1" applyFont="1" applyFill="1" applyBorder="1" applyAlignment="1">
      <alignment horizontal="center" vertical="center"/>
    </xf>
    <xf numFmtId="192" fontId="37" fillId="2" borderId="13" xfId="2009" applyNumberFormat="1" applyFont="1" applyFill="1" applyBorder="1" applyAlignment="1">
      <alignment horizontal="center" vertical="center"/>
    </xf>
    <xf numFmtId="192" fontId="37" fillId="2" borderId="13" xfId="2009" applyNumberFormat="1" applyFont="1" applyFill="1" applyBorder="1" applyAlignment="1">
      <alignment horizontal="center" vertical="center"/>
    </xf>
    <xf numFmtId="192" fontId="16" fillId="2" borderId="13" xfId="2009" applyNumberFormat="1" applyFont="1" applyFill="1" applyBorder="1" applyAlignment="1">
      <alignment horizontal="center" vertical="center"/>
    </xf>
    <xf numFmtId="192" fontId="16" fillId="2" borderId="13" xfId="2009" applyNumberFormat="1" applyFont="1" applyFill="1" applyBorder="1" applyAlignment="1">
      <alignment horizontal="center" vertical="center"/>
    </xf>
    <xf numFmtId="166" fontId="37" fillId="2" borderId="13" xfId="2009" applyNumberFormat="1" applyFont="1" applyFill="1" applyBorder="1" applyAlignment="1">
      <alignment horizontal="center" vertical="center"/>
    </xf>
    <xf numFmtId="192" fontId="37" fillId="2" borderId="13" xfId="2009" applyNumberFormat="1" applyFont="1" applyFill="1" applyBorder="1" applyAlignment="1">
      <alignment horizontal="center" vertical="center"/>
    </xf>
    <xf numFmtId="167" fontId="37" fillId="2" borderId="13" xfId="2009" applyNumberFormat="1" applyFont="1" applyFill="1" applyBorder="1" applyAlignment="1">
      <alignment horizontal="center" vertical="center"/>
    </xf>
    <xf numFmtId="174" fontId="37" fillId="2" borderId="13" xfId="2009" applyNumberFormat="1" applyFont="1" applyFill="1" applyBorder="1" applyAlignment="1">
      <alignment horizontal="center" vertical="center"/>
    </xf>
    <xf numFmtId="167" fontId="18" fillId="2" borderId="13" xfId="2009" applyNumberFormat="1" applyFont="1" applyFill="1" applyBorder="1" applyAlignment="1">
      <alignment horizontal="center" vertical="center"/>
    </xf>
    <xf numFmtId="176" fontId="4" fillId="2" borderId="13" xfId="2009" applyNumberFormat="1" applyFont="1" applyFill="1" applyBorder="1" applyAlignment="1">
      <alignment horizontal="center" vertical="center"/>
    </xf>
    <xf numFmtId="192" fontId="32" fillId="2" borderId="7" xfId="2009" applyNumberFormat="1" applyFont="1" applyFill="1" applyBorder="1" applyAlignment="1">
      <alignment horizontal="center" vertical="center" textRotation="90"/>
    </xf>
    <xf numFmtId="192" fontId="29" fillId="2" borderId="0" xfId="2009" applyNumberFormat="1" applyFont="1" applyFill="1" applyBorder="1" applyAlignment="1">
      <alignment horizontal="center"/>
    </xf>
    <xf numFmtId="192" fontId="28" fillId="2" borderId="0" xfId="2009" applyNumberFormat="1" applyFont="1" applyFill="1" applyBorder="1"/>
    <xf numFmtId="192" fontId="28" fillId="2" borderId="0" xfId="2009" applyNumberFormat="1" applyFont="1" applyFill="1"/>
    <xf numFmtId="192" fontId="28" fillId="0" borderId="0" xfId="2009" applyNumberFormat="1" applyFont="1" applyFill="1"/>
    <xf numFmtId="192" fontId="28" fillId="0" borderId="0" xfId="2009" applyFont="1" applyFill="1"/>
    <xf numFmtId="192" fontId="32" fillId="2" borderId="1" xfId="2009" applyNumberFormat="1" applyFont="1" applyFill="1" applyBorder="1" applyAlignment="1">
      <alignment horizontal="center" vertical="center" textRotation="90"/>
    </xf>
    <xf numFmtId="192" fontId="32" fillId="2" borderId="1" xfId="2009" applyNumberFormat="1" applyFont="1" applyFill="1" applyBorder="1" applyAlignment="1">
      <alignment horizontal="center" vertical="center" textRotation="90" wrapText="1"/>
    </xf>
    <xf numFmtId="192" fontId="32" fillId="2" borderId="1" xfId="2009" applyNumberFormat="1" applyFont="1" applyFill="1" applyBorder="1" applyAlignment="1">
      <alignment horizontal="center" vertical="center" textRotation="90"/>
    </xf>
    <xf numFmtId="192" fontId="32" fillId="2" borderId="3" xfId="2009" applyNumberFormat="1" applyFont="1" applyFill="1" applyBorder="1" applyAlignment="1">
      <alignment horizontal="center" vertical="center" wrapText="1"/>
    </xf>
    <xf numFmtId="192" fontId="32" fillId="2" borderId="1" xfId="2009" applyNumberFormat="1" applyFont="1" applyFill="1" applyBorder="1" applyAlignment="1">
      <alignment horizontal="center" vertical="center" wrapText="1"/>
    </xf>
    <xf numFmtId="192" fontId="32" fillId="2" borderId="1" xfId="2009" applyNumberFormat="1" applyFont="1" applyFill="1" applyBorder="1" applyAlignment="1">
      <alignment horizontal="center" vertical="center" wrapText="1"/>
    </xf>
    <xf numFmtId="167" fontId="32" fillId="2" borderId="1" xfId="2009" applyNumberFormat="1" applyFont="1" applyFill="1" applyBorder="1" applyAlignment="1">
      <alignment horizontal="center" vertical="center" wrapText="1"/>
    </xf>
    <xf numFmtId="192" fontId="48" fillId="2" borderId="2" xfId="2009" applyNumberFormat="1" applyFont="1" applyFill="1" applyBorder="1" applyAlignment="1">
      <alignment horizontal="center" vertical="center" wrapText="1"/>
    </xf>
    <xf numFmtId="192" fontId="32" fillId="3" borderId="1" xfId="2009" applyNumberFormat="1" applyFont="1" applyFill="1" applyBorder="1" applyAlignment="1">
      <alignment horizontal="center" vertical="center" wrapText="1"/>
    </xf>
    <xf numFmtId="166" fontId="32" fillId="2" borderId="1" xfId="2009" applyNumberFormat="1" applyFont="1" applyFill="1" applyBorder="1" applyAlignment="1">
      <alignment horizontal="center" vertical="center" wrapText="1"/>
    </xf>
    <xf numFmtId="1" fontId="8" fillId="0" borderId="6" xfId="2009" applyNumberFormat="1" applyFont="1" applyFill="1" applyBorder="1" applyAlignment="1">
      <alignment horizontal="center" vertical="center"/>
    </xf>
    <xf numFmtId="192" fontId="41" fillId="0" borderId="6" xfId="2009" applyNumberFormat="1" applyFont="1" applyFill="1" applyBorder="1" applyAlignment="1">
      <alignment horizontal="center" vertical="center"/>
    </xf>
    <xf numFmtId="192" fontId="8" fillId="2" borderId="5" xfId="2009" applyNumberFormat="1" applyFont="1" applyFill="1" applyBorder="1" applyAlignment="1">
      <alignment horizontal="center" vertical="center"/>
    </xf>
    <xf numFmtId="192" fontId="40" fillId="2" borderId="6" xfId="2009" applyNumberFormat="1" applyFont="1" applyFill="1" applyBorder="1" applyAlignment="1" applyProtection="1">
      <alignment horizontal="center" vertical="center" wrapText="1"/>
    </xf>
    <xf numFmtId="192" fontId="41" fillId="2" borderId="6" xfId="2009" applyNumberFormat="1" applyFont="1" applyFill="1" applyBorder="1" applyAlignment="1" applyProtection="1">
      <alignment horizontal="center" vertical="center" wrapText="1"/>
    </xf>
    <xf numFmtId="192" fontId="41" fillId="2" borderId="6" xfId="2009" applyNumberFormat="1" applyFont="1" applyFill="1" applyBorder="1" applyAlignment="1" applyProtection="1">
      <alignment horizontal="center" vertical="center" wrapText="1"/>
    </xf>
    <xf numFmtId="192" fontId="12" fillId="2" borderId="6" xfId="2009" applyNumberFormat="1" applyFont="1" applyFill="1" applyBorder="1" applyAlignment="1">
      <alignment horizontal="center" vertical="center" textRotation="90"/>
    </xf>
    <xf numFmtId="192" fontId="14" fillId="2" borderId="5" xfId="2009" applyNumberFormat="1" applyFont="1" applyFill="1" applyBorder="1" applyAlignment="1">
      <alignment horizontal="center" vertical="center" textRotation="90"/>
    </xf>
    <xf numFmtId="192" fontId="14" fillId="2" borderId="1" xfId="2009" applyNumberFormat="1" applyFont="1" applyFill="1" applyBorder="1" applyAlignment="1">
      <alignment horizontal="center" vertical="center" textRotation="90"/>
    </xf>
    <xf numFmtId="192" fontId="14" fillId="2" borderId="1" xfId="2009" applyNumberFormat="1" applyFont="1" applyFill="1" applyBorder="1" applyAlignment="1">
      <alignment horizontal="center" vertical="center" textRotation="90"/>
    </xf>
    <xf numFmtId="166" fontId="12" fillId="2" borderId="3" xfId="2009" applyNumberFormat="1" applyFont="1" applyFill="1" applyBorder="1" applyAlignment="1">
      <alignment horizontal="center" vertical="center"/>
    </xf>
    <xf numFmtId="192" fontId="12" fillId="2" borderId="1" xfId="2009" applyNumberFormat="1" applyFont="1" applyFill="1" applyBorder="1" applyAlignment="1">
      <alignment horizontal="center" vertical="center" wrapText="1"/>
    </xf>
    <xf numFmtId="192" fontId="12" fillId="2" borderId="1" xfId="2009" applyNumberFormat="1" applyFont="1" applyFill="1" applyBorder="1" applyAlignment="1">
      <alignment horizontal="center" vertical="center" wrapText="1"/>
    </xf>
    <xf numFmtId="192" fontId="12" fillId="2" borderId="1" xfId="2009" applyNumberFormat="1" applyFont="1" applyFill="1" applyBorder="1" applyAlignment="1">
      <alignment horizontal="center" vertical="center" wrapText="1"/>
    </xf>
    <xf numFmtId="192" fontId="12" fillId="2" borderId="3" xfId="2009" applyNumberFormat="1" applyFont="1" applyFill="1" applyBorder="1" applyAlignment="1">
      <alignment horizontal="center" vertical="center" wrapText="1"/>
    </xf>
    <xf numFmtId="173" fontId="12" fillId="2" borderId="1" xfId="2009" applyNumberFormat="1" applyFont="1" applyFill="1" applyBorder="1" applyAlignment="1">
      <alignment horizontal="center" vertical="center" wrapText="1"/>
    </xf>
    <xf numFmtId="192" fontId="12" fillId="3" borderId="1" xfId="2009" applyNumberFormat="1" applyFont="1" applyFill="1" applyBorder="1" applyAlignment="1">
      <alignment horizontal="center" vertical="center" wrapText="1"/>
    </xf>
    <xf numFmtId="192" fontId="41" fillId="2" borderId="2" xfId="2009" applyNumberFormat="1" applyFont="1" applyFill="1" applyBorder="1" applyAlignment="1">
      <alignment horizontal="center" vertical="center" wrapText="1"/>
    </xf>
    <xf numFmtId="192" fontId="39" fillId="2" borderId="6" xfId="2009" applyNumberFormat="1" applyFont="1" applyFill="1" applyBorder="1" applyAlignment="1">
      <alignment horizontal="center" vertical="center"/>
    </xf>
    <xf numFmtId="192" fontId="12" fillId="2" borderId="6" xfId="2009" applyNumberFormat="1" applyFont="1" applyFill="1" applyBorder="1" applyAlignment="1">
      <alignment horizontal="center" vertical="center" wrapText="1"/>
    </xf>
    <xf numFmtId="192" fontId="14" fillId="2" borderId="6" xfId="2009" applyNumberFormat="1" applyFont="1" applyFill="1" applyBorder="1" applyAlignment="1">
      <alignment horizontal="center" vertical="center"/>
    </xf>
    <xf numFmtId="176" fontId="14" fillId="2" borderId="6" xfId="2009" applyNumberFormat="1" applyFont="1" applyFill="1" applyBorder="1" applyAlignment="1">
      <alignment horizontal="center" vertical="center"/>
    </xf>
    <xf numFmtId="166" fontId="12" fillId="2" borderId="6" xfId="2009" applyNumberFormat="1" applyFont="1" applyFill="1" applyBorder="1" applyAlignment="1">
      <alignment horizontal="center" vertical="center" wrapText="1"/>
    </xf>
    <xf numFmtId="192" fontId="11" fillId="2" borderId="6" xfId="2009" applyNumberFormat="1" applyFont="1" applyFill="1" applyBorder="1" applyAlignment="1">
      <alignment horizontal="center" vertical="center"/>
    </xf>
    <xf numFmtId="192" fontId="13" fillId="2" borderId="0" xfId="2009" applyNumberFormat="1" applyFont="1" applyFill="1" applyBorder="1" applyAlignment="1">
      <alignment horizontal="center"/>
    </xf>
    <xf numFmtId="192" fontId="12" fillId="2" borderId="0" xfId="2009" applyNumberFormat="1" applyFont="1" applyFill="1" applyBorder="1"/>
    <xf numFmtId="192" fontId="12" fillId="0" borderId="0" xfId="2009" applyNumberFormat="1" applyFont="1" applyFill="1"/>
    <xf numFmtId="192" fontId="12" fillId="0" borderId="0" xfId="2009" applyFont="1" applyFill="1"/>
    <xf numFmtId="1" fontId="15" fillId="0" borderId="1" xfId="2009" applyNumberFormat="1" applyFont="1" applyFill="1" applyBorder="1" applyAlignment="1" applyProtection="1">
      <alignment horizontal="center" vertical="center" wrapText="1"/>
    </xf>
    <xf numFmtId="192" fontId="15" fillId="0" borderId="1" xfId="2009" applyNumberFormat="1" applyFont="1" applyFill="1" applyBorder="1" applyAlignment="1" applyProtection="1">
      <alignment horizontal="center" vertical="center" wrapText="1"/>
    </xf>
    <xf numFmtId="192" fontId="15" fillId="2" borderId="1" xfId="2009" applyNumberFormat="1" applyFont="1" applyFill="1" applyBorder="1" applyAlignment="1" applyProtection="1">
      <alignment horizontal="center" vertical="center" wrapText="1"/>
    </xf>
    <xf numFmtId="192" fontId="16" fillId="2" borderId="1" xfId="2009" applyNumberFormat="1" applyFont="1" applyFill="1" applyBorder="1" applyAlignment="1" applyProtection="1">
      <alignment horizontal="center" vertical="center" wrapText="1" shrinkToFit="1"/>
    </xf>
    <xf numFmtId="192" fontId="15" fillId="2" borderId="1" xfId="2009" applyNumberFormat="1" applyFont="1" applyFill="1" applyBorder="1" applyAlignment="1" applyProtection="1">
      <alignment horizontal="center" vertical="center" wrapText="1" shrinkToFit="1"/>
    </xf>
    <xf numFmtId="192" fontId="15" fillId="2" borderId="1" xfId="2009" applyNumberFormat="1" applyFont="1" applyFill="1" applyBorder="1" applyAlignment="1" applyProtection="1">
      <alignment horizontal="center" vertical="center" wrapText="1"/>
    </xf>
    <xf numFmtId="192" fontId="16" fillId="2" borderId="1" xfId="2009" applyNumberFormat="1" applyFont="1" applyFill="1" applyBorder="1" applyAlignment="1">
      <alignment horizontal="center" vertical="center"/>
    </xf>
    <xf numFmtId="192" fontId="16" fillId="2" borderId="1" xfId="2009" applyNumberFormat="1" applyFont="1" applyFill="1" applyBorder="1" applyAlignment="1">
      <alignment horizontal="center" vertical="center" textRotation="90" wrapText="1"/>
    </xf>
    <xf numFmtId="192" fontId="15" fillId="0" borderId="1" xfId="2009" applyFont="1" applyFill="1" applyBorder="1" applyAlignment="1" applyProtection="1">
      <alignment horizontal="center" vertical="center" textRotation="90" wrapText="1"/>
    </xf>
    <xf numFmtId="192" fontId="15" fillId="0" borderId="1" xfId="2009" applyFont="1" applyBorder="1" applyAlignment="1">
      <alignment horizontal="center" vertical="center" textRotation="90" wrapText="1"/>
    </xf>
    <xf numFmtId="192" fontId="15" fillId="2" borderId="1" xfId="2009" applyNumberFormat="1" applyFont="1" applyFill="1" applyBorder="1" applyAlignment="1">
      <alignment horizontal="center" vertical="center" textRotation="90" wrapText="1"/>
    </xf>
    <xf numFmtId="166" fontId="16" fillId="2" borderId="3" xfId="2009" applyNumberFormat="1" applyFont="1" applyFill="1" applyBorder="1" applyAlignment="1">
      <alignment horizontal="center" vertical="center" wrapText="1"/>
    </xf>
    <xf numFmtId="192" fontId="16" fillId="2" borderId="1" xfId="2009" applyNumberFormat="1" applyFont="1" applyFill="1" applyBorder="1" applyAlignment="1">
      <alignment horizontal="center" vertical="center" textRotation="90" wrapText="1"/>
    </xf>
    <xf numFmtId="192" fontId="16" fillId="2" borderId="1" xfId="2009" applyNumberFormat="1" applyFont="1" applyFill="1" applyBorder="1" applyAlignment="1">
      <alignment horizontal="center" vertical="center" wrapText="1"/>
    </xf>
    <xf numFmtId="192" fontId="16" fillId="2" borderId="1" xfId="2009" applyNumberFormat="1" applyFont="1" applyFill="1" applyBorder="1" applyAlignment="1">
      <alignment horizontal="center" vertical="center" wrapText="1"/>
    </xf>
    <xf numFmtId="192" fontId="16" fillId="2" borderId="3" xfId="2009" applyNumberFormat="1" applyFont="1" applyFill="1" applyBorder="1" applyAlignment="1">
      <alignment horizontal="center" vertical="center" wrapText="1"/>
    </xf>
    <xf numFmtId="167" fontId="16" fillId="2" borderId="1" xfId="2009" applyNumberFormat="1" applyFont="1" applyFill="1" applyBorder="1" applyAlignment="1">
      <alignment horizontal="center" vertical="center" wrapText="1"/>
    </xf>
    <xf numFmtId="192" fontId="15" fillId="2" borderId="1" xfId="2009" applyNumberFormat="1" applyFont="1" applyFill="1" applyBorder="1" applyAlignment="1">
      <alignment horizontal="center" vertical="center" wrapText="1"/>
    </xf>
    <xf numFmtId="192" fontId="15" fillId="2" borderId="6" xfId="2009" applyNumberFormat="1" applyFont="1" applyFill="1" applyBorder="1" applyAlignment="1">
      <alignment horizontal="center" vertical="center" wrapText="1"/>
    </xf>
    <xf numFmtId="192" fontId="16" fillId="2" borderId="6" xfId="2009" applyNumberFormat="1" applyFont="1" applyFill="1" applyBorder="1" applyAlignment="1">
      <alignment horizontal="center" vertical="center" wrapText="1"/>
    </xf>
    <xf numFmtId="174" fontId="16" fillId="2" borderId="6" xfId="2009" applyNumberFormat="1" applyFont="1" applyFill="1" applyBorder="1" applyAlignment="1">
      <alignment horizontal="center" vertical="center" wrapText="1"/>
    </xf>
    <xf numFmtId="167" fontId="16" fillId="2" borderId="6" xfId="2009" applyNumberFormat="1" applyFont="1" applyFill="1" applyBorder="1" applyAlignment="1">
      <alignment horizontal="center" vertical="center" wrapText="1"/>
    </xf>
    <xf numFmtId="176" fontId="15" fillId="2" borderId="6" xfId="2009" applyNumberFormat="1" applyFont="1" applyFill="1" applyBorder="1" applyAlignment="1">
      <alignment horizontal="center" vertical="center" wrapText="1"/>
    </xf>
    <xf numFmtId="192" fontId="30" fillId="3" borderId="1" xfId="2009" applyNumberFormat="1" applyFont="1" applyFill="1" applyBorder="1" applyAlignment="1">
      <alignment horizontal="center" vertical="center" wrapText="1"/>
    </xf>
    <xf numFmtId="166" fontId="16" fillId="2" borderId="1" xfId="2009" applyNumberFormat="1" applyFont="1" applyFill="1" applyBorder="1" applyAlignment="1">
      <alignment horizontal="center" vertical="center" wrapText="1"/>
    </xf>
    <xf numFmtId="192" fontId="18" fillId="2" borderId="6" xfId="2009" applyNumberFormat="1" applyFont="1" applyFill="1" applyBorder="1" applyAlignment="1">
      <alignment horizontal="center" vertical="center" wrapText="1"/>
    </xf>
    <xf numFmtId="166" fontId="33" fillId="2" borderId="0" xfId="2009" applyNumberFormat="1" applyFont="1" applyFill="1" applyBorder="1" applyAlignment="1">
      <alignment horizontal="center"/>
    </xf>
    <xf numFmtId="169" fontId="33" fillId="2" borderId="0" xfId="2009" applyNumberFormat="1" applyFont="1" applyFill="1" applyBorder="1" applyAlignment="1">
      <alignment horizontal="center"/>
    </xf>
    <xf numFmtId="1" fontId="16" fillId="2" borderId="1" xfId="2009" applyNumberFormat="1" applyFont="1" applyFill="1" applyBorder="1" applyAlignment="1">
      <alignment horizontal="center" vertical="center"/>
    </xf>
    <xf numFmtId="192" fontId="16" fillId="2" borderId="1" xfId="2009" applyNumberFormat="1" applyFont="1" applyFill="1" applyBorder="1" applyAlignment="1">
      <alignment horizontal="left" vertical="center"/>
    </xf>
    <xf numFmtId="192" fontId="49" fillId="2" borderId="1" xfId="2009" applyNumberFormat="1" applyFont="1" applyFill="1" applyBorder="1" applyAlignment="1">
      <alignment horizontal="left" vertical="center"/>
    </xf>
    <xf numFmtId="192" fontId="16" fillId="2" borderId="1" xfId="2009" applyNumberFormat="1" applyFont="1" applyFill="1" applyBorder="1" applyAlignment="1">
      <alignment horizontal="left" vertical="center" wrapText="1"/>
    </xf>
    <xf numFmtId="192" fontId="16" fillId="2" borderId="1" xfId="2009" applyNumberFormat="1" applyFont="1" applyFill="1" applyBorder="1" applyAlignment="1">
      <alignment horizontal="center" vertical="center"/>
    </xf>
    <xf numFmtId="166" fontId="10" fillId="2" borderId="1" xfId="2010" applyNumberFormat="1" applyFont="1" applyFill="1" applyBorder="1" applyAlignment="1" applyProtection="1">
      <alignment horizontal="center" vertical="center" wrapText="1"/>
    </xf>
    <xf numFmtId="192" fontId="10" fillId="2" borderId="1" xfId="2010" applyNumberFormat="1" applyFont="1" applyFill="1" applyBorder="1" applyAlignment="1" applyProtection="1">
      <alignment horizontal="center" vertical="center" wrapText="1"/>
    </xf>
    <xf numFmtId="166" fontId="16" fillId="2" borderId="1" xfId="2009" applyNumberFormat="1" applyFont="1" applyFill="1" applyBorder="1" applyAlignment="1">
      <alignment horizontal="center" vertical="center"/>
    </xf>
    <xf numFmtId="192" fontId="16" fillId="2" borderId="1" xfId="2009" applyNumberFormat="1" applyFont="1" applyFill="1" applyBorder="1" applyAlignment="1">
      <alignment horizontal="center" vertical="center"/>
    </xf>
    <xf numFmtId="2" fontId="16" fillId="2" borderId="1" xfId="2009" applyNumberFormat="1" applyFont="1" applyFill="1" applyBorder="1" applyAlignment="1">
      <alignment horizontal="center" vertical="center"/>
    </xf>
    <xf numFmtId="170" fontId="16" fillId="2" borderId="6" xfId="2010" applyNumberFormat="1" applyFont="1" applyFill="1" applyBorder="1" applyAlignment="1" applyProtection="1">
      <alignment horizontal="center" vertical="center" wrapText="1"/>
    </xf>
    <xf numFmtId="167" fontId="16" fillId="2" borderId="1" xfId="2009" applyNumberFormat="1" applyFont="1" applyFill="1" applyBorder="1" applyAlignment="1">
      <alignment horizontal="center" vertical="center"/>
    </xf>
    <xf numFmtId="184" fontId="16" fillId="2" borderId="1" xfId="2009" applyNumberFormat="1" applyFont="1" applyFill="1" applyBorder="1" applyAlignment="1">
      <alignment horizontal="center" vertical="center"/>
    </xf>
    <xf numFmtId="174" fontId="16" fillId="2" borderId="1" xfId="2009" applyNumberFormat="1" applyFont="1" applyFill="1" applyBorder="1" applyAlignment="1">
      <alignment horizontal="center" vertical="center"/>
    </xf>
    <xf numFmtId="166" fontId="19" fillId="2" borderId="1" xfId="2009" applyNumberFormat="1" applyFont="1" applyFill="1" applyBorder="1" applyAlignment="1">
      <alignment horizontal="center" vertical="center"/>
    </xf>
    <xf numFmtId="169" fontId="19" fillId="2" borderId="1" xfId="2009" applyNumberFormat="1" applyFont="1" applyFill="1" applyBorder="1" applyAlignment="1">
      <alignment horizontal="center" vertical="center"/>
    </xf>
    <xf numFmtId="192" fontId="27" fillId="2" borderId="1" xfId="2009" applyNumberFormat="1" applyFont="1" applyFill="1" applyBorder="1" applyAlignment="1">
      <alignment horizontal="center" vertical="center"/>
    </xf>
    <xf numFmtId="192" fontId="27" fillId="2" borderId="0" xfId="2009" applyNumberFormat="1" applyFont="1" applyFill="1" applyBorder="1" applyAlignment="1">
      <alignment horizontal="center" vertical="center"/>
    </xf>
    <xf numFmtId="192" fontId="27" fillId="2" borderId="0" xfId="2009" applyNumberFormat="1" applyFont="1" applyFill="1" applyBorder="1" applyAlignment="1">
      <alignment vertical="center"/>
    </xf>
    <xf numFmtId="192" fontId="27" fillId="2" borderId="0" xfId="2009" applyNumberFormat="1" applyFont="1" applyFill="1" applyAlignment="1">
      <alignment vertical="center"/>
    </xf>
    <xf numFmtId="192" fontId="27" fillId="2" borderId="0" xfId="2009" applyFont="1" applyFill="1" applyAlignment="1">
      <alignment vertical="center"/>
    </xf>
    <xf numFmtId="192" fontId="14" fillId="2" borderId="1" xfId="2009" applyFont="1" applyFill="1" applyBorder="1" applyAlignment="1">
      <alignment horizontal="center" vertical="center"/>
    </xf>
    <xf numFmtId="192" fontId="14" fillId="2" borderId="1" xfId="2009" applyNumberFormat="1" applyFont="1" applyFill="1" applyBorder="1" applyAlignment="1">
      <alignment horizontal="center" vertical="center"/>
    </xf>
    <xf numFmtId="192" fontId="27" fillId="2" borderId="0" xfId="2009" applyFont="1" applyFill="1" applyBorder="1" applyAlignment="1">
      <alignment vertical="center"/>
    </xf>
    <xf numFmtId="192" fontId="20" fillId="2" borderId="0" xfId="2009" applyNumberFormat="1" applyFont="1" applyFill="1" applyBorder="1"/>
    <xf numFmtId="192" fontId="20" fillId="2" borderId="0" xfId="2009" applyFont="1" applyFill="1" applyBorder="1"/>
    <xf numFmtId="192" fontId="16" fillId="2" borderId="1" xfId="2009" applyFont="1" applyFill="1" applyBorder="1" applyAlignment="1">
      <alignment horizontal="center" vertical="center"/>
    </xf>
    <xf numFmtId="192" fontId="14" fillId="2" borderId="1" xfId="2009" applyFont="1" applyFill="1" applyBorder="1" applyAlignment="1">
      <alignment vertical="center"/>
    </xf>
    <xf numFmtId="192" fontId="23" fillId="2" borderId="0" xfId="2009" applyFill="1" applyBorder="1"/>
    <xf numFmtId="171" fontId="16" fillId="2" borderId="1" xfId="2009" applyNumberFormat="1" applyFont="1" applyFill="1" applyBorder="1" applyAlignment="1">
      <alignment horizontal="center" vertical="center"/>
    </xf>
    <xf numFmtId="192" fontId="23" fillId="2" borderId="1" xfId="2009" applyFill="1" applyBorder="1"/>
    <xf numFmtId="1" fontId="15" fillId="2" borderId="1" xfId="2009" applyNumberFormat="1" applyFont="1" applyFill="1" applyBorder="1" applyAlignment="1">
      <alignment horizontal="center" vertical="center"/>
    </xf>
    <xf numFmtId="192" fontId="15" fillId="2" borderId="1" xfId="2009" applyNumberFormat="1" applyFont="1" applyFill="1" applyBorder="1" applyAlignment="1">
      <alignment horizontal="left" vertical="center"/>
    </xf>
    <xf numFmtId="192" fontId="15" fillId="2" borderId="1" xfId="2009" applyNumberFormat="1" applyFont="1" applyFill="1" applyBorder="1" applyAlignment="1">
      <alignment horizontal="center" vertical="center"/>
    </xf>
    <xf numFmtId="192" fontId="59" fillId="2" borderId="1" xfId="2009" applyNumberFormat="1" applyFont="1" applyFill="1" applyBorder="1" applyAlignment="1">
      <alignment horizontal="left" vertical="center"/>
    </xf>
    <xf numFmtId="192" fontId="15" fillId="2" borderId="1" xfId="2009" applyNumberFormat="1" applyFont="1" applyFill="1" applyBorder="1" applyAlignment="1">
      <alignment horizontal="left" vertical="center" wrapText="1"/>
    </xf>
    <xf numFmtId="192" fontId="15" fillId="2" borderId="1" xfId="2009" applyNumberFormat="1" applyFont="1" applyFill="1" applyBorder="1" applyAlignment="1">
      <alignment horizontal="center" vertical="center"/>
    </xf>
    <xf numFmtId="166" fontId="15" fillId="2" borderId="1" xfId="2009" applyNumberFormat="1" applyFont="1" applyFill="1" applyBorder="1" applyAlignment="1">
      <alignment horizontal="center" vertical="center"/>
    </xf>
    <xf numFmtId="192" fontId="15" fillId="2" borderId="1" xfId="2009" applyNumberFormat="1" applyFont="1" applyFill="1" applyBorder="1" applyAlignment="1">
      <alignment horizontal="center" vertical="center"/>
    </xf>
    <xf numFmtId="2" fontId="15" fillId="2" borderId="1" xfId="2009" applyNumberFormat="1" applyFont="1" applyFill="1" applyBorder="1" applyAlignment="1">
      <alignment horizontal="center" vertical="center"/>
    </xf>
    <xf numFmtId="171" fontId="15" fillId="2" borderId="1" xfId="2009" applyNumberFormat="1" applyFont="1" applyFill="1" applyBorder="1" applyAlignment="1">
      <alignment horizontal="center" vertical="center"/>
    </xf>
    <xf numFmtId="167" fontId="15" fillId="2" borderId="1" xfId="2009" applyNumberFormat="1" applyFont="1" applyFill="1" applyBorder="1" applyAlignment="1">
      <alignment horizontal="center" vertical="center"/>
    </xf>
    <xf numFmtId="174" fontId="15" fillId="2" borderId="1" xfId="2009" applyNumberFormat="1" applyFont="1" applyFill="1" applyBorder="1" applyAlignment="1">
      <alignment horizontal="center" vertical="center"/>
    </xf>
    <xf numFmtId="166" fontId="2" fillId="2" borderId="1" xfId="2009" applyNumberFormat="1" applyFont="1" applyFill="1" applyBorder="1" applyAlignment="1">
      <alignment horizontal="center" vertical="center"/>
    </xf>
    <xf numFmtId="169" fontId="2" fillId="2" borderId="1" xfId="2009" applyNumberFormat="1" applyFont="1" applyFill="1" applyBorder="1" applyAlignment="1">
      <alignment horizontal="center" vertical="center"/>
    </xf>
    <xf numFmtId="192" fontId="61" fillId="2" borderId="1" xfId="2009" applyNumberFormat="1" applyFont="1" applyFill="1" applyBorder="1" applyAlignment="1">
      <alignment horizontal="center" vertical="center"/>
    </xf>
    <xf numFmtId="192" fontId="51" fillId="2" borderId="0" xfId="2009" applyNumberFormat="1" applyFont="1" applyFill="1" applyBorder="1"/>
    <xf numFmtId="192" fontId="51" fillId="2" borderId="0" xfId="2009" applyFont="1" applyFill="1" applyBorder="1"/>
    <xf numFmtId="192" fontId="5" fillId="2" borderId="0" xfId="2009" applyNumberFormat="1" applyFont="1" applyFill="1" applyBorder="1" applyAlignment="1">
      <alignment vertical="center"/>
    </xf>
    <xf numFmtId="192" fontId="23" fillId="2" borderId="0" xfId="2009" applyFill="1"/>
    <xf numFmtId="192" fontId="61" fillId="2" borderId="0" xfId="2009" applyNumberFormat="1" applyFont="1" applyFill="1" applyBorder="1" applyAlignment="1">
      <alignment horizontal="center" vertical="center"/>
    </xf>
    <xf numFmtId="192" fontId="51" fillId="2" borderId="0" xfId="2009" applyNumberFormat="1" applyFont="1" applyFill="1"/>
    <xf numFmtId="192" fontId="51" fillId="2" borderId="0" xfId="2009" applyFont="1" applyFill="1"/>
    <xf numFmtId="192" fontId="51" fillId="2" borderId="1" xfId="2009" applyFont="1" applyFill="1" applyBorder="1"/>
    <xf numFmtId="192" fontId="60" fillId="2" borderId="1" xfId="2009" applyNumberFormat="1" applyFont="1" applyFill="1" applyBorder="1" applyAlignment="1">
      <alignment horizontal="center" vertical="center"/>
    </xf>
    <xf numFmtId="1" fontId="16" fillId="0" borderId="1" xfId="2009" applyNumberFormat="1" applyFont="1" applyFill="1" applyBorder="1" applyAlignment="1">
      <alignment horizontal="center" vertical="center"/>
    </xf>
    <xf numFmtId="192" fontId="16" fillId="0" borderId="1" xfId="2009" applyNumberFormat="1" applyFont="1" applyFill="1" applyBorder="1" applyAlignment="1">
      <alignment horizontal="left" vertical="center"/>
    </xf>
    <xf numFmtId="192" fontId="16" fillId="0" borderId="1" xfId="2009" applyNumberFormat="1" applyFont="1" applyFill="1" applyBorder="1" applyAlignment="1">
      <alignment horizontal="center" vertical="center"/>
    </xf>
    <xf numFmtId="192" fontId="49" fillId="0" borderId="1" xfId="2009" applyNumberFormat="1" applyFont="1" applyFill="1" applyBorder="1" applyAlignment="1">
      <alignment horizontal="left" vertical="center"/>
    </xf>
    <xf numFmtId="192" fontId="16" fillId="0" borderId="1" xfId="2009" applyNumberFormat="1" applyFont="1" applyFill="1" applyBorder="1" applyAlignment="1">
      <alignment horizontal="left" vertical="center" wrapText="1"/>
    </xf>
    <xf numFmtId="192" fontId="16" fillId="0" borderId="1" xfId="2009" applyNumberFormat="1" applyFont="1" applyFill="1" applyBorder="1" applyAlignment="1">
      <alignment horizontal="center" vertical="center" wrapText="1"/>
    </xf>
    <xf numFmtId="192" fontId="16" fillId="0" borderId="1" xfId="2009" applyNumberFormat="1" applyFont="1" applyFill="1" applyBorder="1" applyAlignment="1">
      <alignment horizontal="center" vertical="center"/>
    </xf>
    <xf numFmtId="166" fontId="16" fillId="0" borderId="1" xfId="2009" applyNumberFormat="1" applyFont="1" applyFill="1" applyBorder="1" applyAlignment="1">
      <alignment horizontal="center" vertical="center"/>
    </xf>
    <xf numFmtId="192" fontId="16" fillId="0" borderId="1" xfId="2009" applyNumberFormat="1" applyFont="1" applyFill="1" applyBorder="1" applyAlignment="1">
      <alignment horizontal="center" vertical="center"/>
    </xf>
    <xf numFmtId="2" fontId="16" fillId="0" borderId="1" xfId="2009" applyNumberFormat="1" applyFont="1" applyFill="1" applyBorder="1" applyAlignment="1">
      <alignment horizontal="center" vertical="center"/>
    </xf>
    <xf numFmtId="167" fontId="16" fillId="0" borderId="1" xfId="2009" applyNumberFormat="1" applyFont="1" applyFill="1" applyBorder="1" applyAlignment="1">
      <alignment horizontal="center" vertical="center"/>
    </xf>
    <xf numFmtId="174" fontId="16" fillId="0" borderId="1" xfId="2009" applyNumberFormat="1" applyFont="1" applyFill="1" applyBorder="1" applyAlignment="1">
      <alignment horizontal="center" vertical="center"/>
    </xf>
    <xf numFmtId="166" fontId="19" fillId="0" borderId="1" xfId="2009" applyNumberFormat="1" applyFont="1" applyFill="1" applyBorder="1" applyAlignment="1">
      <alignment horizontal="center" vertical="center"/>
    </xf>
    <xf numFmtId="169" fontId="19" fillId="0" borderId="1" xfId="2009" applyNumberFormat="1" applyFont="1" applyFill="1" applyBorder="1" applyAlignment="1">
      <alignment horizontal="center" vertical="center"/>
    </xf>
    <xf numFmtId="192" fontId="27" fillId="0" borderId="1" xfId="2009" applyNumberFormat="1" applyFont="1" applyFill="1" applyBorder="1" applyAlignment="1">
      <alignment horizontal="center" vertical="center"/>
    </xf>
    <xf numFmtId="192" fontId="23" fillId="0" borderId="0" xfId="2009" applyNumberFormat="1" applyFill="1" applyBorder="1"/>
    <xf numFmtId="192" fontId="16" fillId="2" borderId="1" xfId="2009" applyFont="1" applyFill="1" applyBorder="1" applyAlignment="1">
      <alignment horizontal="center" vertical="center" wrapText="1"/>
    </xf>
    <xf numFmtId="192" fontId="16" fillId="0" borderId="1" xfId="2009" applyFont="1" applyBorder="1" applyAlignment="1">
      <alignment horizontal="center" vertical="center" wrapText="1"/>
    </xf>
    <xf numFmtId="192" fontId="16" fillId="0" borderId="1" xfId="2009" applyNumberFormat="1" applyFont="1" applyBorder="1" applyAlignment="1">
      <alignment horizontal="center" vertical="center"/>
    </xf>
    <xf numFmtId="166" fontId="10" fillId="0" borderId="1" xfId="2010" applyNumberFormat="1" applyFont="1" applyFill="1" applyBorder="1" applyAlignment="1" applyProtection="1">
      <alignment horizontal="center" vertical="center" wrapText="1"/>
    </xf>
    <xf numFmtId="192" fontId="16" fillId="0" borderId="1" xfId="2009" applyFont="1" applyFill="1" applyBorder="1" applyAlignment="1">
      <alignment horizontal="center" wrapText="1"/>
    </xf>
    <xf numFmtId="192" fontId="16" fillId="0" borderId="1" xfId="2009" applyFont="1" applyBorder="1" applyAlignment="1">
      <alignment horizontal="center" wrapText="1"/>
    </xf>
    <xf numFmtId="192" fontId="49" fillId="2" borderId="1" xfId="2009" applyNumberFormat="1" applyFont="1" applyFill="1" applyBorder="1" applyAlignment="1">
      <alignment horizontal="center" vertical="center"/>
    </xf>
    <xf numFmtId="169" fontId="13" fillId="2" borderId="1" xfId="2009" applyNumberFormat="1" applyFont="1" applyFill="1" applyBorder="1" applyAlignment="1">
      <alignment horizontal="center" vertical="center"/>
    </xf>
    <xf numFmtId="192" fontId="53" fillId="2" borderId="1" xfId="2009" applyNumberFormat="1" applyFont="1" applyFill="1" applyBorder="1" applyAlignment="1">
      <alignment horizontal="center" vertical="center"/>
    </xf>
    <xf numFmtId="192" fontId="18" fillId="0" borderId="0" xfId="2009" applyNumberFormat="1" applyFont="1" applyAlignment="1">
      <alignment vertical="top"/>
    </xf>
    <xf numFmtId="192" fontId="18" fillId="0" borderId="0" xfId="2009" applyNumberFormat="1" applyFont="1" applyFill="1" applyAlignment="1">
      <alignment horizontal="left" vertical="top"/>
    </xf>
    <xf numFmtId="192" fontId="18" fillId="2" borderId="0" xfId="2009" applyNumberFormat="1" applyFont="1" applyFill="1" applyAlignment="1">
      <alignment horizontal="center" vertical="top"/>
    </xf>
    <xf numFmtId="192" fontId="17" fillId="2" borderId="0" xfId="2009" applyNumberFormat="1" applyFont="1" applyFill="1" applyAlignment="1">
      <alignment vertical="top"/>
    </xf>
    <xf numFmtId="192" fontId="5" fillId="2" borderId="0" xfId="2009" applyNumberFormat="1" applyFont="1" applyFill="1" applyAlignment="1">
      <alignment horizontal="left" vertical="top" wrapText="1"/>
    </xf>
    <xf numFmtId="192" fontId="23" fillId="2" borderId="0" xfId="2009" applyNumberFormat="1" applyFill="1" applyAlignment="1">
      <alignment vertical="top"/>
    </xf>
    <xf numFmtId="192" fontId="9" fillId="2" borderId="0" xfId="2009" applyNumberFormat="1" applyFont="1" applyFill="1" applyAlignment="1">
      <alignment vertical="top"/>
    </xf>
    <xf numFmtId="192" fontId="28" fillId="2" borderId="0" xfId="2009" applyNumberFormat="1" applyFont="1" applyFill="1" applyAlignment="1">
      <alignment vertical="top"/>
    </xf>
    <xf numFmtId="192" fontId="28" fillId="2" borderId="0" xfId="2009" applyNumberFormat="1" applyFont="1" applyFill="1" applyAlignment="1">
      <alignment horizontal="center" vertical="top"/>
    </xf>
    <xf numFmtId="192" fontId="12" fillId="2" borderId="0" xfId="2009" applyNumberFormat="1" applyFont="1" applyFill="1" applyAlignment="1">
      <alignment vertical="top"/>
    </xf>
    <xf numFmtId="192" fontId="14" fillId="2" borderId="0" xfId="2009" applyNumberFormat="1" applyFont="1" applyFill="1" applyAlignment="1">
      <alignment vertical="top"/>
    </xf>
    <xf numFmtId="192" fontId="14" fillId="2" borderId="0" xfId="2009" applyNumberFormat="1" applyFont="1" applyFill="1" applyAlignment="1">
      <alignment horizontal="center" vertical="top"/>
    </xf>
    <xf numFmtId="166" fontId="23" fillId="2" borderId="0" xfId="2009" applyNumberFormat="1" applyFill="1" applyBorder="1" applyAlignment="1">
      <alignment horizontal="center" vertical="top"/>
    </xf>
    <xf numFmtId="192" fontId="23" fillId="2" borderId="0" xfId="2009" applyNumberFormat="1" applyFill="1" applyBorder="1" applyAlignment="1">
      <alignment vertical="top"/>
    </xf>
    <xf numFmtId="192" fontId="23" fillId="2" borderId="0" xfId="2009" applyNumberFormat="1" applyFill="1" applyBorder="1" applyAlignment="1">
      <alignment vertical="top"/>
    </xf>
    <xf numFmtId="192" fontId="18" fillId="0" borderId="0" xfId="2009" applyFont="1" applyAlignment="1">
      <alignment vertical="top"/>
    </xf>
    <xf numFmtId="167" fontId="14" fillId="2" borderId="0" xfId="2009" applyNumberFormat="1" applyFont="1" applyFill="1" applyAlignment="1">
      <alignment vertical="top"/>
    </xf>
    <xf numFmtId="174" fontId="14" fillId="2" borderId="0" xfId="2009" applyNumberFormat="1" applyFont="1" applyFill="1" applyAlignment="1">
      <alignment vertical="top"/>
    </xf>
    <xf numFmtId="167" fontId="45" fillId="2" borderId="0" xfId="2009" applyNumberFormat="1" applyFont="1" applyFill="1"/>
    <xf numFmtId="192" fontId="18" fillId="2" borderId="0" xfId="2009" applyFont="1" applyFill="1" applyAlignment="1">
      <alignment vertical="top"/>
    </xf>
    <xf numFmtId="192" fontId="23" fillId="0" borderId="0" xfId="2009" applyNumberFormat="1" applyFill="1" applyAlignment="1">
      <alignment vertical="top"/>
    </xf>
    <xf numFmtId="192" fontId="23" fillId="0" borderId="0" xfId="2009" applyFill="1" applyAlignment="1">
      <alignment vertical="top"/>
    </xf>
    <xf numFmtId="192" fontId="20" fillId="2" borderId="0" xfId="2009" applyNumberFormat="1" applyFont="1" applyFill="1" applyAlignment="1">
      <alignment vertical="center"/>
    </xf>
    <xf numFmtId="167" fontId="33" fillId="2" borderId="0" xfId="2009" applyNumberFormat="1" applyFont="1" applyFill="1" applyBorder="1" applyAlignment="1">
      <alignment horizontal="center"/>
    </xf>
    <xf numFmtId="167" fontId="14" fillId="2" borderId="19" xfId="0" applyNumberFormat="1" applyFont="1" applyFill="1" applyBorder="1" applyAlignment="1"/>
    <xf numFmtId="167" fontId="14" fillId="2" borderId="34" xfId="0" applyNumberFormat="1" applyFont="1" applyFill="1" applyBorder="1" applyAlignment="1"/>
    <xf numFmtId="1" fontId="0" fillId="2" borderId="0" xfId="0" applyNumberFormat="1" applyFill="1" applyAlignment="1">
      <alignment horizontal="center" vertical="center"/>
    </xf>
    <xf numFmtId="192" fontId="8" fillId="0" borderId="1" xfId="1777" quotePrefix="1" applyFont="1" applyFill="1" applyBorder="1" applyAlignment="1">
      <alignment horizontal="center" vertical="center"/>
    </xf>
    <xf numFmtId="192" fontId="8" fillId="0" borderId="1" xfId="1812" quotePrefix="1" applyFont="1" applyFill="1" applyBorder="1" applyAlignment="1">
      <alignment horizontal="center" vertical="center"/>
    </xf>
    <xf numFmtId="192" fontId="8" fillId="0" borderId="1" xfId="1997" quotePrefix="1" applyFont="1" applyFill="1" applyBorder="1" applyAlignment="1">
      <alignment horizontal="center" vertical="center"/>
    </xf>
    <xf numFmtId="192" fontId="8" fillId="0" borderId="1" xfId="1782" quotePrefix="1" applyFont="1" applyFill="1" applyBorder="1" applyAlignment="1">
      <alignment horizontal="center" vertical="center"/>
    </xf>
    <xf numFmtId="192" fontId="8" fillId="0" borderId="1" xfId="1967" quotePrefix="1" applyFont="1" applyFill="1" applyBorder="1" applyAlignment="1">
      <alignment horizontal="center" vertical="center"/>
    </xf>
    <xf numFmtId="192" fontId="8" fillId="0" borderId="1" xfId="1787" quotePrefix="1" applyFont="1" applyFill="1" applyBorder="1" applyAlignment="1">
      <alignment horizontal="center" vertical="center"/>
    </xf>
    <xf numFmtId="192" fontId="8" fillId="0" borderId="1" xfId="1829" quotePrefix="1" applyFont="1" applyFill="1" applyBorder="1" applyAlignment="1">
      <alignment horizontal="center" vertical="center"/>
    </xf>
    <xf numFmtId="192" fontId="8" fillId="0" borderId="1" xfId="1780" quotePrefix="1" applyFont="1" applyFill="1" applyBorder="1" applyAlignment="1">
      <alignment horizontal="center" vertical="center"/>
    </xf>
    <xf numFmtId="192" fontId="8" fillId="0" borderId="1" xfId="1811" quotePrefix="1" applyFont="1" applyFill="1" applyBorder="1" applyAlignment="1">
      <alignment horizontal="center" vertical="center"/>
    </xf>
    <xf numFmtId="192" fontId="8" fillId="0" borderId="1" xfId="1798" quotePrefix="1" applyFont="1" applyFill="1" applyBorder="1" applyAlignment="1">
      <alignment horizontal="center" vertical="center"/>
    </xf>
    <xf numFmtId="192" fontId="8" fillId="0" borderId="1" xfId="1797" quotePrefix="1" applyFont="1" applyFill="1" applyBorder="1" applyAlignment="1">
      <alignment horizontal="center" vertical="center"/>
    </xf>
    <xf numFmtId="192" fontId="8" fillId="0" borderId="1" xfId="1791" quotePrefix="1" applyFont="1" applyFill="1" applyBorder="1" applyAlignment="1">
      <alignment horizontal="center" vertical="center"/>
    </xf>
    <xf numFmtId="177" fontId="8" fillId="0" borderId="1" xfId="2002" applyNumberFormat="1" applyFont="1" applyFill="1" applyBorder="1" applyAlignment="1">
      <alignment horizontal="center" vertical="center"/>
    </xf>
    <xf numFmtId="192" fontId="8" fillId="0" borderId="1" xfId="2007" quotePrefix="1" applyFont="1" applyFill="1" applyBorder="1" applyAlignment="1">
      <alignment horizontal="center" vertical="center"/>
    </xf>
    <xf numFmtId="192" fontId="8" fillId="0" borderId="1" xfId="1817" quotePrefix="1" applyFont="1" applyFill="1" applyBorder="1" applyAlignment="1">
      <alignment horizontal="center" vertical="center"/>
    </xf>
    <xf numFmtId="192" fontId="8" fillId="0" borderId="1" xfId="1776" quotePrefix="1" applyFont="1" applyFill="1" applyBorder="1" applyAlignment="1">
      <alignment horizontal="center" vertical="center"/>
    </xf>
    <xf numFmtId="177" fontId="8" fillId="0" borderId="1" xfId="1846" applyNumberFormat="1" applyFont="1" applyFill="1" applyBorder="1" applyAlignment="1">
      <alignment horizontal="center" vertical="center"/>
    </xf>
    <xf numFmtId="192" fontId="8" fillId="0" borderId="1" xfId="1932" quotePrefix="1" applyFont="1" applyFill="1" applyBorder="1" applyAlignment="1">
      <alignment horizontal="center" vertical="center"/>
    </xf>
    <xf numFmtId="192" fontId="8" fillId="0" borderId="1" xfId="1788" quotePrefix="1" applyFont="1" applyFill="1" applyBorder="1" applyAlignment="1">
      <alignment horizontal="center" vertical="center"/>
    </xf>
    <xf numFmtId="177" fontId="8" fillId="2" borderId="1" xfId="1848" applyNumberFormat="1" applyFont="1" applyFill="1" applyBorder="1" applyAlignment="1">
      <alignment horizontal="center" vertical="center"/>
    </xf>
    <xf numFmtId="192" fontId="8" fillId="0" borderId="1" xfId="1809" quotePrefix="1" applyFont="1" applyFill="1" applyBorder="1" applyAlignment="1">
      <alignment horizontal="center" vertical="center"/>
    </xf>
    <xf numFmtId="192" fontId="8" fillId="0" borderId="1" xfId="1815" quotePrefix="1" applyFont="1" applyFill="1" applyBorder="1" applyAlignment="1">
      <alignment horizontal="center" vertical="center"/>
    </xf>
    <xf numFmtId="192" fontId="8" fillId="0" borderId="1" xfId="1800" quotePrefix="1" applyFont="1" applyFill="1" applyBorder="1" applyAlignment="1">
      <alignment horizontal="center" vertical="center"/>
    </xf>
    <xf numFmtId="192" fontId="8" fillId="0" borderId="1" xfId="1799" quotePrefix="1" applyFont="1" applyFill="1" applyBorder="1" applyAlignment="1">
      <alignment horizontal="center" vertical="center"/>
    </xf>
    <xf numFmtId="192" fontId="8" fillId="0" borderId="1" xfId="1828" quotePrefix="1" applyFont="1" applyFill="1" applyBorder="1" applyAlignment="1">
      <alignment horizontal="center" vertical="center"/>
    </xf>
    <xf numFmtId="192" fontId="8" fillId="0" borderId="1" xfId="1880" quotePrefix="1" applyFont="1" applyFill="1" applyBorder="1" applyAlignment="1">
      <alignment horizontal="center" vertical="center"/>
    </xf>
    <xf numFmtId="192" fontId="8" fillId="0" borderId="1" xfId="1816" quotePrefix="1" applyFont="1" applyFill="1" applyBorder="1" applyAlignment="1">
      <alignment horizontal="center" vertical="center"/>
    </xf>
    <xf numFmtId="177" fontId="8" fillId="2" borderId="1" xfId="1836" applyNumberFormat="1" applyFont="1" applyFill="1" applyBorder="1" applyAlignment="1">
      <alignment horizontal="center" vertical="center"/>
    </xf>
    <xf numFmtId="192" fontId="8" fillId="0" borderId="1" xfId="1931" quotePrefix="1" applyFont="1" applyFill="1" applyBorder="1" applyAlignment="1">
      <alignment horizontal="center" vertical="center"/>
    </xf>
    <xf numFmtId="192" fontId="8" fillId="0" borderId="1" xfId="2009" quotePrefix="1" applyNumberFormat="1" applyFont="1" applyFill="1" applyBorder="1" applyAlignment="1">
      <alignment horizontal="center" vertical="center"/>
    </xf>
    <xf numFmtId="192" fontId="8" fillId="0" borderId="1" xfId="1795" quotePrefix="1" applyFont="1" applyFill="1" applyBorder="1" applyAlignment="1">
      <alignment horizontal="center" vertical="center"/>
    </xf>
    <xf numFmtId="192" fontId="8" fillId="2" borderId="1" xfId="1796" quotePrefix="1" applyFont="1" applyFill="1" applyBorder="1" applyAlignment="1">
      <alignment horizontal="center" vertical="center"/>
    </xf>
    <xf numFmtId="192" fontId="8" fillId="0" borderId="1" xfId="1834" quotePrefix="1" applyFont="1" applyFill="1" applyBorder="1" applyAlignment="1">
      <alignment horizontal="center" vertical="center"/>
    </xf>
    <xf numFmtId="177" fontId="8" fillId="0" borderId="1" xfId="1840" applyNumberFormat="1" applyFont="1" applyFill="1" applyBorder="1" applyAlignment="1">
      <alignment horizontal="center" vertical="center"/>
    </xf>
    <xf numFmtId="192" fontId="8" fillId="0" borderId="1" xfId="1786" quotePrefix="1" applyFont="1" applyFill="1" applyBorder="1" applyAlignment="1">
      <alignment horizontal="center" vertical="center"/>
    </xf>
    <xf numFmtId="192" fontId="8" fillId="0" borderId="1" xfId="1825" quotePrefix="1" applyFont="1" applyFill="1" applyBorder="1" applyAlignment="1">
      <alignment horizontal="center" vertical="center"/>
    </xf>
    <xf numFmtId="192" fontId="8" fillId="0" borderId="1" xfId="1942" quotePrefix="1" applyFont="1" applyFill="1" applyBorder="1" applyAlignment="1">
      <alignment horizontal="center" vertical="center"/>
    </xf>
    <xf numFmtId="192" fontId="8" fillId="0" borderId="1" xfId="1998" quotePrefix="1" applyFont="1" applyFill="1" applyBorder="1" applyAlignment="1">
      <alignment horizontal="center" vertical="center"/>
    </xf>
    <xf numFmtId="192" fontId="8" fillId="0" borderId="1" xfId="1833" quotePrefix="1" applyFont="1" applyFill="1" applyBorder="1" applyAlignment="1">
      <alignment horizontal="center" vertical="center"/>
    </xf>
    <xf numFmtId="192" fontId="8" fillId="0" borderId="1" xfId="1781" quotePrefix="1" applyFont="1" applyFill="1" applyBorder="1" applyAlignment="1">
      <alignment horizontal="center" vertical="center"/>
    </xf>
    <xf numFmtId="192" fontId="8" fillId="0" borderId="1" xfId="1823" quotePrefix="1" applyFont="1" applyFill="1" applyBorder="1" applyAlignment="1">
      <alignment horizontal="center" vertical="center"/>
    </xf>
    <xf numFmtId="192" fontId="8" fillId="0" borderId="1" xfId="2000" quotePrefix="1" applyFont="1" applyFill="1" applyBorder="1" applyAlignment="1">
      <alignment horizontal="center" vertical="center"/>
    </xf>
    <xf numFmtId="192" fontId="8" fillId="0" borderId="1" xfId="1996" quotePrefix="1" applyFont="1" applyFill="1" applyBorder="1" applyAlignment="1">
      <alignment horizontal="center" vertical="center"/>
    </xf>
    <xf numFmtId="177" fontId="8" fillId="0" borderId="1" xfId="1986" applyNumberFormat="1" applyFont="1" applyFill="1" applyBorder="1" applyAlignment="1">
      <alignment horizontal="center" vertical="center"/>
    </xf>
    <xf numFmtId="192" fontId="8" fillId="0" borderId="1" xfId="1963" quotePrefix="1" applyFont="1" applyFill="1" applyBorder="1" applyAlignment="1">
      <alignment horizontal="center" vertical="center"/>
    </xf>
    <xf numFmtId="192" fontId="8" fillId="0" borderId="1" xfId="1818" quotePrefix="1" applyFont="1" applyFill="1" applyBorder="1" applyAlignment="1">
      <alignment horizontal="center" vertical="center"/>
    </xf>
    <xf numFmtId="192" fontId="8" fillId="0" borderId="1" xfId="1785" quotePrefix="1" applyFont="1" applyFill="1" applyBorder="1" applyAlignment="1">
      <alignment horizontal="center" vertical="center"/>
    </xf>
    <xf numFmtId="192" fontId="8" fillId="0" borderId="1" xfId="1821" quotePrefix="1" applyFont="1" applyFill="1" applyBorder="1" applyAlignment="1">
      <alignment horizontal="center" vertical="center"/>
    </xf>
    <xf numFmtId="192" fontId="8" fillId="0" borderId="1" xfId="1878" quotePrefix="1" applyFont="1" applyFill="1" applyBorder="1" applyAlignment="1">
      <alignment horizontal="center" vertical="center"/>
    </xf>
    <xf numFmtId="177" fontId="8" fillId="0" borderId="1" xfId="1847" applyNumberFormat="1" applyFont="1" applyFill="1" applyBorder="1" applyAlignment="1">
      <alignment horizontal="center" vertical="center"/>
    </xf>
    <xf numFmtId="192" fontId="8" fillId="0" borderId="1" xfId="1943" quotePrefix="1" applyFont="1" applyFill="1" applyBorder="1" applyAlignment="1">
      <alignment horizontal="center" vertical="center"/>
    </xf>
    <xf numFmtId="192" fontId="8" fillId="0" borderId="1" xfId="1805" quotePrefix="1" applyFont="1" applyFill="1" applyBorder="1" applyAlignment="1">
      <alignment horizontal="center" vertical="center"/>
    </xf>
    <xf numFmtId="192" fontId="8" fillId="0" borderId="1" xfId="1988" quotePrefix="1" applyFont="1" applyFill="1" applyBorder="1" applyAlignment="1">
      <alignment horizontal="center" vertical="center"/>
    </xf>
    <xf numFmtId="177" fontId="8" fillId="0" borderId="1" xfId="1988" quotePrefix="1" applyNumberFormat="1" applyFont="1" applyFill="1" applyBorder="1" applyAlignment="1">
      <alignment horizontal="center" vertical="center"/>
    </xf>
    <xf numFmtId="49" fontId="8" fillId="0" borderId="1" xfId="1988" quotePrefix="1" applyNumberFormat="1" applyFont="1" applyFill="1" applyBorder="1" applyAlignment="1">
      <alignment horizontal="center" vertical="center"/>
    </xf>
    <xf numFmtId="2" fontId="27" fillId="2" borderId="1" xfId="2009" applyNumberFormat="1" applyFont="1" applyFill="1" applyBorder="1" applyAlignment="1">
      <alignment horizontal="center" vertical="center"/>
    </xf>
    <xf numFmtId="167" fontId="13" fillId="2" borderId="1" xfId="2009" applyNumberFormat="1" applyFont="1" applyFill="1" applyBorder="1" applyAlignment="1">
      <alignment horizontal="center" vertical="center"/>
    </xf>
    <xf numFmtId="1" fontId="19" fillId="7" borderId="1" xfId="1" applyNumberFormat="1" applyFont="1" applyFill="1" applyBorder="1" applyAlignment="1">
      <alignment horizontal="center" vertical="center"/>
    </xf>
    <xf numFmtId="167" fontId="9" fillId="2" borderId="6" xfId="0" applyNumberFormat="1" applyFont="1" applyFill="1" applyBorder="1" applyAlignment="1">
      <alignment horizontal="center" vertical="center"/>
    </xf>
    <xf numFmtId="192" fontId="37" fillId="0" borderId="0" xfId="2009" applyNumberFormat="1" applyFont="1" applyFill="1" applyBorder="1" applyAlignment="1">
      <alignment horizontal="center" vertical="center"/>
    </xf>
    <xf numFmtId="192" fontId="37" fillId="0" borderId="0" xfId="2009" applyNumberFormat="1" applyFont="1" applyFill="1" applyBorder="1" applyAlignment="1">
      <alignment horizontal="center" vertical="center"/>
    </xf>
    <xf numFmtId="192" fontId="37" fillId="2" borderId="0" xfId="2009" applyNumberFormat="1" applyFont="1" applyFill="1" applyBorder="1" applyAlignment="1">
      <alignment horizontal="center" vertical="center"/>
    </xf>
    <xf numFmtId="192" fontId="37" fillId="0" borderId="0" xfId="2009" applyNumberFormat="1" applyFont="1" applyFill="1" applyBorder="1" applyAlignment="1">
      <alignment horizontal="center" vertical="center"/>
    </xf>
    <xf numFmtId="192" fontId="37" fillId="2" borderId="0" xfId="2009" applyNumberFormat="1" applyFont="1" applyFill="1" applyBorder="1" applyAlignment="1">
      <alignment horizontal="center" vertical="center"/>
    </xf>
    <xf numFmtId="192" fontId="16" fillId="2" borderId="0" xfId="2009" applyNumberFormat="1" applyFont="1" applyFill="1" applyBorder="1" applyAlignment="1">
      <alignment horizontal="center" vertical="center"/>
    </xf>
    <xf numFmtId="192" fontId="16" fillId="2" borderId="0" xfId="2009" applyNumberFormat="1" applyFont="1" applyFill="1" applyBorder="1" applyAlignment="1">
      <alignment horizontal="center" vertical="center"/>
    </xf>
    <xf numFmtId="166" fontId="37" fillId="2" borderId="0" xfId="2009" applyNumberFormat="1" applyFont="1" applyFill="1" applyBorder="1" applyAlignment="1">
      <alignment horizontal="center" vertical="center"/>
    </xf>
    <xf numFmtId="192" fontId="37" fillId="2" borderId="0" xfId="2009" applyNumberFormat="1" applyFont="1" applyFill="1" applyBorder="1" applyAlignment="1">
      <alignment horizontal="center" vertical="center"/>
    </xf>
    <xf numFmtId="167" fontId="63" fillId="2" borderId="0" xfId="2009" applyNumberFormat="1" applyFont="1" applyFill="1" applyBorder="1" applyAlignment="1">
      <alignment horizontal="center" vertical="center"/>
    </xf>
    <xf numFmtId="174" fontId="37" fillId="2" borderId="0" xfId="2009" applyNumberFormat="1" applyFont="1" applyFill="1" applyBorder="1" applyAlignment="1">
      <alignment horizontal="center" vertical="center"/>
    </xf>
    <xf numFmtId="167" fontId="18" fillId="2" borderId="0" xfId="2009" applyNumberFormat="1" applyFont="1" applyFill="1" applyBorder="1" applyAlignment="1">
      <alignment horizontal="center" vertical="center"/>
    </xf>
    <xf numFmtId="176" fontId="4" fillId="2" borderId="0" xfId="2009" applyNumberFormat="1" applyFont="1" applyFill="1" applyBorder="1" applyAlignment="1">
      <alignment horizontal="center" vertical="center"/>
    </xf>
    <xf numFmtId="192" fontId="29" fillId="2" borderId="1" xfId="2009" applyNumberFormat="1" applyFont="1" applyFill="1" applyBorder="1" applyAlignment="1">
      <alignment horizontal="center"/>
    </xf>
    <xf numFmtId="167" fontId="64" fillId="2" borderId="1" xfId="2009" applyNumberFormat="1" applyFont="1" applyFill="1" applyBorder="1" applyAlignment="1">
      <alignment horizontal="center" vertical="center" wrapText="1"/>
    </xf>
    <xf numFmtId="167" fontId="65" fillId="2" borderId="1" xfId="2009" applyNumberFormat="1" applyFont="1" applyFill="1" applyBorder="1" applyAlignment="1">
      <alignment horizontal="center" vertical="center" wrapText="1"/>
    </xf>
    <xf numFmtId="192" fontId="48" fillId="2" borderId="1" xfId="2009" applyNumberFormat="1" applyFont="1" applyFill="1" applyBorder="1" applyAlignment="1">
      <alignment horizontal="center" vertical="center" wrapText="1"/>
    </xf>
    <xf numFmtId="192" fontId="32" fillId="4" borderId="1" xfId="2009" applyNumberFormat="1" applyFont="1" applyFill="1" applyBorder="1" applyAlignment="1">
      <alignment horizontal="center" vertical="center" wrapText="1"/>
    </xf>
    <xf numFmtId="1" fontId="8" fillId="0" borderId="1" xfId="2009" applyNumberFormat="1" applyFont="1" applyFill="1" applyBorder="1" applyAlignment="1">
      <alignment horizontal="center" vertical="center"/>
    </xf>
    <xf numFmtId="192" fontId="41" fillId="0" borderId="1" xfId="2009" applyNumberFormat="1" applyFont="1" applyFill="1" applyBorder="1" applyAlignment="1">
      <alignment horizontal="center" vertical="center"/>
    </xf>
    <xf numFmtId="192" fontId="8" fillId="2" borderId="1" xfId="2009" applyNumberFormat="1" applyFont="1" applyFill="1" applyBorder="1" applyAlignment="1">
      <alignment horizontal="center" vertical="center"/>
    </xf>
    <xf numFmtId="192" fontId="40" fillId="2" borderId="1" xfId="2009" applyNumberFormat="1" applyFont="1" applyFill="1" applyBorder="1" applyAlignment="1" applyProtection="1">
      <alignment horizontal="center" vertical="center" wrapText="1"/>
    </xf>
    <xf numFmtId="192" fontId="41" fillId="2" borderId="1" xfId="2009" applyNumberFormat="1" applyFont="1" applyFill="1" applyBorder="1" applyAlignment="1" applyProtection="1">
      <alignment horizontal="center" vertical="center" wrapText="1"/>
    </xf>
    <xf numFmtId="192" fontId="41" fillId="2" borderId="1" xfId="2009" applyNumberFormat="1" applyFont="1" applyFill="1" applyBorder="1" applyAlignment="1" applyProtection="1">
      <alignment horizontal="center" vertical="center" wrapText="1"/>
    </xf>
    <xf numFmtId="192" fontId="12" fillId="2" borderId="1" xfId="2009" applyNumberFormat="1" applyFont="1" applyFill="1" applyBorder="1" applyAlignment="1">
      <alignment horizontal="center" vertical="center" textRotation="90"/>
    </xf>
    <xf numFmtId="166" fontId="12" fillId="2" borderId="1" xfId="2009" applyNumberFormat="1" applyFont="1" applyFill="1" applyBorder="1" applyAlignment="1">
      <alignment horizontal="center" vertical="center"/>
    </xf>
    <xf numFmtId="173" fontId="66" fillId="2" borderId="1" xfId="2009" applyNumberFormat="1" applyFont="1" applyFill="1" applyBorder="1" applyAlignment="1">
      <alignment horizontal="center" vertical="center" wrapText="1"/>
    </xf>
    <xf numFmtId="192" fontId="41" fillId="2" borderId="1" xfId="2009" applyNumberFormat="1" applyFont="1" applyFill="1" applyBorder="1" applyAlignment="1">
      <alignment horizontal="center" vertical="center" wrapText="1"/>
    </xf>
    <xf numFmtId="192" fontId="39" fillId="2" borderId="1" xfId="2009" applyNumberFormat="1" applyFont="1" applyFill="1" applyBorder="1" applyAlignment="1">
      <alignment horizontal="center" vertical="center"/>
    </xf>
    <xf numFmtId="192" fontId="14" fillId="2" borderId="1" xfId="2009" applyNumberFormat="1" applyFont="1" applyFill="1" applyBorder="1" applyAlignment="1">
      <alignment horizontal="center" vertical="center"/>
    </xf>
    <xf numFmtId="176" fontId="14" fillId="2" borderId="1" xfId="2009" applyNumberFormat="1" applyFont="1" applyFill="1" applyBorder="1" applyAlignment="1">
      <alignment horizontal="center" vertical="center"/>
    </xf>
    <xf numFmtId="166" fontId="12" fillId="2" borderId="1" xfId="2009" applyNumberFormat="1" applyFont="1" applyFill="1" applyBorder="1" applyAlignment="1">
      <alignment horizontal="center" vertical="center" wrapText="1"/>
    </xf>
    <xf numFmtId="192" fontId="11" fillId="2" borderId="1" xfId="2009" applyNumberFormat="1" applyFont="1" applyFill="1" applyBorder="1" applyAlignment="1">
      <alignment horizontal="center" vertical="center"/>
    </xf>
    <xf numFmtId="192" fontId="13" fillId="2" borderId="1" xfId="2009" applyNumberFormat="1" applyFont="1" applyFill="1" applyBorder="1" applyAlignment="1">
      <alignment horizontal="center"/>
    </xf>
    <xf numFmtId="167" fontId="62" fillId="2" borderId="1" xfId="2009" applyNumberFormat="1" applyFont="1" applyFill="1" applyBorder="1" applyAlignment="1">
      <alignment horizontal="center" vertical="center" wrapText="1"/>
    </xf>
    <xf numFmtId="167" fontId="67" fillId="2" borderId="1" xfId="2009" applyNumberFormat="1" applyFont="1" applyFill="1" applyBorder="1" applyAlignment="1">
      <alignment horizontal="center" vertical="center" wrapText="1"/>
    </xf>
    <xf numFmtId="174" fontId="16" fillId="2" borderId="1" xfId="2009" applyNumberFormat="1" applyFont="1" applyFill="1" applyBorder="1" applyAlignment="1">
      <alignment horizontal="center" vertical="center" wrapText="1"/>
    </xf>
    <xf numFmtId="176" fontId="15" fillId="2" borderId="1" xfId="2009" applyNumberFormat="1" applyFont="1" applyFill="1" applyBorder="1" applyAlignment="1">
      <alignment horizontal="center" vertical="center" wrapText="1"/>
    </xf>
    <xf numFmtId="192" fontId="18" fillId="2" borderId="1" xfId="2009" applyNumberFormat="1" applyFont="1" applyFill="1" applyBorder="1" applyAlignment="1">
      <alignment horizontal="center" vertical="center" wrapText="1"/>
    </xf>
    <xf numFmtId="166" fontId="33" fillId="3" borderId="1" xfId="2009" applyNumberFormat="1" applyFont="1" applyFill="1" applyBorder="1" applyAlignment="1">
      <alignment horizontal="center"/>
    </xf>
    <xf numFmtId="166" fontId="33" fillId="4" borderId="1" xfId="2009" applyNumberFormat="1" applyFont="1" applyFill="1" applyBorder="1" applyAlignment="1">
      <alignment horizontal="center"/>
    </xf>
    <xf numFmtId="166" fontId="33" fillId="2" borderId="1" xfId="2009" applyNumberFormat="1" applyFont="1" applyFill="1" applyBorder="1" applyAlignment="1">
      <alignment horizontal="center"/>
    </xf>
    <xf numFmtId="192" fontId="49" fillId="2" borderId="1" xfId="2009" applyNumberFormat="1" applyFont="1" applyFill="1" applyBorder="1" applyAlignment="1">
      <alignment horizontal="left" vertical="center" wrapText="1"/>
    </xf>
    <xf numFmtId="170" fontId="16" fillId="2" borderId="1" xfId="2010" applyNumberFormat="1" applyFont="1" applyFill="1" applyBorder="1" applyAlignment="1" applyProtection="1">
      <alignment horizontal="center" vertical="center" wrapText="1"/>
    </xf>
    <xf numFmtId="167" fontId="67" fillId="2" borderId="1" xfId="2009" applyNumberFormat="1" applyFont="1" applyFill="1" applyBorder="1" applyAlignment="1">
      <alignment horizontal="center" vertical="center"/>
    </xf>
    <xf numFmtId="184" fontId="27" fillId="3" borderId="1" xfId="2009" applyNumberFormat="1" applyFont="1" applyFill="1" applyBorder="1" applyAlignment="1">
      <alignment horizontal="center" vertical="center"/>
    </xf>
    <xf numFmtId="44" fontId="27" fillId="4" borderId="1" xfId="5" applyFont="1" applyFill="1" applyBorder="1" applyAlignment="1">
      <alignment horizontal="center" vertical="center"/>
    </xf>
    <xf numFmtId="192" fontId="27" fillId="2" borderId="1" xfId="2009" applyNumberFormat="1" applyFont="1" applyFill="1" applyBorder="1" applyAlignment="1">
      <alignment horizontal="center" vertical="center"/>
    </xf>
    <xf numFmtId="44" fontId="27" fillId="2" borderId="0" xfId="5" applyFont="1" applyFill="1" applyBorder="1" applyAlignment="1">
      <alignment horizontal="center" vertical="center"/>
    </xf>
    <xf numFmtId="167" fontId="62" fillId="2" borderId="1" xfId="2009" applyNumberFormat="1" applyFont="1" applyFill="1" applyBorder="1" applyAlignment="1">
      <alignment horizontal="center" vertical="center"/>
    </xf>
    <xf numFmtId="192" fontId="59" fillId="2" borderId="1" xfId="2009" applyNumberFormat="1" applyFont="1" applyFill="1" applyBorder="1" applyAlignment="1">
      <alignment horizontal="center" vertical="center"/>
    </xf>
    <xf numFmtId="166" fontId="10" fillId="5" borderId="1" xfId="2010" applyNumberFormat="1" applyFont="1" applyFill="1" applyBorder="1" applyAlignment="1" applyProtection="1">
      <alignment horizontal="center" vertical="center" wrapText="1"/>
    </xf>
    <xf numFmtId="192" fontId="15" fillId="5" borderId="1" xfId="2009" applyNumberFormat="1" applyFont="1" applyFill="1" applyBorder="1" applyAlignment="1">
      <alignment horizontal="center" vertical="center"/>
    </xf>
    <xf numFmtId="192" fontId="61" fillId="2" borderId="1" xfId="2009" applyNumberFormat="1" applyFont="1" applyFill="1" applyBorder="1" applyAlignment="1">
      <alignment horizontal="center" vertical="center"/>
    </xf>
    <xf numFmtId="192" fontId="49" fillId="0" borderId="1" xfId="2009" applyNumberFormat="1" applyFont="1" applyFill="1" applyBorder="1" applyAlignment="1">
      <alignment horizontal="center" vertical="center"/>
    </xf>
    <xf numFmtId="192" fontId="49" fillId="0" borderId="1" xfId="2009" applyNumberFormat="1" applyFont="1" applyFill="1" applyBorder="1" applyAlignment="1">
      <alignment horizontal="left" vertical="center" wrapText="1"/>
    </xf>
    <xf numFmtId="167" fontId="16" fillId="5" borderId="1" xfId="2009" applyNumberFormat="1" applyFont="1" applyFill="1" applyBorder="1" applyAlignment="1">
      <alignment horizontal="center" vertical="center"/>
    </xf>
    <xf numFmtId="167" fontId="67" fillId="5" borderId="1" xfId="2009" applyNumberFormat="1" applyFont="1" applyFill="1" applyBorder="1" applyAlignment="1">
      <alignment horizontal="center" vertical="center"/>
    </xf>
    <xf numFmtId="183" fontId="16" fillId="5" borderId="1" xfId="2009" applyNumberFormat="1" applyFont="1" applyFill="1" applyBorder="1" applyAlignment="1">
      <alignment horizontal="center" vertical="center"/>
    </xf>
    <xf numFmtId="167" fontId="15" fillId="5" borderId="1" xfId="2009" applyNumberFormat="1" applyFont="1" applyFill="1" applyBorder="1" applyAlignment="1">
      <alignment horizontal="center" vertical="center"/>
    </xf>
    <xf numFmtId="167" fontId="34" fillId="5" borderId="1" xfId="2009" applyNumberFormat="1" applyFont="1" applyFill="1" applyBorder="1" applyAlignment="1">
      <alignment horizontal="center" vertical="center"/>
    </xf>
    <xf numFmtId="169" fontId="13" fillId="5" borderId="1" xfId="2009" applyNumberFormat="1" applyFont="1" applyFill="1" applyBorder="1" applyAlignment="1">
      <alignment horizontal="center" vertical="center"/>
    </xf>
    <xf numFmtId="192" fontId="53" fillId="5" borderId="1" xfId="2009" applyNumberFormat="1" applyFont="1" applyFill="1" applyBorder="1" applyAlignment="1">
      <alignment horizontal="center" vertical="center"/>
    </xf>
    <xf numFmtId="44" fontId="27" fillId="5" borderId="1" xfId="5" applyFont="1" applyFill="1" applyBorder="1" applyAlignment="1">
      <alignment horizontal="center" vertical="center"/>
    </xf>
    <xf numFmtId="192" fontId="27" fillId="2" borderId="10" xfId="2009" applyNumberFormat="1" applyFont="1" applyFill="1" applyBorder="1" applyAlignment="1">
      <alignment horizontal="center" vertical="center"/>
    </xf>
    <xf numFmtId="167" fontId="68" fillId="2" borderId="0" xfId="2009" applyNumberFormat="1" applyFont="1" applyFill="1"/>
    <xf numFmtId="1" fontId="18" fillId="2" borderId="1" xfId="0" applyNumberFormat="1" applyFont="1" applyFill="1" applyBorder="1" applyAlignment="1">
      <alignment horizontal="center" vertical="center"/>
    </xf>
    <xf numFmtId="1" fontId="2" fillId="7" borderId="1" xfId="1" applyNumberFormat="1" applyFont="1" applyFill="1" applyBorder="1" applyAlignment="1">
      <alignment horizontal="center" vertical="center"/>
    </xf>
    <xf numFmtId="192" fontId="32" fillId="2" borderId="1" xfId="2009" applyNumberFormat="1" applyFont="1" applyFill="1" applyBorder="1" applyAlignment="1">
      <alignment horizontal="center" vertical="center" wrapText="1"/>
    </xf>
    <xf numFmtId="1" fontId="16" fillId="0" borderId="9" xfId="2009" applyNumberFormat="1" applyFont="1" applyFill="1" applyBorder="1" applyAlignment="1">
      <alignment vertical="center"/>
    </xf>
    <xf numFmtId="1" fontId="16" fillId="0" borderId="3" xfId="2009" applyNumberFormat="1" applyFont="1" applyFill="1" applyBorder="1" applyAlignment="1">
      <alignment vertical="center"/>
    </xf>
    <xf numFmtId="1" fontId="16" fillId="0" borderId="1" xfId="2009" applyNumberFormat="1" applyFont="1" applyFill="1" applyBorder="1" applyAlignment="1">
      <alignment vertical="center"/>
    </xf>
    <xf numFmtId="192" fontId="11" fillId="2" borderId="37" xfId="0" applyNumberFormat="1" applyFont="1" applyFill="1" applyBorder="1" applyAlignment="1"/>
    <xf numFmtId="192" fontId="11" fillId="2" borderId="9" xfId="0" applyNumberFormat="1" applyFont="1" applyFill="1" applyBorder="1" applyAlignment="1"/>
    <xf numFmtId="192" fontId="11" fillId="2" borderId="3" xfId="0" applyNumberFormat="1" applyFont="1" applyFill="1" applyBorder="1" applyAlignment="1"/>
    <xf numFmtId="2" fontId="20" fillId="2" borderId="0" xfId="2009" applyNumberFormat="1" applyFont="1" applyFill="1" applyAlignment="1">
      <alignment vertical="center"/>
    </xf>
    <xf numFmtId="192" fontId="50" fillId="3" borderId="1" xfId="0" applyFont="1" applyFill="1" applyBorder="1" applyAlignment="1">
      <alignment vertical="center"/>
    </xf>
    <xf numFmtId="175" fontId="18" fillId="3" borderId="1" xfId="5" applyNumberFormat="1" applyFont="1" applyFill="1" applyBorder="1" applyAlignment="1">
      <alignment horizontal="center" vertical="center"/>
    </xf>
    <xf numFmtId="1" fontId="2" fillId="5" borderId="1" xfId="1" applyNumberFormat="1" applyFont="1" applyFill="1" applyBorder="1" applyAlignment="1">
      <alignment horizontal="center" vertical="center"/>
    </xf>
    <xf numFmtId="192" fontId="32" fillId="2" borderId="1" xfId="2009" applyNumberFormat="1" applyFont="1" applyFill="1" applyBorder="1" applyAlignment="1">
      <alignment horizontal="center" vertical="center" wrapText="1"/>
    </xf>
    <xf numFmtId="192" fontId="30" fillId="2" borderId="1" xfId="2009" applyNumberFormat="1" applyFont="1" applyFill="1" applyBorder="1" applyAlignment="1">
      <alignment horizontal="center" vertical="center" wrapText="1"/>
    </xf>
    <xf numFmtId="192" fontId="70" fillId="2" borderId="13" xfId="2009" applyNumberFormat="1" applyFont="1" applyFill="1" applyBorder="1" applyAlignment="1">
      <alignment horizontal="center" vertical="center"/>
    </xf>
    <xf numFmtId="192" fontId="39" fillId="2" borderId="1" xfId="2009" applyNumberFormat="1" applyFont="1" applyFill="1" applyBorder="1" applyAlignment="1">
      <alignment horizontal="center" vertical="center" wrapText="1"/>
    </xf>
    <xf numFmtId="167" fontId="15" fillId="0" borderId="1" xfId="2009" applyNumberFormat="1" applyFont="1" applyFill="1" applyBorder="1" applyAlignment="1">
      <alignment horizontal="center" vertical="center"/>
    </xf>
    <xf numFmtId="192" fontId="60" fillId="2" borderId="0" xfId="2009" applyNumberFormat="1" applyFont="1" applyFill="1" applyAlignment="1">
      <alignment vertical="top"/>
    </xf>
    <xf numFmtId="192" fontId="60" fillId="2" borderId="0" xfId="2009" applyNumberFormat="1" applyFont="1" applyFill="1"/>
    <xf numFmtId="191" fontId="15" fillId="2" borderId="1" xfId="295" applyNumberFormat="1" applyFont="1" applyFill="1" applyBorder="1" applyAlignment="1">
      <alignment horizontal="center" vertical="center"/>
    </xf>
    <xf numFmtId="2" fontId="16" fillId="2" borderId="0" xfId="2009" applyNumberFormat="1" applyFont="1" applyFill="1" applyAlignment="1">
      <alignment vertical="center"/>
    </xf>
    <xf numFmtId="2" fontId="16" fillId="2" borderId="0" xfId="2009" applyNumberFormat="1" applyFont="1" applyFill="1" applyBorder="1" applyAlignment="1">
      <alignment vertical="center"/>
    </xf>
    <xf numFmtId="2" fontId="14" fillId="2" borderId="0" xfId="2009" applyNumberFormat="1" applyFont="1" applyFill="1" applyBorder="1"/>
    <xf numFmtId="2" fontId="60" fillId="2" borderId="0" xfId="2009" applyNumberFormat="1" applyFont="1" applyFill="1" applyBorder="1"/>
    <xf numFmtId="2" fontId="14" fillId="2" borderId="0" xfId="2009" applyNumberFormat="1" applyFont="1" applyFill="1"/>
    <xf numFmtId="2" fontId="60" fillId="2" borderId="0" xfId="2009" applyNumberFormat="1" applyFont="1" applyFill="1"/>
    <xf numFmtId="2" fontId="16" fillId="2" borderId="0" xfId="2009" applyNumberFormat="1" applyFont="1" applyFill="1" applyBorder="1" applyAlignment="1">
      <alignment horizontal="center"/>
    </xf>
    <xf numFmtId="1" fontId="18" fillId="7" borderId="1" xfId="0" applyNumberFormat="1" applyFont="1" applyFill="1" applyBorder="1" applyAlignment="1">
      <alignment horizontal="center" vertical="center"/>
    </xf>
    <xf numFmtId="1" fontId="16" fillId="0" borderId="2" xfId="2009" applyNumberFormat="1" applyFont="1" applyFill="1" applyBorder="1" applyAlignment="1">
      <alignment horizontal="center" vertical="center"/>
    </xf>
    <xf numFmtId="1" fontId="16" fillId="0" borderId="9" xfId="2009" applyNumberFormat="1" applyFont="1" applyFill="1" applyBorder="1" applyAlignment="1">
      <alignment horizontal="center" vertical="center"/>
    </xf>
    <xf numFmtId="192" fontId="32" fillId="3" borderId="6" xfId="2009" applyNumberFormat="1" applyFont="1" applyFill="1" applyBorder="1" applyAlignment="1">
      <alignment horizontal="center" vertical="center" wrapText="1"/>
    </xf>
    <xf numFmtId="192" fontId="16" fillId="3" borderId="6" xfId="2009" applyNumberFormat="1" applyFont="1" applyFill="1" applyBorder="1" applyAlignment="1">
      <alignment horizontal="center" vertical="center" wrapText="1"/>
    </xf>
    <xf numFmtId="0" fontId="37" fillId="2" borderId="13" xfId="2009" applyNumberFormat="1" applyFont="1" applyFill="1" applyBorder="1" applyAlignment="1">
      <alignment horizontal="center" vertical="center"/>
    </xf>
    <xf numFmtId="0" fontId="12" fillId="2" borderId="1" xfId="2009" applyNumberFormat="1" applyFont="1" applyFill="1" applyBorder="1" applyAlignment="1">
      <alignment horizontal="center" vertical="center" wrapText="1"/>
    </xf>
    <xf numFmtId="0" fontId="16" fillId="2" borderId="1" xfId="2009" applyNumberFormat="1" applyFont="1" applyFill="1" applyBorder="1" applyAlignment="1">
      <alignment horizontal="center" vertical="center" textRotation="90" wrapText="1"/>
    </xf>
    <xf numFmtId="0" fontId="16" fillId="2" borderId="1" xfId="2009" applyNumberFormat="1" applyFont="1" applyFill="1" applyBorder="1" applyAlignment="1">
      <alignment horizontal="center" vertical="center"/>
    </xf>
    <xf numFmtId="0" fontId="15" fillId="2" borderId="1" xfId="2009" applyNumberFormat="1" applyFont="1" applyFill="1" applyBorder="1" applyAlignment="1">
      <alignment horizontal="center" vertical="center"/>
    </xf>
    <xf numFmtId="0" fontId="16" fillId="0" borderId="1" xfId="2009" applyNumberFormat="1" applyFont="1" applyFill="1" applyBorder="1" applyAlignment="1">
      <alignment horizontal="center" vertical="center"/>
    </xf>
    <xf numFmtId="0" fontId="23" fillId="2" borderId="0" xfId="2009" applyNumberFormat="1" applyFill="1" applyBorder="1" applyAlignment="1">
      <alignment vertical="top"/>
    </xf>
    <xf numFmtId="0" fontId="23" fillId="2" borderId="0" xfId="2009" applyNumberFormat="1" applyFill="1" applyBorder="1"/>
    <xf numFmtId="197" fontId="37" fillId="0" borderId="13" xfId="2009" applyNumberFormat="1" applyFont="1" applyFill="1" applyBorder="1" applyAlignment="1">
      <alignment horizontal="center" vertical="center"/>
    </xf>
    <xf numFmtId="197" fontId="41" fillId="2" borderId="6" xfId="2009" applyNumberFormat="1" applyFont="1" applyFill="1" applyBorder="1" applyAlignment="1" applyProtection="1">
      <alignment horizontal="center" vertical="center" wrapText="1"/>
    </xf>
    <xf numFmtId="197" fontId="15" fillId="2" borderId="1" xfId="2009" applyNumberFormat="1" applyFont="1" applyFill="1" applyBorder="1" applyAlignment="1" applyProtection="1">
      <alignment horizontal="center" vertical="center" wrapText="1"/>
    </xf>
    <xf numFmtId="197" fontId="16" fillId="2" borderId="1" xfId="2009" applyNumberFormat="1" applyFont="1" applyFill="1" applyBorder="1" applyAlignment="1">
      <alignment horizontal="center" vertical="center"/>
    </xf>
    <xf numFmtId="197" fontId="16" fillId="0" borderId="9" xfId="2009" applyNumberFormat="1" applyFont="1" applyFill="1" applyBorder="1" applyAlignment="1">
      <alignment horizontal="center" vertical="center"/>
    </xf>
    <xf numFmtId="197" fontId="28" fillId="2" borderId="0" xfId="2009" applyNumberFormat="1" applyFont="1" applyFill="1" applyAlignment="1">
      <alignment horizontal="center" vertical="top"/>
    </xf>
    <xf numFmtId="197" fontId="28" fillId="2" borderId="0" xfId="2009" applyNumberFormat="1" applyFont="1" applyFill="1" applyAlignment="1">
      <alignment horizontal="center"/>
    </xf>
    <xf numFmtId="197" fontId="0" fillId="0" borderId="0" xfId="0" applyNumberFormat="1"/>
    <xf numFmtId="197" fontId="0" fillId="2" borderId="0" xfId="0" applyNumberFormat="1" applyFill="1" applyAlignment="1">
      <alignment horizontal="center"/>
    </xf>
    <xf numFmtId="197" fontId="44" fillId="6" borderId="1" xfId="7" applyNumberFormat="1" applyFont="1" applyFill="1" applyBorder="1" applyAlignment="1">
      <alignment horizontal="center" vertical="center" wrapText="1"/>
    </xf>
    <xf numFmtId="197" fontId="44" fillId="0" borderId="1" xfId="7" applyNumberFormat="1" applyFont="1" applyFill="1" applyBorder="1" applyAlignment="1">
      <alignment horizontal="center" vertical="center" wrapText="1"/>
    </xf>
    <xf numFmtId="197" fontId="18" fillId="2" borderId="1" xfId="0" applyNumberFormat="1" applyFont="1" applyFill="1" applyBorder="1" applyAlignment="1">
      <alignment horizontal="center" vertical="center"/>
    </xf>
    <xf numFmtId="197" fontId="13" fillId="0" borderId="1" xfId="0" applyNumberFormat="1" applyFont="1" applyBorder="1" applyAlignment="1">
      <alignment horizontal="center"/>
    </xf>
    <xf numFmtId="197" fontId="5" fillId="0" borderId="1" xfId="0" applyNumberFormat="1" applyFont="1" applyBorder="1" applyAlignment="1">
      <alignment horizontal="center" vertical="center"/>
    </xf>
    <xf numFmtId="197" fontId="5" fillId="2" borderId="1" xfId="0" applyNumberFormat="1" applyFont="1" applyFill="1" applyBorder="1" applyAlignment="1">
      <alignment horizontal="center" vertical="center"/>
    </xf>
    <xf numFmtId="197" fontId="0" fillId="0" borderId="0" xfId="0" applyNumberFormat="1" applyAlignment="1">
      <alignment horizontal="center"/>
    </xf>
    <xf numFmtId="192" fontId="18" fillId="2" borderId="15" xfId="0" applyFont="1" applyFill="1" applyBorder="1" applyAlignment="1">
      <alignment vertical="center"/>
    </xf>
    <xf numFmtId="192" fontId="0" fillId="2" borderId="2" xfId="0" applyFill="1" applyBorder="1" applyAlignment="1">
      <alignment vertical="center"/>
    </xf>
    <xf numFmtId="192" fontId="0" fillId="2" borderId="9" xfId="0" applyFill="1" applyBorder="1" applyAlignment="1">
      <alignment vertical="center"/>
    </xf>
    <xf numFmtId="192" fontId="0" fillId="0" borderId="9" xfId="0" applyFill="1" applyBorder="1" applyAlignment="1">
      <alignment vertical="center"/>
    </xf>
    <xf numFmtId="192" fontId="0" fillId="0" borderId="13" xfId="0" applyFill="1" applyBorder="1" applyAlignment="1">
      <alignment vertical="center"/>
    </xf>
    <xf numFmtId="192" fontId="9" fillId="0" borderId="13" xfId="0" applyFont="1" applyFill="1" applyBorder="1" applyAlignment="1">
      <alignment vertical="center"/>
    </xf>
    <xf numFmtId="192" fontId="0" fillId="0" borderId="13" xfId="0" applyFill="1" applyBorder="1" applyAlignment="1">
      <alignment horizontal="center" vertical="center"/>
    </xf>
    <xf numFmtId="192" fontId="11" fillId="2" borderId="37" xfId="0" applyNumberFormat="1" applyFont="1" applyFill="1" applyBorder="1" applyAlignment="1">
      <alignment horizontal="left" vertical="center"/>
    </xf>
    <xf numFmtId="192" fontId="11" fillId="2" borderId="9" xfId="0" applyNumberFormat="1" applyFont="1" applyFill="1" applyBorder="1" applyAlignment="1">
      <alignment horizontal="left" vertical="center"/>
    </xf>
    <xf numFmtId="192" fontId="11" fillId="2" borderId="3" xfId="0" applyNumberFormat="1" applyFont="1" applyFill="1" applyBorder="1" applyAlignment="1">
      <alignment horizontal="left" vertical="center"/>
    </xf>
    <xf numFmtId="192" fontId="9" fillId="0" borderId="2" xfId="0" applyFont="1" applyFill="1" applyBorder="1" applyAlignment="1">
      <alignment horizontal="left" vertical="center"/>
    </xf>
    <xf numFmtId="192" fontId="9" fillId="0" borderId="9" xfId="0" applyFont="1" applyFill="1" applyBorder="1" applyAlignment="1">
      <alignment horizontal="left" vertical="center"/>
    </xf>
    <xf numFmtId="192" fontId="9" fillId="0" borderId="3" xfId="0" applyFont="1" applyFill="1" applyBorder="1" applyAlignment="1">
      <alignment horizontal="left" vertical="center"/>
    </xf>
    <xf numFmtId="3" fontId="9" fillId="0" borderId="2" xfId="0" applyNumberFormat="1" applyFont="1" applyFill="1" applyBorder="1" applyAlignment="1">
      <alignment horizontal="left" vertical="center"/>
    </xf>
    <xf numFmtId="3" fontId="9" fillId="0" borderId="9" xfId="0" applyNumberFormat="1" applyFont="1" applyFill="1" applyBorder="1" applyAlignment="1">
      <alignment horizontal="left" vertical="center"/>
    </xf>
    <xf numFmtId="3" fontId="9" fillId="0" borderId="3" xfId="0" applyNumberFormat="1" applyFont="1" applyFill="1" applyBorder="1" applyAlignment="1">
      <alignment horizontal="left" vertical="center"/>
    </xf>
    <xf numFmtId="192" fontId="9" fillId="2" borderId="2" xfId="0" applyFont="1" applyFill="1" applyBorder="1" applyAlignment="1">
      <alignment horizontal="left" vertical="center"/>
    </xf>
    <xf numFmtId="192" fontId="9" fillId="2" borderId="9" xfId="0" applyFont="1" applyFill="1" applyBorder="1" applyAlignment="1">
      <alignment horizontal="left" vertical="center"/>
    </xf>
    <xf numFmtId="192" fontId="9" fillId="2" borderId="3" xfId="0" applyFont="1" applyFill="1" applyBorder="1" applyAlignment="1">
      <alignment horizontal="left" vertical="center"/>
    </xf>
    <xf numFmtId="192" fontId="9" fillId="2" borderId="3" xfId="0" applyFont="1" applyFill="1" applyBorder="1" applyAlignment="1"/>
    <xf numFmtId="192" fontId="12" fillId="0" borderId="2" xfId="0" applyFont="1" applyFill="1" applyBorder="1" applyAlignment="1">
      <alignment horizontal="left" vertical="center"/>
    </xf>
    <xf numFmtId="192" fontId="12" fillId="0" borderId="9" xfId="0" applyFont="1" applyFill="1" applyBorder="1" applyAlignment="1">
      <alignment horizontal="left" vertical="center"/>
    </xf>
    <xf numFmtId="192" fontId="12" fillId="0" borderId="3" xfId="0" applyFont="1" applyFill="1" applyBorder="1" applyAlignment="1">
      <alignment horizontal="left" vertical="center"/>
    </xf>
    <xf numFmtId="3" fontId="21" fillId="0" borderId="2" xfId="0" applyNumberFormat="1" applyFont="1" applyFill="1" applyBorder="1" applyAlignment="1">
      <alignment horizontal="left" vertical="center"/>
    </xf>
    <xf numFmtId="3" fontId="21" fillId="0" borderId="9" xfId="0" applyNumberFormat="1" applyFont="1" applyFill="1" applyBorder="1" applyAlignment="1">
      <alignment horizontal="left" vertical="center"/>
    </xf>
    <xf numFmtId="3" fontId="21" fillId="0" borderId="3" xfId="0" applyNumberFormat="1" applyFont="1" applyFill="1" applyBorder="1" applyAlignment="1">
      <alignment horizontal="left" vertical="center"/>
    </xf>
    <xf numFmtId="4" fontId="9" fillId="2" borderId="3" xfId="0" applyNumberFormat="1" applyFont="1" applyFill="1" applyBorder="1" applyAlignment="1"/>
    <xf numFmtId="192" fontId="9" fillId="0" borderId="12" xfId="0" applyFont="1" applyFill="1" applyBorder="1" applyAlignment="1"/>
    <xf numFmtId="192" fontId="9" fillId="0" borderId="12" xfId="0" applyFont="1" applyFill="1" applyBorder="1"/>
    <xf numFmtId="192" fontId="0" fillId="2" borderId="5" xfId="0" applyFill="1" applyBorder="1"/>
    <xf numFmtId="192" fontId="9" fillId="2" borderId="13" xfId="0" applyFont="1" applyFill="1" applyBorder="1" applyAlignment="1"/>
    <xf numFmtId="192" fontId="9" fillId="0" borderId="13" xfId="0" applyFont="1" applyFill="1" applyBorder="1" applyAlignment="1"/>
    <xf numFmtId="167" fontId="19" fillId="0" borderId="3" xfId="0" applyNumberFormat="1" applyFont="1" applyFill="1" applyBorder="1" applyAlignment="1">
      <alignment vertical="center"/>
    </xf>
    <xf numFmtId="192" fontId="0" fillId="2" borderId="44" xfId="0" applyFill="1" applyBorder="1"/>
    <xf numFmtId="192" fontId="9" fillId="2" borderId="45" xfId="0" applyFont="1" applyFill="1" applyBorder="1" applyAlignment="1"/>
    <xf numFmtId="192" fontId="9" fillId="0" borderId="45" xfId="0" applyFont="1" applyFill="1" applyBorder="1" applyAlignment="1"/>
    <xf numFmtId="192" fontId="9" fillId="0" borderId="45" xfId="0" applyFont="1" applyFill="1" applyBorder="1"/>
    <xf numFmtId="192" fontId="0" fillId="0" borderId="45" xfId="0" applyFill="1" applyBorder="1"/>
    <xf numFmtId="192" fontId="0" fillId="0" borderId="45" xfId="0" applyFill="1" applyBorder="1" applyAlignment="1">
      <alignment horizontal="center"/>
    </xf>
    <xf numFmtId="0" fontId="0" fillId="2" borderId="0" xfId="0" applyNumberFormat="1" applyFill="1" applyBorder="1"/>
    <xf numFmtId="170" fontId="14" fillId="2" borderId="19" xfId="0" applyNumberFormat="1" applyFont="1" applyFill="1" applyBorder="1" applyAlignment="1">
      <alignment horizontal="center"/>
    </xf>
    <xf numFmtId="192" fontId="32" fillId="2" borderId="1" xfId="2009" applyNumberFormat="1" applyFont="1" applyFill="1" applyBorder="1" applyAlignment="1">
      <alignment horizontal="center" vertical="center"/>
    </xf>
    <xf numFmtId="192" fontId="2" fillId="0" borderId="1" xfId="1777" quotePrefix="1" applyFont="1" applyFill="1" applyBorder="1" applyAlignment="1">
      <alignment horizontal="center" vertical="center"/>
    </xf>
    <xf numFmtId="192" fontId="2" fillId="0" borderId="1" xfId="2001" quotePrefix="1" applyFont="1" applyFill="1" applyBorder="1" applyAlignment="1">
      <alignment horizontal="center" vertical="center"/>
    </xf>
    <xf numFmtId="192" fontId="2" fillId="0" borderId="1" xfId="1812" quotePrefix="1" applyFont="1" applyFill="1" applyBorder="1" applyAlignment="1">
      <alignment horizontal="center" vertical="center"/>
    </xf>
    <xf numFmtId="192" fontId="2" fillId="0" borderId="1" xfId="1929" quotePrefix="1" applyFont="1" applyFill="1" applyBorder="1" applyAlignment="1">
      <alignment horizontal="center" vertical="center"/>
    </xf>
    <xf numFmtId="177" fontId="2" fillId="0" borderId="1" xfId="1775" applyNumberFormat="1" applyFont="1" applyFill="1" applyBorder="1" applyAlignment="1">
      <alignment horizontal="center" vertical="center"/>
    </xf>
    <xf numFmtId="192" fontId="2" fillId="0" borderId="1" xfId="1997" quotePrefix="1" applyFont="1" applyFill="1" applyBorder="1" applyAlignment="1">
      <alignment horizontal="center" vertical="center"/>
    </xf>
    <xf numFmtId="192" fontId="2" fillId="0" borderId="1" xfId="1782" quotePrefix="1" applyFont="1" applyFill="1" applyBorder="1" applyAlignment="1">
      <alignment horizontal="center" vertical="center"/>
    </xf>
    <xf numFmtId="192" fontId="2" fillId="0" borderId="1" xfId="1949" quotePrefix="1" applyFont="1" applyFill="1" applyBorder="1" applyAlignment="1">
      <alignment horizontal="center" vertical="center"/>
    </xf>
    <xf numFmtId="192" fontId="2" fillId="0" borderId="1" xfId="1967" quotePrefix="1" applyFont="1" applyFill="1" applyBorder="1" applyAlignment="1">
      <alignment horizontal="center" vertical="center"/>
    </xf>
    <xf numFmtId="192" fontId="2" fillId="0" borderId="1" xfId="1966" quotePrefix="1" applyFont="1" applyFill="1" applyBorder="1" applyAlignment="1">
      <alignment horizontal="center" vertical="center"/>
    </xf>
    <xf numFmtId="192" fontId="2" fillId="0" borderId="1" xfId="1902" quotePrefix="1" applyFont="1" applyFill="1" applyBorder="1" applyAlignment="1">
      <alignment horizontal="center" vertical="center"/>
    </xf>
    <xf numFmtId="192" fontId="2" fillId="0" borderId="1" xfId="1787" quotePrefix="1" applyFont="1" applyFill="1" applyBorder="1" applyAlignment="1">
      <alignment horizontal="center" vertical="center"/>
    </xf>
    <xf numFmtId="192" fontId="2" fillId="0" borderId="1" xfId="1829" quotePrefix="1" applyFont="1" applyFill="1" applyBorder="1" applyAlignment="1">
      <alignment horizontal="center" vertical="center"/>
    </xf>
    <xf numFmtId="192" fontId="2" fillId="0" borderId="1" xfId="1780" quotePrefix="1" applyFont="1" applyFill="1" applyBorder="1" applyAlignment="1">
      <alignment horizontal="center" vertical="center"/>
    </xf>
    <xf numFmtId="49" fontId="2" fillId="0" borderId="1" xfId="1780" quotePrefix="1" applyNumberFormat="1" applyFont="1" applyFill="1" applyBorder="1" applyAlignment="1">
      <alignment horizontal="center" vertical="center"/>
    </xf>
    <xf numFmtId="192" fontId="2" fillId="0" borderId="1" xfId="1811" quotePrefix="1" applyFont="1" applyFill="1" applyBorder="1" applyAlignment="1">
      <alignment horizontal="center" vertical="center"/>
    </xf>
    <xf numFmtId="192" fontId="2" fillId="0" borderId="1" xfId="1798" quotePrefix="1" applyFont="1" applyFill="1" applyBorder="1" applyAlignment="1">
      <alignment horizontal="center" vertical="center"/>
    </xf>
    <xf numFmtId="192" fontId="2" fillId="0" borderId="1" xfId="1900" quotePrefix="1" applyFont="1" applyFill="1" applyBorder="1" applyAlignment="1">
      <alignment horizontal="center" vertical="center"/>
    </xf>
    <xf numFmtId="192" fontId="2" fillId="0" borderId="1" xfId="1797" quotePrefix="1" applyFont="1" applyFill="1" applyBorder="1" applyAlignment="1">
      <alignment horizontal="center" vertical="center"/>
    </xf>
    <xf numFmtId="192" fontId="2" fillId="0" borderId="1" xfId="1791" quotePrefix="1" applyFont="1" applyFill="1" applyBorder="1" applyAlignment="1">
      <alignment horizontal="center" vertical="center"/>
    </xf>
    <xf numFmtId="192" fontId="2" fillId="0" borderId="1" xfId="2004" quotePrefix="1" applyFont="1" applyFill="1" applyBorder="1" applyAlignment="1">
      <alignment horizontal="center" vertical="center"/>
    </xf>
    <xf numFmtId="177" fontId="2" fillId="0" borderId="1" xfId="2002" applyNumberFormat="1" applyFont="1" applyFill="1" applyBorder="1" applyAlignment="1">
      <alignment horizontal="center" vertical="center"/>
    </xf>
    <xf numFmtId="192" fontId="2" fillId="0" borderId="1" xfId="2007" quotePrefix="1" applyFont="1" applyFill="1" applyBorder="1" applyAlignment="1">
      <alignment horizontal="center" vertical="center"/>
    </xf>
    <xf numFmtId="192" fontId="2" fillId="0" borderId="1" xfId="1817" quotePrefix="1" applyFont="1" applyFill="1" applyBorder="1" applyAlignment="1">
      <alignment horizontal="center" vertical="center"/>
    </xf>
    <xf numFmtId="192" fontId="2" fillId="0" borderId="1" xfId="1776" quotePrefix="1" applyFont="1" applyFill="1" applyBorder="1" applyAlignment="1">
      <alignment horizontal="center" vertical="center"/>
    </xf>
    <xf numFmtId="177" fontId="2" fillId="2" borderId="1" xfId="1846" applyNumberFormat="1" applyFont="1" applyFill="1" applyBorder="1" applyAlignment="1">
      <alignment horizontal="center" vertical="center"/>
    </xf>
    <xf numFmtId="192" fontId="2" fillId="0" borderId="1" xfId="1813" quotePrefix="1" applyFont="1" applyFill="1" applyBorder="1" applyAlignment="1">
      <alignment horizontal="center" vertical="center"/>
    </xf>
    <xf numFmtId="192" fontId="2" fillId="0" borderId="1" xfId="1932" quotePrefix="1" applyFont="1" applyFill="1" applyBorder="1" applyAlignment="1">
      <alignment horizontal="center" vertical="center"/>
    </xf>
    <xf numFmtId="192" fontId="2" fillId="0" borderId="1" xfId="1993" quotePrefix="1" applyFont="1" applyFill="1" applyBorder="1" applyAlignment="1">
      <alignment horizontal="center" vertical="center"/>
    </xf>
    <xf numFmtId="192" fontId="2" fillId="0" borderId="1" xfId="1916" quotePrefix="1" applyFont="1" applyFill="1" applyBorder="1" applyAlignment="1">
      <alignment horizontal="center" vertical="center"/>
    </xf>
    <xf numFmtId="192" fontId="2" fillId="0" borderId="1" xfId="1788" quotePrefix="1" applyFont="1" applyFill="1" applyBorder="1" applyAlignment="1">
      <alignment horizontal="center" vertical="center"/>
    </xf>
    <xf numFmtId="192" fontId="2" fillId="0" borderId="1" xfId="1867" quotePrefix="1" applyFont="1" applyFill="1" applyBorder="1" applyAlignment="1">
      <alignment horizontal="center" vertical="center"/>
    </xf>
    <xf numFmtId="192" fontId="2" fillId="0" borderId="1" xfId="1925" quotePrefix="1" applyFont="1" applyFill="1" applyBorder="1" applyAlignment="1">
      <alignment horizontal="center" vertical="center"/>
    </xf>
    <xf numFmtId="177" fontId="2" fillId="2" borderId="1" xfId="1848" applyNumberFormat="1" applyFont="1" applyFill="1" applyBorder="1" applyAlignment="1">
      <alignment horizontal="center" vertical="center"/>
    </xf>
    <xf numFmtId="192" fontId="2" fillId="0" borderId="1" xfId="1809" quotePrefix="1" applyFont="1" applyFill="1" applyBorder="1" applyAlignment="1">
      <alignment horizontal="center" vertical="center"/>
    </xf>
    <xf numFmtId="177" fontId="2" fillId="0" borderId="1" xfId="1841" applyNumberFormat="1" applyFont="1" applyFill="1" applyBorder="1" applyAlignment="1">
      <alignment horizontal="center" vertical="center"/>
    </xf>
    <xf numFmtId="192" fontId="2" fillId="0" borderId="1" xfId="1815" quotePrefix="1" applyFont="1" applyFill="1" applyBorder="1" applyAlignment="1">
      <alignment horizontal="center" vertical="center"/>
    </xf>
    <xf numFmtId="192" fontId="2" fillId="0" borderId="1" xfId="1928" quotePrefix="1" applyFont="1" applyFill="1" applyBorder="1" applyAlignment="1">
      <alignment horizontal="center" vertical="center"/>
    </xf>
    <xf numFmtId="192" fontId="2" fillId="0" borderId="1" xfId="1800" quotePrefix="1" applyFont="1" applyFill="1" applyBorder="1" applyAlignment="1">
      <alignment horizontal="center" vertical="center"/>
    </xf>
    <xf numFmtId="192" fontId="2" fillId="0" borderId="1" xfId="1799" quotePrefix="1" applyFont="1" applyFill="1" applyBorder="1" applyAlignment="1">
      <alignment horizontal="center" vertical="center"/>
    </xf>
    <xf numFmtId="192" fontId="2" fillId="0" borderId="1" xfId="1828" quotePrefix="1" applyFont="1" applyFill="1" applyBorder="1" applyAlignment="1">
      <alignment horizontal="center" vertical="center"/>
    </xf>
    <xf numFmtId="192" fontId="2" fillId="0" borderId="1" xfId="1816" quotePrefix="1" applyFont="1" applyFill="1" applyBorder="1" applyAlignment="1">
      <alignment horizontal="center" vertical="center"/>
    </xf>
    <xf numFmtId="177" fontId="2" fillId="0" borderId="1" xfId="1987" applyNumberFormat="1" applyFont="1" applyFill="1" applyBorder="1" applyAlignment="1">
      <alignment horizontal="center" vertical="center"/>
    </xf>
    <xf numFmtId="177" fontId="2" fillId="2" borderId="1" xfId="1836" applyNumberFormat="1" applyFont="1" applyFill="1" applyBorder="1" applyAlignment="1">
      <alignment horizontal="center" vertical="center"/>
    </xf>
    <xf numFmtId="192" fontId="2" fillId="0" borderId="1" xfId="1931" quotePrefix="1" applyFont="1" applyFill="1" applyBorder="1" applyAlignment="1">
      <alignment horizontal="center" vertical="center"/>
    </xf>
    <xf numFmtId="177" fontId="2" fillId="0" borderId="1" xfId="1845" applyNumberFormat="1" applyFont="1" applyFill="1" applyBorder="1" applyAlignment="1">
      <alignment horizontal="center" vertical="center"/>
    </xf>
    <xf numFmtId="192" fontId="2" fillId="0" borderId="1" xfId="1922" quotePrefix="1" applyFont="1" applyFill="1" applyBorder="1" applyAlignment="1">
      <alignment horizontal="center" vertical="center"/>
    </xf>
    <xf numFmtId="192" fontId="2" fillId="2" borderId="1" xfId="1913" quotePrefix="1" applyFont="1" applyFill="1" applyBorder="1" applyAlignment="1">
      <alignment horizontal="center" vertical="center"/>
    </xf>
    <xf numFmtId="192" fontId="2" fillId="0" borderId="1" xfId="2009" quotePrefix="1" applyNumberFormat="1" applyFont="1" applyFill="1" applyBorder="1" applyAlignment="1">
      <alignment horizontal="center" vertical="center"/>
    </xf>
    <xf numFmtId="192" fontId="2" fillId="2" borderId="1" xfId="1796" quotePrefix="1" applyFont="1" applyFill="1" applyBorder="1" applyAlignment="1">
      <alignment horizontal="center" vertical="center"/>
    </xf>
    <xf numFmtId="192" fontId="2" fillId="0" borderId="1" xfId="1954" quotePrefix="1" applyFont="1" applyFill="1" applyBorder="1" applyAlignment="1">
      <alignment horizontal="center" vertical="center"/>
    </xf>
    <xf numFmtId="192" fontId="2" fillId="0" borderId="1" xfId="1918" quotePrefix="1" applyFont="1" applyFill="1" applyBorder="1" applyAlignment="1">
      <alignment horizontal="center" vertical="center"/>
    </xf>
    <xf numFmtId="192" fontId="2" fillId="0" borderId="1" xfId="1834" quotePrefix="1" applyFont="1" applyFill="1" applyBorder="1" applyAlignment="1">
      <alignment horizontal="center" vertical="center"/>
    </xf>
    <xf numFmtId="192" fontId="2" fillId="0" borderId="1" xfId="1860" quotePrefix="1" applyFont="1" applyFill="1" applyBorder="1" applyAlignment="1">
      <alignment horizontal="center" vertical="center"/>
    </xf>
    <xf numFmtId="192" fontId="2" fillId="0" borderId="1" xfId="1909" quotePrefix="1" applyFont="1" applyFill="1" applyBorder="1" applyAlignment="1">
      <alignment horizontal="center" vertical="center"/>
    </xf>
    <xf numFmtId="192" fontId="2" fillId="0" borderId="1" xfId="1906" quotePrefix="1" applyFont="1" applyFill="1" applyBorder="1" applyAlignment="1">
      <alignment horizontal="center" vertical="center"/>
    </xf>
    <xf numFmtId="192" fontId="2" fillId="0" borderId="1" xfId="1907" quotePrefix="1" applyFont="1" applyFill="1" applyBorder="1" applyAlignment="1">
      <alignment horizontal="center" vertical="center"/>
    </xf>
    <xf numFmtId="192" fontId="2" fillId="0" borderId="1" xfId="1956" quotePrefix="1" applyFont="1" applyFill="1" applyBorder="1" applyAlignment="1">
      <alignment horizontal="center" vertical="center"/>
    </xf>
    <xf numFmtId="192" fontId="2" fillId="0" borderId="1" xfId="1825" quotePrefix="1" applyFont="1" applyFill="1" applyBorder="1" applyAlignment="1">
      <alignment horizontal="center" vertical="center"/>
    </xf>
    <xf numFmtId="192" fontId="2" fillId="0" borderId="1" xfId="1965" quotePrefix="1" applyFont="1" applyFill="1" applyBorder="1" applyAlignment="1">
      <alignment horizontal="center" vertical="center"/>
    </xf>
    <xf numFmtId="192" fontId="2" fillId="0" borderId="1" xfId="1942" quotePrefix="1" applyFont="1" applyFill="1" applyBorder="1" applyAlignment="1">
      <alignment horizontal="center" vertical="center"/>
    </xf>
    <xf numFmtId="192" fontId="2" fillId="0" borderId="1" xfId="1998" quotePrefix="1" applyFont="1" applyFill="1" applyBorder="1" applyAlignment="1">
      <alignment horizontal="center" vertical="center"/>
    </xf>
    <xf numFmtId="192" fontId="2" fillId="0" borderId="1" xfId="1930" quotePrefix="1" applyFont="1" applyFill="1" applyBorder="1" applyAlignment="1">
      <alignment horizontal="center" vertical="center"/>
    </xf>
    <xf numFmtId="192" fontId="2" fillId="0" borderId="1" xfId="1905" quotePrefix="1" applyFont="1" applyFill="1" applyBorder="1" applyAlignment="1">
      <alignment horizontal="center" vertical="center"/>
    </xf>
    <xf numFmtId="192" fontId="2" fillId="0" borderId="1" xfId="1833" quotePrefix="1" applyFont="1" applyFill="1" applyBorder="1" applyAlignment="1">
      <alignment horizontal="center" vertical="center"/>
    </xf>
    <xf numFmtId="192" fontId="2" fillId="0" borderId="1" xfId="1781" quotePrefix="1" applyFont="1" applyFill="1" applyBorder="1" applyAlignment="1">
      <alignment horizontal="center" vertical="center"/>
    </xf>
    <xf numFmtId="192" fontId="2" fillId="0" borderId="1" xfId="1823" quotePrefix="1" applyFont="1" applyFill="1" applyBorder="1" applyAlignment="1">
      <alignment horizontal="center" vertical="center"/>
    </xf>
    <xf numFmtId="192" fontId="2" fillId="0" borderId="1" xfId="1887" quotePrefix="1" applyFont="1" applyFill="1" applyBorder="1" applyAlignment="1">
      <alignment horizontal="center" vertical="center"/>
    </xf>
    <xf numFmtId="192" fontId="2" fillId="0" borderId="1" xfId="2000" quotePrefix="1" applyFont="1" applyFill="1" applyBorder="1" applyAlignment="1">
      <alignment horizontal="center" vertical="center"/>
    </xf>
    <xf numFmtId="192" fontId="2" fillId="0" borderId="1" xfId="1996" quotePrefix="1" applyFont="1" applyFill="1" applyBorder="1" applyAlignment="1">
      <alignment horizontal="center" vertical="center"/>
    </xf>
    <xf numFmtId="177" fontId="2" fillId="0" borderId="1" xfId="1984" applyNumberFormat="1" applyFont="1" applyFill="1" applyBorder="1" applyAlignment="1">
      <alignment horizontal="center" vertical="center"/>
    </xf>
    <xf numFmtId="177" fontId="2" fillId="0" borderId="1" xfId="1986" applyNumberFormat="1" applyFont="1" applyFill="1" applyBorder="1" applyAlignment="1">
      <alignment horizontal="center" vertical="center"/>
    </xf>
    <xf numFmtId="192" fontId="2" fillId="0" borderId="1" xfId="1963" quotePrefix="1" applyFont="1" applyFill="1" applyBorder="1" applyAlignment="1">
      <alignment horizontal="center" vertical="center"/>
    </xf>
    <xf numFmtId="192" fontId="2" fillId="0" borderId="1" xfId="1818" quotePrefix="1" applyFont="1" applyFill="1" applyBorder="1" applyAlignment="1">
      <alignment horizontal="center" vertical="center"/>
    </xf>
    <xf numFmtId="192" fontId="2" fillId="0" borderId="1" xfId="1785" quotePrefix="1" applyFont="1" applyFill="1" applyBorder="1" applyAlignment="1">
      <alignment horizontal="center" vertical="center"/>
    </xf>
    <xf numFmtId="192" fontId="2" fillId="2" borderId="1" xfId="1821" quotePrefix="1" applyFont="1" applyFill="1" applyBorder="1" applyAlignment="1">
      <alignment horizontal="center" vertical="center"/>
    </xf>
    <xf numFmtId="192" fontId="2" fillId="0" borderId="1" xfId="1878" quotePrefix="1" applyFont="1" applyFill="1" applyBorder="1" applyAlignment="1">
      <alignment horizontal="center" vertical="center"/>
    </xf>
    <xf numFmtId="192" fontId="2" fillId="0" borderId="1" xfId="1910" quotePrefix="1" applyFont="1" applyFill="1" applyBorder="1" applyAlignment="1">
      <alignment horizontal="center" vertical="center"/>
    </xf>
    <xf numFmtId="177" fontId="2" fillId="0" borderId="1" xfId="1853" applyNumberFormat="1" applyFont="1" applyFill="1" applyBorder="1" applyAlignment="1">
      <alignment horizontal="center" vertical="center"/>
    </xf>
    <xf numFmtId="192" fontId="2" fillId="0" borderId="1" xfId="1943" quotePrefix="1" applyFont="1" applyFill="1" applyBorder="1" applyAlignment="1">
      <alignment horizontal="center" vertical="center"/>
    </xf>
    <xf numFmtId="192" fontId="2" fillId="0" borderId="1" xfId="1961" quotePrefix="1" applyFont="1" applyFill="1" applyBorder="1" applyAlignment="1">
      <alignment horizontal="center" vertical="center"/>
    </xf>
    <xf numFmtId="192" fontId="2" fillId="0" borderId="1" xfId="1958" quotePrefix="1" applyFont="1" applyFill="1" applyBorder="1" applyAlignment="1">
      <alignment horizontal="center" vertical="center"/>
    </xf>
    <xf numFmtId="192" fontId="2" fillId="0" borderId="1" xfId="1890" quotePrefix="1" applyFont="1" applyFill="1" applyBorder="1" applyAlignment="1">
      <alignment horizontal="center" vertical="center"/>
    </xf>
    <xf numFmtId="192" fontId="2" fillId="0" borderId="1" xfId="1805" quotePrefix="1" applyFont="1" applyFill="1" applyBorder="1" applyAlignment="1">
      <alignment horizontal="center" vertical="center"/>
    </xf>
    <xf numFmtId="192" fontId="2" fillId="0" borderId="1" xfId="1988" quotePrefix="1" applyFont="1" applyFill="1" applyBorder="1" applyAlignment="1">
      <alignment horizontal="center" vertical="center"/>
    </xf>
    <xf numFmtId="192" fontId="2" fillId="2" borderId="1" xfId="1988" quotePrefix="1" applyFont="1" applyFill="1" applyBorder="1" applyAlignment="1">
      <alignment horizontal="center" vertical="center"/>
    </xf>
    <xf numFmtId="177" fontId="2" fillId="0" borderId="1" xfId="1988" quotePrefix="1" applyNumberFormat="1" applyFont="1" applyFill="1" applyBorder="1" applyAlignment="1">
      <alignment horizontal="center" vertical="center"/>
    </xf>
    <xf numFmtId="49" fontId="2" fillId="2" borderId="1" xfId="1988" quotePrefix="1" applyNumberFormat="1" applyFont="1" applyFill="1" applyBorder="1" applyAlignment="1">
      <alignment horizontal="center" vertical="center"/>
    </xf>
    <xf numFmtId="49" fontId="2" fillId="0" borderId="1" xfId="1988" quotePrefix="1" applyNumberFormat="1" applyFont="1" applyFill="1" applyBorder="1" applyAlignment="1">
      <alignment horizontal="center" vertical="center"/>
    </xf>
    <xf numFmtId="0" fontId="16" fillId="0" borderId="1" xfId="0" applyNumberFormat="1" applyFont="1" applyBorder="1" applyAlignment="1">
      <alignment horizontal="center" vertical="center"/>
    </xf>
    <xf numFmtId="167" fontId="9" fillId="2" borderId="1" xfId="0" applyNumberFormat="1" applyFont="1" applyFill="1" applyBorder="1" applyAlignment="1">
      <alignment horizontal="center" vertical="center"/>
    </xf>
    <xf numFmtId="167" fontId="32" fillId="0" borderId="2" xfId="0" applyNumberFormat="1" applyFont="1" applyBorder="1" applyAlignment="1">
      <alignment horizontal="center" vertical="center"/>
    </xf>
    <xf numFmtId="167" fontId="32" fillId="0" borderId="3" xfId="0" applyNumberFormat="1" applyFont="1" applyBorder="1" applyAlignment="1">
      <alignment horizontal="center" vertical="center"/>
    </xf>
    <xf numFmtId="167" fontId="32" fillId="0" borderId="10" xfId="0" applyNumberFormat="1" applyFont="1" applyBorder="1" applyAlignment="1">
      <alignment horizontal="center" vertical="center"/>
    </xf>
    <xf numFmtId="167" fontId="32" fillId="0" borderId="12" xfId="0" applyNumberFormat="1" applyFont="1" applyBorder="1" applyAlignment="1">
      <alignment horizontal="center" vertical="center"/>
    </xf>
    <xf numFmtId="167" fontId="32" fillId="0" borderId="11" xfId="0" applyNumberFormat="1" applyFont="1" applyBorder="1" applyAlignment="1">
      <alignment horizontal="center" vertical="center"/>
    </xf>
    <xf numFmtId="167" fontId="32" fillId="0" borderId="5" xfId="0" applyNumberFormat="1" applyFont="1" applyBorder="1" applyAlignment="1">
      <alignment horizontal="center" vertical="center"/>
    </xf>
    <xf numFmtId="167" fontId="32" fillId="0" borderId="13" xfId="0" applyNumberFormat="1" applyFont="1" applyBorder="1" applyAlignment="1">
      <alignment horizontal="center" vertical="center"/>
    </xf>
    <xf numFmtId="167" fontId="32" fillId="0" borderId="4" xfId="0" applyNumberFormat="1" applyFont="1" applyBorder="1" applyAlignment="1">
      <alignment horizontal="center" vertical="center"/>
    </xf>
    <xf numFmtId="167" fontId="37" fillId="0" borderId="1" xfId="0" applyNumberFormat="1" applyFont="1" applyBorder="1" applyAlignment="1">
      <alignment horizontal="center" vertical="center"/>
    </xf>
    <xf numFmtId="167" fontId="32" fillId="0" borderId="7" xfId="0" applyNumberFormat="1" applyFont="1" applyBorder="1" applyAlignment="1">
      <alignment horizontal="center" vertical="center"/>
    </xf>
    <xf numFmtId="167" fontId="32" fillId="0" borderId="6" xfId="0" applyNumberFormat="1" applyFont="1" applyBorder="1" applyAlignment="1">
      <alignment horizontal="center" vertical="center"/>
    </xf>
    <xf numFmtId="192" fontId="32" fillId="0" borderId="7" xfId="0" applyNumberFormat="1" applyFont="1" applyBorder="1" applyAlignment="1">
      <alignment horizontal="center" vertical="center" wrapText="1"/>
    </xf>
    <xf numFmtId="192" fontId="32" fillId="0" borderId="6" xfId="0" applyNumberFormat="1" applyFont="1" applyBorder="1" applyAlignment="1">
      <alignment horizontal="center" vertical="center" wrapText="1"/>
    </xf>
    <xf numFmtId="167" fontId="32" fillId="0" borderId="7" xfId="0" applyNumberFormat="1" applyFont="1" applyBorder="1" applyAlignment="1">
      <alignment horizontal="center" vertical="center" textRotation="90"/>
    </xf>
    <xf numFmtId="167" fontId="32" fillId="0" borderId="6" xfId="0" applyNumberFormat="1" applyFont="1" applyBorder="1" applyAlignment="1">
      <alignment horizontal="center" vertical="center" textRotation="90"/>
    </xf>
    <xf numFmtId="167" fontId="19" fillId="0" borderId="5" xfId="0" applyNumberFormat="1" applyFont="1" applyBorder="1" applyAlignment="1">
      <alignment horizontal="center" vertical="center" wrapText="1"/>
    </xf>
    <xf numFmtId="167" fontId="19" fillId="0" borderId="13" xfId="0" applyNumberFormat="1" applyFont="1" applyBorder="1" applyAlignment="1">
      <alignment horizontal="center" vertical="center" wrapText="1"/>
    </xf>
    <xf numFmtId="167" fontId="19" fillId="0" borderId="4" xfId="0" applyNumberFormat="1" applyFont="1" applyBorder="1" applyAlignment="1">
      <alignment horizontal="center" vertical="center" wrapText="1"/>
    </xf>
    <xf numFmtId="167" fontId="32" fillId="0" borderId="1" xfId="0" applyNumberFormat="1" applyFont="1" applyBorder="1" applyAlignment="1">
      <alignment horizontal="center" vertical="center"/>
    </xf>
    <xf numFmtId="166" fontId="32" fillId="0" borderId="7" xfId="0" applyNumberFormat="1" applyFont="1" applyBorder="1" applyAlignment="1">
      <alignment horizontal="center" vertical="center" wrapText="1"/>
    </xf>
    <xf numFmtId="166" fontId="32" fillId="0" borderId="6" xfId="0" applyNumberFormat="1" applyFont="1" applyBorder="1" applyAlignment="1">
      <alignment horizontal="center" vertical="center" wrapText="1"/>
    </xf>
    <xf numFmtId="192" fontId="25" fillId="2" borderId="1" xfId="0" applyFont="1" applyFill="1" applyBorder="1" applyAlignment="1">
      <alignment horizontal="center" vertical="center"/>
    </xf>
    <xf numFmtId="167" fontId="19" fillId="0" borderId="2" xfId="0" applyNumberFormat="1" applyFont="1" applyFill="1" applyBorder="1" applyAlignment="1">
      <alignment horizontal="center" vertical="center"/>
    </xf>
    <xf numFmtId="167" fontId="19" fillId="0" borderId="9" xfId="0" applyNumberFormat="1" applyFont="1" applyFill="1" applyBorder="1" applyAlignment="1">
      <alignment horizontal="center" vertical="center"/>
    </xf>
    <xf numFmtId="167" fontId="19" fillId="0" borderId="3" xfId="0" applyNumberFormat="1" applyFont="1" applyFill="1" applyBorder="1" applyAlignment="1">
      <alignment horizontal="center" vertical="center"/>
    </xf>
    <xf numFmtId="199" fontId="19" fillId="0" borderId="2" xfId="0" applyNumberFormat="1" applyFont="1" applyFill="1" applyBorder="1" applyAlignment="1">
      <alignment horizontal="center" vertical="center"/>
    </xf>
    <xf numFmtId="199" fontId="19" fillId="0" borderId="9" xfId="0" applyNumberFormat="1" applyFont="1" applyFill="1" applyBorder="1" applyAlignment="1">
      <alignment horizontal="center" vertical="center"/>
    </xf>
    <xf numFmtId="192" fontId="9" fillId="2" borderId="2" xfId="0" applyFont="1" applyFill="1" applyBorder="1" applyAlignment="1">
      <alignment horizontal="left" vertical="center"/>
    </xf>
    <xf numFmtId="192" fontId="9" fillId="2" borderId="9" xfId="0" applyFont="1" applyFill="1" applyBorder="1" applyAlignment="1">
      <alignment horizontal="left" vertical="center"/>
    </xf>
    <xf numFmtId="192" fontId="9" fillId="2" borderId="3" xfId="0" applyFont="1" applyFill="1" applyBorder="1" applyAlignment="1">
      <alignment horizontal="left" vertical="center"/>
    </xf>
    <xf numFmtId="192" fontId="9" fillId="0" borderId="2" xfId="0" applyFont="1" applyFill="1" applyBorder="1" applyAlignment="1">
      <alignment horizontal="left" vertical="center"/>
    </xf>
    <xf numFmtId="192" fontId="9" fillId="0" borderId="9" xfId="0" applyFont="1" applyFill="1" applyBorder="1" applyAlignment="1">
      <alignment horizontal="left" vertical="center"/>
    </xf>
    <xf numFmtId="192" fontId="9" fillId="0" borderId="3" xfId="0" applyFont="1" applyFill="1" applyBorder="1" applyAlignment="1">
      <alignment horizontal="left" vertical="center"/>
    </xf>
    <xf numFmtId="3" fontId="9" fillId="0" borderId="2" xfId="0" applyNumberFormat="1" applyFont="1" applyFill="1" applyBorder="1" applyAlignment="1">
      <alignment horizontal="left" vertical="center"/>
    </xf>
    <xf numFmtId="3" fontId="9" fillId="0" borderId="9" xfId="0" applyNumberFormat="1" applyFont="1" applyFill="1" applyBorder="1" applyAlignment="1">
      <alignment horizontal="left" vertical="center"/>
    </xf>
    <xf numFmtId="3" fontId="9" fillId="0" borderId="3" xfId="0" applyNumberFormat="1" applyFont="1" applyFill="1" applyBorder="1" applyAlignment="1">
      <alignment horizontal="left" vertical="center"/>
    </xf>
    <xf numFmtId="192" fontId="12" fillId="0" borderId="2" xfId="0" applyFont="1" applyFill="1" applyBorder="1" applyAlignment="1">
      <alignment horizontal="left" vertical="center"/>
    </xf>
    <xf numFmtId="192" fontId="12" fillId="0" borderId="9" xfId="0" applyFont="1" applyFill="1" applyBorder="1" applyAlignment="1">
      <alignment horizontal="left" vertical="center"/>
    </xf>
    <xf numFmtId="192" fontId="12" fillId="0" borderId="3" xfId="0" applyFont="1" applyFill="1" applyBorder="1" applyAlignment="1">
      <alignment horizontal="left" vertical="center"/>
    </xf>
    <xf numFmtId="185" fontId="9" fillId="0" borderId="2" xfId="0" applyNumberFormat="1" applyFont="1" applyFill="1" applyBorder="1" applyAlignment="1">
      <alignment horizontal="left" vertical="center"/>
    </xf>
    <xf numFmtId="185" fontId="9" fillId="0" borderId="9" xfId="0" applyNumberFormat="1" applyFont="1" applyFill="1" applyBorder="1" applyAlignment="1">
      <alignment horizontal="left" vertical="center"/>
    </xf>
    <xf numFmtId="185" fontId="9" fillId="0" borderId="3" xfId="0" applyNumberFormat="1" applyFont="1" applyFill="1" applyBorder="1" applyAlignment="1">
      <alignment horizontal="left" vertical="center"/>
    </xf>
    <xf numFmtId="167" fontId="24" fillId="2" borderId="2" xfId="0" applyNumberFormat="1" applyFont="1" applyFill="1" applyBorder="1" applyAlignment="1">
      <alignment horizontal="center" vertical="center"/>
    </xf>
    <xf numFmtId="167" fontId="24" fillId="2" borderId="9" xfId="0" applyNumberFormat="1" applyFont="1" applyFill="1" applyBorder="1" applyAlignment="1">
      <alignment horizontal="center" vertical="center"/>
    </xf>
    <xf numFmtId="192" fontId="11" fillId="2" borderId="37" xfId="0" applyNumberFormat="1" applyFont="1" applyFill="1" applyBorder="1" applyAlignment="1">
      <alignment horizontal="left" vertical="center"/>
    </xf>
    <xf numFmtId="192" fontId="11" fillId="2" borderId="9" xfId="0" applyNumberFormat="1" applyFont="1" applyFill="1" applyBorder="1" applyAlignment="1">
      <alignment horizontal="left" vertical="center"/>
    </xf>
    <xf numFmtId="192" fontId="11" fillId="2" borderId="3" xfId="0" applyNumberFormat="1" applyFont="1" applyFill="1" applyBorder="1" applyAlignment="1">
      <alignment horizontal="left" vertical="center"/>
    </xf>
    <xf numFmtId="3" fontId="21" fillId="0" borderId="2" xfId="0" applyNumberFormat="1" applyFont="1" applyFill="1" applyBorder="1" applyAlignment="1">
      <alignment horizontal="left" vertical="center"/>
    </xf>
    <xf numFmtId="3" fontId="21" fillId="0" borderId="9" xfId="0" applyNumberFormat="1" applyFont="1" applyFill="1" applyBorder="1" applyAlignment="1">
      <alignment horizontal="left" vertical="center"/>
    </xf>
    <xf numFmtId="3" fontId="21" fillId="0" borderId="3" xfId="0" applyNumberFormat="1" applyFont="1" applyFill="1" applyBorder="1" applyAlignment="1">
      <alignment horizontal="left" vertical="center"/>
    </xf>
    <xf numFmtId="192" fontId="37" fillId="0" borderId="0" xfId="2009" applyFont="1" applyFill="1" applyBorder="1" applyAlignment="1">
      <alignment horizontal="center" vertical="center"/>
    </xf>
    <xf numFmtId="192" fontId="37" fillId="0" borderId="0" xfId="2009" applyNumberFormat="1" applyFont="1" applyFill="1" applyBorder="1" applyAlignment="1">
      <alignment horizontal="center" vertical="center"/>
    </xf>
    <xf numFmtId="192" fontId="37" fillId="2" borderId="0" xfId="2009" applyNumberFormat="1" applyFont="1" applyFill="1" applyBorder="1" applyAlignment="1">
      <alignment horizontal="center" vertical="center"/>
    </xf>
    <xf numFmtId="192" fontId="37" fillId="2" borderId="0" xfId="2009" applyFont="1" applyFill="1" applyBorder="1" applyAlignment="1">
      <alignment horizontal="center" vertical="center"/>
    </xf>
    <xf numFmtId="171" fontId="37" fillId="3" borderId="0" xfId="2009" applyNumberFormat="1" applyFont="1" applyFill="1" applyBorder="1" applyAlignment="1">
      <alignment horizontal="center" vertical="center"/>
    </xf>
    <xf numFmtId="2" fontId="37" fillId="0" borderId="0" xfId="2009" applyNumberFormat="1" applyFont="1" applyFill="1" applyBorder="1" applyAlignment="1">
      <alignment horizontal="center" vertical="center"/>
    </xf>
    <xf numFmtId="192" fontId="37" fillId="3" borderId="0" xfId="2009" applyFont="1" applyFill="1" applyBorder="1" applyAlignment="1">
      <alignment horizontal="center" vertical="center"/>
    </xf>
    <xf numFmtId="171" fontId="37" fillId="0" borderId="0" xfId="2009" applyNumberFormat="1" applyFont="1" applyFill="1" applyBorder="1" applyAlignment="1">
      <alignment horizontal="center" vertical="center"/>
    </xf>
    <xf numFmtId="167" fontId="37" fillId="2" borderId="0" xfId="2009" applyNumberFormat="1" applyFont="1" applyFill="1" applyBorder="1" applyAlignment="1">
      <alignment horizontal="center" vertical="center"/>
    </xf>
    <xf numFmtId="167" fontId="37" fillId="0" borderId="0" xfId="2009" applyNumberFormat="1" applyFont="1" applyFill="1" applyBorder="1" applyAlignment="1">
      <alignment horizontal="center" vertical="center"/>
    </xf>
    <xf numFmtId="174" fontId="37" fillId="0" borderId="0" xfId="2009" applyNumberFormat="1" applyFont="1" applyFill="1" applyBorder="1" applyAlignment="1">
      <alignment horizontal="center" vertical="center"/>
    </xf>
    <xf numFmtId="167" fontId="33" fillId="3" borderId="0" xfId="2009" applyNumberFormat="1" applyFont="1" applyFill="1" applyBorder="1" applyAlignment="1">
      <alignment horizontal="center" vertical="center"/>
    </xf>
    <xf numFmtId="176" fontId="42" fillId="2" borderId="0" xfId="2009" applyNumberFormat="1" applyFont="1" applyFill="1" applyBorder="1" applyAlignment="1">
      <alignment horizontal="center" vertical="center"/>
    </xf>
    <xf numFmtId="192" fontId="47" fillId="0" borderId="2" xfId="2009" applyFont="1" applyFill="1" applyBorder="1" applyAlignment="1">
      <alignment horizontal="center" vertical="center"/>
    </xf>
    <xf numFmtId="192" fontId="46" fillId="0" borderId="9" xfId="2009" applyNumberFormat="1" applyFont="1" applyFill="1" applyBorder="1" applyAlignment="1">
      <alignment horizontal="center" vertical="center"/>
    </xf>
    <xf numFmtId="192" fontId="46" fillId="0" borderId="9" xfId="2009" applyFont="1" applyFill="1" applyBorder="1" applyAlignment="1">
      <alignment horizontal="center" vertical="center"/>
    </xf>
    <xf numFmtId="192" fontId="46" fillId="2" borderId="9" xfId="2009" applyFont="1" applyFill="1" applyBorder="1" applyAlignment="1">
      <alignment horizontal="center" vertical="center"/>
    </xf>
    <xf numFmtId="192" fontId="46" fillId="2" borderId="9" xfId="2009" applyNumberFormat="1" applyFont="1" applyFill="1" applyBorder="1" applyAlignment="1">
      <alignment horizontal="center" vertical="center"/>
    </xf>
    <xf numFmtId="171" fontId="46" fillId="3" borderId="9" xfId="2009" applyNumberFormat="1" applyFont="1" applyFill="1" applyBorder="1" applyAlignment="1">
      <alignment horizontal="center" vertical="center"/>
    </xf>
    <xf numFmtId="2" fontId="46" fillId="0" borderId="9" xfId="2009" applyNumberFormat="1" applyFont="1" applyFill="1" applyBorder="1" applyAlignment="1">
      <alignment horizontal="center" vertical="center"/>
    </xf>
    <xf numFmtId="192" fontId="46" fillId="3" borderId="9" xfId="2009" applyFont="1" applyFill="1" applyBorder="1" applyAlignment="1">
      <alignment horizontal="center" vertical="center"/>
    </xf>
    <xf numFmtId="171" fontId="46" fillId="0" borderId="9" xfId="2009" applyNumberFormat="1" applyFont="1" applyFill="1" applyBorder="1" applyAlignment="1">
      <alignment horizontal="center" vertical="center"/>
    </xf>
    <xf numFmtId="167" fontId="46" fillId="2" borderId="9" xfId="2009" applyNumberFormat="1" applyFont="1" applyFill="1" applyBorder="1" applyAlignment="1">
      <alignment horizontal="center" vertical="center"/>
    </xf>
    <xf numFmtId="167" fontId="46" fillId="0" borderId="9" xfId="2009" applyNumberFormat="1" applyFont="1" applyFill="1" applyBorder="1" applyAlignment="1">
      <alignment horizontal="center" vertical="center"/>
    </xf>
    <xf numFmtId="174" fontId="46" fillId="0" borderId="9" xfId="2009" applyNumberFormat="1" applyFont="1" applyFill="1" applyBorder="1" applyAlignment="1">
      <alignment horizontal="center" vertical="center"/>
    </xf>
    <xf numFmtId="167" fontId="54" fillId="3" borderId="9" xfId="2009" applyNumberFormat="1" applyFont="1" applyFill="1" applyBorder="1" applyAlignment="1">
      <alignment horizontal="center" vertical="center"/>
    </xf>
    <xf numFmtId="176" fontId="57" fillId="2" borderId="9" xfId="2009" applyNumberFormat="1" applyFont="1" applyFill="1" applyBorder="1" applyAlignment="1">
      <alignment horizontal="center" vertical="center"/>
    </xf>
    <xf numFmtId="192" fontId="46" fillId="0" borderId="3" xfId="2009" applyFont="1" applyFill="1" applyBorder="1" applyAlignment="1">
      <alignment horizontal="center" vertical="center"/>
    </xf>
    <xf numFmtId="1" fontId="48" fillId="0" borderId="7" xfId="2009" applyNumberFormat="1" applyFont="1" applyFill="1" applyBorder="1" applyAlignment="1">
      <alignment horizontal="center" vertical="center"/>
    </xf>
    <xf numFmtId="1" fontId="48" fillId="0" borderId="6" xfId="2009" applyNumberFormat="1" applyFont="1" applyFill="1" applyBorder="1" applyAlignment="1">
      <alignment horizontal="center" vertical="center"/>
    </xf>
    <xf numFmtId="192" fontId="48" fillId="0" borderId="7" xfId="2009" applyNumberFormat="1" applyFont="1" applyFill="1" applyBorder="1" applyAlignment="1">
      <alignment horizontal="center" vertical="center"/>
    </xf>
    <xf numFmtId="192" fontId="48" fillId="0" borderId="6" xfId="2009" applyNumberFormat="1" applyFont="1" applyFill="1" applyBorder="1" applyAlignment="1">
      <alignment horizontal="center" vertical="center"/>
    </xf>
    <xf numFmtId="192" fontId="48" fillId="2" borderId="7" xfId="2009" applyNumberFormat="1" applyFont="1" applyFill="1" applyBorder="1" applyAlignment="1">
      <alignment horizontal="center" vertical="center"/>
    </xf>
    <xf numFmtId="192" fontId="48" fillId="2" borderId="6" xfId="2009" applyNumberFormat="1" applyFont="1" applyFill="1" applyBorder="1" applyAlignment="1">
      <alignment horizontal="center" vertical="center"/>
    </xf>
    <xf numFmtId="192" fontId="48" fillId="2" borderId="10" xfId="2009" applyNumberFormat="1" applyFont="1" applyFill="1" applyBorder="1" applyAlignment="1">
      <alignment horizontal="center" vertical="center"/>
    </xf>
    <xf numFmtId="192" fontId="48" fillId="2" borderId="11" xfId="2009" applyNumberFormat="1" applyFont="1" applyFill="1" applyBorder="1" applyAlignment="1">
      <alignment horizontal="center" vertical="center"/>
    </xf>
    <xf numFmtId="192" fontId="48" fillId="2" borderId="5" xfId="2009" applyNumberFormat="1" applyFont="1" applyFill="1" applyBorder="1" applyAlignment="1">
      <alignment horizontal="center" vertical="center"/>
    </xf>
    <xf numFmtId="192" fontId="48" fillId="2" borderId="4" xfId="2009" applyNumberFormat="1" applyFont="1" applyFill="1" applyBorder="1" applyAlignment="1">
      <alignment horizontal="center" vertical="center"/>
    </xf>
    <xf numFmtId="192" fontId="48" fillId="2" borderId="7" xfId="2009" applyNumberFormat="1" applyFont="1" applyFill="1" applyBorder="1" applyAlignment="1" applyProtection="1">
      <alignment horizontal="center" vertical="center" wrapText="1"/>
    </xf>
    <xf numFmtId="192" fontId="48" fillId="2" borderId="6" xfId="2009" applyNumberFormat="1" applyFont="1" applyFill="1" applyBorder="1" applyAlignment="1" applyProtection="1">
      <alignment horizontal="center" vertical="center" wrapText="1"/>
    </xf>
    <xf numFmtId="197" fontId="48" fillId="2" borderId="7" xfId="2009" applyNumberFormat="1" applyFont="1" applyFill="1" applyBorder="1" applyAlignment="1" applyProtection="1">
      <alignment horizontal="center" vertical="center" wrapText="1"/>
    </xf>
    <xf numFmtId="197" fontId="48" fillId="2" borderId="6" xfId="2009" applyNumberFormat="1" applyFont="1" applyFill="1" applyBorder="1" applyAlignment="1" applyProtection="1">
      <alignment horizontal="center" vertical="center" wrapText="1"/>
    </xf>
    <xf numFmtId="192" fontId="32" fillId="2" borderId="7" xfId="2009" applyNumberFormat="1" applyFont="1" applyFill="1" applyBorder="1" applyAlignment="1">
      <alignment horizontal="center" vertical="center" wrapText="1"/>
    </xf>
    <xf numFmtId="192" fontId="32" fillId="2" borderId="6" xfId="2009" applyNumberFormat="1" applyFont="1" applyFill="1" applyBorder="1" applyAlignment="1">
      <alignment horizontal="center" vertical="center" wrapText="1"/>
    </xf>
    <xf numFmtId="174" fontId="32" fillId="2" borderId="7" xfId="2009" applyNumberFormat="1" applyFont="1" applyFill="1" applyBorder="1" applyAlignment="1">
      <alignment horizontal="center" vertical="center" wrapText="1"/>
    </xf>
    <xf numFmtId="174" fontId="32" fillId="2" borderId="6" xfId="2009" applyNumberFormat="1" applyFont="1" applyFill="1" applyBorder="1" applyAlignment="1">
      <alignment horizontal="center" vertical="center" wrapText="1"/>
    </xf>
    <xf numFmtId="192" fontId="32" fillId="2" borderId="7" xfId="2009" applyNumberFormat="1" applyFont="1" applyFill="1" applyBorder="1" applyAlignment="1">
      <alignment horizontal="center" vertical="center"/>
    </xf>
    <xf numFmtId="192" fontId="32" fillId="2" borderId="6" xfId="2009" applyNumberFormat="1" applyFont="1" applyFill="1" applyBorder="1" applyAlignment="1">
      <alignment horizontal="center" vertical="center"/>
    </xf>
    <xf numFmtId="192" fontId="49" fillId="2" borderId="7" xfId="2009" applyNumberFormat="1" applyFont="1" applyFill="1" applyBorder="1" applyAlignment="1">
      <alignment horizontal="center" vertical="center" textRotation="90"/>
    </xf>
    <xf numFmtId="192" fontId="49" fillId="2" borderId="6" xfId="2009" applyNumberFormat="1" applyFont="1" applyFill="1" applyBorder="1" applyAlignment="1">
      <alignment horizontal="center" vertical="center" textRotation="90"/>
    </xf>
    <xf numFmtId="192" fontId="49" fillId="2" borderId="1" xfId="2009" applyNumberFormat="1" applyFont="1" applyFill="1" applyBorder="1" applyAlignment="1">
      <alignment horizontal="center" vertical="center" wrapText="1"/>
    </xf>
    <xf numFmtId="166" fontId="32" fillId="2" borderId="3" xfId="2009" applyNumberFormat="1" applyFont="1" applyFill="1" applyBorder="1" applyAlignment="1">
      <alignment horizontal="center" vertical="center" textRotation="90"/>
    </xf>
    <xf numFmtId="0" fontId="32" fillId="2" borderId="1" xfId="2009" applyNumberFormat="1" applyFont="1" applyFill="1" applyBorder="1" applyAlignment="1">
      <alignment horizontal="center" vertical="center" textRotation="90"/>
    </xf>
    <xf numFmtId="192" fontId="39" fillId="2" borderId="2" xfId="2009" applyNumberFormat="1" applyFont="1" applyFill="1" applyBorder="1" applyAlignment="1">
      <alignment horizontal="center" vertical="center"/>
    </xf>
    <xf numFmtId="192" fontId="39" fillId="2" borderId="3" xfId="2009" applyNumberFormat="1" applyFont="1" applyFill="1" applyBorder="1" applyAlignment="1">
      <alignment horizontal="center" vertical="center"/>
    </xf>
    <xf numFmtId="192" fontId="32" fillId="2" borderId="1" xfId="2009" applyNumberFormat="1" applyFont="1" applyFill="1" applyBorder="1" applyAlignment="1">
      <alignment horizontal="center" vertical="center" textRotation="90"/>
    </xf>
    <xf numFmtId="192" fontId="32" fillId="2" borderId="1" xfId="2009" applyNumberFormat="1" applyFont="1" applyFill="1" applyBorder="1" applyAlignment="1">
      <alignment horizontal="center" vertical="center" textRotation="90" wrapText="1"/>
    </xf>
    <xf numFmtId="192" fontId="32" fillId="2" borderId="2" xfId="2009" applyNumberFormat="1" applyFont="1" applyFill="1" applyBorder="1" applyAlignment="1">
      <alignment horizontal="center" vertical="center" wrapText="1"/>
    </xf>
    <xf numFmtId="192" fontId="32" fillId="2" borderId="9" xfId="2009" applyNumberFormat="1" applyFont="1" applyFill="1" applyBorder="1" applyAlignment="1">
      <alignment horizontal="center" vertical="center" wrapText="1"/>
    </xf>
    <xf numFmtId="192" fontId="32" fillId="2" borderId="3" xfId="2009" applyNumberFormat="1" applyFont="1" applyFill="1" applyBorder="1" applyAlignment="1">
      <alignment horizontal="center" vertical="center" wrapText="1"/>
    </xf>
    <xf numFmtId="192" fontId="32" fillId="2" borderId="1" xfId="2009" applyNumberFormat="1" applyFont="1" applyFill="1" applyBorder="1" applyAlignment="1">
      <alignment horizontal="center" vertical="center"/>
    </xf>
    <xf numFmtId="192" fontId="32" fillId="3" borderId="1" xfId="2009" applyNumberFormat="1" applyFont="1" applyFill="1" applyBorder="1" applyAlignment="1">
      <alignment horizontal="center" vertical="center"/>
    </xf>
    <xf numFmtId="192" fontId="32" fillId="2" borderId="9" xfId="2009" applyNumberFormat="1" applyFont="1" applyFill="1" applyBorder="1" applyAlignment="1">
      <alignment horizontal="center" vertical="center"/>
    </xf>
    <xf numFmtId="167" fontId="32" fillId="2" borderId="9" xfId="2009" applyNumberFormat="1" applyFont="1" applyFill="1" applyBorder="1" applyAlignment="1">
      <alignment horizontal="center" vertical="center"/>
    </xf>
    <xf numFmtId="192" fontId="32" fillId="2" borderId="3" xfId="2009" applyNumberFormat="1" applyFont="1" applyFill="1" applyBorder="1" applyAlignment="1">
      <alignment horizontal="center" vertical="center"/>
    </xf>
    <xf numFmtId="192" fontId="32" fillId="2" borderId="7" xfId="2009" applyNumberFormat="1" applyFont="1" applyFill="1" applyBorder="1" applyAlignment="1">
      <alignment horizontal="center" vertical="center" textRotation="90"/>
    </xf>
    <xf numFmtId="192" fontId="32" fillId="2" borderId="6" xfId="2009" applyNumberFormat="1" applyFont="1" applyFill="1" applyBorder="1" applyAlignment="1">
      <alignment horizontal="center" vertical="center" textRotation="90"/>
    </xf>
    <xf numFmtId="167" fontId="32" fillId="2" borderId="7" xfId="2009" applyNumberFormat="1" applyFont="1" applyFill="1" applyBorder="1" applyAlignment="1">
      <alignment horizontal="center" vertical="center" textRotation="90"/>
    </xf>
    <xf numFmtId="167" fontId="32" fillId="2" borderId="6" xfId="2009" applyNumberFormat="1" applyFont="1" applyFill="1" applyBorder="1" applyAlignment="1">
      <alignment horizontal="center" vertical="center" textRotation="90"/>
    </xf>
    <xf numFmtId="176" fontId="48" fillId="2" borderId="7" xfId="2009" applyNumberFormat="1" applyFont="1" applyFill="1" applyBorder="1" applyAlignment="1">
      <alignment horizontal="center" vertical="center" textRotation="90"/>
    </xf>
    <xf numFmtId="176" fontId="48" fillId="2" borderId="6" xfId="2009" applyNumberFormat="1" applyFont="1" applyFill="1" applyBorder="1" applyAlignment="1">
      <alignment horizontal="center" vertical="center" textRotation="90"/>
    </xf>
    <xf numFmtId="170" fontId="14" fillId="2" borderId="9" xfId="0" applyNumberFormat="1" applyFont="1" applyFill="1" applyBorder="1" applyAlignment="1">
      <alignment horizontal="center" vertical="center"/>
    </xf>
    <xf numFmtId="4" fontId="16" fillId="0" borderId="23" xfId="0" applyNumberFormat="1" applyFont="1" applyFill="1" applyBorder="1" applyAlignment="1">
      <alignment horizontal="center"/>
    </xf>
    <xf numFmtId="167" fontId="24" fillId="2" borderId="17" xfId="0" applyNumberFormat="1" applyFont="1" applyFill="1" applyBorder="1" applyAlignment="1">
      <alignment horizontal="center" vertical="center"/>
    </xf>
    <xf numFmtId="167" fontId="24" fillId="2" borderId="19" xfId="0" applyNumberFormat="1" applyFont="1" applyFill="1" applyBorder="1" applyAlignment="1">
      <alignment horizontal="center" vertical="center"/>
    </xf>
    <xf numFmtId="192" fontId="11" fillId="2" borderId="37" xfId="0" applyNumberFormat="1" applyFont="1" applyFill="1" applyBorder="1" applyAlignment="1">
      <alignment horizontal="left"/>
    </xf>
    <xf numFmtId="192" fontId="11" fillId="2" borderId="9" xfId="0" applyNumberFormat="1" applyFont="1" applyFill="1" applyBorder="1" applyAlignment="1">
      <alignment horizontal="left"/>
    </xf>
    <xf numFmtId="192" fontId="11" fillId="2" borderId="3" xfId="0" applyNumberFormat="1" applyFont="1" applyFill="1" applyBorder="1" applyAlignment="1">
      <alignment horizontal="left"/>
    </xf>
    <xf numFmtId="4" fontId="16" fillId="0" borderId="19" xfId="0" applyNumberFormat="1" applyFont="1" applyFill="1" applyBorder="1" applyAlignment="1">
      <alignment horizontal="center" vertical="center"/>
    </xf>
    <xf numFmtId="167" fontId="13" fillId="2" borderId="17" xfId="0" applyNumberFormat="1" applyFont="1" applyFill="1" applyBorder="1" applyAlignment="1">
      <alignment horizontal="center"/>
    </xf>
    <xf numFmtId="167" fontId="13" fillId="2" borderId="19" xfId="0" applyNumberFormat="1" applyFont="1" applyFill="1" applyBorder="1" applyAlignment="1">
      <alignment horizontal="center"/>
    </xf>
    <xf numFmtId="4" fontId="16" fillId="0" borderId="19" xfId="0" applyNumberFormat="1" applyFont="1" applyFill="1" applyBorder="1" applyAlignment="1">
      <alignment horizontal="center"/>
    </xf>
    <xf numFmtId="3" fontId="21" fillId="0" borderId="28" xfId="0" applyNumberFormat="1" applyFont="1" applyFill="1" applyBorder="1" applyAlignment="1">
      <alignment horizontal="left"/>
    </xf>
    <xf numFmtId="3" fontId="21" fillId="0" borderId="27" xfId="0" applyNumberFormat="1" applyFont="1" applyFill="1" applyBorder="1" applyAlignment="1">
      <alignment horizontal="left"/>
    </xf>
    <xf numFmtId="3" fontId="21" fillId="0" borderId="29" xfId="0" applyNumberFormat="1" applyFont="1" applyFill="1" applyBorder="1" applyAlignment="1">
      <alignment horizontal="left"/>
    </xf>
    <xf numFmtId="1" fontId="21" fillId="0" borderId="27" xfId="0" applyNumberFormat="1" applyFont="1" applyFill="1" applyBorder="1" applyAlignment="1">
      <alignment horizontal="center" vertical="center"/>
    </xf>
    <xf numFmtId="3" fontId="9" fillId="0" borderId="17" xfId="0" applyNumberFormat="1" applyFont="1" applyFill="1" applyBorder="1" applyAlignment="1">
      <alignment horizontal="left"/>
    </xf>
    <xf numFmtId="3" fontId="9" fillId="0" borderId="19" xfId="0" applyNumberFormat="1" applyFont="1" applyFill="1" applyBorder="1" applyAlignment="1">
      <alignment horizontal="left"/>
    </xf>
    <xf numFmtId="197" fontId="27" fillId="0" borderId="19" xfId="0" applyNumberFormat="1" applyFont="1" applyFill="1" applyBorder="1" applyAlignment="1">
      <alignment horizontal="left" vertical="center"/>
    </xf>
    <xf numFmtId="197" fontId="27" fillId="0" borderId="18" xfId="0" applyNumberFormat="1" applyFont="1" applyFill="1" applyBorder="1" applyAlignment="1">
      <alignment horizontal="left" vertical="center"/>
    </xf>
    <xf numFmtId="167" fontId="14" fillId="2" borderId="17" xfId="0" applyNumberFormat="1" applyFont="1" applyFill="1" applyBorder="1" applyAlignment="1">
      <alignment horizontal="center"/>
    </xf>
    <xf numFmtId="167" fontId="14" fillId="2" borderId="34" xfId="0" applyNumberFormat="1" applyFont="1" applyFill="1" applyBorder="1" applyAlignment="1">
      <alignment horizontal="center"/>
    </xf>
    <xf numFmtId="192" fontId="11" fillId="2" borderId="2" xfId="0" applyNumberFormat="1" applyFont="1" applyFill="1" applyBorder="1" applyAlignment="1">
      <alignment horizontal="center"/>
    </xf>
    <xf numFmtId="192" fontId="11" fillId="2" borderId="9" xfId="0" applyNumberFormat="1" applyFont="1" applyFill="1" applyBorder="1" applyAlignment="1">
      <alignment horizontal="center"/>
    </xf>
    <xf numFmtId="192" fontId="11" fillId="2" borderId="3" xfId="0" applyNumberFormat="1" applyFont="1" applyFill="1" applyBorder="1" applyAlignment="1">
      <alignment horizontal="center"/>
    </xf>
    <xf numFmtId="192" fontId="11" fillId="2" borderId="1" xfId="0" applyNumberFormat="1" applyFont="1" applyFill="1" applyBorder="1" applyAlignment="1">
      <alignment horizontal="center"/>
    </xf>
    <xf numFmtId="192" fontId="27" fillId="0" borderId="19" xfId="0" applyNumberFormat="1" applyFont="1" applyFill="1" applyBorder="1" applyAlignment="1">
      <alignment horizontal="left" vertical="center"/>
    </xf>
    <xf numFmtId="192" fontId="27" fillId="0" borderId="18" xfId="0" applyNumberFormat="1" applyFont="1" applyFill="1" applyBorder="1" applyAlignment="1">
      <alignment horizontal="left" vertical="center"/>
    </xf>
    <xf numFmtId="192" fontId="25" fillId="2" borderId="8" xfId="0" applyFont="1" applyFill="1" applyBorder="1" applyAlignment="1">
      <alignment horizontal="center" vertical="center"/>
    </xf>
    <xf numFmtId="192" fontId="31" fillId="0" borderId="28" xfId="0" applyNumberFormat="1" applyFont="1" applyFill="1" applyBorder="1" applyAlignment="1">
      <alignment horizontal="center"/>
    </xf>
    <xf numFmtId="192" fontId="31" fillId="0" borderId="27" xfId="0" applyNumberFormat="1" applyFont="1" applyFill="1" applyBorder="1" applyAlignment="1">
      <alignment horizontal="center"/>
    </xf>
    <xf numFmtId="192" fontId="31" fillId="0" borderId="29" xfId="0" applyNumberFormat="1" applyFont="1" applyFill="1" applyBorder="1" applyAlignment="1">
      <alignment horizontal="center"/>
    </xf>
    <xf numFmtId="192" fontId="20" fillId="0" borderId="19" xfId="0" applyNumberFormat="1" applyFont="1" applyFill="1" applyBorder="1" applyAlignment="1">
      <alignment horizontal="left"/>
    </xf>
    <xf numFmtId="192" fontId="20" fillId="0" borderId="18" xfId="0" applyNumberFormat="1" applyFont="1" applyFill="1" applyBorder="1" applyAlignment="1">
      <alignment horizontal="left"/>
    </xf>
    <xf numFmtId="166" fontId="19" fillId="0" borderId="19" xfId="0" applyNumberFormat="1" applyFont="1" applyFill="1" applyBorder="1" applyAlignment="1">
      <alignment horizontal="left"/>
    </xf>
    <xf numFmtId="192" fontId="11" fillId="2" borderId="37" xfId="0" applyNumberFormat="1" applyFont="1" applyFill="1" applyBorder="1" applyAlignment="1">
      <alignment horizontal="center"/>
    </xf>
    <xf numFmtId="192" fontId="25" fillId="2" borderId="10" xfId="0" applyFont="1" applyFill="1" applyBorder="1" applyAlignment="1">
      <alignment horizontal="center" vertical="center"/>
    </xf>
    <xf numFmtId="192" fontId="25" fillId="2" borderId="12" xfId="0" applyFont="1" applyFill="1" applyBorder="1" applyAlignment="1">
      <alignment horizontal="center" vertical="center"/>
    </xf>
    <xf numFmtId="192" fontId="25" fillId="2" borderId="11" xfId="0" applyFont="1" applyFill="1" applyBorder="1" applyAlignment="1">
      <alignment horizontal="center" vertical="center"/>
    </xf>
    <xf numFmtId="192" fontId="25" fillId="2" borderId="2" xfId="0" applyFont="1" applyFill="1" applyBorder="1" applyAlignment="1">
      <alignment horizontal="center" vertical="center"/>
    </xf>
    <xf numFmtId="192" fontId="25" fillId="2" borderId="9" xfId="0" applyFont="1" applyFill="1" applyBorder="1" applyAlignment="1">
      <alignment horizontal="center" vertical="center"/>
    </xf>
    <xf numFmtId="192" fontId="25" fillId="2" borderId="3" xfId="0" applyFont="1" applyFill="1" applyBorder="1" applyAlignment="1">
      <alignment horizontal="center" vertical="center"/>
    </xf>
    <xf numFmtId="192" fontId="11" fillId="2" borderId="37" xfId="0" applyNumberFormat="1" applyFont="1" applyFill="1" applyBorder="1" applyAlignment="1">
      <alignment horizontal="center" vertical="center"/>
    </xf>
    <xf numFmtId="192" fontId="11" fillId="2" borderId="9" xfId="0" applyNumberFormat="1" applyFont="1" applyFill="1" applyBorder="1" applyAlignment="1">
      <alignment horizontal="center" vertical="center"/>
    </xf>
    <xf numFmtId="192" fontId="11" fillId="2" borderId="3" xfId="0" applyNumberFormat="1" applyFont="1" applyFill="1" applyBorder="1" applyAlignment="1">
      <alignment horizontal="center" vertical="center"/>
    </xf>
    <xf numFmtId="192" fontId="47" fillId="0" borderId="1" xfId="2009" applyFont="1" applyFill="1" applyBorder="1" applyAlignment="1">
      <alignment horizontal="center" vertical="center"/>
    </xf>
    <xf numFmtId="1" fontId="48" fillId="0" borderId="1" xfId="2009" applyNumberFormat="1" applyFont="1" applyFill="1" applyBorder="1" applyAlignment="1">
      <alignment horizontal="center" vertical="center"/>
    </xf>
    <xf numFmtId="192" fontId="48" fillId="0" borderId="1" xfId="2009" applyNumberFormat="1" applyFont="1" applyFill="1" applyBorder="1" applyAlignment="1">
      <alignment horizontal="center" vertical="center"/>
    </xf>
    <xf numFmtId="192" fontId="48" fillId="2" borderId="1" xfId="2009" applyNumberFormat="1" applyFont="1" applyFill="1" applyBorder="1" applyAlignment="1">
      <alignment horizontal="center" vertical="center"/>
    </xf>
    <xf numFmtId="192" fontId="48" fillId="2" borderId="1" xfId="2009" applyNumberFormat="1" applyFont="1" applyFill="1" applyBorder="1" applyAlignment="1" applyProtection="1">
      <alignment horizontal="center" vertical="center" wrapText="1"/>
    </xf>
    <xf numFmtId="192" fontId="48" fillId="2" borderId="1" xfId="2009" applyNumberFormat="1" applyFont="1" applyFill="1" applyBorder="1" applyAlignment="1">
      <alignment horizontal="center" vertical="center" textRotation="90"/>
    </xf>
    <xf numFmtId="174" fontId="32" fillId="2" borderId="1" xfId="2009" applyNumberFormat="1" applyFont="1" applyFill="1" applyBorder="1" applyAlignment="1">
      <alignment horizontal="center" vertical="center" wrapText="1"/>
    </xf>
    <xf numFmtId="1" fontId="16" fillId="5" borderId="2" xfId="2009" applyNumberFormat="1" applyFont="1" applyFill="1" applyBorder="1" applyAlignment="1">
      <alignment horizontal="center" vertical="center"/>
    </xf>
    <xf numFmtId="1" fontId="16" fillId="5" borderId="9" xfId="2009" applyNumberFormat="1" applyFont="1" applyFill="1" applyBorder="1" applyAlignment="1">
      <alignment horizontal="center" vertical="center"/>
    </xf>
    <xf numFmtId="1" fontId="16" fillId="5" borderId="3" xfId="2009" applyNumberFormat="1" applyFont="1" applyFill="1" applyBorder="1" applyAlignment="1">
      <alignment horizontal="center" vertical="center"/>
    </xf>
    <xf numFmtId="167" fontId="32" fillId="2" borderId="1" xfId="2009" applyNumberFormat="1" applyFont="1" applyFill="1" applyBorder="1" applyAlignment="1">
      <alignment horizontal="center" vertical="center" textRotation="90"/>
    </xf>
    <xf numFmtId="176" fontId="48" fillId="2" borderId="1" xfId="2009" applyNumberFormat="1" applyFont="1" applyFill="1" applyBorder="1" applyAlignment="1">
      <alignment horizontal="center" vertical="center" textRotation="90"/>
    </xf>
    <xf numFmtId="192" fontId="32" fillId="2" borderId="1" xfId="2009" applyNumberFormat="1" applyFont="1" applyFill="1" applyBorder="1" applyAlignment="1">
      <alignment horizontal="center" vertical="center" wrapText="1"/>
    </xf>
    <xf numFmtId="192" fontId="39" fillId="2" borderId="1" xfId="2009" applyNumberFormat="1" applyFont="1" applyFill="1" applyBorder="1" applyAlignment="1">
      <alignment horizontal="center" vertical="center"/>
    </xf>
    <xf numFmtId="167" fontId="64" fillId="2" borderId="1" xfId="2009" applyNumberFormat="1" applyFont="1" applyFill="1" applyBorder="1" applyAlignment="1">
      <alignment horizontal="center" vertical="center"/>
    </xf>
    <xf numFmtId="192" fontId="49" fillId="2" borderId="1" xfId="2009" applyNumberFormat="1" applyFont="1" applyFill="1" applyBorder="1" applyAlignment="1">
      <alignment horizontal="center" vertical="center" textRotation="90"/>
    </xf>
    <xf numFmtId="166" fontId="32" fillId="2" borderId="1" xfId="2009" applyNumberFormat="1" applyFont="1" applyFill="1" applyBorder="1" applyAlignment="1">
      <alignment horizontal="center" vertical="center" textRotation="90"/>
    </xf>
  </cellXfs>
  <cellStyles count="2024">
    <cellStyle name="Comma 2" xfId="2"/>
    <cellStyle name="Comma 3" xfId="8"/>
    <cellStyle name="Comma 4" xfId="2011"/>
    <cellStyle name="Currency" xfId="5" builtinId="4"/>
    <cellStyle name="Currency 2" xfId="4"/>
    <cellStyle name="Currency 3" xfId="3"/>
    <cellStyle name="Currency 4" xfId="9"/>
    <cellStyle name="Currency 5" xfId="294"/>
    <cellStyle name="Normal" xfId="0" builtinId="0"/>
    <cellStyle name="Normal 10" xfId="19"/>
    <cellStyle name="Normal 10 2" xfId="232"/>
    <cellStyle name="Normal 10 2 2" xfId="469"/>
    <cellStyle name="Normal 10 2 3" xfId="691"/>
    <cellStyle name="Normal 10 2 4" xfId="1176"/>
    <cellStyle name="Normal 10 2 5" xfId="1503"/>
    <cellStyle name="Normal 10 3" xfId="74"/>
    <cellStyle name="Normal 10 3 2" xfId="588"/>
    <cellStyle name="Normal 10 3 3" xfId="1018"/>
    <cellStyle name="Normal 10 3 4" xfId="1345"/>
    <cellStyle name="Normal 10 4" xfId="310"/>
    <cellStyle name="Normal 10 5" xfId="963"/>
    <cellStyle name="Normal 10 6" xfId="1290"/>
    <cellStyle name="Normal 100" xfId="192"/>
    <cellStyle name="Normal 100 2" xfId="429"/>
    <cellStyle name="Normal 100 3" xfId="682"/>
    <cellStyle name="Normal 100 4" xfId="1136"/>
    <cellStyle name="Normal 100 5" xfId="1463"/>
    <cellStyle name="Normal 101" xfId="183"/>
    <cellStyle name="Normal 101 2" xfId="420"/>
    <cellStyle name="Normal 101 3" xfId="673"/>
    <cellStyle name="Normal 101 4" xfId="1127"/>
    <cellStyle name="Normal 101 5" xfId="1454"/>
    <cellStyle name="Normal 102" xfId="186"/>
    <cellStyle name="Normal 102 2" xfId="423"/>
    <cellStyle name="Normal 102 3" xfId="676"/>
    <cellStyle name="Normal 102 4" xfId="1130"/>
    <cellStyle name="Normal 102 5" xfId="1457"/>
    <cellStyle name="Normal 103" xfId="174"/>
    <cellStyle name="Normal 103 2" xfId="411"/>
    <cellStyle name="Normal 103 3" xfId="664"/>
    <cellStyle name="Normal 103 4" xfId="1118"/>
    <cellStyle name="Normal 103 5" xfId="1445"/>
    <cellStyle name="Normal 104" xfId="190"/>
    <cellStyle name="Normal 104 2" xfId="427"/>
    <cellStyle name="Normal 104 3" xfId="680"/>
    <cellStyle name="Normal 104 4" xfId="1134"/>
    <cellStyle name="Normal 104 5" xfId="1461"/>
    <cellStyle name="Normal 105" xfId="175"/>
    <cellStyle name="Normal 105 2" xfId="412"/>
    <cellStyle name="Normal 105 3" xfId="665"/>
    <cellStyle name="Normal 105 4" xfId="1119"/>
    <cellStyle name="Normal 105 5" xfId="1446"/>
    <cellStyle name="Normal 106" xfId="185"/>
    <cellStyle name="Normal 106 2" xfId="422"/>
    <cellStyle name="Normal 106 3" xfId="675"/>
    <cellStyle name="Normal 106 4" xfId="1129"/>
    <cellStyle name="Normal 106 5" xfId="1456"/>
    <cellStyle name="Normal 107" xfId="191"/>
    <cellStyle name="Normal 107 2" xfId="428"/>
    <cellStyle name="Normal 107 3" xfId="681"/>
    <cellStyle name="Normal 107 4" xfId="1135"/>
    <cellStyle name="Normal 107 5" xfId="1462"/>
    <cellStyle name="Normal 108" xfId="180"/>
    <cellStyle name="Normal 108 2" xfId="417"/>
    <cellStyle name="Normal 108 3" xfId="670"/>
    <cellStyle name="Normal 108 4" xfId="1124"/>
    <cellStyle name="Normal 108 5" xfId="1451"/>
    <cellStyle name="Normal 109" xfId="189"/>
    <cellStyle name="Normal 109 2" xfId="426"/>
    <cellStyle name="Normal 109 3" xfId="679"/>
    <cellStyle name="Normal 109 4" xfId="1133"/>
    <cellStyle name="Normal 109 5" xfId="1460"/>
    <cellStyle name="Normal 11" xfId="20"/>
    <cellStyle name="Normal 11 2" xfId="233"/>
    <cellStyle name="Normal 11 2 2" xfId="470"/>
    <cellStyle name="Normal 11 2 3" xfId="692"/>
    <cellStyle name="Normal 11 2 4" xfId="1177"/>
    <cellStyle name="Normal 11 2 5" xfId="1504"/>
    <cellStyle name="Normal 11 3" xfId="76"/>
    <cellStyle name="Normal 11 3 2" xfId="589"/>
    <cellStyle name="Normal 11 3 3" xfId="1020"/>
    <cellStyle name="Normal 11 3 4" xfId="1347"/>
    <cellStyle name="Normal 11 4" xfId="311"/>
    <cellStyle name="Normal 11 5" xfId="964"/>
    <cellStyle name="Normal 11 6" xfId="1291"/>
    <cellStyle name="Normal 110" xfId="184"/>
    <cellStyle name="Normal 110 2" xfId="421"/>
    <cellStyle name="Normal 110 3" xfId="674"/>
    <cellStyle name="Normal 110 4" xfId="1128"/>
    <cellStyle name="Normal 110 5" xfId="1455"/>
    <cellStyle name="Normal 111" xfId="168"/>
    <cellStyle name="Normal 111 2" xfId="405"/>
    <cellStyle name="Normal 111 3" xfId="658"/>
    <cellStyle name="Normal 111 4" xfId="1112"/>
    <cellStyle name="Normal 111 5" xfId="1439"/>
    <cellStyle name="Normal 112" xfId="188"/>
    <cellStyle name="Normal 112 2" xfId="425"/>
    <cellStyle name="Normal 112 3" xfId="678"/>
    <cellStyle name="Normal 112 4" xfId="1132"/>
    <cellStyle name="Normal 112 5" xfId="1459"/>
    <cellStyle name="Normal 113" xfId="171"/>
    <cellStyle name="Normal 113 2" xfId="408"/>
    <cellStyle name="Normal 113 3" xfId="661"/>
    <cellStyle name="Normal 113 4" xfId="1115"/>
    <cellStyle name="Normal 113 5" xfId="1442"/>
    <cellStyle name="Normal 114" xfId="167"/>
    <cellStyle name="Normal 114 2" xfId="404"/>
    <cellStyle name="Normal 114 3" xfId="657"/>
    <cellStyle name="Normal 114 4" xfId="1111"/>
    <cellStyle name="Normal 114 5" xfId="1438"/>
    <cellStyle name="Normal 115" xfId="187"/>
    <cellStyle name="Normal 115 2" xfId="424"/>
    <cellStyle name="Normal 115 3" xfId="677"/>
    <cellStyle name="Normal 115 4" xfId="1131"/>
    <cellStyle name="Normal 115 5" xfId="1458"/>
    <cellStyle name="Normal 116" xfId="177"/>
    <cellStyle name="Normal 116 2" xfId="414"/>
    <cellStyle name="Normal 116 3" xfId="667"/>
    <cellStyle name="Normal 116 4" xfId="1121"/>
    <cellStyle name="Normal 116 5" xfId="1448"/>
    <cellStyle name="Normal 117" xfId="73"/>
    <cellStyle name="Normal 117 2" xfId="363"/>
    <cellStyle name="Normal 117 3" xfId="1017"/>
    <cellStyle name="Normal 117 4" xfId="1344"/>
    <cellStyle name="Normal 118" xfId="193"/>
    <cellStyle name="Normal 118 2" xfId="430"/>
    <cellStyle name="Normal 118 3" xfId="1137"/>
    <cellStyle name="Normal 118 4" xfId="1464"/>
    <cellStyle name="Normal 119" xfId="194"/>
    <cellStyle name="Normal 119 2" xfId="431"/>
    <cellStyle name="Normal 119 3" xfId="1138"/>
    <cellStyle name="Normal 119 4" xfId="1465"/>
    <cellStyle name="Normal 12" xfId="21"/>
    <cellStyle name="Normal 12 2" xfId="234"/>
    <cellStyle name="Normal 12 2 2" xfId="471"/>
    <cellStyle name="Normal 12 2 3" xfId="693"/>
    <cellStyle name="Normal 12 2 4" xfId="1178"/>
    <cellStyle name="Normal 12 2 5" xfId="1505"/>
    <cellStyle name="Normal 12 3" xfId="85"/>
    <cellStyle name="Normal 12 3 2" xfId="595"/>
    <cellStyle name="Normal 12 3 3" xfId="1029"/>
    <cellStyle name="Normal 12 3 4" xfId="1356"/>
    <cellStyle name="Normal 12 4" xfId="312"/>
    <cellStyle name="Normal 12 5" xfId="965"/>
    <cellStyle name="Normal 12 6" xfId="1292"/>
    <cellStyle name="Normal 120" xfId="195"/>
    <cellStyle name="Normal 120 2" xfId="432"/>
    <cellStyle name="Normal 120 3" xfId="683"/>
    <cellStyle name="Normal 120 4" xfId="1139"/>
    <cellStyle name="Normal 120 5" xfId="1466"/>
    <cellStyle name="Normal 121" xfId="198"/>
    <cellStyle name="Normal 121 2" xfId="435"/>
    <cellStyle name="Normal 121 3" xfId="686"/>
    <cellStyle name="Normal 121 4" xfId="1142"/>
    <cellStyle name="Normal 121 5" xfId="1469"/>
    <cellStyle name="Normal 122" xfId="199"/>
    <cellStyle name="Normal 122 2" xfId="436"/>
    <cellStyle name="Normal 122 3" xfId="687"/>
    <cellStyle name="Normal 122 4" xfId="1143"/>
    <cellStyle name="Normal 122 5" xfId="1470"/>
    <cellStyle name="Normal 123" xfId="200"/>
    <cellStyle name="Normal 123 2" xfId="437"/>
    <cellStyle name="Normal 123 3" xfId="688"/>
    <cellStyle name="Normal 123 4" xfId="1144"/>
    <cellStyle name="Normal 123 5" xfId="1471"/>
    <cellStyle name="Normal 124" xfId="197"/>
    <cellStyle name="Normal 124 2" xfId="434"/>
    <cellStyle name="Normal 124 3" xfId="685"/>
    <cellStyle name="Normal 124 4" xfId="1141"/>
    <cellStyle name="Normal 124 5" xfId="1468"/>
    <cellStyle name="Normal 125" xfId="196"/>
    <cellStyle name="Normal 125 2" xfId="433"/>
    <cellStyle name="Normal 125 3" xfId="684"/>
    <cellStyle name="Normal 125 4" xfId="1140"/>
    <cellStyle name="Normal 125 5" xfId="1467"/>
    <cellStyle name="Normal 126" xfId="201"/>
    <cellStyle name="Normal 126 2" xfId="438"/>
    <cellStyle name="Normal 126 3" xfId="1145"/>
    <cellStyle name="Normal 126 4" xfId="1472"/>
    <cellStyle name="Normal 127" xfId="207"/>
    <cellStyle name="Normal 127 2" xfId="444"/>
    <cellStyle name="Normal 127 3" xfId="1151"/>
    <cellStyle name="Normal 127 4" xfId="1478"/>
    <cellStyle name="Normal 128" xfId="214"/>
    <cellStyle name="Normal 128 2" xfId="451"/>
    <cellStyle name="Normal 128 3" xfId="1158"/>
    <cellStyle name="Normal 128 4" xfId="1485"/>
    <cellStyle name="Normal 129" xfId="206"/>
    <cellStyle name="Normal 129 2" xfId="443"/>
    <cellStyle name="Normal 129 3" xfId="1150"/>
    <cellStyle name="Normal 129 4" xfId="1477"/>
    <cellStyle name="Normal 13" xfId="22"/>
    <cellStyle name="Normal 13 2" xfId="235"/>
    <cellStyle name="Normal 13 2 2" xfId="472"/>
    <cellStyle name="Normal 13 2 3" xfId="694"/>
    <cellStyle name="Normal 13 2 4" xfId="1179"/>
    <cellStyle name="Normal 13 2 5" xfId="1506"/>
    <cellStyle name="Normal 13 3" xfId="83"/>
    <cellStyle name="Normal 13 3 2" xfId="593"/>
    <cellStyle name="Normal 13 3 3" xfId="1027"/>
    <cellStyle name="Normal 13 3 4" xfId="1354"/>
    <cellStyle name="Normal 13 4" xfId="313"/>
    <cellStyle name="Normal 13 5" xfId="966"/>
    <cellStyle name="Normal 13 6" xfId="1293"/>
    <cellStyle name="Normal 130" xfId="209"/>
    <cellStyle name="Normal 130 2" xfId="446"/>
    <cellStyle name="Normal 130 3" xfId="1153"/>
    <cellStyle name="Normal 130 4" xfId="1480"/>
    <cellStyle name="Normal 131" xfId="204"/>
    <cellStyle name="Normal 131 2" xfId="441"/>
    <cellStyle name="Normal 131 3" xfId="1148"/>
    <cellStyle name="Normal 131 4" xfId="1475"/>
    <cellStyle name="Normal 132" xfId="212"/>
    <cellStyle name="Normal 132 2" xfId="449"/>
    <cellStyle name="Normal 132 3" xfId="1156"/>
    <cellStyle name="Normal 132 4" xfId="1483"/>
    <cellStyle name="Normal 133" xfId="205"/>
    <cellStyle name="Normal 133 2" xfId="442"/>
    <cellStyle name="Normal 133 3" xfId="1149"/>
    <cellStyle name="Normal 133 4" xfId="1476"/>
    <cellStyle name="Normal 134" xfId="210"/>
    <cellStyle name="Normal 134 2" xfId="447"/>
    <cellStyle name="Normal 134 3" xfId="1154"/>
    <cellStyle name="Normal 134 4" xfId="1481"/>
    <cellStyle name="Normal 135" xfId="211"/>
    <cellStyle name="Normal 135 2" xfId="448"/>
    <cellStyle name="Normal 135 3" xfId="1155"/>
    <cellStyle name="Normal 135 4" xfId="1482"/>
    <cellStyle name="Normal 136" xfId="221"/>
    <cellStyle name="Normal 136 2" xfId="458"/>
    <cellStyle name="Normal 136 3" xfId="1165"/>
    <cellStyle name="Normal 136 4" xfId="1492"/>
    <cellStyle name="Normal 137" xfId="220"/>
    <cellStyle name="Normal 137 2" xfId="457"/>
    <cellStyle name="Normal 137 3" xfId="1164"/>
    <cellStyle name="Normal 137 4" xfId="1491"/>
    <cellStyle name="Normal 138" xfId="218"/>
    <cellStyle name="Normal 138 2" xfId="455"/>
    <cellStyle name="Normal 138 3" xfId="1162"/>
    <cellStyle name="Normal 138 4" xfId="1489"/>
    <cellStyle name="Normal 139" xfId="215"/>
    <cellStyle name="Normal 139 2" xfId="452"/>
    <cellStyle name="Normal 139 3" xfId="1159"/>
    <cellStyle name="Normal 139 4" xfId="1486"/>
    <cellStyle name="Normal 14" xfId="23"/>
    <cellStyle name="Normal 14 2" xfId="236"/>
    <cellStyle name="Normal 14 2 2" xfId="473"/>
    <cellStyle name="Normal 14 2 3" xfId="695"/>
    <cellStyle name="Normal 14 2 4" xfId="1180"/>
    <cellStyle name="Normal 14 2 5" xfId="1507"/>
    <cellStyle name="Normal 14 3" xfId="77"/>
    <cellStyle name="Normal 14 3 2" xfId="590"/>
    <cellStyle name="Normal 14 3 3" xfId="1021"/>
    <cellStyle name="Normal 14 3 4" xfId="1348"/>
    <cellStyle name="Normal 14 4" xfId="314"/>
    <cellStyle name="Normal 14 5" xfId="967"/>
    <cellStyle name="Normal 14 6" xfId="1294"/>
    <cellStyle name="Normal 140" xfId="208"/>
    <cellStyle name="Normal 140 2" xfId="445"/>
    <cellStyle name="Normal 140 3" xfId="1152"/>
    <cellStyle name="Normal 140 4" xfId="1479"/>
    <cellStyle name="Normal 141" xfId="227"/>
    <cellStyle name="Normal 141 2" xfId="464"/>
    <cellStyle name="Normal 141 3" xfId="1171"/>
    <cellStyle name="Normal 141 4" xfId="1498"/>
    <cellStyle name="Normal 142" xfId="219"/>
    <cellStyle name="Normal 142 2" xfId="456"/>
    <cellStyle name="Normal 142 3" xfId="1163"/>
    <cellStyle name="Normal 142 4" xfId="1490"/>
    <cellStyle name="Normal 143" xfId="224"/>
    <cellStyle name="Normal 143 2" xfId="461"/>
    <cellStyle name="Normal 143 3" xfId="1168"/>
    <cellStyle name="Normal 143 4" xfId="1495"/>
    <cellStyle name="Normal 144" xfId="202"/>
    <cellStyle name="Normal 144 2" xfId="439"/>
    <cellStyle name="Normal 144 3" xfId="1146"/>
    <cellStyle name="Normal 144 4" xfId="1473"/>
    <cellStyle name="Normal 145" xfId="216"/>
    <cellStyle name="Normal 145 2" xfId="453"/>
    <cellStyle name="Normal 145 3" xfId="1160"/>
    <cellStyle name="Normal 145 4" xfId="1487"/>
    <cellStyle name="Normal 146" xfId="203"/>
    <cellStyle name="Normal 146 2" xfId="440"/>
    <cellStyle name="Normal 146 3" xfId="1147"/>
    <cellStyle name="Normal 146 4" xfId="1474"/>
    <cellStyle name="Normal 147" xfId="217"/>
    <cellStyle name="Normal 147 2" xfId="454"/>
    <cellStyle name="Normal 147 3" xfId="1161"/>
    <cellStyle name="Normal 147 4" xfId="1488"/>
    <cellStyle name="Normal 148" xfId="226"/>
    <cellStyle name="Normal 148 2" xfId="463"/>
    <cellStyle name="Normal 148 3" xfId="1170"/>
    <cellStyle name="Normal 148 4" xfId="1497"/>
    <cellStyle name="Normal 149" xfId="223"/>
    <cellStyle name="Normal 149 2" xfId="460"/>
    <cellStyle name="Normal 149 3" xfId="1167"/>
    <cellStyle name="Normal 149 4" xfId="1494"/>
    <cellStyle name="Normal 15" xfId="24"/>
    <cellStyle name="Normal 15 2" xfId="237"/>
    <cellStyle name="Normal 15 2 2" xfId="474"/>
    <cellStyle name="Normal 15 2 3" xfId="696"/>
    <cellStyle name="Normal 15 2 4" xfId="1181"/>
    <cellStyle name="Normal 15 2 5" xfId="1508"/>
    <cellStyle name="Normal 15 3" xfId="78"/>
    <cellStyle name="Normal 15 3 2" xfId="591"/>
    <cellStyle name="Normal 15 3 3" xfId="1022"/>
    <cellStyle name="Normal 15 3 4" xfId="1349"/>
    <cellStyle name="Normal 15 4" xfId="315"/>
    <cellStyle name="Normal 15 5" xfId="968"/>
    <cellStyle name="Normal 15 6" xfId="1295"/>
    <cellStyle name="Normal 150" xfId="213"/>
    <cellStyle name="Normal 150 2" xfId="450"/>
    <cellStyle name="Normal 150 3" xfId="1157"/>
    <cellStyle name="Normal 150 4" xfId="1484"/>
    <cellStyle name="Normal 151" xfId="225"/>
    <cellStyle name="Normal 151 2" xfId="462"/>
    <cellStyle name="Normal 151 3" xfId="1169"/>
    <cellStyle name="Normal 151 4" xfId="1496"/>
    <cellStyle name="Normal 152" xfId="222"/>
    <cellStyle name="Normal 152 2" xfId="459"/>
    <cellStyle name="Normal 152 3" xfId="1166"/>
    <cellStyle name="Normal 152 4" xfId="1493"/>
    <cellStyle name="Normal 153" xfId="228"/>
    <cellStyle name="Normal 153 2" xfId="465"/>
    <cellStyle name="Normal 153 3" xfId="1172"/>
    <cellStyle name="Normal 153 4" xfId="1499"/>
    <cellStyle name="Normal 154" xfId="231"/>
    <cellStyle name="Normal 154 2" xfId="468"/>
    <cellStyle name="Normal 154 3" xfId="1175"/>
    <cellStyle name="Normal 154 4" xfId="1502"/>
    <cellStyle name="Normal 155" xfId="285"/>
    <cellStyle name="Normal 155 2" xfId="522"/>
    <cellStyle name="Normal 155 3" xfId="1229"/>
    <cellStyle name="Normal 155 4" xfId="1556"/>
    <cellStyle name="Normal 156" xfId="291"/>
    <cellStyle name="Normal 156 2" xfId="528"/>
    <cellStyle name="Normal 156 3" xfId="1235"/>
    <cellStyle name="Normal 156 4" xfId="1562"/>
    <cellStyle name="Normal 157" xfId="288"/>
    <cellStyle name="Normal 157 2" xfId="525"/>
    <cellStyle name="Normal 157 3" xfId="1232"/>
    <cellStyle name="Normal 157 4" xfId="1559"/>
    <cellStyle name="Normal 158" xfId="287"/>
    <cellStyle name="Normal 158 2" xfId="524"/>
    <cellStyle name="Normal 158 3" xfId="1231"/>
    <cellStyle name="Normal 158 4" xfId="1558"/>
    <cellStyle name="Normal 159" xfId="289"/>
    <cellStyle name="Normal 159 2" xfId="526"/>
    <cellStyle name="Normal 159 3" xfId="1233"/>
    <cellStyle name="Normal 159 4" xfId="1560"/>
    <cellStyle name="Normal 16" xfId="25"/>
    <cellStyle name="Normal 16 2" xfId="238"/>
    <cellStyle name="Normal 16 2 2" xfId="475"/>
    <cellStyle name="Normal 16 2 3" xfId="697"/>
    <cellStyle name="Normal 16 2 4" xfId="1182"/>
    <cellStyle name="Normal 16 2 5" xfId="1509"/>
    <cellStyle name="Normal 16 3" xfId="80"/>
    <cellStyle name="Normal 16 3 2" xfId="592"/>
    <cellStyle name="Normal 16 3 3" xfId="1024"/>
    <cellStyle name="Normal 16 3 4" xfId="1351"/>
    <cellStyle name="Normal 16 4" xfId="316"/>
    <cellStyle name="Normal 16 5" xfId="969"/>
    <cellStyle name="Normal 16 6" xfId="1296"/>
    <cellStyle name="Normal 160" xfId="286"/>
    <cellStyle name="Normal 160 2" xfId="523"/>
    <cellStyle name="Normal 160 3" xfId="1230"/>
    <cellStyle name="Normal 160 4" xfId="1557"/>
    <cellStyle name="Normal 161" xfId="229"/>
    <cellStyle name="Normal 161 2" xfId="466"/>
    <cellStyle name="Normal 161 3" xfId="1173"/>
    <cellStyle name="Normal 161 4" xfId="1500"/>
    <cellStyle name="Normal 162" xfId="230"/>
    <cellStyle name="Normal 162 2" xfId="467"/>
    <cellStyle name="Normal 162 3" xfId="1174"/>
    <cellStyle name="Normal 162 4" xfId="1501"/>
    <cellStyle name="Normal 163" xfId="292"/>
    <cellStyle name="Normal 163 2" xfId="529"/>
    <cellStyle name="Normal 163 3" xfId="1236"/>
    <cellStyle name="Normal 163 4" xfId="1563"/>
    <cellStyle name="Normal 164" xfId="290"/>
    <cellStyle name="Normal 164 2" xfId="527"/>
    <cellStyle name="Normal 164 3" xfId="1234"/>
    <cellStyle name="Normal 164 4" xfId="1561"/>
    <cellStyle name="Normal 165" xfId="293"/>
    <cellStyle name="Normal 165 2" xfId="530"/>
    <cellStyle name="Normal 165 3" xfId="1237"/>
    <cellStyle name="Normal 165 4" xfId="1564"/>
    <cellStyle name="Normal 166" xfId="72"/>
    <cellStyle name="Normal 166 2" xfId="587"/>
    <cellStyle name="Normal 166 3" xfId="1016"/>
    <cellStyle name="Normal 166 4" xfId="1343"/>
    <cellStyle name="Normal 167" xfId="295"/>
    <cellStyle name="Normal 167 2" xfId="828"/>
    <cellStyle name="Normal 167 3" xfId="1238"/>
    <cellStyle name="Normal 167 4" xfId="1565"/>
    <cellStyle name="Normal 167 5" xfId="1710"/>
    <cellStyle name="Normal 168" xfId="296"/>
    <cellStyle name="Normal 168 2" xfId="829"/>
    <cellStyle name="Normal 168 3" xfId="1239"/>
    <cellStyle name="Normal 168 4" xfId="1566"/>
    <cellStyle name="Normal 168 5" xfId="1711"/>
    <cellStyle name="Normal 169" xfId="297"/>
    <cellStyle name="Normal 169 2" xfId="830"/>
    <cellStyle name="Normal 169 3" xfId="1240"/>
    <cellStyle name="Normal 169 4" xfId="1567"/>
    <cellStyle name="Normal 169 5" xfId="1712"/>
    <cellStyle name="Normal 17" xfId="26"/>
    <cellStyle name="Normal 17 2" xfId="239"/>
    <cellStyle name="Normal 17 2 2" xfId="476"/>
    <cellStyle name="Normal 17 2 3" xfId="698"/>
    <cellStyle name="Normal 17 2 4" xfId="1183"/>
    <cellStyle name="Normal 17 2 5" xfId="1510"/>
    <cellStyle name="Normal 17 3" xfId="84"/>
    <cellStyle name="Normal 17 3 2" xfId="594"/>
    <cellStyle name="Normal 17 3 3" xfId="1028"/>
    <cellStyle name="Normal 17 3 4" xfId="1355"/>
    <cellStyle name="Normal 17 4" xfId="317"/>
    <cellStyle name="Normal 17 5" xfId="970"/>
    <cellStyle name="Normal 17 6" xfId="1297"/>
    <cellStyle name="Normal 170" xfId="298"/>
    <cellStyle name="Normal 170 2" xfId="831"/>
    <cellStyle name="Normal 170 3" xfId="1241"/>
    <cellStyle name="Normal 170 4" xfId="1568"/>
    <cellStyle name="Normal 170 5" xfId="1713"/>
    <cellStyle name="Normal 171" xfId="540"/>
    <cellStyle name="Normal 172" xfId="550"/>
    <cellStyle name="Normal 173" xfId="545"/>
    <cellStyle name="Normal 174" xfId="547"/>
    <cellStyle name="Normal 175" xfId="546"/>
    <cellStyle name="Normal 176" xfId="532"/>
    <cellStyle name="Normal 177" xfId="538"/>
    <cellStyle name="Normal 178" xfId="531"/>
    <cellStyle name="Normal 179" xfId="541"/>
    <cellStyle name="Normal 18" xfId="27"/>
    <cellStyle name="Normal 18 2" xfId="240"/>
    <cellStyle name="Normal 18 2 2" xfId="477"/>
    <cellStyle name="Normal 18 2 3" xfId="699"/>
    <cellStyle name="Normal 18 2 4" xfId="1184"/>
    <cellStyle name="Normal 18 2 5" xfId="1511"/>
    <cellStyle name="Normal 18 3" xfId="87"/>
    <cellStyle name="Normal 18 3 2" xfId="596"/>
    <cellStyle name="Normal 18 3 3" xfId="1031"/>
    <cellStyle name="Normal 18 3 4" xfId="1358"/>
    <cellStyle name="Normal 18 4" xfId="318"/>
    <cellStyle name="Normal 18 5" xfId="971"/>
    <cellStyle name="Normal 18 6" xfId="1298"/>
    <cellStyle name="Normal 180" xfId="549"/>
    <cellStyle name="Normal 181" xfId="536"/>
    <cellStyle name="Normal 182" xfId="551"/>
    <cellStyle name="Normal 183" xfId="539"/>
    <cellStyle name="Normal 184" xfId="543"/>
    <cellStyle name="Normal 185" xfId="548"/>
    <cellStyle name="Normal 186" xfId="553"/>
    <cellStyle name="Normal 187" xfId="533"/>
    <cellStyle name="Normal 188" xfId="544"/>
    <cellStyle name="Normal 189" xfId="534"/>
    <cellStyle name="Normal 19" xfId="28"/>
    <cellStyle name="Normal 19 2" xfId="241"/>
    <cellStyle name="Normal 19 2 2" xfId="478"/>
    <cellStyle name="Normal 19 2 3" xfId="700"/>
    <cellStyle name="Normal 19 2 4" xfId="1185"/>
    <cellStyle name="Normal 19 2 5" xfId="1512"/>
    <cellStyle name="Normal 19 3" xfId="88"/>
    <cellStyle name="Normal 19 3 2" xfId="597"/>
    <cellStyle name="Normal 19 3 3" xfId="1032"/>
    <cellStyle name="Normal 19 3 4" xfId="1359"/>
    <cellStyle name="Normal 19 4" xfId="319"/>
    <cellStyle name="Normal 19 5" xfId="972"/>
    <cellStyle name="Normal 19 6" xfId="1299"/>
    <cellStyle name="Normal 190" xfId="537"/>
    <cellStyle name="Normal 191" xfId="535"/>
    <cellStyle name="Normal 192" xfId="542"/>
    <cellStyle name="Normal 193" xfId="552"/>
    <cellStyle name="Normal 194" xfId="554"/>
    <cellStyle name="Normal 195" xfId="555"/>
    <cellStyle name="Normal 196" xfId="561"/>
    <cellStyle name="Normal 197" xfId="563"/>
    <cellStyle name="Normal 198" xfId="577"/>
    <cellStyle name="Normal 199" xfId="571"/>
    <cellStyle name="Normal 2" xfId="1"/>
    <cellStyle name="Normal 2 2" xfId="11"/>
    <cellStyle name="Normal 2 2 2" xfId="158"/>
    <cellStyle name="Normal 2 2 2 2" xfId="395"/>
    <cellStyle name="Normal 2 2 2 3" xfId="648"/>
    <cellStyle name="Normal 2 2 2 4" xfId="1102"/>
    <cellStyle name="Normal 2 2 2 5" xfId="1429"/>
    <cellStyle name="Normal 2 2 3" xfId="302"/>
    <cellStyle name="Normal 2 2 4" xfId="955"/>
    <cellStyle name="Normal 2 2 5" xfId="1282"/>
    <cellStyle name="Normal 2 2 6" xfId="1724"/>
    <cellStyle name="Normal 2 3" xfId="75"/>
    <cellStyle name="Normal 2 3 2" xfId="364"/>
    <cellStyle name="Normal 2 3 3" xfId="1019"/>
    <cellStyle name="Normal 2 3 4" xfId="1346"/>
    <cellStyle name="Normal 2 4" xfId="155"/>
    <cellStyle name="Normal 2 4 2" xfId="392"/>
    <cellStyle name="Normal 2 4 3" xfId="645"/>
    <cellStyle name="Normal 2 4 4" xfId="1099"/>
    <cellStyle name="Normal 2 4 5" xfId="1426"/>
    <cellStyle name="Normal 2 5" xfId="299"/>
    <cellStyle name="Normal 2 6" xfId="951"/>
    <cellStyle name="Normal 2 7" xfId="1278"/>
    <cellStyle name="Normal 2 8" xfId="1715"/>
    <cellStyle name="Normal 2 9" xfId="2019"/>
    <cellStyle name="Normal 2 9 2" xfId="2023"/>
    <cellStyle name="Normal 20" xfId="29"/>
    <cellStyle name="Normal 20 2" xfId="242"/>
    <cellStyle name="Normal 20 2 2" xfId="479"/>
    <cellStyle name="Normal 20 2 3" xfId="701"/>
    <cellStyle name="Normal 20 2 4" xfId="1186"/>
    <cellStyle name="Normal 20 2 5" xfId="1513"/>
    <cellStyle name="Normal 20 3" xfId="89"/>
    <cellStyle name="Normal 20 3 2" xfId="598"/>
    <cellStyle name="Normal 20 3 3" xfId="1033"/>
    <cellStyle name="Normal 20 3 4" xfId="1360"/>
    <cellStyle name="Normal 20 4" xfId="320"/>
    <cellStyle name="Normal 20 5" xfId="973"/>
    <cellStyle name="Normal 20 6" xfId="1300"/>
    <cellStyle name="Normal 200" xfId="580"/>
    <cellStyle name="Normal 201" xfId="572"/>
    <cellStyle name="Normal 202" xfId="574"/>
    <cellStyle name="Normal 203" xfId="566"/>
    <cellStyle name="Normal 204" xfId="578"/>
    <cellStyle name="Normal 205" xfId="557"/>
    <cellStyle name="Normal 206" xfId="562"/>
    <cellStyle name="Normal 207" xfId="564"/>
    <cellStyle name="Normal 208" xfId="567"/>
    <cellStyle name="Normal 209" xfId="560"/>
    <cellStyle name="Normal 21" xfId="30"/>
    <cellStyle name="Normal 21 2" xfId="243"/>
    <cellStyle name="Normal 21 2 2" xfId="480"/>
    <cellStyle name="Normal 21 2 3" xfId="702"/>
    <cellStyle name="Normal 21 2 4" xfId="1187"/>
    <cellStyle name="Normal 21 2 5" xfId="1514"/>
    <cellStyle name="Normal 21 3" xfId="90"/>
    <cellStyle name="Normal 21 3 2" xfId="599"/>
    <cellStyle name="Normal 21 3 3" xfId="1034"/>
    <cellStyle name="Normal 21 3 4" xfId="1361"/>
    <cellStyle name="Normal 21 4" xfId="321"/>
    <cellStyle name="Normal 21 5" xfId="974"/>
    <cellStyle name="Normal 21 6" xfId="1301"/>
    <cellStyle name="Normal 210" xfId="568"/>
    <cellStyle name="Normal 211" xfId="559"/>
    <cellStyle name="Normal 212" xfId="565"/>
    <cellStyle name="Normal 213" xfId="579"/>
    <cellStyle name="Normal 214" xfId="570"/>
    <cellStyle name="Normal 215" xfId="556"/>
    <cellStyle name="Normal 216" xfId="569"/>
    <cellStyle name="Normal 217" xfId="575"/>
    <cellStyle name="Normal 218" xfId="573"/>
    <cellStyle name="Normal 219" xfId="558"/>
    <cellStyle name="Normal 22" xfId="31"/>
    <cellStyle name="Normal 22 2" xfId="244"/>
    <cellStyle name="Normal 22 2 2" xfId="481"/>
    <cellStyle name="Normal 22 2 3" xfId="703"/>
    <cellStyle name="Normal 22 2 4" xfId="1188"/>
    <cellStyle name="Normal 22 2 5" xfId="1515"/>
    <cellStyle name="Normal 22 3" xfId="91"/>
    <cellStyle name="Normal 22 3 2" xfId="600"/>
    <cellStyle name="Normal 22 3 3" xfId="1035"/>
    <cellStyle name="Normal 22 3 4" xfId="1362"/>
    <cellStyle name="Normal 22 4" xfId="322"/>
    <cellStyle name="Normal 22 5" xfId="975"/>
    <cellStyle name="Normal 22 6" xfId="1302"/>
    <cellStyle name="Normal 220" xfId="576"/>
    <cellStyle name="Normal 221" xfId="581"/>
    <cellStyle name="Normal 222" xfId="584"/>
    <cellStyle name="Normal 223" xfId="642"/>
    <cellStyle name="Normal 224" xfId="745"/>
    <cellStyle name="Normal 225" xfId="747"/>
    <cellStyle name="Normal 226" xfId="755"/>
    <cellStyle name="Normal 227" xfId="750"/>
    <cellStyle name="Normal 228" xfId="753"/>
    <cellStyle name="Normal 229" xfId="752"/>
    <cellStyle name="Normal 23" xfId="32"/>
    <cellStyle name="Normal 23 2" xfId="245"/>
    <cellStyle name="Normal 23 2 2" xfId="482"/>
    <cellStyle name="Normal 23 2 3" xfId="704"/>
    <cellStyle name="Normal 23 2 4" xfId="1189"/>
    <cellStyle name="Normal 23 2 5" xfId="1516"/>
    <cellStyle name="Normal 23 3" xfId="92"/>
    <cellStyle name="Normal 23 3 2" xfId="601"/>
    <cellStyle name="Normal 23 3 3" xfId="1036"/>
    <cellStyle name="Normal 23 3 4" xfId="1363"/>
    <cellStyle name="Normal 23 4" xfId="323"/>
    <cellStyle name="Normal 23 5" xfId="976"/>
    <cellStyle name="Normal 23 6" xfId="1303"/>
    <cellStyle name="Normal 230" xfId="641"/>
    <cellStyle name="Normal 231" xfId="746"/>
    <cellStyle name="Normal 232" xfId="749"/>
    <cellStyle name="Normal 233" xfId="756"/>
    <cellStyle name="Normal 234" xfId="744"/>
    <cellStyle name="Normal 235" xfId="754"/>
    <cellStyle name="Normal 236" xfId="690"/>
    <cellStyle name="Normal 237" xfId="757"/>
    <cellStyle name="Normal 238" xfId="751"/>
    <cellStyle name="Normal 239" xfId="586"/>
    <cellStyle name="Normal 24" xfId="33"/>
    <cellStyle name="Normal 24 2" xfId="246"/>
    <cellStyle name="Normal 24 2 2" xfId="483"/>
    <cellStyle name="Normal 24 2 3" xfId="705"/>
    <cellStyle name="Normal 24 2 4" xfId="1190"/>
    <cellStyle name="Normal 24 2 5" xfId="1517"/>
    <cellStyle name="Normal 24 3" xfId="93"/>
    <cellStyle name="Normal 24 3 2" xfId="602"/>
    <cellStyle name="Normal 24 3 3" xfId="1037"/>
    <cellStyle name="Normal 24 3 4" xfId="1364"/>
    <cellStyle name="Normal 24 4" xfId="324"/>
    <cellStyle name="Normal 24 5" xfId="977"/>
    <cellStyle name="Normal 24 6" xfId="1304"/>
    <cellStyle name="Normal 240" xfId="748"/>
    <cellStyle name="Normal 241" xfId="582"/>
    <cellStyle name="Normal 242" xfId="689"/>
    <cellStyle name="Normal 243" xfId="583"/>
    <cellStyle name="Normal 244" xfId="643"/>
    <cellStyle name="Normal 245" xfId="585"/>
    <cellStyle name="Normal 246" xfId="758"/>
    <cellStyle name="Normal 247" xfId="759"/>
    <cellStyle name="Normal 248" xfId="764"/>
    <cellStyle name="Normal 249" xfId="766"/>
    <cellStyle name="Normal 25" xfId="34"/>
    <cellStyle name="Normal 25 2" xfId="247"/>
    <cellStyle name="Normal 25 2 2" xfId="484"/>
    <cellStyle name="Normal 25 2 3" xfId="706"/>
    <cellStyle name="Normal 25 2 4" xfId="1191"/>
    <cellStyle name="Normal 25 2 5" xfId="1518"/>
    <cellStyle name="Normal 25 3" xfId="94"/>
    <cellStyle name="Normal 25 3 2" xfId="603"/>
    <cellStyle name="Normal 25 3 3" xfId="1038"/>
    <cellStyle name="Normal 25 3 4" xfId="1365"/>
    <cellStyle name="Normal 25 4" xfId="325"/>
    <cellStyle name="Normal 25 5" xfId="978"/>
    <cellStyle name="Normal 25 6" xfId="1305"/>
    <cellStyle name="Normal 250" xfId="779"/>
    <cellStyle name="Normal 251" xfId="774"/>
    <cellStyle name="Normal 252" xfId="782"/>
    <cellStyle name="Normal 253" xfId="775"/>
    <cellStyle name="Normal 254" xfId="777"/>
    <cellStyle name="Normal 255" xfId="769"/>
    <cellStyle name="Normal 256" xfId="780"/>
    <cellStyle name="Normal 257" xfId="761"/>
    <cellStyle name="Normal 258" xfId="765"/>
    <cellStyle name="Normal 259" xfId="767"/>
    <cellStyle name="Normal 26" xfId="35"/>
    <cellStyle name="Normal 26 2" xfId="248"/>
    <cellStyle name="Normal 26 2 2" xfId="485"/>
    <cellStyle name="Normal 26 2 3" xfId="707"/>
    <cellStyle name="Normal 26 2 4" xfId="1192"/>
    <cellStyle name="Normal 26 2 5" xfId="1519"/>
    <cellStyle name="Normal 26 3" xfId="95"/>
    <cellStyle name="Normal 26 3 2" xfId="604"/>
    <cellStyle name="Normal 26 3 3" xfId="1039"/>
    <cellStyle name="Normal 26 3 4" xfId="1366"/>
    <cellStyle name="Normal 26 4" xfId="326"/>
    <cellStyle name="Normal 26 5" xfId="979"/>
    <cellStyle name="Normal 26 6" xfId="1306"/>
    <cellStyle name="Normal 260" xfId="770"/>
    <cellStyle name="Normal 261" xfId="763"/>
    <cellStyle name="Normal 262" xfId="771"/>
    <cellStyle name="Normal 263" xfId="762"/>
    <cellStyle name="Normal 264" xfId="768"/>
    <cellStyle name="Normal 265" xfId="781"/>
    <cellStyle name="Normal 266" xfId="773"/>
    <cellStyle name="Normal 267" xfId="760"/>
    <cellStyle name="Normal 268" xfId="772"/>
    <cellStyle name="Normal 269" xfId="778"/>
    <cellStyle name="Normal 27" xfId="36"/>
    <cellStyle name="Normal 27 2" xfId="249"/>
    <cellStyle name="Normal 27 2 2" xfId="486"/>
    <cellStyle name="Normal 27 2 3" xfId="708"/>
    <cellStyle name="Normal 27 2 4" xfId="1193"/>
    <cellStyle name="Normal 27 2 5" xfId="1520"/>
    <cellStyle name="Normal 27 3" xfId="96"/>
    <cellStyle name="Normal 27 3 2" xfId="605"/>
    <cellStyle name="Normal 27 3 3" xfId="1040"/>
    <cellStyle name="Normal 27 3 4" xfId="1367"/>
    <cellStyle name="Normal 27 4" xfId="327"/>
    <cellStyle name="Normal 27 5" xfId="980"/>
    <cellStyle name="Normal 27 6" xfId="1307"/>
    <cellStyle name="Normal 270" xfId="776"/>
    <cellStyle name="Normal 271" xfId="783"/>
    <cellStyle name="Normal 272" xfId="785"/>
    <cellStyle name="Normal 273" xfId="797"/>
    <cellStyle name="Normal 274" xfId="798"/>
    <cellStyle name="Normal 275" xfId="821"/>
    <cellStyle name="Normal 276" xfId="804"/>
    <cellStyle name="Normal 277" xfId="813"/>
    <cellStyle name="Normal 278" xfId="827"/>
    <cellStyle name="Normal 279" xfId="795"/>
    <cellStyle name="Normal 28" xfId="37"/>
    <cellStyle name="Normal 28 2" xfId="250"/>
    <cellStyle name="Normal 28 2 2" xfId="487"/>
    <cellStyle name="Normal 28 2 3" xfId="709"/>
    <cellStyle name="Normal 28 2 4" xfId="1194"/>
    <cellStyle name="Normal 28 2 5" xfId="1521"/>
    <cellStyle name="Normal 28 3" xfId="97"/>
    <cellStyle name="Normal 28 3 2" xfId="606"/>
    <cellStyle name="Normal 28 3 3" xfId="1041"/>
    <cellStyle name="Normal 28 3 4" xfId="1368"/>
    <cellStyle name="Normal 28 4" xfId="328"/>
    <cellStyle name="Normal 28 5" xfId="981"/>
    <cellStyle name="Normal 28 6" xfId="1308"/>
    <cellStyle name="Normal 280" xfId="796"/>
    <cellStyle name="Normal 281" xfId="799"/>
    <cellStyle name="Normal 282" xfId="789"/>
    <cellStyle name="Normal 283" xfId="793"/>
    <cellStyle name="Normal 284" xfId="792"/>
    <cellStyle name="Normal 285" xfId="824"/>
    <cellStyle name="Normal 286" xfId="802"/>
    <cellStyle name="Normal 287" xfId="819"/>
    <cellStyle name="Normal 288" xfId="817"/>
    <cellStyle name="Normal 289" xfId="816"/>
    <cellStyle name="Normal 29" xfId="38"/>
    <cellStyle name="Normal 29 2" xfId="251"/>
    <cellStyle name="Normal 29 2 2" xfId="488"/>
    <cellStyle name="Normal 29 2 3" xfId="710"/>
    <cellStyle name="Normal 29 2 4" xfId="1195"/>
    <cellStyle name="Normal 29 2 5" xfId="1522"/>
    <cellStyle name="Normal 29 3" xfId="98"/>
    <cellStyle name="Normal 29 3 2" xfId="607"/>
    <cellStyle name="Normal 29 3 3" xfId="1042"/>
    <cellStyle name="Normal 29 3 4" xfId="1369"/>
    <cellStyle name="Normal 29 4" xfId="329"/>
    <cellStyle name="Normal 29 5" xfId="982"/>
    <cellStyle name="Normal 29 6" xfId="1309"/>
    <cellStyle name="Normal 290" xfId="808"/>
    <cellStyle name="Normal 291" xfId="787"/>
    <cellStyle name="Normal 292" xfId="784"/>
    <cellStyle name="Normal 293" xfId="822"/>
    <cellStyle name="Normal 294" xfId="805"/>
    <cellStyle name="Normal 295" xfId="801"/>
    <cellStyle name="Normal 296" xfId="800"/>
    <cellStyle name="Normal 297" xfId="823"/>
    <cellStyle name="Normal 298" xfId="794"/>
    <cellStyle name="Normal 299" xfId="820"/>
    <cellStyle name="Normal 3" xfId="6"/>
    <cellStyle name="Normal 3 2" xfId="12"/>
    <cellStyle name="Normal 3 2 2" xfId="159"/>
    <cellStyle name="Normal 3 2 2 2" xfId="396"/>
    <cellStyle name="Normal 3 2 2 3" xfId="649"/>
    <cellStyle name="Normal 3 2 2 4" xfId="1103"/>
    <cellStyle name="Normal 3 2 2 5" xfId="1430"/>
    <cellStyle name="Normal 3 2 3" xfId="303"/>
    <cellStyle name="Normal 3 2 4" xfId="956"/>
    <cellStyle name="Normal 3 2 5" xfId="1283"/>
    <cellStyle name="Normal 3 2 6" xfId="1725"/>
    <cellStyle name="Normal 3 3" xfId="156"/>
    <cellStyle name="Normal 3 3 2" xfId="393"/>
    <cellStyle name="Normal 3 3 3" xfId="646"/>
    <cellStyle name="Normal 3 3 4" xfId="1100"/>
    <cellStyle name="Normal 3 3 5" xfId="1427"/>
    <cellStyle name="Normal 3 4" xfId="300"/>
    <cellStyle name="Normal 3 5" xfId="953"/>
    <cellStyle name="Normal 3 6" xfId="1280"/>
    <cellStyle name="Normal 3 7" xfId="1720"/>
    <cellStyle name="Normal 30" xfId="39"/>
    <cellStyle name="Normal 30 2" xfId="252"/>
    <cellStyle name="Normal 30 2 2" xfId="489"/>
    <cellStyle name="Normal 30 2 3" xfId="711"/>
    <cellStyle name="Normal 30 2 4" xfId="1196"/>
    <cellStyle name="Normal 30 2 5" xfId="1523"/>
    <cellStyle name="Normal 30 3" xfId="99"/>
    <cellStyle name="Normal 30 3 2" xfId="608"/>
    <cellStyle name="Normal 30 3 3" xfId="1043"/>
    <cellStyle name="Normal 30 3 4" xfId="1370"/>
    <cellStyle name="Normal 30 4" xfId="330"/>
    <cellStyle name="Normal 30 5" xfId="983"/>
    <cellStyle name="Normal 30 6" xfId="1310"/>
    <cellStyle name="Normal 300" xfId="788"/>
    <cellStyle name="Normal 301" xfId="826"/>
    <cellStyle name="Normal 302" xfId="790"/>
    <cellStyle name="Normal 303" xfId="825"/>
    <cellStyle name="Normal 304" xfId="803"/>
    <cellStyle name="Normal 305" xfId="818"/>
    <cellStyle name="Normal 306" xfId="809"/>
    <cellStyle name="Normal 307" xfId="815"/>
    <cellStyle name="Normal 308" xfId="807"/>
    <cellStyle name="Normal 309" xfId="814"/>
    <cellStyle name="Normal 31" xfId="40"/>
    <cellStyle name="Normal 31 2" xfId="253"/>
    <cellStyle name="Normal 31 2 2" xfId="490"/>
    <cellStyle name="Normal 31 2 3" xfId="712"/>
    <cellStyle name="Normal 31 2 4" xfId="1197"/>
    <cellStyle name="Normal 31 2 5" xfId="1524"/>
    <cellStyle name="Normal 31 3" xfId="100"/>
    <cellStyle name="Normal 31 3 2" xfId="609"/>
    <cellStyle name="Normal 31 3 3" xfId="1044"/>
    <cellStyle name="Normal 31 3 4" xfId="1371"/>
    <cellStyle name="Normal 31 4" xfId="331"/>
    <cellStyle name="Normal 31 5" xfId="984"/>
    <cellStyle name="Normal 31 6" xfId="1311"/>
    <cellStyle name="Normal 310" xfId="786"/>
    <cellStyle name="Normal 311" xfId="812"/>
    <cellStyle name="Normal 312" xfId="806"/>
    <cellStyle name="Normal 313" xfId="810"/>
    <cellStyle name="Normal 314" xfId="811"/>
    <cellStyle name="Normal 315" xfId="791"/>
    <cellStyle name="Normal 316" xfId="832"/>
    <cellStyle name="Normal 317" xfId="834"/>
    <cellStyle name="Normal 318" xfId="844"/>
    <cellStyle name="Normal 319" xfId="845"/>
    <cellStyle name="Normal 32" xfId="41"/>
    <cellStyle name="Normal 32 2" xfId="254"/>
    <cellStyle name="Normal 32 2 2" xfId="491"/>
    <cellStyle name="Normal 32 2 3" xfId="713"/>
    <cellStyle name="Normal 32 2 4" xfId="1198"/>
    <cellStyle name="Normal 32 2 5" xfId="1525"/>
    <cellStyle name="Normal 32 3" xfId="101"/>
    <cellStyle name="Normal 32 3 2" xfId="610"/>
    <cellStyle name="Normal 32 3 3" xfId="1045"/>
    <cellStyle name="Normal 32 3 4" xfId="1372"/>
    <cellStyle name="Normal 32 4" xfId="332"/>
    <cellStyle name="Normal 32 5" xfId="985"/>
    <cellStyle name="Normal 32 6" xfId="1312"/>
    <cellStyle name="Normal 320" xfId="859"/>
    <cellStyle name="Normal 321" xfId="854"/>
    <cellStyle name="Normal 322" xfId="837"/>
    <cellStyle name="Normal 323" xfId="857"/>
    <cellStyle name="Normal 324" xfId="856"/>
    <cellStyle name="Normal 325" xfId="864"/>
    <cellStyle name="Normal 326" xfId="847"/>
    <cellStyle name="Normal 327" xfId="840"/>
    <cellStyle name="Normal 328" xfId="843"/>
    <cellStyle name="Normal 329" xfId="841"/>
    <cellStyle name="Normal 33" xfId="42"/>
    <cellStyle name="Normal 33 2" xfId="255"/>
    <cellStyle name="Normal 33 2 2" xfId="492"/>
    <cellStyle name="Normal 33 2 3" xfId="714"/>
    <cellStyle name="Normal 33 2 4" xfId="1199"/>
    <cellStyle name="Normal 33 2 5" xfId="1526"/>
    <cellStyle name="Normal 33 3" xfId="102"/>
    <cellStyle name="Normal 33 3 2" xfId="611"/>
    <cellStyle name="Normal 33 3 3" xfId="1046"/>
    <cellStyle name="Normal 33 3 4" xfId="1373"/>
    <cellStyle name="Normal 33 4" xfId="333"/>
    <cellStyle name="Normal 33 5" xfId="986"/>
    <cellStyle name="Normal 33 6" xfId="1313"/>
    <cellStyle name="Normal 330" xfId="862"/>
    <cellStyle name="Normal 331" xfId="851"/>
    <cellStyle name="Normal 332" xfId="858"/>
    <cellStyle name="Normal 333" xfId="853"/>
    <cellStyle name="Normal 334" xfId="863"/>
    <cellStyle name="Normal 335" xfId="855"/>
    <cellStyle name="Normal 336" xfId="836"/>
    <cellStyle name="Normal 337" xfId="833"/>
    <cellStyle name="Normal 338" xfId="860"/>
    <cellStyle name="Normal 339" xfId="852"/>
    <cellStyle name="Normal 34" xfId="43"/>
    <cellStyle name="Normal 34 2" xfId="256"/>
    <cellStyle name="Normal 34 2 2" xfId="493"/>
    <cellStyle name="Normal 34 2 3" xfId="715"/>
    <cellStyle name="Normal 34 2 4" xfId="1200"/>
    <cellStyle name="Normal 34 2 5" xfId="1527"/>
    <cellStyle name="Normal 34 3" xfId="103"/>
    <cellStyle name="Normal 34 3 2" xfId="612"/>
    <cellStyle name="Normal 34 3 3" xfId="1047"/>
    <cellStyle name="Normal 34 3 4" xfId="1374"/>
    <cellStyle name="Normal 34 4" xfId="334"/>
    <cellStyle name="Normal 34 5" xfId="987"/>
    <cellStyle name="Normal 34 6" xfId="1314"/>
    <cellStyle name="Normal 340" xfId="849"/>
    <cellStyle name="Normal 341" xfId="848"/>
    <cellStyle name="Normal 342" xfId="861"/>
    <cellStyle name="Normal 343" xfId="850"/>
    <cellStyle name="Normal 344" xfId="835"/>
    <cellStyle name="Normal 345" xfId="838"/>
    <cellStyle name="Normal 346" xfId="865"/>
    <cellStyle name="Normal 347" xfId="866"/>
    <cellStyle name="Normal 348" xfId="846"/>
    <cellStyle name="Normal 349" xfId="839"/>
    <cellStyle name="Normal 35" xfId="44"/>
    <cellStyle name="Normal 35 2" xfId="257"/>
    <cellStyle name="Normal 35 2 2" xfId="494"/>
    <cellStyle name="Normal 35 2 3" xfId="716"/>
    <cellStyle name="Normal 35 2 4" xfId="1201"/>
    <cellStyle name="Normal 35 2 5" xfId="1528"/>
    <cellStyle name="Normal 35 3" xfId="104"/>
    <cellStyle name="Normal 35 3 2" xfId="613"/>
    <cellStyle name="Normal 35 3 3" xfId="1048"/>
    <cellStyle name="Normal 35 3 4" xfId="1375"/>
    <cellStyle name="Normal 35 4" xfId="335"/>
    <cellStyle name="Normal 35 5" xfId="988"/>
    <cellStyle name="Normal 35 6" xfId="1315"/>
    <cellStyle name="Normal 350" xfId="842"/>
    <cellStyle name="Normal 351" xfId="867"/>
    <cellStyle name="Normal 352" xfId="868"/>
    <cellStyle name="Normal 353" xfId="870"/>
    <cellStyle name="Normal 354" xfId="880"/>
    <cellStyle name="Normal 355" xfId="881"/>
    <cellStyle name="Normal 356" xfId="900"/>
    <cellStyle name="Normal 357" xfId="893"/>
    <cellStyle name="Normal 358" xfId="873"/>
    <cellStyle name="Normal 359" xfId="896"/>
    <cellStyle name="Normal 36" xfId="45"/>
    <cellStyle name="Normal 36 2" xfId="258"/>
    <cellStyle name="Normal 36 2 2" xfId="495"/>
    <cellStyle name="Normal 36 2 3" xfId="717"/>
    <cellStyle name="Normal 36 2 4" xfId="1202"/>
    <cellStyle name="Normal 36 2 5" xfId="1529"/>
    <cellStyle name="Normal 36 3" xfId="105"/>
    <cellStyle name="Normal 36 3 2" xfId="614"/>
    <cellStyle name="Normal 36 3 3" xfId="1049"/>
    <cellStyle name="Normal 36 3 4" xfId="1376"/>
    <cellStyle name="Normal 36 4" xfId="336"/>
    <cellStyle name="Normal 36 5" xfId="989"/>
    <cellStyle name="Normal 36 6" xfId="1316"/>
    <cellStyle name="Normal 360" xfId="895"/>
    <cellStyle name="Normal 361" xfId="908"/>
    <cellStyle name="Normal 362" xfId="882"/>
    <cellStyle name="Normal 363" xfId="875"/>
    <cellStyle name="Normal 364" xfId="878"/>
    <cellStyle name="Normal 365" xfId="877"/>
    <cellStyle name="Normal 366" xfId="903"/>
    <cellStyle name="Normal 367" xfId="886"/>
    <cellStyle name="Normal 368" xfId="898"/>
    <cellStyle name="Normal 369" xfId="892"/>
    <cellStyle name="Normal 37" xfId="46"/>
    <cellStyle name="Normal 37 2" xfId="259"/>
    <cellStyle name="Normal 37 2 2" xfId="496"/>
    <cellStyle name="Normal 37 2 3" xfId="718"/>
    <cellStyle name="Normal 37 2 4" xfId="1203"/>
    <cellStyle name="Normal 37 2 5" xfId="1530"/>
    <cellStyle name="Normal 37 3" xfId="106"/>
    <cellStyle name="Normal 37 3 2" xfId="615"/>
    <cellStyle name="Normal 37 3 3" xfId="1050"/>
    <cellStyle name="Normal 37 3 4" xfId="1377"/>
    <cellStyle name="Normal 37 4" xfId="337"/>
    <cellStyle name="Normal 37 5" xfId="990"/>
    <cellStyle name="Normal 37 6" xfId="1317"/>
    <cellStyle name="Normal 370" xfId="905"/>
    <cellStyle name="Normal 371" xfId="894"/>
    <cellStyle name="Normal 372" xfId="872"/>
    <cellStyle name="Normal 373" xfId="869"/>
    <cellStyle name="Normal 374" xfId="901"/>
    <cellStyle name="Normal 375" xfId="889"/>
    <cellStyle name="Normal 376" xfId="884"/>
    <cellStyle name="Normal 377" xfId="883"/>
    <cellStyle name="Normal 378" xfId="902"/>
    <cellStyle name="Normal 379" xfId="885"/>
    <cellStyle name="Normal 38" xfId="47"/>
    <cellStyle name="Normal 38 2" xfId="260"/>
    <cellStyle name="Normal 38 2 2" xfId="497"/>
    <cellStyle name="Normal 38 2 3" xfId="719"/>
    <cellStyle name="Normal 38 2 4" xfId="1204"/>
    <cellStyle name="Normal 38 2 5" xfId="1531"/>
    <cellStyle name="Normal 38 3" xfId="107"/>
    <cellStyle name="Normal 38 3 2" xfId="616"/>
    <cellStyle name="Normal 38 3 3" xfId="1051"/>
    <cellStyle name="Normal 38 3 4" xfId="1378"/>
    <cellStyle name="Normal 38 4" xfId="338"/>
    <cellStyle name="Normal 38 5" xfId="991"/>
    <cellStyle name="Normal 38 6" xfId="1318"/>
    <cellStyle name="Normal 380" xfId="899"/>
    <cellStyle name="Normal 381" xfId="888"/>
    <cellStyle name="Normal 382" xfId="906"/>
    <cellStyle name="Normal 383" xfId="876"/>
    <cellStyle name="Normal 384" xfId="904"/>
    <cellStyle name="Normal 385" xfId="887"/>
    <cellStyle name="Normal 386" xfId="897"/>
    <cellStyle name="Normal 387" xfId="891"/>
    <cellStyle name="Normal 388" xfId="879"/>
    <cellStyle name="Normal 389" xfId="874"/>
    <cellStyle name="Normal 39" xfId="48"/>
    <cellStyle name="Normal 39 2" xfId="261"/>
    <cellStyle name="Normal 39 2 2" xfId="498"/>
    <cellStyle name="Normal 39 2 3" xfId="720"/>
    <cellStyle name="Normal 39 2 4" xfId="1205"/>
    <cellStyle name="Normal 39 2 5" xfId="1532"/>
    <cellStyle name="Normal 39 3" xfId="108"/>
    <cellStyle name="Normal 39 3 2" xfId="617"/>
    <cellStyle name="Normal 39 3 3" xfId="1052"/>
    <cellStyle name="Normal 39 3 4" xfId="1379"/>
    <cellStyle name="Normal 39 4" xfId="339"/>
    <cellStyle name="Normal 39 5" xfId="992"/>
    <cellStyle name="Normal 39 6" xfId="1319"/>
    <cellStyle name="Normal 390" xfId="907"/>
    <cellStyle name="Normal 391" xfId="871"/>
    <cellStyle name="Normal 392" xfId="890"/>
    <cellStyle name="Normal 393" xfId="909"/>
    <cellStyle name="Normal 394" xfId="911"/>
    <cellStyle name="Normal 395" xfId="920"/>
    <cellStyle name="Normal 396" xfId="924"/>
    <cellStyle name="Normal 397" xfId="941"/>
    <cellStyle name="Normal 398" xfId="936"/>
    <cellStyle name="Normal 399" xfId="913"/>
    <cellStyle name="Normal 4" xfId="10"/>
    <cellStyle name="Normal 4 2" xfId="157"/>
    <cellStyle name="Normal 4 2 2" xfId="394"/>
    <cellStyle name="Normal 4 2 3" xfId="647"/>
    <cellStyle name="Normal 4 2 4" xfId="1101"/>
    <cellStyle name="Normal 4 2 5" xfId="1428"/>
    <cellStyle name="Normal 4 3" xfId="301"/>
    <cellStyle name="Normal 4 4" xfId="954"/>
    <cellStyle name="Normal 4 5" xfId="1281"/>
    <cellStyle name="Normal 4 6" xfId="1723"/>
    <cellStyle name="Normal 40" xfId="49"/>
    <cellStyle name="Normal 40 2" xfId="262"/>
    <cellStyle name="Normal 40 2 2" xfId="499"/>
    <cellStyle name="Normal 40 2 3" xfId="721"/>
    <cellStyle name="Normal 40 2 4" xfId="1206"/>
    <cellStyle name="Normal 40 2 5" xfId="1533"/>
    <cellStyle name="Normal 40 3" xfId="109"/>
    <cellStyle name="Normal 40 3 2" xfId="618"/>
    <cellStyle name="Normal 40 3 3" xfId="1053"/>
    <cellStyle name="Normal 40 3 4" xfId="1380"/>
    <cellStyle name="Normal 40 4" xfId="340"/>
    <cellStyle name="Normal 40 5" xfId="993"/>
    <cellStyle name="Normal 40 6" xfId="1320"/>
    <cellStyle name="Normal 400" xfId="940"/>
    <cellStyle name="Normal 401" xfId="938"/>
    <cellStyle name="Normal 402" xfId="946"/>
    <cellStyle name="Normal 403" xfId="929"/>
    <cellStyle name="Normal 404" xfId="914"/>
    <cellStyle name="Normal 405" xfId="919"/>
    <cellStyle name="Normal 406" xfId="918"/>
    <cellStyle name="Normal 407" xfId="945"/>
    <cellStyle name="Normal 408" xfId="926"/>
    <cellStyle name="Normal 409" xfId="939"/>
    <cellStyle name="Normal 41" xfId="50"/>
    <cellStyle name="Normal 41 2" xfId="263"/>
    <cellStyle name="Normal 41 2 2" xfId="500"/>
    <cellStyle name="Normal 41 2 3" xfId="722"/>
    <cellStyle name="Normal 41 2 4" xfId="1207"/>
    <cellStyle name="Normal 41 2 5" xfId="1534"/>
    <cellStyle name="Normal 41 3" xfId="110"/>
    <cellStyle name="Normal 41 3 2" xfId="619"/>
    <cellStyle name="Normal 41 3 3" xfId="1054"/>
    <cellStyle name="Normal 41 3 4" xfId="1381"/>
    <cellStyle name="Normal 41 4" xfId="341"/>
    <cellStyle name="Normal 41 5" xfId="994"/>
    <cellStyle name="Normal 41 6" xfId="1321"/>
    <cellStyle name="Normal 410" xfId="916"/>
    <cellStyle name="Normal 411" xfId="910"/>
    <cellStyle name="Normal 412" xfId="947"/>
    <cellStyle name="Normal 413" xfId="937"/>
    <cellStyle name="Normal 414" xfId="931"/>
    <cellStyle name="Normal 415" xfId="928"/>
    <cellStyle name="Normal 416" xfId="930"/>
    <cellStyle name="Normal 417" xfId="921"/>
    <cellStyle name="Normal 418" xfId="922"/>
    <cellStyle name="Normal 419" xfId="923"/>
    <cellStyle name="Normal 42" xfId="51"/>
    <cellStyle name="Normal 42 2" xfId="264"/>
    <cellStyle name="Normal 42 2 2" xfId="501"/>
    <cellStyle name="Normal 42 2 3" xfId="723"/>
    <cellStyle name="Normal 42 2 4" xfId="1208"/>
    <cellStyle name="Normal 42 2 5" xfId="1535"/>
    <cellStyle name="Normal 42 3" xfId="111"/>
    <cellStyle name="Normal 42 3 2" xfId="620"/>
    <cellStyle name="Normal 42 3 3" xfId="1055"/>
    <cellStyle name="Normal 42 3 4" xfId="1382"/>
    <cellStyle name="Normal 42 4" xfId="342"/>
    <cellStyle name="Normal 42 5" xfId="995"/>
    <cellStyle name="Normal 42 6" xfId="1322"/>
    <cellStyle name="Normal 420" xfId="944"/>
    <cellStyle name="Normal 421" xfId="927"/>
    <cellStyle name="Normal 422" xfId="949"/>
    <cellStyle name="Normal 423" xfId="942"/>
    <cellStyle name="Normal 424" xfId="915"/>
    <cellStyle name="Normal 425" xfId="932"/>
    <cellStyle name="Normal 426" xfId="933"/>
    <cellStyle name="Normal 427" xfId="934"/>
    <cellStyle name="Normal 428" xfId="943"/>
    <cellStyle name="Normal 429" xfId="917"/>
    <cellStyle name="Normal 43" xfId="52"/>
    <cellStyle name="Normal 43 2" xfId="265"/>
    <cellStyle name="Normal 43 2 2" xfId="502"/>
    <cellStyle name="Normal 43 2 3" xfId="724"/>
    <cellStyle name="Normal 43 2 4" xfId="1209"/>
    <cellStyle name="Normal 43 2 5" xfId="1536"/>
    <cellStyle name="Normal 43 3" xfId="112"/>
    <cellStyle name="Normal 43 3 2" xfId="621"/>
    <cellStyle name="Normal 43 3 3" xfId="1056"/>
    <cellStyle name="Normal 43 3 4" xfId="1383"/>
    <cellStyle name="Normal 43 4" xfId="343"/>
    <cellStyle name="Normal 43 5" xfId="996"/>
    <cellStyle name="Normal 43 6" xfId="1323"/>
    <cellStyle name="Normal 430" xfId="948"/>
    <cellStyle name="Normal 431" xfId="935"/>
    <cellStyle name="Normal 432" xfId="925"/>
    <cellStyle name="Normal 433" xfId="912"/>
    <cellStyle name="Normal 434" xfId="950"/>
    <cellStyle name="Normal 435" xfId="952"/>
    <cellStyle name="Normal 436" xfId="1242"/>
    <cellStyle name="Normal 437" xfId="1255"/>
    <cellStyle name="Normal 438" xfId="1257"/>
    <cellStyle name="Normal 439" xfId="1272"/>
    <cellStyle name="Normal 44" xfId="53"/>
    <cellStyle name="Normal 44 2" xfId="266"/>
    <cellStyle name="Normal 44 2 2" xfId="503"/>
    <cellStyle name="Normal 44 2 3" xfId="725"/>
    <cellStyle name="Normal 44 2 4" xfId="1210"/>
    <cellStyle name="Normal 44 2 5" xfId="1537"/>
    <cellStyle name="Normal 44 3" xfId="113"/>
    <cellStyle name="Normal 44 3 2" xfId="622"/>
    <cellStyle name="Normal 44 3 3" xfId="1057"/>
    <cellStyle name="Normal 44 3 4" xfId="1384"/>
    <cellStyle name="Normal 44 4" xfId="344"/>
    <cellStyle name="Normal 44 5" xfId="997"/>
    <cellStyle name="Normal 44 6" xfId="1324"/>
    <cellStyle name="Normal 440" xfId="1267"/>
    <cellStyle name="Normal 441" xfId="1262"/>
    <cellStyle name="Normal 442" xfId="1266"/>
    <cellStyle name="Normal 443" xfId="1261"/>
    <cellStyle name="Normal 444" xfId="1249"/>
    <cellStyle name="Normal 445" xfId="1252"/>
    <cellStyle name="Normal 446" xfId="1245"/>
    <cellStyle name="Normal 447" xfId="1248"/>
    <cellStyle name="Normal 448" xfId="1247"/>
    <cellStyle name="Normal 449" xfId="1275"/>
    <cellStyle name="Normal 45" xfId="54"/>
    <cellStyle name="Normal 45 2" xfId="267"/>
    <cellStyle name="Normal 45 2 2" xfId="504"/>
    <cellStyle name="Normal 45 2 3" xfId="726"/>
    <cellStyle name="Normal 45 2 4" xfId="1211"/>
    <cellStyle name="Normal 45 2 5" xfId="1538"/>
    <cellStyle name="Normal 45 3" xfId="114"/>
    <cellStyle name="Normal 45 3 2" xfId="623"/>
    <cellStyle name="Normal 45 3 3" xfId="1058"/>
    <cellStyle name="Normal 45 3 4" xfId="1385"/>
    <cellStyle name="Normal 45 4" xfId="345"/>
    <cellStyle name="Normal 45 5" xfId="998"/>
    <cellStyle name="Normal 45 6" xfId="1325"/>
    <cellStyle name="Normal 450" xfId="1259"/>
    <cellStyle name="Normal 451" xfId="1270"/>
    <cellStyle name="Normal 452" xfId="1264"/>
    <cellStyle name="Normal 453" xfId="1268"/>
    <cellStyle name="Normal 454" xfId="1244"/>
    <cellStyle name="Normal 455" xfId="1254"/>
    <cellStyle name="Normal 456" xfId="1256"/>
    <cellStyle name="Normal 457" xfId="1273"/>
    <cellStyle name="Normal 458" xfId="1243"/>
    <cellStyle name="Normal 459" xfId="1253"/>
    <cellStyle name="Normal 46" xfId="55"/>
    <cellStyle name="Normal 46 2" xfId="268"/>
    <cellStyle name="Normal 46 2 2" xfId="505"/>
    <cellStyle name="Normal 46 2 3" xfId="727"/>
    <cellStyle name="Normal 46 2 4" xfId="1212"/>
    <cellStyle name="Normal 46 2 5" xfId="1539"/>
    <cellStyle name="Normal 46 3" xfId="115"/>
    <cellStyle name="Normal 46 3 2" xfId="624"/>
    <cellStyle name="Normal 46 3 3" xfId="1059"/>
    <cellStyle name="Normal 46 3 4" xfId="1386"/>
    <cellStyle name="Normal 46 4" xfId="346"/>
    <cellStyle name="Normal 46 5" xfId="999"/>
    <cellStyle name="Normal 46 6" xfId="1326"/>
    <cellStyle name="Normal 460" xfId="1251"/>
    <cellStyle name="Normal 461" xfId="1274"/>
    <cellStyle name="Normal 462" xfId="1258"/>
    <cellStyle name="Normal 463" xfId="1271"/>
    <cellStyle name="Normal 464" xfId="1263"/>
    <cellStyle name="Normal 465" xfId="1250"/>
    <cellStyle name="Normal 466" xfId="1246"/>
    <cellStyle name="Normal 467" xfId="1276"/>
    <cellStyle name="Normal 468" xfId="1260"/>
    <cellStyle name="Normal 469" xfId="1269"/>
    <cellStyle name="Normal 47" xfId="56"/>
    <cellStyle name="Normal 47 2" xfId="269"/>
    <cellStyle name="Normal 47 2 2" xfId="506"/>
    <cellStyle name="Normal 47 2 3" xfId="728"/>
    <cellStyle name="Normal 47 2 4" xfId="1213"/>
    <cellStyle name="Normal 47 2 5" xfId="1540"/>
    <cellStyle name="Normal 47 3" xfId="116"/>
    <cellStyle name="Normal 47 3 2" xfId="625"/>
    <cellStyle name="Normal 47 3 3" xfId="1060"/>
    <cellStyle name="Normal 47 3 4" xfId="1387"/>
    <cellStyle name="Normal 47 4" xfId="347"/>
    <cellStyle name="Normal 47 5" xfId="1000"/>
    <cellStyle name="Normal 47 6" xfId="1327"/>
    <cellStyle name="Normal 470" xfId="1265"/>
    <cellStyle name="Normal 471" xfId="1277"/>
    <cellStyle name="Normal 472" xfId="1279"/>
    <cellStyle name="Normal 473" xfId="1569"/>
    <cellStyle name="Normal 474" xfId="1582"/>
    <cellStyle name="Normal 475" xfId="1584"/>
    <cellStyle name="Normal 476" xfId="1605"/>
    <cellStyle name="Normal 477" xfId="1598"/>
    <cellStyle name="Normal 478" xfId="1589"/>
    <cellStyle name="Normal 479" xfId="1596"/>
    <cellStyle name="Normal 48" xfId="57"/>
    <cellStyle name="Normal 48 2" xfId="270"/>
    <cellStyle name="Normal 48 2 2" xfId="507"/>
    <cellStyle name="Normal 48 2 3" xfId="729"/>
    <cellStyle name="Normal 48 2 4" xfId="1214"/>
    <cellStyle name="Normal 48 2 5" xfId="1541"/>
    <cellStyle name="Normal 48 3" xfId="117"/>
    <cellStyle name="Normal 48 3 2" xfId="626"/>
    <cellStyle name="Normal 48 3 3" xfId="1061"/>
    <cellStyle name="Normal 48 3 4" xfId="1388"/>
    <cellStyle name="Normal 48 4" xfId="348"/>
    <cellStyle name="Normal 48 5" xfId="1001"/>
    <cellStyle name="Normal 48 6" xfId="1328"/>
    <cellStyle name="Normal 480" xfId="1588"/>
    <cellStyle name="Normal 481" xfId="1576"/>
    <cellStyle name="Normal 482" xfId="1579"/>
    <cellStyle name="Normal 483" xfId="1572"/>
    <cellStyle name="Normal 484" xfId="1575"/>
    <cellStyle name="Normal 485" xfId="1574"/>
    <cellStyle name="Normal 486" xfId="1608"/>
    <cellStyle name="Normal 487" xfId="1586"/>
    <cellStyle name="Normal 488" xfId="1603"/>
    <cellStyle name="Normal 489" xfId="1591"/>
    <cellStyle name="Normal 49" xfId="58"/>
    <cellStyle name="Normal 49 2" xfId="271"/>
    <cellStyle name="Normal 49 2 2" xfId="508"/>
    <cellStyle name="Normal 49 2 3" xfId="730"/>
    <cellStyle name="Normal 49 2 4" xfId="1215"/>
    <cellStyle name="Normal 49 2 5" xfId="1542"/>
    <cellStyle name="Normal 49 3" xfId="118"/>
    <cellStyle name="Normal 49 3 2" xfId="627"/>
    <cellStyle name="Normal 49 3 3" xfId="1062"/>
    <cellStyle name="Normal 49 3 4" xfId="1389"/>
    <cellStyle name="Normal 49 4" xfId="349"/>
    <cellStyle name="Normal 49 5" xfId="1002"/>
    <cellStyle name="Normal 49 6" xfId="1329"/>
    <cellStyle name="Normal 490" xfId="1601"/>
    <cellStyle name="Normal 491" xfId="1571"/>
    <cellStyle name="Normal 492" xfId="1581"/>
    <cellStyle name="Normal 493" xfId="1583"/>
    <cellStyle name="Normal 494" xfId="1606"/>
    <cellStyle name="Normal 495" xfId="1570"/>
    <cellStyle name="Normal 496" xfId="1580"/>
    <cellStyle name="Normal 497" xfId="1578"/>
    <cellStyle name="Normal 498" xfId="1607"/>
    <cellStyle name="Normal 499" xfId="1585"/>
    <cellStyle name="Normal 5" xfId="14"/>
    <cellStyle name="Normal 5 2" xfId="161"/>
    <cellStyle name="Normal 5 2 2" xfId="398"/>
    <cellStyle name="Normal 5 2 3" xfId="651"/>
    <cellStyle name="Normal 5 2 4" xfId="1105"/>
    <cellStyle name="Normal 5 2 5" xfId="1432"/>
    <cellStyle name="Normal 5 3" xfId="305"/>
    <cellStyle name="Normal 5 4" xfId="958"/>
    <cellStyle name="Normal 5 5" xfId="1285"/>
    <cellStyle name="Normal 5 6" xfId="1727"/>
    <cellStyle name="Normal 50" xfId="59"/>
    <cellStyle name="Normal 50 2" xfId="272"/>
    <cellStyle name="Normal 50 2 2" xfId="509"/>
    <cellStyle name="Normal 50 2 3" xfId="731"/>
    <cellStyle name="Normal 50 2 4" xfId="1216"/>
    <cellStyle name="Normal 50 2 5" xfId="1543"/>
    <cellStyle name="Normal 50 3" xfId="119"/>
    <cellStyle name="Normal 50 3 2" xfId="628"/>
    <cellStyle name="Normal 50 3 3" xfId="1063"/>
    <cellStyle name="Normal 50 3 4" xfId="1390"/>
    <cellStyle name="Normal 50 4" xfId="350"/>
    <cellStyle name="Normal 50 5" xfId="1003"/>
    <cellStyle name="Normal 50 6" xfId="1330"/>
    <cellStyle name="Normal 500" xfId="1604"/>
    <cellStyle name="Normal 501" xfId="1590"/>
    <cellStyle name="Normal 502" xfId="1577"/>
    <cellStyle name="Normal 503" xfId="1573"/>
    <cellStyle name="Normal 504" xfId="1609"/>
    <cellStyle name="Normal 505" xfId="1587"/>
    <cellStyle name="Normal 506" xfId="1602"/>
    <cellStyle name="Normal 507" xfId="1593"/>
    <cellStyle name="Normal 508" xfId="1594"/>
    <cellStyle name="Normal 509" xfId="1592"/>
    <cellStyle name="Normal 51" xfId="60"/>
    <cellStyle name="Normal 51 2" xfId="273"/>
    <cellStyle name="Normal 51 2 2" xfId="510"/>
    <cellStyle name="Normal 51 2 3" xfId="732"/>
    <cellStyle name="Normal 51 2 4" xfId="1217"/>
    <cellStyle name="Normal 51 2 5" xfId="1544"/>
    <cellStyle name="Normal 51 3" xfId="120"/>
    <cellStyle name="Normal 51 3 2" xfId="629"/>
    <cellStyle name="Normal 51 3 3" xfId="1064"/>
    <cellStyle name="Normal 51 3 4" xfId="1391"/>
    <cellStyle name="Normal 51 4" xfId="351"/>
    <cellStyle name="Normal 51 5" xfId="1004"/>
    <cellStyle name="Normal 51 6" xfId="1331"/>
    <cellStyle name="Normal 510" xfId="1610"/>
    <cellStyle name="Normal 511" xfId="1597"/>
    <cellStyle name="Normal 512" xfId="1595"/>
    <cellStyle name="Normal 513" xfId="1600"/>
    <cellStyle name="Normal 514" xfId="1599"/>
    <cellStyle name="Normal 515" xfId="1611"/>
    <cellStyle name="Normal 516" xfId="1617"/>
    <cellStyle name="Normal 517" xfId="1614"/>
    <cellStyle name="Normal 518" xfId="1619"/>
    <cellStyle name="Normal 519" xfId="1613"/>
    <cellStyle name="Normal 52" xfId="61"/>
    <cellStyle name="Normal 52 2" xfId="274"/>
    <cellStyle name="Normal 52 2 2" xfId="511"/>
    <cellStyle name="Normal 52 2 3" xfId="733"/>
    <cellStyle name="Normal 52 2 4" xfId="1218"/>
    <cellStyle name="Normal 52 2 5" xfId="1545"/>
    <cellStyle name="Normal 52 3" xfId="121"/>
    <cellStyle name="Normal 52 3 2" xfId="630"/>
    <cellStyle name="Normal 52 3 3" xfId="1065"/>
    <cellStyle name="Normal 52 3 4" xfId="1392"/>
    <cellStyle name="Normal 52 4" xfId="352"/>
    <cellStyle name="Normal 52 5" xfId="1005"/>
    <cellStyle name="Normal 52 6" xfId="1332"/>
    <cellStyle name="Normal 520" xfId="1615"/>
    <cellStyle name="Normal 521" xfId="1620"/>
    <cellStyle name="Normal 522" xfId="1618"/>
    <cellStyle name="Normal 523" xfId="1622"/>
    <cellStyle name="Normal 524" xfId="1621"/>
    <cellStyle name="Normal 525" xfId="1616"/>
    <cellStyle name="Normal 526" xfId="1612"/>
    <cellStyle name="Normal 527" xfId="1623"/>
    <cellStyle name="Normal 528" xfId="1628"/>
    <cellStyle name="Normal 529" xfId="1643"/>
    <cellStyle name="Normal 53" xfId="62"/>
    <cellStyle name="Normal 53 2" xfId="275"/>
    <cellStyle name="Normal 53 2 2" xfId="512"/>
    <cellStyle name="Normal 53 2 3" xfId="734"/>
    <cellStyle name="Normal 53 2 4" xfId="1219"/>
    <cellStyle name="Normal 53 2 5" xfId="1546"/>
    <cellStyle name="Normal 53 3" xfId="122"/>
    <cellStyle name="Normal 53 3 2" xfId="631"/>
    <cellStyle name="Normal 53 3 3" xfId="1066"/>
    <cellStyle name="Normal 53 3 4" xfId="1393"/>
    <cellStyle name="Normal 53 4" xfId="353"/>
    <cellStyle name="Normal 53 5" xfId="1006"/>
    <cellStyle name="Normal 53 6" xfId="1333"/>
    <cellStyle name="Normal 530" xfId="1627"/>
    <cellStyle name="Normal 531" xfId="1642"/>
    <cellStyle name="Normal 532" xfId="1635"/>
    <cellStyle name="Normal 533" xfId="1624"/>
    <cellStyle name="Normal 534" xfId="1653"/>
    <cellStyle name="Normal 535" xfId="1657"/>
    <cellStyle name="Normal 536" xfId="1636"/>
    <cellStyle name="Normal 537" xfId="1648"/>
    <cellStyle name="Normal 538" xfId="1644"/>
    <cellStyle name="Normal 539" xfId="1652"/>
    <cellStyle name="Normal 54" xfId="63"/>
    <cellStyle name="Normal 54 2" xfId="276"/>
    <cellStyle name="Normal 54 2 2" xfId="513"/>
    <cellStyle name="Normal 54 2 3" xfId="735"/>
    <cellStyle name="Normal 54 2 4" xfId="1220"/>
    <cellStyle name="Normal 54 2 5" xfId="1547"/>
    <cellStyle name="Normal 54 3" xfId="123"/>
    <cellStyle name="Normal 54 3 2" xfId="632"/>
    <cellStyle name="Normal 54 3 3" xfId="1067"/>
    <cellStyle name="Normal 54 3 4" xfId="1394"/>
    <cellStyle name="Normal 54 4" xfId="354"/>
    <cellStyle name="Normal 54 5" xfId="1007"/>
    <cellStyle name="Normal 54 6" xfId="1334"/>
    <cellStyle name="Normal 540" xfId="1639"/>
    <cellStyle name="Normal 541" xfId="1640"/>
    <cellStyle name="Normal 542" xfId="1654"/>
    <cellStyle name="Normal 543" xfId="1650"/>
    <cellStyle name="Normal 544" xfId="1629"/>
    <cellStyle name="Normal 545" xfId="1638"/>
    <cellStyle name="Normal 546" xfId="1665"/>
    <cellStyle name="Normal 547" xfId="1649"/>
    <cellStyle name="Normal 548" xfId="1661"/>
    <cellStyle name="Normal 549" xfId="1662"/>
    <cellStyle name="Normal 55" xfId="64"/>
    <cellStyle name="Normal 55 2" xfId="277"/>
    <cellStyle name="Normal 55 2 2" xfId="514"/>
    <cellStyle name="Normal 55 2 3" xfId="736"/>
    <cellStyle name="Normal 55 2 4" xfId="1221"/>
    <cellStyle name="Normal 55 2 5" xfId="1548"/>
    <cellStyle name="Normal 55 3" xfId="124"/>
    <cellStyle name="Normal 55 3 2" xfId="633"/>
    <cellStyle name="Normal 55 3 3" xfId="1068"/>
    <cellStyle name="Normal 55 3 4" xfId="1395"/>
    <cellStyle name="Normal 55 4" xfId="355"/>
    <cellStyle name="Normal 55 5" xfId="1008"/>
    <cellStyle name="Normal 55 6" xfId="1335"/>
    <cellStyle name="Normal 550" xfId="1633"/>
    <cellStyle name="Normal 551" xfId="1634"/>
    <cellStyle name="Normal 552" xfId="1660"/>
    <cellStyle name="Normal 553" xfId="1655"/>
    <cellStyle name="Normal 554" xfId="1632"/>
    <cellStyle name="Normal 555" xfId="1646"/>
    <cellStyle name="Normal 556" xfId="1656"/>
    <cellStyle name="Normal 557" xfId="1664"/>
    <cellStyle name="Normal 558" xfId="1637"/>
    <cellStyle name="Normal 559" xfId="1663"/>
    <cellStyle name="Normal 56" xfId="65"/>
    <cellStyle name="Normal 56 2" xfId="278"/>
    <cellStyle name="Normal 56 2 2" xfId="515"/>
    <cellStyle name="Normal 56 2 3" xfId="737"/>
    <cellStyle name="Normal 56 2 4" xfId="1222"/>
    <cellStyle name="Normal 56 2 5" xfId="1549"/>
    <cellStyle name="Normal 56 3" xfId="125"/>
    <cellStyle name="Normal 56 3 2" xfId="634"/>
    <cellStyle name="Normal 56 3 3" xfId="1069"/>
    <cellStyle name="Normal 56 3 4" xfId="1396"/>
    <cellStyle name="Normal 56 4" xfId="356"/>
    <cellStyle name="Normal 56 5" xfId="1009"/>
    <cellStyle name="Normal 56 6" xfId="1336"/>
    <cellStyle name="Normal 560" xfId="1659"/>
    <cellStyle name="Normal 561" xfId="1658"/>
    <cellStyle name="Normal 562" xfId="1651"/>
    <cellStyle name="Normal 563" xfId="1647"/>
    <cellStyle name="Normal 564" xfId="1625"/>
    <cellStyle name="Normal 565" xfId="1626"/>
    <cellStyle name="Normal 566" xfId="1641"/>
    <cellStyle name="Normal 567" xfId="1631"/>
    <cellStyle name="Normal 568" xfId="1645"/>
    <cellStyle name="Normal 569" xfId="1666"/>
    <cellStyle name="Normal 57" xfId="66"/>
    <cellStyle name="Normal 57 2" xfId="279"/>
    <cellStyle name="Normal 57 2 2" xfId="516"/>
    <cellStyle name="Normal 57 2 3" xfId="738"/>
    <cellStyle name="Normal 57 2 4" xfId="1223"/>
    <cellStyle name="Normal 57 2 5" xfId="1550"/>
    <cellStyle name="Normal 57 3" xfId="126"/>
    <cellStyle name="Normal 57 3 2" xfId="635"/>
    <cellStyle name="Normal 57 3 3" xfId="1070"/>
    <cellStyle name="Normal 57 3 4" xfId="1397"/>
    <cellStyle name="Normal 57 4" xfId="357"/>
    <cellStyle name="Normal 57 5" xfId="1010"/>
    <cellStyle name="Normal 57 6" xfId="1337"/>
    <cellStyle name="Normal 570" xfId="1630"/>
    <cellStyle name="Normal 571" xfId="1667"/>
    <cellStyle name="Normal 572" xfId="1669"/>
    <cellStyle name="Normal 573" xfId="1685"/>
    <cellStyle name="Normal 574" xfId="1668"/>
    <cellStyle name="Normal 575" xfId="1678"/>
    <cellStyle name="Normal 576" xfId="1671"/>
    <cellStyle name="Normal 577" xfId="1683"/>
    <cellStyle name="Normal 578" xfId="1707"/>
    <cellStyle name="Normal 579" xfId="1700"/>
    <cellStyle name="Normal 58" xfId="67"/>
    <cellStyle name="Normal 58 2" xfId="280"/>
    <cellStyle name="Normal 58 2 2" xfId="517"/>
    <cellStyle name="Normal 58 2 3" xfId="739"/>
    <cellStyle name="Normal 58 2 4" xfId="1224"/>
    <cellStyle name="Normal 58 2 5" xfId="1551"/>
    <cellStyle name="Normal 58 3" xfId="127"/>
    <cellStyle name="Normal 58 3 2" xfId="636"/>
    <cellStyle name="Normal 58 3 3" xfId="1071"/>
    <cellStyle name="Normal 58 3 4" xfId="1398"/>
    <cellStyle name="Normal 58 4" xfId="358"/>
    <cellStyle name="Normal 58 5" xfId="1011"/>
    <cellStyle name="Normal 58 6" xfId="1338"/>
    <cellStyle name="Normal 580" xfId="1709"/>
    <cellStyle name="Normal 581" xfId="1706"/>
    <cellStyle name="Normal 582" xfId="1686"/>
    <cellStyle name="Normal 583" xfId="1689"/>
    <cellStyle name="Normal 584" xfId="1688"/>
    <cellStyle name="Normal 585" xfId="1681"/>
    <cellStyle name="Normal 586" xfId="1695"/>
    <cellStyle name="Normal 587" xfId="1676"/>
    <cellStyle name="Normal 588" xfId="1698"/>
    <cellStyle name="Normal 589" xfId="1674"/>
    <cellStyle name="Normal 59" xfId="68"/>
    <cellStyle name="Normal 59 2" xfId="281"/>
    <cellStyle name="Normal 59 2 2" xfId="518"/>
    <cellStyle name="Normal 59 2 3" xfId="740"/>
    <cellStyle name="Normal 59 2 4" xfId="1225"/>
    <cellStyle name="Normal 59 2 5" xfId="1552"/>
    <cellStyle name="Normal 59 3" xfId="128"/>
    <cellStyle name="Normal 59 3 2" xfId="637"/>
    <cellStyle name="Normal 59 3 3" xfId="1072"/>
    <cellStyle name="Normal 59 3 4" xfId="1399"/>
    <cellStyle name="Normal 59 4" xfId="359"/>
    <cellStyle name="Normal 59 5" xfId="1012"/>
    <cellStyle name="Normal 59 6" xfId="1339"/>
    <cellStyle name="Normal 590" xfId="1699"/>
    <cellStyle name="Normal 591" xfId="1691"/>
    <cellStyle name="Normal 592" xfId="1692"/>
    <cellStyle name="Normal 593" xfId="1679"/>
    <cellStyle name="Normal 594" xfId="1697"/>
    <cellStyle name="Normal 595" xfId="1690"/>
    <cellStyle name="Normal 596" xfId="1705"/>
    <cellStyle name="Normal 597" xfId="1680"/>
    <cellStyle name="Normal 598" xfId="1694"/>
    <cellStyle name="Normal 599" xfId="1677"/>
    <cellStyle name="Normal 6" xfId="13"/>
    <cellStyle name="Normal 6 2" xfId="160"/>
    <cellStyle name="Normal 6 2 2" xfId="397"/>
    <cellStyle name="Normal 6 2 3" xfId="650"/>
    <cellStyle name="Normal 6 2 4" xfId="1104"/>
    <cellStyle name="Normal 6 2 5" xfId="1431"/>
    <cellStyle name="Normal 6 3" xfId="304"/>
    <cellStyle name="Normal 6 4" xfId="957"/>
    <cellStyle name="Normal 6 5" xfId="1284"/>
    <cellStyle name="Normal 6 6" xfId="1726"/>
    <cellStyle name="Normal 60" xfId="69"/>
    <cellStyle name="Normal 60 2" xfId="282"/>
    <cellStyle name="Normal 60 2 2" xfId="519"/>
    <cellStyle name="Normal 60 2 3" xfId="741"/>
    <cellStyle name="Normal 60 2 4" xfId="1226"/>
    <cellStyle name="Normal 60 2 5" xfId="1553"/>
    <cellStyle name="Normal 60 3" xfId="129"/>
    <cellStyle name="Normal 60 3 2" xfId="638"/>
    <cellStyle name="Normal 60 3 3" xfId="1073"/>
    <cellStyle name="Normal 60 3 4" xfId="1400"/>
    <cellStyle name="Normal 60 4" xfId="360"/>
    <cellStyle name="Normal 60 5" xfId="1013"/>
    <cellStyle name="Normal 60 6" xfId="1340"/>
    <cellStyle name="Normal 600" xfId="1696"/>
    <cellStyle name="Normal 601" xfId="1704"/>
    <cellStyle name="Normal 602" xfId="1687"/>
    <cellStyle name="Normal 603" xfId="1682"/>
    <cellStyle name="Normal 604" xfId="1693"/>
    <cellStyle name="Normal 605" xfId="1675"/>
    <cellStyle name="Normal 606" xfId="1702"/>
    <cellStyle name="Normal 607" xfId="1703"/>
    <cellStyle name="Normal 608" xfId="1684"/>
    <cellStyle name="Normal 609" xfId="1708"/>
    <cellStyle name="Normal 61" xfId="70"/>
    <cellStyle name="Normal 61 2" xfId="283"/>
    <cellStyle name="Normal 61 2 2" xfId="520"/>
    <cellStyle name="Normal 61 2 3" xfId="742"/>
    <cellStyle name="Normal 61 2 4" xfId="1227"/>
    <cellStyle name="Normal 61 2 5" xfId="1554"/>
    <cellStyle name="Normal 61 3" xfId="130"/>
    <cellStyle name="Normal 61 3 2" xfId="639"/>
    <cellStyle name="Normal 61 3 3" xfId="1074"/>
    <cellStyle name="Normal 61 3 4" xfId="1401"/>
    <cellStyle name="Normal 61 4" xfId="361"/>
    <cellStyle name="Normal 61 5" xfId="1014"/>
    <cellStyle name="Normal 61 6" xfId="1341"/>
    <cellStyle name="Normal 610" xfId="1670"/>
    <cellStyle name="Normal 611" xfId="1701"/>
    <cellStyle name="Normal 612" xfId="1673"/>
    <cellStyle name="Normal 613" xfId="1672"/>
    <cellStyle name="Normal 614" xfId="1714"/>
    <cellStyle name="Normal 615" xfId="1722"/>
    <cellStyle name="Normal 616" xfId="1744"/>
    <cellStyle name="Normal 617" xfId="1718"/>
    <cellStyle name="Normal 618" xfId="1738"/>
    <cellStyle name="Normal 619" xfId="1733"/>
    <cellStyle name="Normal 62" xfId="71"/>
    <cellStyle name="Normal 62 2" xfId="284"/>
    <cellStyle name="Normal 62 2 2" xfId="521"/>
    <cellStyle name="Normal 62 2 3" xfId="743"/>
    <cellStyle name="Normal 62 2 4" xfId="1228"/>
    <cellStyle name="Normal 62 2 5" xfId="1555"/>
    <cellStyle name="Normal 62 3" xfId="131"/>
    <cellStyle name="Normal 62 3 2" xfId="640"/>
    <cellStyle name="Normal 62 3 3" xfId="1075"/>
    <cellStyle name="Normal 62 3 4" xfId="1402"/>
    <cellStyle name="Normal 62 4" xfId="362"/>
    <cellStyle name="Normal 62 5" xfId="1015"/>
    <cellStyle name="Normal 62 6" xfId="1342"/>
    <cellStyle name="Normal 620" xfId="1742"/>
    <cellStyle name="Normal 621" xfId="1721"/>
    <cellStyle name="Normal 622" xfId="1732"/>
    <cellStyle name="Normal 623" xfId="1743"/>
    <cellStyle name="Normal 624" xfId="1735"/>
    <cellStyle name="Normal 625" xfId="1741"/>
    <cellStyle name="Normal 626" xfId="1719"/>
    <cellStyle name="Normal 627" xfId="1734"/>
    <cellStyle name="Normal 628" xfId="1740"/>
    <cellStyle name="Normal 629" xfId="1736"/>
    <cellStyle name="Normal 63" xfId="132"/>
    <cellStyle name="Normal 63 2" xfId="369"/>
    <cellStyle name="Normal 63 3" xfId="1076"/>
    <cellStyle name="Normal 63 4" xfId="1403"/>
    <cellStyle name="Normal 630" xfId="1737"/>
    <cellStyle name="Normal 631" xfId="1739"/>
    <cellStyle name="Normal 632" xfId="1717"/>
    <cellStyle name="Normal 633" xfId="1716"/>
    <cellStyle name="Normal 634" xfId="1745"/>
    <cellStyle name="Normal 635" xfId="1746"/>
    <cellStyle name="Normal 636" xfId="1747"/>
    <cellStyle name="Normal 637" xfId="1748"/>
    <cellStyle name="Normal 638" xfId="1749"/>
    <cellStyle name="Normal 639" xfId="1750"/>
    <cellStyle name="Normal 64" xfId="133"/>
    <cellStyle name="Normal 64 2" xfId="370"/>
    <cellStyle name="Normal 64 3" xfId="1077"/>
    <cellStyle name="Normal 64 4" xfId="1404"/>
    <cellStyle name="Normal 640" xfId="1754"/>
    <cellStyle name="Normal 641" xfId="1769"/>
    <cellStyle name="Normal 642" xfId="1765"/>
    <cellStyle name="Normal 643" xfId="1753"/>
    <cellStyle name="Normal 644" xfId="1760"/>
    <cellStyle name="Normal 645" xfId="1767"/>
    <cellStyle name="Normal 646" xfId="1763"/>
    <cellStyle name="Normal 647" xfId="1762"/>
    <cellStyle name="Normal 648" xfId="1768"/>
    <cellStyle name="Normal 649" xfId="1759"/>
    <cellStyle name="Normal 65" xfId="134"/>
    <cellStyle name="Normal 65 2" xfId="371"/>
    <cellStyle name="Normal 65 3" xfId="1078"/>
    <cellStyle name="Normal 65 4" xfId="1405"/>
    <cellStyle name="Normal 650" xfId="1752"/>
    <cellStyle name="Normal 651" xfId="1764"/>
    <cellStyle name="Normal 652" xfId="1756"/>
    <cellStyle name="Normal 653" xfId="1757"/>
    <cellStyle name="Normal 654" xfId="1751"/>
    <cellStyle name="Normal 655" xfId="1758"/>
    <cellStyle name="Normal 656" xfId="1755"/>
    <cellStyle name="Normal 657" xfId="1766"/>
    <cellStyle name="Normal 658" xfId="1761"/>
    <cellStyle name="Normal 659" xfId="1770"/>
    <cellStyle name="Normal 66" xfId="135"/>
    <cellStyle name="Normal 66 2" xfId="372"/>
    <cellStyle name="Normal 66 3" xfId="1079"/>
    <cellStyle name="Normal 66 4" xfId="1406"/>
    <cellStyle name="Normal 660" xfId="1771"/>
    <cellStyle name="Normal 661" xfId="1772"/>
    <cellStyle name="Normal 662" xfId="1773"/>
    <cellStyle name="Normal 663" xfId="1774"/>
    <cellStyle name="Normal 664" xfId="1775"/>
    <cellStyle name="Normal 665" xfId="1776"/>
    <cellStyle name="Normal 666" xfId="1777"/>
    <cellStyle name="Normal 667" xfId="1778"/>
    <cellStyle name="Normal 668" xfId="1779"/>
    <cellStyle name="Normal 669" xfId="1780"/>
    <cellStyle name="Normal 67" xfId="136"/>
    <cellStyle name="Normal 67 2" xfId="373"/>
    <cellStyle name="Normal 67 3" xfId="1080"/>
    <cellStyle name="Normal 67 4" xfId="1407"/>
    <cellStyle name="Normal 670" xfId="1781"/>
    <cellStyle name="Normal 671" xfId="1782"/>
    <cellStyle name="Normal 672" xfId="1783"/>
    <cellStyle name="Normal 673" xfId="1784"/>
    <cellStyle name="Normal 674" xfId="1785"/>
    <cellStyle name="Normal 675" xfId="1786"/>
    <cellStyle name="Normal 676" xfId="1787"/>
    <cellStyle name="Normal 677" xfId="1788"/>
    <cellStyle name="Normal 678" xfId="1789"/>
    <cellStyle name="Normal 679" xfId="1790"/>
    <cellStyle name="Normal 68" xfId="137"/>
    <cellStyle name="Normal 68 2" xfId="374"/>
    <cellStyle name="Normal 68 3" xfId="1081"/>
    <cellStyle name="Normal 68 4" xfId="1408"/>
    <cellStyle name="Normal 680" xfId="1791"/>
    <cellStyle name="Normal 681" xfId="1792"/>
    <cellStyle name="Normal 682" xfId="1793"/>
    <cellStyle name="Normal 683" xfId="1794"/>
    <cellStyle name="Normal 684" xfId="1795"/>
    <cellStyle name="Normal 685" xfId="1796"/>
    <cellStyle name="Normal 686" xfId="1797"/>
    <cellStyle name="Normal 687" xfId="1798"/>
    <cellStyle name="Normal 688" xfId="1799"/>
    <cellStyle name="Normal 689" xfId="1800"/>
    <cellStyle name="Normal 69" xfId="138"/>
    <cellStyle name="Normal 69 2" xfId="375"/>
    <cellStyle name="Normal 69 3" xfId="1082"/>
    <cellStyle name="Normal 69 4" xfId="1409"/>
    <cellStyle name="Normal 690" xfId="1801"/>
    <cellStyle name="Normal 691" xfId="1802"/>
    <cellStyle name="Normal 692" xfId="1803"/>
    <cellStyle name="Normal 693" xfId="1804"/>
    <cellStyle name="Normal 694" xfId="1805"/>
    <cellStyle name="Normal 695" xfId="1806"/>
    <cellStyle name="Normal 696" xfId="1807"/>
    <cellStyle name="Normal 697" xfId="1808"/>
    <cellStyle name="Normal 698" xfId="1809"/>
    <cellStyle name="Normal 699" xfId="1810"/>
    <cellStyle name="Normal 7" xfId="15"/>
    <cellStyle name="Normal 7 2" xfId="162"/>
    <cellStyle name="Normal 7 2 2" xfId="399"/>
    <cellStyle name="Normal 7 2 3" xfId="652"/>
    <cellStyle name="Normal 7 2 4" xfId="1106"/>
    <cellStyle name="Normal 7 2 5" xfId="1433"/>
    <cellStyle name="Normal 7 3" xfId="306"/>
    <cellStyle name="Normal 7 4" xfId="959"/>
    <cellStyle name="Normal 7 5" xfId="1286"/>
    <cellStyle name="Normal 7 6" xfId="1728"/>
    <cellStyle name="Normal 70" xfId="139"/>
    <cellStyle name="Normal 70 2" xfId="376"/>
    <cellStyle name="Normal 70 3" xfId="1083"/>
    <cellStyle name="Normal 70 4" xfId="1410"/>
    <cellStyle name="Normal 700" xfId="1811"/>
    <cellStyle name="Normal 701" xfId="1812"/>
    <cellStyle name="Normal 702" xfId="1813"/>
    <cellStyle name="Normal 703" xfId="1814"/>
    <cellStyle name="Normal 704" xfId="1815"/>
    <cellStyle name="Normal 705" xfId="1816"/>
    <cellStyle name="Normal 706" xfId="1817"/>
    <cellStyle name="Normal 707" xfId="1818"/>
    <cellStyle name="Normal 708" xfId="1819"/>
    <cellStyle name="Normal 709" xfId="1820"/>
    <cellStyle name="Normal 71" xfId="140"/>
    <cellStyle name="Normal 71 2" xfId="377"/>
    <cellStyle name="Normal 71 3" xfId="1084"/>
    <cellStyle name="Normal 71 4" xfId="1411"/>
    <cellStyle name="Normal 710" xfId="1821"/>
    <cellStyle name="Normal 711" xfId="1822"/>
    <cellStyle name="Normal 712" xfId="1823"/>
    <cellStyle name="Normal 713" xfId="1824"/>
    <cellStyle name="Normal 714" xfId="1825"/>
    <cellStyle name="Normal 715" xfId="1826"/>
    <cellStyle name="Normal 716" xfId="1827"/>
    <cellStyle name="Normal 717" xfId="1828"/>
    <cellStyle name="Normal 718" xfId="1829"/>
    <cellStyle name="Normal 719" xfId="1830"/>
    <cellStyle name="Normal 72" xfId="141"/>
    <cellStyle name="Normal 72 2" xfId="378"/>
    <cellStyle name="Normal 72 3" xfId="1085"/>
    <cellStyle name="Normal 72 4" xfId="1412"/>
    <cellStyle name="Normal 720" xfId="1831"/>
    <cellStyle name="Normal 721" xfId="1832"/>
    <cellStyle name="Normal 722" xfId="1833"/>
    <cellStyle name="Normal 723" xfId="1834"/>
    <cellStyle name="Normal 724" xfId="1835"/>
    <cellStyle name="Normal 725" xfId="1836"/>
    <cellStyle name="Normal 726" xfId="1837"/>
    <cellStyle name="Normal 727" xfId="1838"/>
    <cellStyle name="Normal 728" xfId="1839"/>
    <cellStyle name="Normal 729" xfId="1840"/>
    <cellStyle name="Normal 73" xfId="142"/>
    <cellStyle name="Normal 73 2" xfId="379"/>
    <cellStyle name="Normal 73 3" xfId="1086"/>
    <cellStyle name="Normal 73 4" xfId="1413"/>
    <cellStyle name="Normal 730" xfId="1841"/>
    <cellStyle name="Normal 731" xfId="1842"/>
    <cellStyle name="Normal 732" xfId="1843"/>
    <cellStyle name="Normal 733" xfId="1844"/>
    <cellStyle name="Normal 734" xfId="1845"/>
    <cellStyle name="Normal 735" xfId="1846"/>
    <cellStyle name="Normal 736" xfId="1847"/>
    <cellStyle name="Normal 737" xfId="1848"/>
    <cellStyle name="Normal 738" xfId="1849"/>
    <cellStyle name="Normal 739" xfId="1850"/>
    <cellStyle name="Normal 74" xfId="143"/>
    <cellStyle name="Normal 74 2" xfId="380"/>
    <cellStyle name="Normal 74 3" xfId="1087"/>
    <cellStyle name="Normal 74 4" xfId="1414"/>
    <cellStyle name="Normal 740" xfId="1851"/>
    <cellStyle name="Normal 741" xfId="1852"/>
    <cellStyle name="Normal 742" xfId="1853"/>
    <cellStyle name="Normal 743" xfId="1854"/>
    <cellStyle name="Normal 744" xfId="1855"/>
    <cellStyle name="Normal 745" xfId="1856"/>
    <cellStyle name="Normal 746" xfId="1857"/>
    <cellStyle name="Normal 747" xfId="1858"/>
    <cellStyle name="Normal 748" xfId="1859"/>
    <cellStyle name="Normal 749" xfId="1860"/>
    <cellStyle name="Normal 75" xfId="144"/>
    <cellStyle name="Normal 75 2" xfId="381"/>
    <cellStyle name="Normal 75 3" xfId="1088"/>
    <cellStyle name="Normal 75 4" xfId="1415"/>
    <cellStyle name="Normal 750" xfId="1861"/>
    <cellStyle name="Normal 751" xfId="1862"/>
    <cellStyle name="Normal 752" xfId="1863"/>
    <cellStyle name="Normal 753" xfId="1864"/>
    <cellStyle name="Normal 754" xfId="1865"/>
    <cellStyle name="Normal 755" xfId="1866"/>
    <cellStyle name="Normal 756" xfId="1867"/>
    <cellStyle name="Normal 757" xfId="1868"/>
    <cellStyle name="Normal 758" xfId="1869"/>
    <cellStyle name="Normal 759" xfId="1870"/>
    <cellStyle name="Normal 76" xfId="145"/>
    <cellStyle name="Normal 76 2" xfId="382"/>
    <cellStyle name="Normal 76 3" xfId="1089"/>
    <cellStyle name="Normal 76 4" xfId="1416"/>
    <cellStyle name="Normal 760" xfId="1871"/>
    <cellStyle name="Normal 761" xfId="1872"/>
    <cellStyle name="Normal 762" xfId="1873"/>
    <cellStyle name="Normal 763" xfId="1874"/>
    <cellStyle name="Normal 764" xfId="1875"/>
    <cellStyle name="Normal 765" xfId="1876"/>
    <cellStyle name="Normal 766" xfId="1877"/>
    <cellStyle name="Normal 767" xfId="1878"/>
    <cellStyle name="Normal 768" xfId="1879"/>
    <cellStyle name="Normal 769" xfId="1880"/>
    <cellStyle name="Normal 77" xfId="146"/>
    <cellStyle name="Normal 77 2" xfId="383"/>
    <cellStyle name="Normal 77 3" xfId="1090"/>
    <cellStyle name="Normal 77 4" xfId="1417"/>
    <cellStyle name="Normal 770" xfId="1881"/>
    <cellStyle name="Normal 771" xfId="1882"/>
    <cellStyle name="Normal 772" xfId="1883"/>
    <cellStyle name="Normal 773" xfId="1884"/>
    <cellStyle name="Normal 774" xfId="1885"/>
    <cellStyle name="Normal 775" xfId="1886"/>
    <cellStyle name="Normal 776" xfId="1887"/>
    <cellStyle name="Normal 777" xfId="1888"/>
    <cellStyle name="Normal 778" xfId="1889"/>
    <cellStyle name="Normal 779" xfId="1890"/>
    <cellStyle name="Normal 78" xfId="150"/>
    <cellStyle name="Normal 78 2" xfId="387"/>
    <cellStyle name="Normal 78 3" xfId="1094"/>
    <cellStyle name="Normal 78 4" xfId="1421"/>
    <cellStyle name="Normal 780" xfId="1891"/>
    <cellStyle name="Normal 781" xfId="1892"/>
    <cellStyle name="Normal 782" xfId="1893"/>
    <cellStyle name="Normal 783" xfId="1894"/>
    <cellStyle name="Normal 784" xfId="1895"/>
    <cellStyle name="Normal 785" xfId="1896"/>
    <cellStyle name="Normal 786" xfId="1897"/>
    <cellStyle name="Normal 787" xfId="1898"/>
    <cellStyle name="Normal 788" xfId="1899"/>
    <cellStyle name="Normal 789" xfId="1900"/>
    <cellStyle name="Normal 79" xfId="147"/>
    <cellStyle name="Normal 79 2" xfId="384"/>
    <cellStyle name="Normal 79 3" xfId="1091"/>
    <cellStyle name="Normal 79 4" xfId="1418"/>
    <cellStyle name="Normal 790" xfId="1901"/>
    <cellStyle name="Normal 791" xfId="1902"/>
    <cellStyle name="Normal 792" xfId="1903"/>
    <cellStyle name="Normal 793" xfId="1904"/>
    <cellStyle name="Normal 794" xfId="1905"/>
    <cellStyle name="Normal 795" xfId="1906"/>
    <cellStyle name="Normal 796" xfId="1907"/>
    <cellStyle name="Normal 797" xfId="1908"/>
    <cellStyle name="Normal 798" xfId="1909"/>
    <cellStyle name="Normal 799" xfId="1910"/>
    <cellStyle name="Normal 8" xfId="16"/>
    <cellStyle name="Normal 8 2" xfId="163"/>
    <cellStyle name="Normal 8 2 2" xfId="400"/>
    <cellStyle name="Normal 8 2 3" xfId="653"/>
    <cellStyle name="Normal 8 2 4" xfId="1107"/>
    <cellStyle name="Normal 8 2 5" xfId="1434"/>
    <cellStyle name="Normal 8 3" xfId="307"/>
    <cellStyle name="Normal 8 4" xfId="960"/>
    <cellStyle name="Normal 8 5" xfId="1287"/>
    <cellStyle name="Normal 8 6" xfId="1729"/>
    <cellStyle name="Normal 80" xfId="153"/>
    <cellStyle name="Normal 80 2" xfId="390"/>
    <cellStyle name="Normal 80 3" xfId="1097"/>
    <cellStyle name="Normal 80 4" xfId="1424"/>
    <cellStyle name="Normal 800" xfId="1911"/>
    <cellStyle name="Normal 801" xfId="1912"/>
    <cellStyle name="Normal 802" xfId="1913"/>
    <cellStyle name="Normal 803" xfId="1914"/>
    <cellStyle name="Normal 804" xfId="1915"/>
    <cellStyle name="Normal 805" xfId="1916"/>
    <cellStyle name="Normal 806" xfId="1917"/>
    <cellStyle name="Normal 807" xfId="1918"/>
    <cellStyle name="Normal 808" xfId="1919"/>
    <cellStyle name="Normal 809" xfId="1920"/>
    <cellStyle name="Normal 81" xfId="151"/>
    <cellStyle name="Normal 81 2" xfId="388"/>
    <cellStyle name="Normal 81 3" xfId="1095"/>
    <cellStyle name="Normal 81 4" xfId="1422"/>
    <cellStyle name="Normal 810" xfId="1921"/>
    <cellStyle name="Normal 811" xfId="1922"/>
    <cellStyle name="Normal 812" xfId="1923"/>
    <cellStyle name="Normal 813" xfId="1924"/>
    <cellStyle name="Normal 814" xfId="1925"/>
    <cellStyle name="Normal 815" xfId="1926"/>
    <cellStyle name="Normal 816" xfId="1927"/>
    <cellStyle name="Normal 817" xfId="1928"/>
    <cellStyle name="Normal 818" xfId="1929"/>
    <cellStyle name="Normal 819" xfId="1930"/>
    <cellStyle name="Normal 82" xfId="148"/>
    <cellStyle name="Normal 82 2" xfId="385"/>
    <cellStyle name="Normal 82 3" xfId="1092"/>
    <cellStyle name="Normal 82 4" xfId="1419"/>
    <cellStyle name="Normal 820" xfId="1931"/>
    <cellStyle name="Normal 821" xfId="1932"/>
    <cellStyle name="Normal 822" xfId="1933"/>
    <cellStyle name="Normal 823" xfId="1934"/>
    <cellStyle name="Normal 824" xfId="1935"/>
    <cellStyle name="Normal 825" xfId="1936"/>
    <cellStyle name="Normal 826" xfId="1937"/>
    <cellStyle name="Normal 827" xfId="1938"/>
    <cellStyle name="Normal 828" xfId="1939"/>
    <cellStyle name="Normal 829" xfId="1940"/>
    <cellStyle name="Normal 83" xfId="82"/>
    <cellStyle name="Normal 83 2" xfId="367"/>
    <cellStyle name="Normal 83 3" xfId="1026"/>
    <cellStyle name="Normal 83 4" xfId="1353"/>
    <cellStyle name="Normal 830" xfId="1941"/>
    <cellStyle name="Normal 831" xfId="1942"/>
    <cellStyle name="Normal 832" xfId="1943"/>
    <cellStyle name="Normal 833" xfId="1944"/>
    <cellStyle name="Normal 834" xfId="1945"/>
    <cellStyle name="Normal 835" xfId="1946"/>
    <cellStyle name="Normal 836" xfId="1947"/>
    <cellStyle name="Normal 837" xfId="1948"/>
    <cellStyle name="Normal 838" xfId="1949"/>
    <cellStyle name="Normal 839" xfId="1950"/>
    <cellStyle name="Normal 84" xfId="81"/>
    <cellStyle name="Normal 84 2" xfId="366"/>
    <cellStyle name="Normal 84 3" xfId="1025"/>
    <cellStyle name="Normal 84 4" xfId="1352"/>
    <cellStyle name="Normal 840" xfId="1951"/>
    <cellStyle name="Normal 841" xfId="1952"/>
    <cellStyle name="Normal 842" xfId="1953"/>
    <cellStyle name="Normal 843" xfId="1954"/>
    <cellStyle name="Normal 844" xfId="1955"/>
    <cellStyle name="Normal 845" xfId="1956"/>
    <cellStyle name="Normal 846" xfId="1957"/>
    <cellStyle name="Normal 847" xfId="1958"/>
    <cellStyle name="Normal 848" xfId="1959"/>
    <cellStyle name="Normal 849" xfId="1960"/>
    <cellStyle name="Normal 85" xfId="86"/>
    <cellStyle name="Normal 85 2" xfId="368"/>
    <cellStyle name="Normal 85 3" xfId="1030"/>
    <cellStyle name="Normal 85 4" xfId="1357"/>
    <cellStyle name="Normal 850" xfId="1961"/>
    <cellStyle name="Normal 851" xfId="1962"/>
    <cellStyle name="Normal 852" xfId="1963"/>
    <cellStyle name="Normal 853" xfId="1964"/>
    <cellStyle name="Normal 854" xfId="1965"/>
    <cellStyle name="Normal 855" xfId="1966"/>
    <cellStyle name="Normal 856" xfId="1967"/>
    <cellStyle name="Normal 857" xfId="1968"/>
    <cellStyle name="Normal 858" xfId="1969"/>
    <cellStyle name="Normal 859" xfId="1970"/>
    <cellStyle name="Normal 86" xfId="79"/>
    <cellStyle name="Normal 86 2" xfId="365"/>
    <cellStyle name="Normal 86 3" xfId="1023"/>
    <cellStyle name="Normal 86 4" xfId="1350"/>
    <cellStyle name="Normal 860" xfId="1971"/>
    <cellStyle name="Normal 861" xfId="1972"/>
    <cellStyle name="Normal 862" xfId="1973"/>
    <cellStyle name="Normal 863" xfId="1974"/>
    <cellStyle name="Normal 864" xfId="1975"/>
    <cellStyle name="Normal 865" xfId="1976"/>
    <cellStyle name="Normal 866" xfId="1977"/>
    <cellStyle name="Normal 867" xfId="1978"/>
    <cellStyle name="Normal 868" xfId="1979"/>
    <cellStyle name="Normal 869" xfId="1980"/>
    <cellStyle name="Normal 87" xfId="152"/>
    <cellStyle name="Normal 87 2" xfId="389"/>
    <cellStyle name="Normal 87 3" xfId="1096"/>
    <cellStyle name="Normal 87 4" xfId="1423"/>
    <cellStyle name="Normal 870" xfId="1981"/>
    <cellStyle name="Normal 871" xfId="1982"/>
    <cellStyle name="Normal 872" xfId="1983"/>
    <cellStyle name="Normal 873" xfId="1984"/>
    <cellStyle name="Normal 874" xfId="1985"/>
    <cellStyle name="Normal 875" xfId="1986"/>
    <cellStyle name="Normal 876" xfId="1987"/>
    <cellStyle name="Normal 877" xfId="1988"/>
    <cellStyle name="Normal 878" xfId="1989"/>
    <cellStyle name="Normal 879" xfId="1990"/>
    <cellStyle name="Normal 88" xfId="149"/>
    <cellStyle name="Normal 88 2" xfId="386"/>
    <cellStyle name="Normal 88 3" xfId="1093"/>
    <cellStyle name="Normal 88 4" xfId="1420"/>
    <cellStyle name="Normal 880" xfId="1991"/>
    <cellStyle name="Normal 881" xfId="1992"/>
    <cellStyle name="Normal 882" xfId="1993"/>
    <cellStyle name="Normal 883" xfId="1994"/>
    <cellStyle name="Normal 884" xfId="1995"/>
    <cellStyle name="Normal 885" xfId="1996"/>
    <cellStyle name="Normal 886" xfId="1997"/>
    <cellStyle name="Normal 887" xfId="1998"/>
    <cellStyle name="Normal 888" xfId="1999"/>
    <cellStyle name="Normal 889" xfId="2000"/>
    <cellStyle name="Normal 89" xfId="154"/>
    <cellStyle name="Normal 89 2" xfId="391"/>
    <cellStyle name="Normal 89 3" xfId="644"/>
    <cellStyle name="Normal 89 4" xfId="1098"/>
    <cellStyle name="Normal 89 5" xfId="1425"/>
    <cellStyle name="Normal 890" xfId="2001"/>
    <cellStyle name="Normal 891" xfId="2002"/>
    <cellStyle name="Normal 892" xfId="2003"/>
    <cellStyle name="Normal 893" xfId="2004"/>
    <cellStyle name="Normal 894" xfId="2005"/>
    <cellStyle name="Normal 895" xfId="2006"/>
    <cellStyle name="Normal 896" xfId="2007"/>
    <cellStyle name="Normal 897" xfId="2008"/>
    <cellStyle name="Normal 898" xfId="2012"/>
    <cellStyle name="Normal 899" xfId="2013"/>
    <cellStyle name="Normal 9" xfId="17"/>
    <cellStyle name="Normal 9 2" xfId="18"/>
    <cellStyle name="Normal 9 2 2" xfId="165"/>
    <cellStyle name="Normal 9 2 2 2" xfId="402"/>
    <cellStyle name="Normal 9 2 2 3" xfId="655"/>
    <cellStyle name="Normal 9 2 2 4" xfId="1109"/>
    <cellStyle name="Normal 9 2 2 5" xfId="1436"/>
    <cellStyle name="Normal 9 2 3" xfId="309"/>
    <cellStyle name="Normal 9 2 4" xfId="962"/>
    <cellStyle name="Normal 9 2 5" xfId="1289"/>
    <cellStyle name="Normal 9 2 6" xfId="1731"/>
    <cellStyle name="Normal 9 3" xfId="164"/>
    <cellStyle name="Normal 9 3 2" xfId="401"/>
    <cellStyle name="Normal 9 3 3" xfId="654"/>
    <cellStyle name="Normal 9 3 4" xfId="1108"/>
    <cellStyle name="Normal 9 3 5" xfId="1435"/>
    <cellStyle name="Normal 9 4" xfId="308"/>
    <cellStyle name="Normal 9 5" xfId="961"/>
    <cellStyle name="Normal 9 6" xfId="1288"/>
    <cellStyle name="Normal 9 7" xfId="1730"/>
    <cellStyle name="Normal 90" xfId="166"/>
    <cellStyle name="Normal 90 2" xfId="403"/>
    <cellStyle name="Normal 90 3" xfId="656"/>
    <cellStyle name="Normal 90 4" xfId="1110"/>
    <cellStyle name="Normal 90 5" xfId="1437"/>
    <cellStyle name="Normal 900" xfId="2014"/>
    <cellStyle name="Normal 901" xfId="2015"/>
    <cellStyle name="Normal 902" xfId="2016"/>
    <cellStyle name="Normal 903" xfId="2017"/>
    <cellStyle name="Normal 904" xfId="2009"/>
    <cellStyle name="Normal 905" xfId="2018"/>
    <cellStyle name="Normal 905 2" xfId="2020"/>
    <cellStyle name="Normal 906" xfId="2021"/>
    <cellStyle name="Normal 907" xfId="2022"/>
    <cellStyle name="Normal 91" xfId="178"/>
    <cellStyle name="Normal 91 2" xfId="415"/>
    <cellStyle name="Normal 91 3" xfId="668"/>
    <cellStyle name="Normal 91 4" xfId="1122"/>
    <cellStyle name="Normal 91 5" xfId="1449"/>
    <cellStyle name="Normal 92" xfId="181"/>
    <cellStyle name="Normal 92 2" xfId="418"/>
    <cellStyle name="Normal 92 3" xfId="671"/>
    <cellStyle name="Normal 92 4" xfId="1125"/>
    <cellStyle name="Normal 92 5" xfId="1452"/>
    <cellStyle name="Normal 93" xfId="176"/>
    <cellStyle name="Normal 93 2" xfId="413"/>
    <cellStyle name="Normal 93 3" xfId="666"/>
    <cellStyle name="Normal 93 4" xfId="1120"/>
    <cellStyle name="Normal 93 5" xfId="1447"/>
    <cellStyle name="Normal 94" xfId="169"/>
    <cellStyle name="Normal 94 2" xfId="406"/>
    <cellStyle name="Normal 94 3" xfId="659"/>
    <cellStyle name="Normal 94 4" xfId="1113"/>
    <cellStyle name="Normal 94 5" xfId="1440"/>
    <cellStyle name="Normal 95" xfId="170"/>
    <cellStyle name="Normal 95 2" xfId="407"/>
    <cellStyle name="Normal 95 3" xfId="660"/>
    <cellStyle name="Normal 95 4" xfId="1114"/>
    <cellStyle name="Normal 95 5" xfId="1441"/>
    <cellStyle name="Normal 96" xfId="179"/>
    <cellStyle name="Normal 96 2" xfId="416"/>
    <cellStyle name="Normal 96 3" xfId="669"/>
    <cellStyle name="Normal 96 4" xfId="1123"/>
    <cellStyle name="Normal 96 5" xfId="1450"/>
    <cellStyle name="Normal 97" xfId="173"/>
    <cellStyle name="Normal 97 2" xfId="410"/>
    <cellStyle name="Normal 97 3" xfId="663"/>
    <cellStyle name="Normal 97 4" xfId="1117"/>
    <cellStyle name="Normal 97 5" xfId="1444"/>
    <cellStyle name="Normal 98" xfId="172"/>
    <cellStyle name="Normal 98 2" xfId="409"/>
    <cellStyle name="Normal 98 3" xfId="662"/>
    <cellStyle name="Normal 98 4" xfId="1116"/>
    <cellStyle name="Normal 98 5" xfId="1443"/>
    <cellStyle name="Normal 99" xfId="182"/>
    <cellStyle name="Normal 99 2" xfId="419"/>
    <cellStyle name="Normal 99 3" xfId="672"/>
    <cellStyle name="Normal 99 4" xfId="1126"/>
    <cellStyle name="Normal 99 5" xfId="1453"/>
    <cellStyle name="Normal_nssf of office" xfId="7"/>
    <cellStyle name="Normal_WORKER LIST 2" xfId="2010"/>
  </cellStyles>
  <dxfs count="0"/>
  <tableStyles count="0" defaultTableStyle="TableStyleMedium2" defaultPivotStyle="PivotStyleLight16"/>
  <colors>
    <mruColors>
      <color rgb="FF00FFFF"/>
      <color rgb="FF9966FF"/>
      <color rgb="FFFF3300"/>
      <color rgb="FFFF66FF"/>
      <color rgb="FFFF66CC"/>
      <color rgb="FF5F912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.%20Payroll%20on&#8203;%20January_%2020230131_update(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% 3month (2)"/>
      <sheetName val="មំដានី5% 3month "/>
      <sheetName val="5% 3-month-"/>
      <sheetName val="nssf of office"/>
      <sheetName val="worker List"/>
      <sheetName val="source"/>
      <sheetName val="att report"/>
      <sheetName val="OT report"/>
      <sheetName val="Payroll master 总表"/>
      <sheetName val="លុយខ្វះ"/>
      <sheetName val="លុយខ្វះ (2)"/>
      <sheetName val="EMB"/>
      <sheetName val="EMB.N"/>
      <sheetName val="HP"/>
      <sheetName val="MP"/>
      <sheetName val="Office"/>
      <sheetName val="QC"/>
      <sheetName val="Color.Sample.Frame"/>
      <sheetName val="Store"/>
      <sheetName val="payslip mmp "/>
    </sheetNames>
    <sheetDataSet>
      <sheetData sheetId="0"/>
      <sheetData sheetId="1"/>
      <sheetData sheetId="2"/>
      <sheetData sheetId="3"/>
      <sheetData sheetId="4"/>
      <sheetData sheetId="5">
        <row r="8">
          <cell r="A8">
            <v>1</v>
          </cell>
          <cell r="B8" t="str">
            <v>P0004</v>
          </cell>
          <cell r="D8" t="str">
            <v>វ៉ាត​  វ៉ាន់ថាវរ៉ាត់</v>
          </cell>
          <cell r="E8" t="str">
            <v>VAT VANTHAVRAT</v>
          </cell>
          <cell r="F8" t="str">
            <v>M</v>
          </cell>
          <cell r="G8">
            <v>28862</v>
          </cell>
          <cell r="H8" t="str">
            <v>ខ្មែរ</v>
          </cell>
          <cell r="I8" t="str">
            <v>Operator</v>
          </cell>
          <cell r="J8" t="str">
            <v>Color</v>
          </cell>
          <cell r="K8" t="str">
            <v>HP/MP</v>
          </cell>
          <cell r="M8">
            <v>41806</v>
          </cell>
          <cell r="O8">
            <v>408</v>
          </cell>
          <cell r="P8">
            <v>2000</v>
          </cell>
          <cell r="ME8">
            <v>0.5</v>
          </cell>
          <cell r="MI8">
            <v>1</v>
          </cell>
          <cell r="MJ8">
            <v>0</v>
          </cell>
          <cell r="MK8">
            <v>9</v>
          </cell>
          <cell r="MZ8">
            <v>0</v>
          </cell>
          <cell r="NA8">
            <v>0</v>
          </cell>
          <cell r="ND8">
            <v>0</v>
          </cell>
          <cell r="RV8">
            <v>0.85186684955350067</v>
          </cell>
        </row>
        <row r="10">
          <cell r="B10" t="str">
            <v>AE0005</v>
          </cell>
          <cell r="D10" t="str">
            <v>ភី ភាព</v>
          </cell>
          <cell r="E10" t="str">
            <v>PHY PHEAP</v>
          </cell>
          <cell r="F10" t="str">
            <v>M</v>
          </cell>
          <cell r="G10">
            <v>29745</v>
          </cell>
          <cell r="H10" t="str">
            <v>ខ្មែរ</v>
          </cell>
          <cell r="I10" t="str">
            <v>Laser Leader</v>
          </cell>
          <cell r="J10" t="str">
            <v>EMB</v>
          </cell>
          <cell r="K10" t="str">
            <v>EMB</v>
          </cell>
          <cell r="M10">
            <v>41836</v>
          </cell>
          <cell r="O10">
            <v>298</v>
          </cell>
          <cell r="P10">
            <v>0</v>
          </cell>
          <cell r="ME10">
            <v>1.5</v>
          </cell>
          <cell r="MI10">
            <v>1</v>
          </cell>
          <cell r="MJ10">
            <v>0</v>
          </cell>
          <cell r="MK10">
            <v>9</v>
          </cell>
          <cell r="MZ10">
            <v>0</v>
          </cell>
          <cell r="NA10">
            <v>0</v>
          </cell>
          <cell r="ND10">
            <v>0</v>
          </cell>
          <cell r="RV10">
            <v>6.9554290726946064</v>
          </cell>
        </row>
        <row r="13">
          <cell r="B13" t="str">
            <v>P0128</v>
          </cell>
          <cell r="D13" t="str">
            <v>ម៉ៅ ត្រេត</v>
          </cell>
          <cell r="E13" t="str">
            <v>MAO TRAT</v>
          </cell>
          <cell r="F13" t="str">
            <v>F</v>
          </cell>
          <cell r="G13">
            <v>31171</v>
          </cell>
          <cell r="H13" t="str">
            <v>ខ្មែរ</v>
          </cell>
          <cell r="I13" t="str">
            <v xml:space="preserve"> Leader</v>
          </cell>
          <cell r="J13" t="str">
            <v>QC</v>
          </cell>
          <cell r="K13" t="str">
            <v>HP/MP</v>
          </cell>
          <cell r="M13">
            <v>41892</v>
          </cell>
          <cell r="O13">
            <v>286</v>
          </cell>
          <cell r="P13">
            <v>2000</v>
          </cell>
          <cell r="ME13">
            <v>0</v>
          </cell>
          <cell r="MI13">
            <v>1</v>
          </cell>
          <cell r="MJ13">
            <v>0</v>
          </cell>
          <cell r="MK13">
            <v>9</v>
          </cell>
          <cell r="MZ13">
            <v>0</v>
          </cell>
          <cell r="NA13">
            <v>0</v>
          </cell>
          <cell r="RV13">
            <v>1.4091833062081864</v>
          </cell>
        </row>
        <row r="14">
          <cell r="B14" t="str">
            <v>AE0051</v>
          </cell>
          <cell r="D14" t="str">
            <v>ផេង​ កុសល់</v>
          </cell>
          <cell r="E14" t="str">
            <v>PEHNG KOSAL</v>
          </cell>
          <cell r="F14" t="str">
            <v>M</v>
          </cell>
          <cell r="G14">
            <v>32057</v>
          </cell>
          <cell r="H14" t="str">
            <v>ខ្មែរ</v>
          </cell>
          <cell r="I14" t="str">
            <v>Machine Leader</v>
          </cell>
          <cell r="J14" t="str">
            <v>EMB</v>
          </cell>
          <cell r="K14" t="str">
            <v>EMB</v>
          </cell>
          <cell r="M14">
            <v>41939</v>
          </cell>
          <cell r="O14">
            <v>286</v>
          </cell>
          <cell r="P14">
            <v>2000</v>
          </cell>
          <cell r="ME14">
            <v>3</v>
          </cell>
          <cell r="MI14">
            <v>1</v>
          </cell>
          <cell r="MJ14">
            <v>0</v>
          </cell>
          <cell r="MK14">
            <v>9</v>
          </cell>
          <cell r="MZ14">
            <v>0</v>
          </cell>
          <cell r="NA14">
            <v>0</v>
          </cell>
          <cell r="ND14">
            <v>0</v>
          </cell>
          <cell r="RV14">
            <v>13.746288566901363</v>
          </cell>
        </row>
        <row r="16">
          <cell r="B16" t="str">
            <v>P0174</v>
          </cell>
          <cell r="D16" t="str">
            <v>ចន ពិសី</v>
          </cell>
          <cell r="E16" t="str">
            <v>CHON PISEY</v>
          </cell>
          <cell r="F16" t="str">
            <v>F</v>
          </cell>
          <cell r="G16">
            <v>34970</v>
          </cell>
          <cell r="H16" t="str">
            <v>ខ្មែរ</v>
          </cell>
          <cell r="I16" t="str">
            <v>Assist to Personnel</v>
          </cell>
          <cell r="J16" t="str">
            <v>Office</v>
          </cell>
          <cell r="K16" t="str">
            <v>CR</v>
          </cell>
          <cell r="M16">
            <v>41954</v>
          </cell>
          <cell r="O16">
            <v>348</v>
          </cell>
          <cell r="P16">
            <v>0</v>
          </cell>
          <cell r="ME16">
            <v>0</v>
          </cell>
          <cell r="MI16">
            <v>1</v>
          </cell>
          <cell r="MJ16">
            <v>0</v>
          </cell>
          <cell r="MK16">
            <v>9</v>
          </cell>
          <cell r="MZ16">
            <v>0</v>
          </cell>
          <cell r="NA16">
            <v>0</v>
          </cell>
          <cell r="ND16">
            <v>5</v>
          </cell>
          <cell r="RV16">
            <v>5.3785276265034305</v>
          </cell>
        </row>
        <row r="19">
          <cell r="B19" t="str">
            <v>AE0111</v>
          </cell>
          <cell r="D19" t="str">
            <v>ងៀម សូរីយា</v>
          </cell>
          <cell r="E19" t="str">
            <v>NGIEM SORYA</v>
          </cell>
          <cell r="F19" t="str">
            <v>M</v>
          </cell>
          <cell r="G19">
            <v>35144</v>
          </cell>
          <cell r="H19" t="str">
            <v>ខ្មែរ</v>
          </cell>
          <cell r="I19" t="str">
            <v>Machine Leader</v>
          </cell>
          <cell r="J19" t="str">
            <v>EMB</v>
          </cell>
          <cell r="K19" t="str">
            <v>EMB</v>
          </cell>
          <cell r="M19">
            <v>41974</v>
          </cell>
          <cell r="O19">
            <v>323</v>
          </cell>
          <cell r="P19">
            <v>2000</v>
          </cell>
          <cell r="ME19">
            <v>4</v>
          </cell>
          <cell r="MI19">
            <v>1</v>
          </cell>
          <cell r="MJ19">
            <v>0</v>
          </cell>
          <cell r="MK19">
            <v>9</v>
          </cell>
          <cell r="MZ19">
            <v>60</v>
          </cell>
          <cell r="NA19">
            <v>0</v>
          </cell>
          <cell r="ND19">
            <v>0</v>
          </cell>
          <cell r="RV19">
            <v>23.132467157938876</v>
          </cell>
        </row>
        <row r="20">
          <cell r="B20" t="str">
            <v>AE0112</v>
          </cell>
          <cell r="D20" t="str">
            <v>កាន់ ស្រីនិច</v>
          </cell>
          <cell r="E20" t="str">
            <v>KAN  SREYNICH</v>
          </cell>
          <cell r="F20" t="str">
            <v>F</v>
          </cell>
          <cell r="G20">
            <v>34366</v>
          </cell>
          <cell r="H20" t="str">
            <v>ខ្មែរ</v>
          </cell>
          <cell r="I20" t="str">
            <v>Emb QC</v>
          </cell>
          <cell r="J20" t="str">
            <v>EMB</v>
          </cell>
          <cell r="K20" t="str">
            <v>EMB</v>
          </cell>
          <cell r="M20">
            <v>41974</v>
          </cell>
          <cell r="O20">
            <v>200</v>
          </cell>
          <cell r="P20">
            <v>2000</v>
          </cell>
          <cell r="ME20">
            <v>3</v>
          </cell>
          <cell r="MI20">
            <v>1</v>
          </cell>
          <cell r="MJ20">
            <v>0</v>
          </cell>
          <cell r="MK20">
            <v>9</v>
          </cell>
          <cell r="MZ20">
            <v>55</v>
          </cell>
          <cell r="NA20">
            <v>0</v>
          </cell>
          <cell r="ND20">
            <v>0</v>
          </cell>
          <cell r="RV20">
            <v>20.432649294547588</v>
          </cell>
        </row>
        <row r="21">
          <cell r="B21" t="str">
            <v>AE0113</v>
          </cell>
          <cell r="D21" t="str">
            <v>ងៀម រ៉ង</v>
          </cell>
          <cell r="E21" t="str">
            <v>NGIEM RORNG</v>
          </cell>
          <cell r="F21" t="str">
            <v>M</v>
          </cell>
          <cell r="G21">
            <v>34157</v>
          </cell>
          <cell r="H21" t="str">
            <v>ខ្មែរ</v>
          </cell>
          <cell r="I21" t="str">
            <v>Machine</v>
          </cell>
          <cell r="J21" t="str">
            <v>EMB</v>
          </cell>
          <cell r="K21" t="str">
            <v>EMB</v>
          </cell>
          <cell r="M21">
            <v>41974</v>
          </cell>
          <cell r="O21">
            <v>205</v>
          </cell>
          <cell r="P21">
            <v>2000</v>
          </cell>
          <cell r="ME21">
            <v>3</v>
          </cell>
          <cell r="MI21">
            <v>1</v>
          </cell>
          <cell r="MJ21">
            <v>0</v>
          </cell>
          <cell r="MK21">
            <v>9</v>
          </cell>
          <cell r="MZ21">
            <v>5</v>
          </cell>
          <cell r="NA21">
            <v>0</v>
          </cell>
          <cell r="ND21">
            <v>0</v>
          </cell>
          <cell r="RV21">
            <v>9.8151685308938603</v>
          </cell>
        </row>
        <row r="23">
          <cell r="B23" t="str">
            <v>AE0184</v>
          </cell>
          <cell r="D23" t="str">
            <v>ហួត ចាន់ធី</v>
          </cell>
          <cell r="E23" t="str">
            <v>HOUT CHANTHY</v>
          </cell>
          <cell r="F23" t="str">
            <v>F</v>
          </cell>
          <cell r="G23">
            <v>31595</v>
          </cell>
          <cell r="H23" t="str">
            <v>ខ្មែរ</v>
          </cell>
          <cell r="I23" t="str">
            <v>Machine</v>
          </cell>
          <cell r="J23" t="str">
            <v>EMB</v>
          </cell>
          <cell r="K23" t="str">
            <v>EMB</v>
          </cell>
          <cell r="M23">
            <v>42006</v>
          </cell>
          <cell r="O23">
            <v>210</v>
          </cell>
          <cell r="P23">
            <v>2000</v>
          </cell>
          <cell r="ME23">
            <v>3.5</v>
          </cell>
          <cell r="MI23">
            <v>1</v>
          </cell>
          <cell r="MJ23">
            <v>0</v>
          </cell>
          <cell r="MK23">
            <v>8</v>
          </cell>
          <cell r="MZ23">
            <v>0</v>
          </cell>
          <cell r="NA23">
            <v>0</v>
          </cell>
          <cell r="ND23">
            <v>0</v>
          </cell>
          <cell r="RV23">
            <v>9.4565900820578577</v>
          </cell>
        </row>
        <row r="24">
          <cell r="B24" t="str">
            <v>AE0189</v>
          </cell>
          <cell r="D24" t="str">
            <v>ឈន វ៉ុង</v>
          </cell>
          <cell r="E24" t="str">
            <v>CHHON VONG</v>
          </cell>
          <cell r="F24" t="str">
            <v>M</v>
          </cell>
          <cell r="G24">
            <v>35035</v>
          </cell>
          <cell r="H24" t="str">
            <v>ខ្មែរ</v>
          </cell>
          <cell r="I24" t="str">
            <v>Machine</v>
          </cell>
          <cell r="J24" t="str">
            <v>EMB</v>
          </cell>
          <cell r="K24" t="str">
            <v>EMB</v>
          </cell>
          <cell r="M24">
            <v>42006</v>
          </cell>
          <cell r="O24">
            <v>260</v>
          </cell>
          <cell r="P24">
            <v>2000</v>
          </cell>
          <cell r="ME24">
            <v>0.5</v>
          </cell>
          <cell r="MI24">
            <v>1</v>
          </cell>
          <cell r="MJ24">
            <v>0</v>
          </cell>
          <cell r="MK24">
            <v>8</v>
          </cell>
          <cell r="MZ24">
            <v>0</v>
          </cell>
          <cell r="NA24">
            <v>0</v>
          </cell>
          <cell r="ND24">
            <v>0</v>
          </cell>
          <cell r="RV24">
            <v>2.4187964719257344</v>
          </cell>
        </row>
        <row r="26">
          <cell r="B26" t="str">
            <v>AE0202</v>
          </cell>
          <cell r="D26" t="str">
            <v>នេត ស្រី</v>
          </cell>
          <cell r="E26" t="str">
            <v>NET SREY</v>
          </cell>
          <cell r="F26" t="str">
            <v>F</v>
          </cell>
          <cell r="G26">
            <v>32548</v>
          </cell>
          <cell r="H26" t="str">
            <v>ខ្មែរ</v>
          </cell>
          <cell r="I26" t="str">
            <v>Emb QC</v>
          </cell>
          <cell r="J26" t="str">
            <v>EMB</v>
          </cell>
          <cell r="K26" t="str">
            <v>EMB</v>
          </cell>
          <cell r="M26">
            <v>42023</v>
          </cell>
          <cell r="O26">
            <v>203</v>
          </cell>
          <cell r="P26">
            <v>2000</v>
          </cell>
          <cell r="ME26">
            <v>3</v>
          </cell>
          <cell r="MI26">
            <v>1</v>
          </cell>
          <cell r="MJ26">
            <v>0</v>
          </cell>
          <cell r="MK26">
            <v>8</v>
          </cell>
          <cell r="MZ26">
            <v>0</v>
          </cell>
          <cell r="NA26">
            <v>0</v>
          </cell>
          <cell r="ND26">
            <v>0</v>
          </cell>
          <cell r="RV26">
            <v>4.5796407097576788</v>
          </cell>
        </row>
        <row r="27">
          <cell r="B27" t="str">
            <v>AE0214</v>
          </cell>
          <cell r="D27" t="str">
            <v>យ៉ាន់ រ័ត្ន</v>
          </cell>
          <cell r="E27" t="str">
            <v>YANN RATH</v>
          </cell>
          <cell r="F27" t="str">
            <v>M</v>
          </cell>
          <cell r="G27">
            <v>33762</v>
          </cell>
          <cell r="H27" t="str">
            <v>ខ្មែរ</v>
          </cell>
          <cell r="I27" t="str">
            <v>Machine</v>
          </cell>
          <cell r="J27" t="str">
            <v>EMB</v>
          </cell>
          <cell r="K27" t="str">
            <v>EMB</v>
          </cell>
          <cell r="M27">
            <v>42095</v>
          </cell>
          <cell r="O27">
            <v>203</v>
          </cell>
          <cell r="P27">
            <v>2000</v>
          </cell>
          <cell r="ME27">
            <v>3</v>
          </cell>
          <cell r="MI27">
            <v>1</v>
          </cell>
          <cell r="MJ27">
            <v>0</v>
          </cell>
          <cell r="MK27">
            <v>8</v>
          </cell>
          <cell r="MZ27">
            <v>0</v>
          </cell>
          <cell r="NA27">
            <v>0</v>
          </cell>
          <cell r="ND27">
            <v>0</v>
          </cell>
          <cell r="RV27">
            <v>10.225655106338216</v>
          </cell>
        </row>
        <row r="29">
          <cell r="B29" t="str">
            <v>P0351</v>
          </cell>
          <cell r="D29" t="str">
            <v>អ៊ុំ ពន្លក</v>
          </cell>
          <cell r="E29" t="str">
            <v>UM PONLOK</v>
          </cell>
          <cell r="F29" t="str">
            <v>M</v>
          </cell>
          <cell r="G29">
            <v>34191</v>
          </cell>
          <cell r="H29" t="str">
            <v>ខ្មែរ</v>
          </cell>
          <cell r="I29" t="str">
            <v>Store</v>
          </cell>
          <cell r="J29" t="str">
            <v>Store</v>
          </cell>
          <cell r="K29" t="str">
            <v>CR</v>
          </cell>
          <cell r="M29">
            <v>42129</v>
          </cell>
          <cell r="O29">
            <v>223</v>
          </cell>
          <cell r="P29">
            <v>2000</v>
          </cell>
          <cell r="ME29">
            <v>4</v>
          </cell>
          <cell r="MI29">
            <v>1</v>
          </cell>
          <cell r="MJ29">
            <v>0</v>
          </cell>
          <cell r="MK29">
            <v>8</v>
          </cell>
          <cell r="MZ29">
            <v>0</v>
          </cell>
          <cell r="NA29">
            <v>0</v>
          </cell>
          <cell r="ND29">
            <v>0</v>
          </cell>
          <cell r="RV29">
            <v>4.4723164936596618</v>
          </cell>
        </row>
        <row r="30">
          <cell r="B30" t="str">
            <v>AE0250</v>
          </cell>
          <cell r="D30" t="str">
            <v>ព្រហ្ម សារិទ្ធ</v>
          </cell>
          <cell r="E30" t="str">
            <v>PROUM SARETH</v>
          </cell>
          <cell r="F30" t="str">
            <v>M</v>
          </cell>
          <cell r="G30">
            <v>35490</v>
          </cell>
          <cell r="H30" t="str">
            <v>ខ្មែរ</v>
          </cell>
          <cell r="I30" t="str">
            <v>Store</v>
          </cell>
          <cell r="J30" t="str">
            <v>Store</v>
          </cell>
          <cell r="K30" t="str">
            <v>CR</v>
          </cell>
          <cell r="M30">
            <v>42146</v>
          </cell>
          <cell r="O30">
            <v>223</v>
          </cell>
          <cell r="P30">
            <v>2000</v>
          </cell>
          <cell r="ME30">
            <v>5</v>
          </cell>
          <cell r="MI30">
            <v>1</v>
          </cell>
          <cell r="MJ30">
            <v>0</v>
          </cell>
          <cell r="MK30">
            <v>8</v>
          </cell>
          <cell r="MZ30">
            <v>0</v>
          </cell>
          <cell r="NA30">
            <v>0</v>
          </cell>
          <cell r="ND30">
            <v>0</v>
          </cell>
          <cell r="RV30">
            <v>1.8231051067646202</v>
          </cell>
        </row>
        <row r="31">
          <cell r="B31" t="str">
            <v>AE0268</v>
          </cell>
          <cell r="D31" t="str">
            <v>សៀង ឌីម</v>
          </cell>
          <cell r="E31" t="str">
            <v>SEANG DIM</v>
          </cell>
          <cell r="F31" t="str">
            <v>F</v>
          </cell>
          <cell r="G31">
            <v>31023</v>
          </cell>
          <cell r="H31" t="str">
            <v>ខ្មែរ</v>
          </cell>
          <cell r="I31" t="str">
            <v>Machine</v>
          </cell>
          <cell r="J31" t="str">
            <v>EMB</v>
          </cell>
          <cell r="K31" t="str">
            <v>EMB</v>
          </cell>
          <cell r="M31">
            <v>42159</v>
          </cell>
          <cell r="O31">
            <v>203</v>
          </cell>
          <cell r="P31">
            <v>2000</v>
          </cell>
          <cell r="ME31">
            <v>4.5</v>
          </cell>
          <cell r="MI31">
            <v>1</v>
          </cell>
          <cell r="MJ31">
            <v>0</v>
          </cell>
          <cell r="MK31">
            <v>8</v>
          </cell>
          <cell r="MZ31">
            <v>0</v>
          </cell>
          <cell r="NA31">
            <v>0</v>
          </cell>
          <cell r="ND31">
            <v>0</v>
          </cell>
          <cell r="RV31">
            <v>7.7929684078013173</v>
          </cell>
        </row>
        <row r="32">
          <cell r="B32" t="str">
            <v>P0360</v>
          </cell>
          <cell r="D32" t="str">
            <v>រុត ភារ័ត្ន</v>
          </cell>
          <cell r="E32" t="str">
            <v>RUT PHEARATH</v>
          </cell>
          <cell r="F32" t="str">
            <v>M</v>
          </cell>
          <cell r="G32">
            <v>34394</v>
          </cell>
          <cell r="H32" t="str">
            <v>ខ្មែរ</v>
          </cell>
          <cell r="I32" t="str">
            <v>Operator</v>
          </cell>
          <cell r="J32" t="str">
            <v>Color</v>
          </cell>
          <cell r="K32" t="str">
            <v>HP/MP</v>
          </cell>
          <cell r="M32">
            <v>42163</v>
          </cell>
          <cell r="O32">
            <v>258</v>
          </cell>
          <cell r="P32">
            <v>2000</v>
          </cell>
          <cell r="ME32">
            <v>1</v>
          </cell>
          <cell r="MI32">
            <v>1</v>
          </cell>
          <cell r="MJ32">
            <v>0</v>
          </cell>
          <cell r="MK32">
            <v>8</v>
          </cell>
          <cell r="MZ32">
            <v>0</v>
          </cell>
          <cell r="NA32">
            <v>0</v>
          </cell>
          <cell r="ND32">
            <v>0</v>
          </cell>
          <cell r="RV32">
            <v>1.757554149216034</v>
          </cell>
        </row>
        <row r="33">
          <cell r="B33" t="str">
            <v>AE0275</v>
          </cell>
          <cell r="D33" t="str">
            <v>សំអាត​ ស៊ីណា</v>
          </cell>
          <cell r="E33" t="str">
            <v>SAMART SINA</v>
          </cell>
          <cell r="F33" t="str">
            <v>F</v>
          </cell>
          <cell r="G33">
            <v>33856</v>
          </cell>
          <cell r="H33" t="str">
            <v>ខ្មែរ</v>
          </cell>
          <cell r="I33" t="str">
            <v>Machine</v>
          </cell>
          <cell r="J33" t="str">
            <v>EMB.N</v>
          </cell>
          <cell r="K33" t="str">
            <v>EMB.N</v>
          </cell>
          <cell r="M33">
            <v>42182</v>
          </cell>
          <cell r="O33">
            <v>200</v>
          </cell>
          <cell r="P33">
            <v>2000</v>
          </cell>
          <cell r="ME33">
            <v>6.5</v>
          </cell>
          <cell r="MI33">
            <v>1</v>
          </cell>
          <cell r="MJ33">
            <v>0</v>
          </cell>
          <cell r="MK33">
            <v>8</v>
          </cell>
          <cell r="MZ33">
            <v>0</v>
          </cell>
          <cell r="NA33">
            <v>0</v>
          </cell>
          <cell r="ND33">
            <v>0</v>
          </cell>
          <cell r="RV33">
            <v>2.8271629493764001</v>
          </cell>
        </row>
        <row r="35">
          <cell r="B35" t="str">
            <v>P0407</v>
          </cell>
          <cell r="D35" t="str">
            <v>ឆុន ណែត</v>
          </cell>
          <cell r="E35" t="str">
            <v>CHHON NET</v>
          </cell>
          <cell r="F35" t="str">
            <v>M</v>
          </cell>
          <cell r="G35">
            <v>31938</v>
          </cell>
          <cell r="H35" t="str">
            <v>ខ្មែរ</v>
          </cell>
          <cell r="I35" t="str">
            <v>Printer</v>
          </cell>
          <cell r="J35" t="str">
            <v>HP</v>
          </cell>
          <cell r="K35" t="str">
            <v>HP</v>
          </cell>
          <cell r="M35">
            <v>42339</v>
          </cell>
          <cell r="O35">
            <v>283</v>
          </cell>
          <cell r="P35">
            <v>2000</v>
          </cell>
          <cell r="ME35">
            <v>2</v>
          </cell>
          <cell r="MI35">
            <v>1</v>
          </cell>
          <cell r="MJ35">
            <v>0</v>
          </cell>
          <cell r="MK35">
            <v>8</v>
          </cell>
          <cell r="MZ35">
            <v>0</v>
          </cell>
          <cell r="NA35">
            <v>0</v>
          </cell>
          <cell r="ND35">
            <v>0</v>
          </cell>
          <cell r="RV35">
            <v>6.0538625694738428</v>
          </cell>
        </row>
        <row r="38">
          <cell r="B38" t="str">
            <v>AE0319</v>
          </cell>
          <cell r="D38" t="str">
            <v>ឈឺន ហៀង</v>
          </cell>
          <cell r="E38" t="str">
            <v>CHHEUN HEANG</v>
          </cell>
          <cell r="F38" t="str">
            <v>M</v>
          </cell>
          <cell r="G38">
            <v>35195</v>
          </cell>
          <cell r="H38" t="str">
            <v>ខ្មែរ</v>
          </cell>
          <cell r="I38" t="str">
            <v>Machine</v>
          </cell>
          <cell r="J38" t="str">
            <v>EMB</v>
          </cell>
          <cell r="K38" t="str">
            <v>EMB</v>
          </cell>
          <cell r="M38">
            <v>42391</v>
          </cell>
          <cell r="O38">
            <v>206</v>
          </cell>
          <cell r="P38">
            <v>2000</v>
          </cell>
          <cell r="ME38">
            <v>3</v>
          </cell>
          <cell r="MI38">
            <v>1</v>
          </cell>
          <cell r="MJ38">
            <v>0</v>
          </cell>
          <cell r="MK38">
            <v>7</v>
          </cell>
          <cell r="MZ38">
            <v>0</v>
          </cell>
          <cell r="NA38">
            <v>0</v>
          </cell>
          <cell r="ND38">
            <v>0</v>
          </cell>
          <cell r="RV38">
            <v>9.5494009162986444</v>
          </cell>
        </row>
        <row r="42">
          <cell r="B42" t="str">
            <v>AE0345</v>
          </cell>
          <cell r="D42" t="str">
            <v>សាំង​ ស្រីម៉ៅ</v>
          </cell>
          <cell r="E42" t="str">
            <v>SANG SREYMOA</v>
          </cell>
          <cell r="F42" t="str">
            <v>F</v>
          </cell>
          <cell r="G42">
            <v>33111</v>
          </cell>
          <cell r="H42" t="str">
            <v>ខ្មែរ</v>
          </cell>
          <cell r="I42" t="str">
            <v>Machine</v>
          </cell>
          <cell r="J42" t="str">
            <v>EMB.N</v>
          </cell>
          <cell r="K42" t="str">
            <v>EMB.N</v>
          </cell>
          <cell r="M42">
            <v>42451</v>
          </cell>
          <cell r="O42">
            <v>200</v>
          </cell>
          <cell r="ME42">
            <v>6.5</v>
          </cell>
          <cell r="MI42">
            <v>1</v>
          </cell>
          <cell r="MJ42">
            <v>0</v>
          </cell>
          <cell r="MK42">
            <v>7</v>
          </cell>
          <cell r="MZ42">
            <v>0</v>
          </cell>
          <cell r="NA42">
            <v>0</v>
          </cell>
          <cell r="ND42">
            <v>5</v>
          </cell>
          <cell r="RV42">
            <v>2.8544367601355285</v>
          </cell>
        </row>
        <row r="43">
          <cell r="B43" t="str">
            <v>AE0351</v>
          </cell>
          <cell r="D43" t="str">
            <v>វុន រ៉ា</v>
          </cell>
          <cell r="E43" t="str">
            <v>VUN RA</v>
          </cell>
          <cell r="F43" t="str">
            <v>F</v>
          </cell>
          <cell r="G43">
            <v>32457</v>
          </cell>
          <cell r="H43" t="str">
            <v>ខ្មែរ</v>
          </cell>
          <cell r="I43" t="str">
            <v>Emb QC</v>
          </cell>
          <cell r="J43" t="str">
            <v>EMB</v>
          </cell>
          <cell r="K43" t="str">
            <v>EMB</v>
          </cell>
          <cell r="M43">
            <v>42493</v>
          </cell>
          <cell r="O43">
            <v>200</v>
          </cell>
          <cell r="P43">
            <v>2000</v>
          </cell>
          <cell r="ME43">
            <v>3.5</v>
          </cell>
          <cell r="MI43">
            <v>1</v>
          </cell>
          <cell r="MJ43">
            <v>0</v>
          </cell>
          <cell r="MK43">
            <v>7</v>
          </cell>
          <cell r="MZ43">
            <v>0</v>
          </cell>
          <cell r="NA43">
            <v>0</v>
          </cell>
          <cell r="ND43">
            <v>0</v>
          </cell>
          <cell r="RV43">
            <v>9.7094620998145604</v>
          </cell>
        </row>
        <row r="45">
          <cell r="B45" t="str">
            <v>AE0362</v>
          </cell>
          <cell r="D45" t="str">
            <v>ផូ ភា</v>
          </cell>
          <cell r="E45" t="str">
            <v>PHOU PHEA</v>
          </cell>
          <cell r="F45" t="str">
            <v>F</v>
          </cell>
          <cell r="G45">
            <v>35586</v>
          </cell>
          <cell r="H45" t="str">
            <v>ខ្មែរ</v>
          </cell>
          <cell r="I45" t="str">
            <v>Emb QC Leader</v>
          </cell>
          <cell r="J45" t="str">
            <v>EMB</v>
          </cell>
          <cell r="K45" t="str">
            <v>EMB</v>
          </cell>
          <cell r="M45">
            <v>42525</v>
          </cell>
          <cell r="O45">
            <v>248</v>
          </cell>
          <cell r="P45">
            <v>0</v>
          </cell>
          <cell r="ME45">
            <v>6</v>
          </cell>
          <cell r="MI45">
            <v>1</v>
          </cell>
          <cell r="MJ45">
            <v>0</v>
          </cell>
          <cell r="MZ45">
            <v>0</v>
          </cell>
          <cell r="NA45">
            <v>0</v>
          </cell>
          <cell r="ND45">
            <v>0</v>
          </cell>
          <cell r="RV45">
            <v>1.9376965013950951</v>
          </cell>
        </row>
        <row r="47">
          <cell r="B47" t="str">
            <v>AE0370</v>
          </cell>
          <cell r="D47" t="str">
            <v>ជឿន វីឡា</v>
          </cell>
          <cell r="E47" t="str">
            <v>CHOEUN VYLA</v>
          </cell>
          <cell r="F47" t="str">
            <v>M</v>
          </cell>
          <cell r="G47">
            <v>35099</v>
          </cell>
          <cell r="H47" t="str">
            <v>ខ្មែរ</v>
          </cell>
          <cell r="I47" t="str">
            <v>Machine</v>
          </cell>
          <cell r="J47" t="str">
            <v>EMB</v>
          </cell>
          <cell r="K47" t="str">
            <v>EMB</v>
          </cell>
          <cell r="M47">
            <v>42542</v>
          </cell>
          <cell r="O47">
            <v>203</v>
          </cell>
          <cell r="P47">
            <v>2000</v>
          </cell>
          <cell r="ME47">
            <v>4.5</v>
          </cell>
          <cell r="MI47">
            <v>1</v>
          </cell>
          <cell r="MJ47">
            <v>0</v>
          </cell>
          <cell r="MK47">
            <v>7</v>
          </cell>
          <cell r="MZ47">
            <v>0</v>
          </cell>
          <cell r="NA47">
            <v>0</v>
          </cell>
          <cell r="ND47">
            <v>0</v>
          </cell>
          <cell r="RV47">
            <v>6.731196530323742</v>
          </cell>
        </row>
        <row r="48">
          <cell r="B48" t="str">
            <v>AE0401</v>
          </cell>
          <cell r="D48" t="str">
            <v>ឈុត សុខលី</v>
          </cell>
          <cell r="E48" t="str">
            <v>CHHUTH SOKLY</v>
          </cell>
          <cell r="F48" t="str">
            <v>F</v>
          </cell>
          <cell r="G48">
            <v>30932</v>
          </cell>
          <cell r="H48" t="str">
            <v>ខ្មែរ</v>
          </cell>
          <cell r="I48" t="str">
            <v>Emb QC</v>
          </cell>
          <cell r="J48" t="str">
            <v>EMB</v>
          </cell>
          <cell r="K48" t="str">
            <v>EMB</v>
          </cell>
          <cell r="M48">
            <v>42675</v>
          </cell>
          <cell r="O48">
            <v>200</v>
          </cell>
          <cell r="P48">
            <v>2000</v>
          </cell>
          <cell r="ME48">
            <v>3.5</v>
          </cell>
          <cell r="MI48">
            <v>1</v>
          </cell>
          <cell r="MJ48">
            <v>0</v>
          </cell>
          <cell r="MK48">
            <v>7</v>
          </cell>
          <cell r="MZ48">
            <v>0</v>
          </cell>
          <cell r="NA48">
            <v>0</v>
          </cell>
          <cell r="ND48">
            <v>0</v>
          </cell>
          <cell r="RV48">
            <v>6.5017952613632097</v>
          </cell>
        </row>
        <row r="49">
          <cell r="B49" t="str">
            <v>AE0405</v>
          </cell>
          <cell r="D49" t="str">
            <v>ទូច សុខនី</v>
          </cell>
          <cell r="E49" t="str">
            <v>TOUCH SOKNY</v>
          </cell>
          <cell r="F49" t="str">
            <v>F</v>
          </cell>
          <cell r="G49">
            <v>33430</v>
          </cell>
          <cell r="H49" t="str">
            <v>ខ្មែរ</v>
          </cell>
          <cell r="I49" t="str">
            <v>Emb QC</v>
          </cell>
          <cell r="J49" t="str">
            <v>EMB</v>
          </cell>
          <cell r="K49" t="str">
            <v>EMB</v>
          </cell>
          <cell r="M49">
            <v>42675</v>
          </cell>
          <cell r="O49">
            <v>203</v>
          </cell>
          <cell r="P49">
            <v>2000</v>
          </cell>
          <cell r="ME49">
            <v>4</v>
          </cell>
          <cell r="MI49">
            <v>1</v>
          </cell>
          <cell r="MJ49">
            <v>0</v>
          </cell>
          <cell r="MK49">
            <v>7</v>
          </cell>
          <cell r="MZ49">
            <v>0</v>
          </cell>
          <cell r="NA49">
            <v>0</v>
          </cell>
          <cell r="ND49">
            <v>0</v>
          </cell>
          <cell r="RV49">
            <v>9.3711152371536546</v>
          </cell>
        </row>
        <row r="50">
          <cell r="B50" t="str">
            <v>AE0406</v>
          </cell>
          <cell r="D50" t="str">
            <v>ចេង យឺន</v>
          </cell>
          <cell r="E50" t="str">
            <v>CHENG YOEUN</v>
          </cell>
          <cell r="F50" t="str">
            <v>F</v>
          </cell>
          <cell r="G50">
            <v>34188</v>
          </cell>
          <cell r="H50" t="str">
            <v>ខ្មែរ</v>
          </cell>
          <cell r="I50" t="str">
            <v>Machine</v>
          </cell>
          <cell r="J50" t="str">
            <v>EMB.N</v>
          </cell>
          <cell r="K50" t="str">
            <v>EMB.N</v>
          </cell>
          <cell r="M50">
            <v>42675</v>
          </cell>
          <cell r="O50">
            <v>200</v>
          </cell>
          <cell r="P50">
            <v>2000</v>
          </cell>
          <cell r="ME50">
            <v>4</v>
          </cell>
          <cell r="MI50">
            <v>1</v>
          </cell>
          <cell r="MJ50">
            <v>0</v>
          </cell>
          <cell r="MK50">
            <v>7</v>
          </cell>
          <cell r="MZ50">
            <v>0</v>
          </cell>
          <cell r="NA50">
            <v>0</v>
          </cell>
          <cell r="ND50">
            <v>0</v>
          </cell>
          <cell r="RV50">
            <v>2.4537709060340491</v>
          </cell>
        </row>
        <row r="51">
          <cell r="B51" t="str">
            <v>AE0410</v>
          </cell>
          <cell r="D51" t="str">
            <v>ហឿង ថាន្នា</v>
          </cell>
          <cell r="E51" t="str">
            <v>HOEUNG THANA</v>
          </cell>
          <cell r="F51" t="str">
            <v>M</v>
          </cell>
          <cell r="G51">
            <v>34397</v>
          </cell>
          <cell r="H51" t="str">
            <v>ខ្មែរ</v>
          </cell>
          <cell r="I51" t="str">
            <v>Machine</v>
          </cell>
          <cell r="J51" t="str">
            <v>EMB</v>
          </cell>
          <cell r="K51" t="str">
            <v>EMB</v>
          </cell>
          <cell r="M51">
            <v>42675</v>
          </cell>
          <cell r="O51">
            <v>213</v>
          </cell>
          <cell r="P51">
            <v>2000</v>
          </cell>
          <cell r="ME51">
            <v>5</v>
          </cell>
          <cell r="MI51">
            <v>1</v>
          </cell>
          <cell r="MJ51">
            <v>0</v>
          </cell>
          <cell r="MK51">
            <v>7</v>
          </cell>
          <cell r="MZ51">
            <v>0</v>
          </cell>
          <cell r="NA51">
            <v>0</v>
          </cell>
          <cell r="ND51">
            <v>0</v>
          </cell>
          <cell r="RV51">
            <v>7.0051482887607541</v>
          </cell>
        </row>
        <row r="54">
          <cell r="B54" t="str">
            <v>AE0448</v>
          </cell>
          <cell r="D54" t="str">
            <v>ប៉ុក សំបូរ</v>
          </cell>
          <cell r="E54" t="str">
            <v>POK SAMBO</v>
          </cell>
          <cell r="F54" t="str">
            <v>F</v>
          </cell>
          <cell r="G54">
            <v>30975</v>
          </cell>
          <cell r="H54" t="str">
            <v>ខ្មែរ</v>
          </cell>
          <cell r="I54" t="str">
            <v>Machine</v>
          </cell>
          <cell r="J54" t="str">
            <v>EMB.N</v>
          </cell>
          <cell r="K54" t="str">
            <v>EMB.N</v>
          </cell>
          <cell r="M54">
            <v>42780</v>
          </cell>
          <cell r="O54">
            <v>200</v>
          </cell>
          <cell r="ME54">
            <v>5.5</v>
          </cell>
          <cell r="MI54">
            <v>1</v>
          </cell>
          <cell r="MJ54">
            <v>0</v>
          </cell>
          <cell r="MK54">
            <v>7</v>
          </cell>
          <cell r="MZ54">
            <v>0</v>
          </cell>
          <cell r="NA54">
            <v>0</v>
          </cell>
          <cell r="ND54">
            <v>5</v>
          </cell>
          <cell r="RV54">
            <v>4.6425957998601692</v>
          </cell>
        </row>
        <row r="55">
          <cell r="B55" t="str">
            <v>P0483</v>
          </cell>
          <cell r="D55" t="str">
            <v>ហ៊ឹម ម៉ាត់</v>
          </cell>
          <cell r="E55" t="str">
            <v>HOEM MATH</v>
          </cell>
          <cell r="F55" t="str">
            <v>M</v>
          </cell>
          <cell r="G55">
            <v>32421</v>
          </cell>
          <cell r="H55" t="str">
            <v>ខ្មែរ</v>
          </cell>
          <cell r="I55" t="str">
            <v>Operator</v>
          </cell>
          <cell r="J55" t="str">
            <v>HP</v>
          </cell>
          <cell r="K55" t="str">
            <v>HP</v>
          </cell>
          <cell r="M55">
            <v>42844</v>
          </cell>
          <cell r="O55">
            <v>211</v>
          </cell>
          <cell r="P55">
            <v>2000</v>
          </cell>
          <cell r="ME55">
            <v>3</v>
          </cell>
          <cell r="MI55">
            <v>1</v>
          </cell>
          <cell r="MJ55">
            <v>0</v>
          </cell>
          <cell r="MK55">
            <v>7</v>
          </cell>
          <cell r="MZ55">
            <v>0</v>
          </cell>
          <cell r="NA55">
            <v>0</v>
          </cell>
          <cell r="ND55">
            <v>0</v>
          </cell>
          <cell r="RV55">
            <v>0.82162738411528302</v>
          </cell>
        </row>
        <row r="60">
          <cell r="B60" t="str">
            <v>P0510</v>
          </cell>
          <cell r="D60" t="str">
            <v>រៀម រតនា</v>
          </cell>
          <cell r="E60" t="str">
            <v>RIAM ​RATHANA</v>
          </cell>
          <cell r="F60" t="str">
            <v>M</v>
          </cell>
          <cell r="G60">
            <v>31330</v>
          </cell>
          <cell r="H60" t="str">
            <v>ខ្មែរ</v>
          </cell>
          <cell r="I60" t="str">
            <v>Technician</v>
          </cell>
          <cell r="J60" t="str">
            <v>Office</v>
          </cell>
          <cell r="K60" t="str">
            <v>CR</v>
          </cell>
          <cell r="M60">
            <v>42907</v>
          </cell>
          <cell r="O60">
            <v>647</v>
          </cell>
          <cell r="P60">
            <v>0</v>
          </cell>
          <cell r="ME60">
            <v>0</v>
          </cell>
          <cell r="MI60">
            <v>1</v>
          </cell>
          <cell r="MJ60">
            <v>0</v>
          </cell>
          <cell r="MK60">
            <v>7</v>
          </cell>
          <cell r="MZ60">
            <v>0</v>
          </cell>
          <cell r="NA60">
            <v>0</v>
          </cell>
          <cell r="ND60">
            <v>0</v>
          </cell>
          <cell r="RV60">
            <v>3.0528906615431595</v>
          </cell>
        </row>
        <row r="61">
          <cell r="B61" t="str">
            <v>AE0501</v>
          </cell>
          <cell r="D61" t="str">
            <v>កែវ បូផា</v>
          </cell>
          <cell r="E61" t="str">
            <v>KEO BOPHA</v>
          </cell>
          <cell r="F61" t="str">
            <v>F</v>
          </cell>
          <cell r="G61">
            <v>30503</v>
          </cell>
          <cell r="H61" t="str">
            <v>ខ្មែរ</v>
          </cell>
          <cell r="I61" t="str">
            <v>Emb QC</v>
          </cell>
          <cell r="J61" t="str">
            <v>EMB</v>
          </cell>
          <cell r="K61" t="str">
            <v>EMB</v>
          </cell>
          <cell r="M61">
            <v>42907</v>
          </cell>
          <cell r="O61">
            <v>200</v>
          </cell>
          <cell r="P61">
            <v>2000</v>
          </cell>
          <cell r="ME61">
            <v>3</v>
          </cell>
          <cell r="MI61">
            <v>1</v>
          </cell>
          <cell r="MJ61">
            <v>0</v>
          </cell>
          <cell r="MK61">
            <v>7</v>
          </cell>
          <cell r="MZ61">
            <v>0</v>
          </cell>
          <cell r="NA61">
            <v>0</v>
          </cell>
          <cell r="ND61">
            <v>0</v>
          </cell>
          <cell r="RV61">
            <v>9.6010913476660225</v>
          </cell>
        </row>
        <row r="62">
          <cell r="B62" t="str">
            <v>AE0507</v>
          </cell>
          <cell r="D62" t="str">
            <v>ហង្ស សុផល</v>
          </cell>
          <cell r="E62" t="str">
            <v>HANG SOPHAL</v>
          </cell>
          <cell r="F62" t="str">
            <v>F</v>
          </cell>
          <cell r="G62">
            <v>35348</v>
          </cell>
          <cell r="H62" t="str">
            <v>ខ្មែរ</v>
          </cell>
          <cell r="I62" t="str">
            <v>Emb QC</v>
          </cell>
          <cell r="J62" t="str">
            <v>EMB</v>
          </cell>
          <cell r="K62" t="str">
            <v>EMB</v>
          </cell>
          <cell r="M62">
            <v>42928</v>
          </cell>
          <cell r="O62">
            <v>218</v>
          </cell>
          <cell r="ME62">
            <v>3.5</v>
          </cell>
          <cell r="MI62">
            <v>1</v>
          </cell>
          <cell r="MJ62">
            <v>0</v>
          </cell>
          <cell r="MK62">
            <v>7</v>
          </cell>
          <cell r="MZ62">
            <v>0</v>
          </cell>
          <cell r="NA62">
            <v>0</v>
          </cell>
          <cell r="ND62">
            <v>5</v>
          </cell>
          <cell r="RV62">
            <v>8.9839071269268977</v>
          </cell>
        </row>
        <row r="65">
          <cell r="B65" t="str">
            <v>AE0533</v>
          </cell>
          <cell r="D65" t="str">
            <v>ឡង់ ឌី</v>
          </cell>
          <cell r="E65" t="str">
            <v>LORNG DY</v>
          </cell>
          <cell r="F65" t="str">
            <v>M</v>
          </cell>
          <cell r="G65">
            <v>32511</v>
          </cell>
          <cell r="H65" t="str">
            <v>ខ្មែរ</v>
          </cell>
          <cell r="I65" t="str">
            <v>Machine</v>
          </cell>
          <cell r="J65" t="str">
            <v>EMB</v>
          </cell>
          <cell r="K65" t="str">
            <v>EMB</v>
          </cell>
          <cell r="M65">
            <v>42979</v>
          </cell>
          <cell r="O65">
            <v>200</v>
          </cell>
          <cell r="P65">
            <v>2000</v>
          </cell>
          <cell r="ME65">
            <v>4.5</v>
          </cell>
          <cell r="MI65">
            <v>1</v>
          </cell>
          <cell r="MJ65">
            <v>0</v>
          </cell>
          <cell r="MK65">
            <v>6</v>
          </cell>
          <cell r="MZ65">
            <v>0</v>
          </cell>
          <cell r="NA65">
            <v>0</v>
          </cell>
          <cell r="ND65">
            <v>0</v>
          </cell>
          <cell r="RV65">
            <v>6.3738579864727516</v>
          </cell>
        </row>
        <row r="67">
          <cell r="B67" t="str">
            <v>AE0555</v>
          </cell>
          <cell r="D67" t="str">
            <v>នឿន សុខលី</v>
          </cell>
          <cell r="E67" t="str">
            <v>NOEUN SOKLY</v>
          </cell>
          <cell r="F67" t="str">
            <v>F</v>
          </cell>
          <cell r="G67">
            <v>34739</v>
          </cell>
          <cell r="H67" t="str">
            <v>ខ្មែរ</v>
          </cell>
          <cell r="I67" t="str">
            <v>Emb QC</v>
          </cell>
          <cell r="J67" t="str">
            <v>EMB.N</v>
          </cell>
          <cell r="K67" t="str">
            <v>EMB.N</v>
          </cell>
          <cell r="M67">
            <v>43213</v>
          </cell>
          <cell r="O67">
            <v>200</v>
          </cell>
          <cell r="P67">
            <v>2000</v>
          </cell>
          <cell r="ME67">
            <v>4</v>
          </cell>
          <cell r="MI67">
            <v>1</v>
          </cell>
          <cell r="MJ67">
            <v>0</v>
          </cell>
          <cell r="MK67">
            <v>5</v>
          </cell>
          <cell r="MZ67">
            <v>0</v>
          </cell>
          <cell r="NA67">
            <v>0</v>
          </cell>
          <cell r="ND67">
            <v>0</v>
          </cell>
          <cell r="RV67">
            <v>2.8032508171952761</v>
          </cell>
        </row>
        <row r="72">
          <cell r="B72" t="str">
            <v>AE0573</v>
          </cell>
          <cell r="D72" t="str">
            <v>ថី ថួន</v>
          </cell>
          <cell r="E72" t="str">
            <v>THEY THUON</v>
          </cell>
          <cell r="F72" t="str">
            <v>F</v>
          </cell>
          <cell r="G72">
            <v>29437</v>
          </cell>
          <cell r="H72" t="str">
            <v>ខ្មែរ</v>
          </cell>
          <cell r="I72" t="str">
            <v>Emb QC</v>
          </cell>
          <cell r="J72" t="str">
            <v>EMB.N</v>
          </cell>
          <cell r="K72" t="str">
            <v>EMB.N</v>
          </cell>
          <cell r="M72">
            <v>43227</v>
          </cell>
          <cell r="O72">
            <v>200</v>
          </cell>
          <cell r="P72">
            <v>2000</v>
          </cell>
          <cell r="ME72">
            <v>5.5</v>
          </cell>
          <cell r="MI72">
            <v>1</v>
          </cell>
          <cell r="MJ72">
            <v>0</v>
          </cell>
          <cell r="MK72">
            <v>5</v>
          </cell>
          <cell r="MZ72">
            <v>0</v>
          </cell>
          <cell r="NA72">
            <v>0</v>
          </cell>
          <cell r="ND72">
            <v>0</v>
          </cell>
          <cell r="RV72">
            <v>6.2363447915431705</v>
          </cell>
        </row>
        <row r="73">
          <cell r="B73" t="str">
            <v>AE0586</v>
          </cell>
          <cell r="D73" t="str">
            <v>សុខ ដា</v>
          </cell>
          <cell r="E73" t="str">
            <v>SOK DA</v>
          </cell>
          <cell r="F73" t="str">
            <v>M</v>
          </cell>
          <cell r="G73">
            <v>29373</v>
          </cell>
          <cell r="H73" t="str">
            <v>ខ្មែរ</v>
          </cell>
          <cell r="I73" t="str">
            <v>Emb QC</v>
          </cell>
          <cell r="J73" t="str">
            <v>EMB</v>
          </cell>
          <cell r="K73" t="str">
            <v>EMB</v>
          </cell>
          <cell r="M73">
            <v>43287</v>
          </cell>
          <cell r="O73">
            <v>200</v>
          </cell>
          <cell r="P73">
            <v>2000</v>
          </cell>
          <cell r="ME73">
            <v>3</v>
          </cell>
          <cell r="MI73">
            <v>1</v>
          </cell>
          <cell r="MJ73">
            <v>0</v>
          </cell>
          <cell r="MK73">
            <v>5</v>
          </cell>
          <cell r="MZ73">
            <v>0</v>
          </cell>
          <cell r="NA73">
            <v>0</v>
          </cell>
          <cell r="ND73">
            <v>0</v>
          </cell>
          <cell r="RV73">
            <v>8.6472780100730962</v>
          </cell>
        </row>
        <row r="74">
          <cell r="B74" t="str">
            <v>AE0601</v>
          </cell>
          <cell r="D74" t="str">
            <v>ហ៊ុត ស៊ីនួន</v>
          </cell>
          <cell r="E74" t="str">
            <v>HUT SENOEN</v>
          </cell>
          <cell r="F74" t="str">
            <v>F</v>
          </cell>
          <cell r="G74">
            <v>36170</v>
          </cell>
          <cell r="H74" t="str">
            <v>ខ្មែរ</v>
          </cell>
          <cell r="I74" t="str">
            <v>Emb QC</v>
          </cell>
          <cell r="J74" t="str">
            <v>EMB</v>
          </cell>
          <cell r="K74" t="str">
            <v>EMB</v>
          </cell>
          <cell r="M74">
            <v>43358</v>
          </cell>
          <cell r="O74">
            <v>218</v>
          </cell>
          <cell r="P74">
            <v>2000</v>
          </cell>
          <cell r="ME74">
            <v>3</v>
          </cell>
          <cell r="MI74">
            <v>1</v>
          </cell>
          <cell r="MJ74">
            <v>0</v>
          </cell>
          <cell r="MK74">
            <v>5</v>
          </cell>
          <cell r="MZ74">
            <v>0</v>
          </cell>
          <cell r="NA74">
            <v>0</v>
          </cell>
          <cell r="ND74">
            <v>0</v>
          </cell>
          <cell r="RV74">
            <v>1.8456417855215346</v>
          </cell>
        </row>
        <row r="76">
          <cell r="B76" t="str">
            <v>P0595</v>
          </cell>
          <cell r="D76" t="str">
            <v>សំ រិទ្ធា</v>
          </cell>
          <cell r="E76" t="str">
            <v>SOM RITHEA</v>
          </cell>
          <cell r="F76" t="str">
            <v>M</v>
          </cell>
          <cell r="G76">
            <v>30324</v>
          </cell>
          <cell r="H76" t="str">
            <v>ខ្មែរ</v>
          </cell>
          <cell r="I76" t="str">
            <v>Operator</v>
          </cell>
          <cell r="J76" t="str">
            <v>MP</v>
          </cell>
          <cell r="K76" t="str">
            <v>MP</v>
          </cell>
          <cell r="M76">
            <v>43544</v>
          </cell>
          <cell r="O76">
            <v>250</v>
          </cell>
          <cell r="P76">
            <v>2000</v>
          </cell>
          <cell r="ME76">
            <v>2.5</v>
          </cell>
          <cell r="MI76">
            <v>1</v>
          </cell>
          <cell r="MJ76">
            <v>0</v>
          </cell>
          <cell r="MK76">
            <v>4</v>
          </cell>
          <cell r="MZ76">
            <v>0</v>
          </cell>
          <cell r="NA76">
            <v>0</v>
          </cell>
          <cell r="ND76">
            <v>0</v>
          </cell>
          <cell r="RV76">
            <v>-4.8342694178845846E-2</v>
          </cell>
        </row>
        <row r="77">
          <cell r="B77" t="str">
            <v>P0599</v>
          </cell>
          <cell r="D77" t="str">
            <v>សែម សុភ័ណ្ឌ</v>
          </cell>
          <cell r="E77" t="str">
            <v>SEM SOPHORN</v>
          </cell>
          <cell r="F77" t="str">
            <v>M</v>
          </cell>
          <cell r="G77">
            <v>29811</v>
          </cell>
          <cell r="H77" t="str">
            <v>ខ្មែរ</v>
          </cell>
          <cell r="I77" t="str">
            <v>Operator</v>
          </cell>
          <cell r="J77" t="str">
            <v>Sample</v>
          </cell>
          <cell r="K77" t="str">
            <v>HP/MP</v>
          </cell>
          <cell r="M77">
            <v>43556</v>
          </cell>
          <cell r="O77">
            <v>216</v>
          </cell>
          <cell r="P77">
            <v>2000</v>
          </cell>
          <cell r="ME77">
            <v>1</v>
          </cell>
          <cell r="MI77">
            <v>1</v>
          </cell>
          <cell r="MJ77">
            <v>0</v>
          </cell>
          <cell r="MK77">
            <v>4</v>
          </cell>
          <cell r="MZ77">
            <v>0</v>
          </cell>
          <cell r="NA77">
            <v>0</v>
          </cell>
          <cell r="ND77">
            <v>0</v>
          </cell>
          <cell r="RV77">
            <v>0.47504696858734263</v>
          </cell>
        </row>
        <row r="82">
          <cell r="B82" t="str">
            <v>AE0625</v>
          </cell>
          <cell r="D82" t="str">
            <v>ហ៊ឹម រស់</v>
          </cell>
          <cell r="E82" t="str">
            <v>HOEM ROS</v>
          </cell>
          <cell r="F82" t="str">
            <v>M</v>
          </cell>
          <cell r="G82">
            <v>29345</v>
          </cell>
          <cell r="H82" t="str">
            <v>ខ្មែរ</v>
          </cell>
          <cell r="I82" t="str">
            <v>Emb QC</v>
          </cell>
          <cell r="J82" t="str">
            <v>EMB</v>
          </cell>
          <cell r="K82" t="str">
            <v>EMB</v>
          </cell>
          <cell r="M82">
            <v>43592</v>
          </cell>
          <cell r="O82">
            <v>200</v>
          </cell>
          <cell r="P82">
            <v>2000</v>
          </cell>
          <cell r="ME82">
            <v>3.5</v>
          </cell>
          <cell r="MI82">
            <v>1</v>
          </cell>
          <cell r="MJ82">
            <v>0</v>
          </cell>
          <cell r="MK82">
            <v>4</v>
          </cell>
          <cell r="MZ82">
            <v>0</v>
          </cell>
          <cell r="NA82">
            <v>0</v>
          </cell>
          <cell r="ND82">
            <v>0</v>
          </cell>
          <cell r="RV82">
            <v>5.072749741122089</v>
          </cell>
        </row>
        <row r="83">
          <cell r="B83" t="str">
            <v>AE0639</v>
          </cell>
          <cell r="D83" t="str">
            <v>ជួន សុភា</v>
          </cell>
          <cell r="E83" t="str">
            <v>CHUON SOPHEA</v>
          </cell>
          <cell r="F83" t="str">
            <v>M</v>
          </cell>
          <cell r="G83">
            <v>34397</v>
          </cell>
          <cell r="H83" t="str">
            <v>ខ្មែរ</v>
          </cell>
          <cell r="I83" t="str">
            <v>Machine</v>
          </cell>
          <cell r="J83" t="str">
            <v>EMB</v>
          </cell>
          <cell r="K83" t="str">
            <v>EMB</v>
          </cell>
          <cell r="M83">
            <v>43601</v>
          </cell>
          <cell r="O83">
            <v>206</v>
          </cell>
          <cell r="P83">
            <v>2000</v>
          </cell>
          <cell r="ME83">
            <v>4</v>
          </cell>
          <cell r="MI83">
            <v>1</v>
          </cell>
          <cell r="MJ83">
            <v>0</v>
          </cell>
          <cell r="MK83">
            <v>4</v>
          </cell>
          <cell r="MZ83">
            <v>0</v>
          </cell>
          <cell r="NA83">
            <v>0</v>
          </cell>
          <cell r="ND83">
            <v>0</v>
          </cell>
          <cell r="RV83">
            <v>4.4031323571080172</v>
          </cell>
        </row>
        <row r="84">
          <cell r="B84" t="str">
            <v>AE0640</v>
          </cell>
          <cell r="D84" t="str">
            <v>ម៉ិច ថេត</v>
          </cell>
          <cell r="E84" t="str">
            <v>MECH THET</v>
          </cell>
          <cell r="F84" t="str">
            <v>F</v>
          </cell>
          <cell r="G84">
            <v>30362</v>
          </cell>
          <cell r="H84" t="str">
            <v>ខ្មែរ</v>
          </cell>
          <cell r="I84" t="str">
            <v>Machine</v>
          </cell>
          <cell r="J84" t="str">
            <v>EMB</v>
          </cell>
          <cell r="K84" t="str">
            <v>EMB</v>
          </cell>
          <cell r="M84">
            <v>43601</v>
          </cell>
          <cell r="O84">
            <v>203</v>
          </cell>
          <cell r="P84">
            <v>2000</v>
          </cell>
          <cell r="ME84">
            <v>3</v>
          </cell>
          <cell r="MI84">
            <v>1</v>
          </cell>
          <cell r="MJ84">
            <v>0</v>
          </cell>
          <cell r="MK84">
            <v>4</v>
          </cell>
          <cell r="MZ84">
            <v>0</v>
          </cell>
          <cell r="NA84">
            <v>0</v>
          </cell>
          <cell r="ND84">
            <v>5</v>
          </cell>
          <cell r="RV84">
            <v>6.8778987723981677</v>
          </cell>
        </row>
        <row r="86">
          <cell r="B86" t="str">
            <v>P0625</v>
          </cell>
          <cell r="D86" t="str">
            <v>ញឹម រិត</v>
          </cell>
          <cell r="E86" t="str">
            <v>NHOEM RIT</v>
          </cell>
          <cell r="F86" t="str">
            <v>M</v>
          </cell>
          <cell r="G86">
            <v>31079</v>
          </cell>
          <cell r="H86" t="str">
            <v>ខ្មែរ</v>
          </cell>
          <cell r="I86" t="str">
            <v>Operator</v>
          </cell>
          <cell r="J86" t="str">
            <v>Sample</v>
          </cell>
          <cell r="K86" t="str">
            <v>HP/MP</v>
          </cell>
          <cell r="M86">
            <v>43602</v>
          </cell>
          <cell r="O86">
            <v>243</v>
          </cell>
          <cell r="P86">
            <v>2000</v>
          </cell>
          <cell r="ME86">
            <v>0</v>
          </cell>
          <cell r="MI86">
            <v>1</v>
          </cell>
          <cell r="MJ86">
            <v>0</v>
          </cell>
          <cell r="MK86">
            <v>4</v>
          </cell>
          <cell r="MZ86">
            <v>0</v>
          </cell>
          <cell r="NA86">
            <v>0</v>
          </cell>
          <cell r="ND86">
            <v>0</v>
          </cell>
          <cell r="RV86">
            <v>0.86709260019070555</v>
          </cell>
        </row>
        <row r="87">
          <cell r="B87" t="str">
            <v>P0626</v>
          </cell>
          <cell r="D87" t="str">
            <v>គង់ ស៊ីណា</v>
          </cell>
          <cell r="E87" t="str">
            <v>KONG SINA</v>
          </cell>
          <cell r="F87" t="str">
            <v>F</v>
          </cell>
          <cell r="G87">
            <v>33128</v>
          </cell>
          <cell r="H87" t="str">
            <v>ខ្មែរ</v>
          </cell>
          <cell r="I87" t="str">
            <v>Operator</v>
          </cell>
          <cell r="J87" t="str">
            <v>QC</v>
          </cell>
          <cell r="K87" t="str">
            <v>HP/MP</v>
          </cell>
          <cell r="M87">
            <v>43602</v>
          </cell>
          <cell r="O87">
            <v>206</v>
          </cell>
          <cell r="P87">
            <v>2000</v>
          </cell>
          <cell r="ME87">
            <v>1</v>
          </cell>
          <cell r="MI87">
            <v>1</v>
          </cell>
          <cell r="MJ87">
            <v>0</v>
          </cell>
          <cell r="MK87">
            <v>4</v>
          </cell>
          <cell r="MZ87">
            <v>0</v>
          </cell>
          <cell r="NA87">
            <v>0</v>
          </cell>
          <cell r="ND87">
            <v>0</v>
          </cell>
          <cell r="RV87">
            <v>0.76988791937162482</v>
          </cell>
        </row>
        <row r="91">
          <cell r="B91" t="str">
            <v>P0651</v>
          </cell>
          <cell r="D91" t="str">
            <v>អ៊ន សំភាស់</v>
          </cell>
          <cell r="E91" t="str">
            <v>ORN SAMPHORS</v>
          </cell>
          <cell r="F91" t="str">
            <v>F</v>
          </cell>
          <cell r="G91">
            <v>34947</v>
          </cell>
          <cell r="H91" t="str">
            <v>ខ្មែរ</v>
          </cell>
          <cell r="I91" t="str">
            <v>Operator</v>
          </cell>
          <cell r="J91" t="str">
            <v>QC</v>
          </cell>
          <cell r="K91" t="str">
            <v>HP/MP</v>
          </cell>
          <cell r="M91">
            <v>43621</v>
          </cell>
          <cell r="O91">
            <v>213</v>
          </cell>
          <cell r="P91">
            <v>2000</v>
          </cell>
          <cell r="ME91">
            <v>2.5</v>
          </cell>
          <cell r="MI91">
            <v>1</v>
          </cell>
          <cell r="MJ91">
            <v>0</v>
          </cell>
          <cell r="MK91">
            <v>4</v>
          </cell>
          <cell r="MZ91">
            <v>0</v>
          </cell>
          <cell r="NA91">
            <v>0</v>
          </cell>
          <cell r="ND91">
            <v>0</v>
          </cell>
          <cell r="RV91">
            <v>4.441422612837524</v>
          </cell>
        </row>
        <row r="92">
          <cell r="B92" t="str">
            <v>P0653</v>
          </cell>
          <cell r="D92" t="str">
            <v>ភី​ សុខគីម</v>
          </cell>
          <cell r="E92" t="str">
            <v>PHY SOKKIM</v>
          </cell>
          <cell r="F92" t="str">
            <v>M</v>
          </cell>
          <cell r="G92">
            <v>35443</v>
          </cell>
          <cell r="H92" t="str">
            <v>ខ្មែរ</v>
          </cell>
          <cell r="I92" t="str">
            <v xml:space="preserve">Water treatment </v>
          </cell>
          <cell r="J92" t="str">
            <v>Office</v>
          </cell>
          <cell r="K92" t="str">
            <v>CR</v>
          </cell>
          <cell r="M92">
            <v>43627</v>
          </cell>
          <cell r="O92">
            <v>256</v>
          </cell>
          <cell r="P92">
            <v>0</v>
          </cell>
          <cell r="ME92">
            <v>3</v>
          </cell>
          <cell r="MI92">
            <v>1</v>
          </cell>
          <cell r="MJ92">
            <v>0</v>
          </cell>
          <cell r="MK92">
            <v>4</v>
          </cell>
          <cell r="MZ92">
            <v>0</v>
          </cell>
          <cell r="NA92">
            <v>0</v>
          </cell>
          <cell r="ND92">
            <v>0</v>
          </cell>
          <cell r="RV92">
            <v>0.91628551164299132</v>
          </cell>
        </row>
        <row r="93">
          <cell r="B93" t="str">
            <v>AE0662</v>
          </cell>
          <cell r="D93" t="str">
            <v>ហឿន សុខឃាង</v>
          </cell>
          <cell r="E93" t="str">
            <v>HOEURN SOKKHEANG</v>
          </cell>
          <cell r="F93" t="str">
            <v>F</v>
          </cell>
          <cell r="G93">
            <v>29007</v>
          </cell>
          <cell r="H93" t="str">
            <v>ខ្មែរ</v>
          </cell>
          <cell r="I93" t="str">
            <v>Emb QC</v>
          </cell>
          <cell r="J93" t="str">
            <v>EMB</v>
          </cell>
          <cell r="K93" t="str">
            <v>EMB</v>
          </cell>
          <cell r="M93">
            <v>43648</v>
          </cell>
          <cell r="O93">
            <v>200</v>
          </cell>
          <cell r="P93">
            <v>2000</v>
          </cell>
          <cell r="ME93">
            <v>5</v>
          </cell>
          <cell r="MI93">
            <v>1</v>
          </cell>
          <cell r="MJ93">
            <v>0</v>
          </cell>
          <cell r="MK93">
            <v>4</v>
          </cell>
          <cell r="MZ93">
            <v>0</v>
          </cell>
          <cell r="NA93">
            <v>0</v>
          </cell>
          <cell r="ND93">
            <v>0</v>
          </cell>
          <cell r="RV93">
            <v>5.3757477110560323</v>
          </cell>
        </row>
        <row r="94">
          <cell r="B94" t="str">
            <v>AE0669</v>
          </cell>
          <cell r="D94" t="str">
            <v>ខន សុភាគ</v>
          </cell>
          <cell r="E94" t="str">
            <v>KHON SOPHEAK</v>
          </cell>
          <cell r="F94" t="str">
            <v>M</v>
          </cell>
          <cell r="G94">
            <v>35933</v>
          </cell>
          <cell r="H94" t="str">
            <v>ខ្មែរ</v>
          </cell>
          <cell r="I94" t="str">
            <v>Machine</v>
          </cell>
          <cell r="J94" t="str">
            <v>EMB</v>
          </cell>
          <cell r="K94" t="str">
            <v>EMB</v>
          </cell>
          <cell r="M94">
            <v>43655</v>
          </cell>
          <cell r="O94">
            <v>206</v>
          </cell>
          <cell r="P94">
            <v>2000</v>
          </cell>
          <cell r="ME94">
            <v>6</v>
          </cell>
          <cell r="MI94">
            <v>1</v>
          </cell>
          <cell r="MJ94">
            <v>0</v>
          </cell>
          <cell r="MK94">
            <v>4</v>
          </cell>
          <cell r="MZ94">
            <v>0</v>
          </cell>
          <cell r="NA94">
            <v>0</v>
          </cell>
          <cell r="ND94">
            <v>0</v>
          </cell>
          <cell r="RV94">
            <v>0.68035470326401537</v>
          </cell>
        </row>
        <row r="95">
          <cell r="B95" t="str">
            <v>AE0670</v>
          </cell>
          <cell r="D95" t="str">
            <v>ជ័រ សម្បត្តិ</v>
          </cell>
          <cell r="E95" t="str">
            <v>CHOR SAMBATH</v>
          </cell>
          <cell r="F95" t="str">
            <v>F</v>
          </cell>
          <cell r="G95">
            <v>36135</v>
          </cell>
          <cell r="H95" t="str">
            <v>ខ្មែរ</v>
          </cell>
          <cell r="I95" t="str">
            <v>Machine</v>
          </cell>
          <cell r="J95" t="str">
            <v>EMB</v>
          </cell>
          <cell r="K95" t="str">
            <v>EMB</v>
          </cell>
          <cell r="M95">
            <v>43655</v>
          </cell>
          <cell r="O95">
            <v>206</v>
          </cell>
          <cell r="P95">
            <v>2000</v>
          </cell>
          <cell r="ME95">
            <v>5.5</v>
          </cell>
          <cell r="MI95">
            <v>1</v>
          </cell>
          <cell r="MJ95">
            <v>0</v>
          </cell>
          <cell r="MK95">
            <v>4</v>
          </cell>
          <cell r="MZ95">
            <v>0</v>
          </cell>
          <cell r="NA95">
            <v>0</v>
          </cell>
          <cell r="ND95">
            <v>0</v>
          </cell>
          <cell r="RV95">
            <v>1.1596305637513531</v>
          </cell>
        </row>
        <row r="96">
          <cell r="B96" t="str">
            <v>AE0674</v>
          </cell>
          <cell r="D96" t="str">
            <v>សាង ដានី</v>
          </cell>
          <cell r="E96" t="str">
            <v>SANG DANY</v>
          </cell>
          <cell r="F96" t="str">
            <v>F</v>
          </cell>
          <cell r="G96">
            <v>34564</v>
          </cell>
          <cell r="H96" t="str">
            <v>ខ្មែរ</v>
          </cell>
          <cell r="I96" t="str">
            <v>Emb QC</v>
          </cell>
          <cell r="J96" t="str">
            <v>EMB.N</v>
          </cell>
          <cell r="K96" t="str">
            <v>EMB.N</v>
          </cell>
          <cell r="M96">
            <v>43655</v>
          </cell>
          <cell r="O96">
            <v>200</v>
          </cell>
          <cell r="P96">
            <v>2000</v>
          </cell>
          <cell r="ME96">
            <v>5.5</v>
          </cell>
          <cell r="MI96">
            <v>1</v>
          </cell>
          <cell r="MJ96">
            <v>0</v>
          </cell>
          <cell r="MK96">
            <v>4</v>
          </cell>
          <cell r="MZ96">
            <v>0</v>
          </cell>
          <cell r="NA96">
            <v>0</v>
          </cell>
          <cell r="ND96">
            <v>0</v>
          </cell>
          <cell r="RV96">
            <v>4.8182194801848635</v>
          </cell>
        </row>
        <row r="98">
          <cell r="B98" t="str">
            <v>AE0688</v>
          </cell>
          <cell r="D98" t="str">
            <v>វ៉ាន់ ពៅ</v>
          </cell>
          <cell r="E98" t="str">
            <v>VANN POV</v>
          </cell>
          <cell r="F98" t="str">
            <v>F</v>
          </cell>
          <cell r="G98">
            <v>36450</v>
          </cell>
          <cell r="H98" t="str">
            <v>ខ្មែរ</v>
          </cell>
          <cell r="I98" t="str">
            <v>Emb QC</v>
          </cell>
          <cell r="J98" t="str">
            <v>EMB.N</v>
          </cell>
          <cell r="K98" t="str">
            <v>EMB.N</v>
          </cell>
          <cell r="M98">
            <v>43662</v>
          </cell>
          <cell r="O98">
            <v>200</v>
          </cell>
          <cell r="P98">
            <v>2000</v>
          </cell>
          <cell r="ME98">
            <v>5.5</v>
          </cell>
          <cell r="MI98">
            <v>1</v>
          </cell>
          <cell r="MJ98">
            <v>0</v>
          </cell>
          <cell r="MK98">
            <v>3</v>
          </cell>
          <cell r="MZ98">
            <v>0</v>
          </cell>
          <cell r="NA98">
            <v>0</v>
          </cell>
          <cell r="ND98">
            <v>0</v>
          </cell>
          <cell r="RV98">
            <v>5.1624986828615054</v>
          </cell>
        </row>
        <row r="101">
          <cell r="B101" t="str">
            <v>P0670</v>
          </cell>
          <cell r="D101" t="str">
            <v>វឹម សៀង</v>
          </cell>
          <cell r="E101" t="str">
            <v>VUM SEING</v>
          </cell>
          <cell r="F101" t="str">
            <v>M</v>
          </cell>
          <cell r="G101">
            <v>32942</v>
          </cell>
          <cell r="H101" t="str">
            <v>ខ្មែរ</v>
          </cell>
          <cell r="I101" t="str">
            <v>Operator</v>
          </cell>
          <cell r="J101" t="str">
            <v>MP</v>
          </cell>
          <cell r="K101" t="str">
            <v>MP</v>
          </cell>
          <cell r="M101">
            <v>43712</v>
          </cell>
          <cell r="O101">
            <v>216</v>
          </cell>
          <cell r="P101">
            <v>2000</v>
          </cell>
          <cell r="ME101">
            <v>3</v>
          </cell>
          <cell r="MI101">
            <v>1</v>
          </cell>
          <cell r="MJ101">
            <v>0</v>
          </cell>
          <cell r="MK101">
            <v>3</v>
          </cell>
          <cell r="MZ101">
            <v>0</v>
          </cell>
          <cell r="NA101">
            <v>0</v>
          </cell>
          <cell r="ND101">
            <v>0</v>
          </cell>
          <cell r="RV101">
            <v>-0.73163485246145932</v>
          </cell>
        </row>
        <row r="105">
          <cell r="B105" t="str">
            <v>AE0756</v>
          </cell>
          <cell r="D105" t="str">
            <v>សំ អឿន</v>
          </cell>
          <cell r="E105" t="str">
            <v>SAM OEUN</v>
          </cell>
          <cell r="F105" t="str">
            <v>F</v>
          </cell>
          <cell r="G105">
            <v>29068</v>
          </cell>
          <cell r="H105" t="str">
            <v>ខ្មែរ</v>
          </cell>
          <cell r="I105" t="str">
            <v>Machine</v>
          </cell>
          <cell r="J105" t="str">
            <v>EMB</v>
          </cell>
          <cell r="K105" t="str">
            <v>EMB</v>
          </cell>
          <cell r="M105">
            <v>43788</v>
          </cell>
          <cell r="O105">
            <v>206</v>
          </cell>
          <cell r="P105">
            <v>2000</v>
          </cell>
          <cell r="ME105">
            <v>4</v>
          </cell>
          <cell r="MI105">
            <v>1</v>
          </cell>
          <cell r="MJ105">
            <v>0</v>
          </cell>
          <cell r="MK105">
            <v>3</v>
          </cell>
          <cell r="MZ105">
            <v>0</v>
          </cell>
          <cell r="NA105">
            <v>0</v>
          </cell>
          <cell r="ND105">
            <v>0</v>
          </cell>
          <cell r="RV105">
            <v>5.9033265152367882</v>
          </cell>
        </row>
        <row r="108">
          <cell r="B108" t="str">
            <v>P0711</v>
          </cell>
          <cell r="D108" t="str">
            <v>គឹម គង់</v>
          </cell>
          <cell r="E108" t="str">
            <v>KOEM KONG</v>
          </cell>
          <cell r="F108" t="str">
            <v>F</v>
          </cell>
          <cell r="G108">
            <v>30630</v>
          </cell>
          <cell r="H108" t="str">
            <v>ខ្មែរ</v>
          </cell>
          <cell r="I108" t="str">
            <v>Operator</v>
          </cell>
          <cell r="J108" t="str">
            <v>QC</v>
          </cell>
          <cell r="K108" t="str">
            <v>HP/MP</v>
          </cell>
          <cell r="M108">
            <v>44033</v>
          </cell>
          <cell r="O108">
            <v>203</v>
          </cell>
          <cell r="P108">
            <v>2000</v>
          </cell>
          <cell r="ME108">
            <v>2.5</v>
          </cell>
          <cell r="MI108">
            <v>1</v>
          </cell>
          <cell r="MJ108">
            <v>0</v>
          </cell>
          <cell r="MK108">
            <v>2</v>
          </cell>
          <cell r="MZ108">
            <v>0</v>
          </cell>
          <cell r="NA108">
            <v>0</v>
          </cell>
          <cell r="ND108">
            <v>0</v>
          </cell>
          <cell r="RV108">
            <v>0.18116058244105027</v>
          </cell>
        </row>
        <row r="109">
          <cell r="B109" t="str">
            <v>AE0763</v>
          </cell>
          <cell r="D109" t="str">
            <v>ទួន សាផាត</v>
          </cell>
          <cell r="E109" t="str">
            <v>TUON SOPHAT</v>
          </cell>
          <cell r="F109" t="str">
            <v>M</v>
          </cell>
          <cell r="G109">
            <v>36280</v>
          </cell>
          <cell r="H109" t="str">
            <v>ខ្មែរ</v>
          </cell>
          <cell r="I109" t="str">
            <v>Machine</v>
          </cell>
          <cell r="J109" t="str">
            <v>EMB</v>
          </cell>
          <cell r="K109" t="str">
            <v>EMB</v>
          </cell>
          <cell r="M109">
            <v>44033</v>
          </cell>
          <cell r="O109">
            <v>200</v>
          </cell>
          <cell r="P109">
            <v>2000</v>
          </cell>
          <cell r="ME109">
            <v>3</v>
          </cell>
          <cell r="MI109">
            <v>1</v>
          </cell>
          <cell r="MJ109">
            <v>0</v>
          </cell>
          <cell r="MK109">
            <v>3</v>
          </cell>
          <cell r="MZ109">
            <v>0</v>
          </cell>
          <cell r="NA109">
            <v>0</v>
          </cell>
          <cell r="ND109">
            <v>0</v>
          </cell>
          <cell r="RV109">
            <v>2.6911315406831315</v>
          </cell>
        </row>
        <row r="110">
          <cell r="B110" t="str">
            <v>AE0768</v>
          </cell>
          <cell r="D110" t="str">
            <v>សិត សាវ៉ើន</v>
          </cell>
          <cell r="E110" t="str">
            <v>SIT SAVEUN</v>
          </cell>
          <cell r="F110" t="str">
            <v>M</v>
          </cell>
          <cell r="G110">
            <v>33593</v>
          </cell>
          <cell r="H110" t="str">
            <v>ខ្មែរ</v>
          </cell>
          <cell r="I110" t="str">
            <v>Machine</v>
          </cell>
          <cell r="J110" t="str">
            <v>EMB.N</v>
          </cell>
          <cell r="K110" t="str">
            <v>EMB.N</v>
          </cell>
          <cell r="M110">
            <v>44033</v>
          </cell>
          <cell r="O110">
            <v>200</v>
          </cell>
          <cell r="P110">
            <v>2000</v>
          </cell>
          <cell r="ME110">
            <v>5.5</v>
          </cell>
          <cell r="MI110">
            <v>1</v>
          </cell>
          <cell r="MJ110">
            <v>0</v>
          </cell>
          <cell r="MK110">
            <v>3</v>
          </cell>
          <cell r="MZ110">
            <v>0</v>
          </cell>
          <cell r="NA110">
            <v>0</v>
          </cell>
          <cell r="ND110">
            <v>0</v>
          </cell>
          <cell r="RV110">
            <v>2.685607399293537</v>
          </cell>
        </row>
        <row r="111">
          <cell r="B111" t="str">
            <v>AE0769</v>
          </cell>
          <cell r="D111" t="str">
            <v>ពិន សុគា</v>
          </cell>
          <cell r="E111" t="str">
            <v>PIN SOKEA</v>
          </cell>
          <cell r="F111" t="str">
            <v>F</v>
          </cell>
          <cell r="G111">
            <v>35845</v>
          </cell>
          <cell r="H111" t="str">
            <v>ខ្មែរ</v>
          </cell>
          <cell r="I111" t="str">
            <v>Machine</v>
          </cell>
          <cell r="J111" t="str">
            <v>EMB.N</v>
          </cell>
          <cell r="K111" t="str">
            <v>EMB.N</v>
          </cell>
          <cell r="M111">
            <v>44033</v>
          </cell>
          <cell r="O111">
            <v>202</v>
          </cell>
          <cell r="P111">
            <v>2000</v>
          </cell>
          <cell r="ME111">
            <v>5.5</v>
          </cell>
          <cell r="MI111">
            <v>1</v>
          </cell>
          <cell r="MJ111">
            <v>0</v>
          </cell>
          <cell r="MK111">
            <v>3</v>
          </cell>
          <cell r="MZ111">
            <v>0</v>
          </cell>
          <cell r="NA111">
            <v>0</v>
          </cell>
          <cell r="ND111">
            <v>0</v>
          </cell>
          <cell r="RV111">
            <v>2.6943264829816611</v>
          </cell>
        </row>
        <row r="112">
          <cell r="B112" t="str">
            <v>AE0774</v>
          </cell>
          <cell r="D112" t="str">
            <v>ណុប ច្រឹប</v>
          </cell>
          <cell r="E112" t="str">
            <v>NOP CHROEB</v>
          </cell>
          <cell r="F112" t="str">
            <v>F</v>
          </cell>
          <cell r="G112">
            <v>31645</v>
          </cell>
          <cell r="H112" t="str">
            <v>ខ្មែរ</v>
          </cell>
          <cell r="I112" t="str">
            <v>Emb QC</v>
          </cell>
          <cell r="J112" t="str">
            <v>EMB.N</v>
          </cell>
          <cell r="K112" t="str">
            <v>EMB.N</v>
          </cell>
          <cell r="M112">
            <v>44033</v>
          </cell>
          <cell r="O112">
            <v>200</v>
          </cell>
          <cell r="P112">
            <v>2000</v>
          </cell>
          <cell r="ME112">
            <v>5.5</v>
          </cell>
          <cell r="MI112">
            <v>1</v>
          </cell>
          <cell r="MJ112">
            <v>0</v>
          </cell>
          <cell r="MK112">
            <v>3</v>
          </cell>
          <cell r="MZ112">
            <v>0</v>
          </cell>
          <cell r="NA112">
            <v>0</v>
          </cell>
          <cell r="ND112">
            <v>0</v>
          </cell>
          <cell r="RV112">
            <v>7.5916083067333444</v>
          </cell>
        </row>
        <row r="115">
          <cell r="B115" t="str">
            <v>AE0782</v>
          </cell>
          <cell r="D115" t="str">
            <v>គង់ ស្រីនាង</v>
          </cell>
          <cell r="E115" t="str">
            <v>KUNG SREYNEANG</v>
          </cell>
          <cell r="F115" t="str">
            <v>F</v>
          </cell>
          <cell r="G115">
            <v>30795</v>
          </cell>
          <cell r="H115" t="str">
            <v>ខ្មែរ</v>
          </cell>
          <cell r="I115" t="str">
            <v>Emb QC</v>
          </cell>
          <cell r="J115" t="str">
            <v>EMB</v>
          </cell>
          <cell r="K115" t="str">
            <v>EMB</v>
          </cell>
          <cell r="M115">
            <v>44034</v>
          </cell>
          <cell r="O115">
            <v>200</v>
          </cell>
          <cell r="P115">
            <v>2000</v>
          </cell>
          <cell r="ME115">
            <v>4.5</v>
          </cell>
          <cell r="MI115">
            <v>1</v>
          </cell>
          <cell r="MJ115">
            <v>0</v>
          </cell>
          <cell r="MK115">
            <v>3</v>
          </cell>
          <cell r="MZ115">
            <v>0</v>
          </cell>
          <cell r="NA115">
            <v>0</v>
          </cell>
          <cell r="ND115">
            <v>0</v>
          </cell>
          <cell r="RV115">
            <v>1.7973778956570863</v>
          </cell>
        </row>
        <row r="117">
          <cell r="B117" t="str">
            <v>AE0798</v>
          </cell>
          <cell r="D117" t="str">
            <v>ពន ឆេងឡុង</v>
          </cell>
          <cell r="E117" t="str">
            <v>PORN CHHENGLONG</v>
          </cell>
          <cell r="F117" t="str">
            <v>F</v>
          </cell>
          <cell r="G117">
            <v>36048</v>
          </cell>
          <cell r="H117" t="str">
            <v>ខ្មែរ</v>
          </cell>
          <cell r="I117" t="str">
            <v>Machine</v>
          </cell>
          <cell r="J117" t="str">
            <v>EMB</v>
          </cell>
          <cell r="K117" t="str">
            <v>EMB</v>
          </cell>
          <cell r="M117">
            <v>44039</v>
          </cell>
          <cell r="O117">
            <v>220</v>
          </cell>
          <cell r="P117">
            <v>2000</v>
          </cell>
          <cell r="ME117">
            <v>4.5</v>
          </cell>
          <cell r="MI117">
            <v>1</v>
          </cell>
          <cell r="MJ117">
            <v>0</v>
          </cell>
          <cell r="MK117">
            <v>3</v>
          </cell>
          <cell r="MZ117">
            <v>0</v>
          </cell>
          <cell r="NA117">
            <v>0</v>
          </cell>
          <cell r="ND117">
            <v>0</v>
          </cell>
          <cell r="RV117">
            <v>5.1681007301344906</v>
          </cell>
        </row>
        <row r="118">
          <cell r="B118" t="str">
            <v>AE0801</v>
          </cell>
          <cell r="D118" t="str">
            <v>សើន សុភ័ណ</v>
          </cell>
          <cell r="E118" t="str">
            <v>SOEUN SOPORNN</v>
          </cell>
          <cell r="F118" t="str">
            <v>F</v>
          </cell>
          <cell r="G118">
            <v>33029</v>
          </cell>
          <cell r="H118" t="str">
            <v>ខ្មែរ</v>
          </cell>
          <cell r="I118" t="str">
            <v>Emb QC</v>
          </cell>
          <cell r="J118" t="str">
            <v>EMB.N</v>
          </cell>
          <cell r="K118" t="str">
            <v>EMB.N</v>
          </cell>
          <cell r="M118">
            <v>44046</v>
          </cell>
          <cell r="O118">
            <v>200</v>
          </cell>
          <cell r="P118">
            <v>2000</v>
          </cell>
          <cell r="ME118">
            <v>6</v>
          </cell>
          <cell r="MI118">
            <v>1</v>
          </cell>
          <cell r="MJ118">
            <v>0</v>
          </cell>
          <cell r="MK118">
            <v>3</v>
          </cell>
          <cell r="MZ118">
            <v>0</v>
          </cell>
          <cell r="NA118">
            <v>0</v>
          </cell>
          <cell r="ND118">
            <v>0</v>
          </cell>
          <cell r="RV118">
            <v>2.5062267428521663</v>
          </cell>
        </row>
        <row r="121">
          <cell r="B121" t="str">
            <v>AE0808</v>
          </cell>
          <cell r="D121" t="str">
            <v>កែវ ស្រីមុំ</v>
          </cell>
          <cell r="E121" t="str">
            <v>KEO SREYMOM</v>
          </cell>
          <cell r="F121" t="str">
            <v>F</v>
          </cell>
          <cell r="G121">
            <v>31535</v>
          </cell>
          <cell r="H121" t="str">
            <v>ខ្មែរ</v>
          </cell>
          <cell r="I121" t="str">
            <v>Emb QC</v>
          </cell>
          <cell r="J121" t="str">
            <v>EMB</v>
          </cell>
          <cell r="K121" t="str">
            <v>EMB</v>
          </cell>
          <cell r="M121">
            <v>44050</v>
          </cell>
          <cell r="O121">
            <v>200</v>
          </cell>
          <cell r="P121">
            <v>2000</v>
          </cell>
          <cell r="ME121">
            <v>3</v>
          </cell>
          <cell r="MI121">
            <v>1</v>
          </cell>
          <cell r="MJ121">
            <v>0</v>
          </cell>
          <cell r="MK121">
            <v>3</v>
          </cell>
          <cell r="MZ121">
            <v>0</v>
          </cell>
          <cell r="NA121">
            <v>0</v>
          </cell>
          <cell r="ND121">
            <v>0</v>
          </cell>
          <cell r="RV121">
            <v>7.2417682088936131</v>
          </cell>
        </row>
        <row r="125">
          <cell r="B125" t="str">
            <v>AE0822</v>
          </cell>
          <cell r="D125" t="str">
            <v>នេត មករា</v>
          </cell>
          <cell r="E125" t="str">
            <v>NET MAKARA</v>
          </cell>
          <cell r="F125" t="str">
            <v>M</v>
          </cell>
          <cell r="G125">
            <v>34700</v>
          </cell>
          <cell r="H125" t="str">
            <v>ខ្មែរ</v>
          </cell>
          <cell r="I125" t="str">
            <v>Machine</v>
          </cell>
          <cell r="J125" t="str">
            <v>EMB</v>
          </cell>
          <cell r="K125" t="str">
            <v>EMB</v>
          </cell>
          <cell r="M125">
            <v>44056</v>
          </cell>
          <cell r="O125">
            <v>203</v>
          </cell>
          <cell r="ME125">
            <v>4</v>
          </cell>
          <cell r="MI125">
            <v>1</v>
          </cell>
          <cell r="MJ125">
            <v>0</v>
          </cell>
          <cell r="MK125">
            <v>3</v>
          </cell>
          <cell r="MZ125">
            <v>0</v>
          </cell>
          <cell r="NA125">
            <v>0</v>
          </cell>
          <cell r="ND125">
            <v>0</v>
          </cell>
          <cell r="RV125">
            <v>6.2799502786876138</v>
          </cell>
        </row>
        <row r="126">
          <cell r="B126" t="str">
            <v>AE0824</v>
          </cell>
          <cell r="D126" t="str">
            <v>គិត ធារ៉ា</v>
          </cell>
          <cell r="E126" t="str">
            <v>KIT THEARA</v>
          </cell>
          <cell r="F126" t="str">
            <v>F</v>
          </cell>
          <cell r="G126">
            <v>35527</v>
          </cell>
          <cell r="H126" t="str">
            <v>ខ្មែរ</v>
          </cell>
          <cell r="I126" t="str">
            <v>Machine</v>
          </cell>
          <cell r="J126" t="str">
            <v>EMB</v>
          </cell>
          <cell r="K126" t="str">
            <v>EMB</v>
          </cell>
          <cell r="M126">
            <v>44056</v>
          </cell>
          <cell r="O126">
            <v>203</v>
          </cell>
          <cell r="P126">
            <v>2000</v>
          </cell>
          <cell r="ME126">
            <v>5.5</v>
          </cell>
          <cell r="MI126">
            <v>1</v>
          </cell>
          <cell r="MJ126">
            <v>0</v>
          </cell>
          <cell r="MK126">
            <v>3</v>
          </cell>
          <cell r="MZ126">
            <v>0</v>
          </cell>
          <cell r="NA126">
            <v>0</v>
          </cell>
          <cell r="ND126">
            <v>0</v>
          </cell>
          <cell r="RV126">
            <v>1.8368662553941668</v>
          </cell>
        </row>
        <row r="127">
          <cell r="B127" t="str">
            <v>AE0826</v>
          </cell>
          <cell r="D127" t="str">
            <v>ឈិន សុខា</v>
          </cell>
          <cell r="E127" t="str">
            <v>CHHEN SOKHA</v>
          </cell>
          <cell r="F127" t="str">
            <v>F</v>
          </cell>
          <cell r="G127">
            <v>35153</v>
          </cell>
          <cell r="H127" t="str">
            <v>ខ្មែរ</v>
          </cell>
          <cell r="I127" t="str">
            <v>Emb QC</v>
          </cell>
          <cell r="J127" t="str">
            <v>EMB.N</v>
          </cell>
          <cell r="K127" t="str">
            <v>EMB.N</v>
          </cell>
          <cell r="M127">
            <v>44056</v>
          </cell>
          <cell r="O127">
            <v>200</v>
          </cell>
          <cell r="P127">
            <v>2000</v>
          </cell>
          <cell r="ME127">
            <v>5.5</v>
          </cell>
          <cell r="MI127">
            <v>1</v>
          </cell>
          <cell r="MJ127">
            <v>0</v>
          </cell>
          <cell r="MK127">
            <v>3</v>
          </cell>
          <cell r="MZ127">
            <v>0</v>
          </cell>
          <cell r="NA127">
            <v>0</v>
          </cell>
          <cell r="ND127">
            <v>0</v>
          </cell>
          <cell r="RV127">
            <v>5.8158785856714932</v>
          </cell>
        </row>
        <row r="128">
          <cell r="B128" t="str">
            <v>AE0836</v>
          </cell>
          <cell r="D128" t="str">
            <v>ភី ឆៃ</v>
          </cell>
          <cell r="E128" t="str">
            <v>PHY CHHAY</v>
          </cell>
          <cell r="F128" t="str">
            <v>M</v>
          </cell>
          <cell r="G128">
            <v>36017</v>
          </cell>
          <cell r="H128" t="str">
            <v>ខ្មែរ</v>
          </cell>
          <cell r="I128" t="str">
            <v>Emb QC</v>
          </cell>
          <cell r="J128" t="str">
            <v>EMB.N</v>
          </cell>
          <cell r="K128" t="str">
            <v>EMB.N</v>
          </cell>
          <cell r="M128">
            <v>44067</v>
          </cell>
          <cell r="O128">
            <v>200</v>
          </cell>
          <cell r="P128">
            <v>2000</v>
          </cell>
          <cell r="ME128">
            <v>5.5</v>
          </cell>
          <cell r="MI128">
            <v>1</v>
          </cell>
          <cell r="MJ128">
            <v>0</v>
          </cell>
          <cell r="MK128">
            <v>3</v>
          </cell>
          <cell r="MZ128">
            <v>0</v>
          </cell>
          <cell r="NA128">
            <v>0</v>
          </cell>
          <cell r="ND128">
            <v>0</v>
          </cell>
          <cell r="RV128">
            <v>2.0083049514220752</v>
          </cell>
        </row>
        <row r="129">
          <cell r="B129" t="str">
            <v>AE0838</v>
          </cell>
          <cell r="D129" t="str">
            <v>យិន សំណាង</v>
          </cell>
          <cell r="E129" t="str">
            <v>YPIN SAMNANG</v>
          </cell>
          <cell r="F129" t="str">
            <v>M</v>
          </cell>
          <cell r="G129">
            <v>30837</v>
          </cell>
          <cell r="H129" t="str">
            <v>ខ្មែរ</v>
          </cell>
          <cell r="I129" t="str">
            <v>Emb QC</v>
          </cell>
          <cell r="J129" t="str">
            <v>EMB.N</v>
          </cell>
          <cell r="K129" t="str">
            <v>EMB.N</v>
          </cell>
          <cell r="M129">
            <v>44067</v>
          </cell>
          <cell r="O129">
            <v>200</v>
          </cell>
          <cell r="P129">
            <v>2000</v>
          </cell>
          <cell r="ME129">
            <v>5.5</v>
          </cell>
          <cell r="MI129">
            <v>1</v>
          </cell>
          <cell r="MJ129">
            <v>0</v>
          </cell>
          <cell r="MK129">
            <v>3</v>
          </cell>
          <cell r="MZ129">
            <v>0</v>
          </cell>
          <cell r="NA129">
            <v>0</v>
          </cell>
          <cell r="ND129">
            <v>0</v>
          </cell>
          <cell r="RV129">
            <v>2.445341058287176</v>
          </cell>
        </row>
        <row r="130">
          <cell r="B130" t="str">
            <v>AE0841</v>
          </cell>
          <cell r="D130" t="str">
            <v>ឆាន ស្រីមុំ</v>
          </cell>
          <cell r="E130" t="str">
            <v>CHHAN SREYMOM</v>
          </cell>
          <cell r="F130" t="str">
            <v>F</v>
          </cell>
          <cell r="G130">
            <v>36655</v>
          </cell>
          <cell r="H130" t="str">
            <v>ខ្មែរ</v>
          </cell>
          <cell r="I130" t="str">
            <v>Emb QC</v>
          </cell>
          <cell r="J130" t="str">
            <v>EMB</v>
          </cell>
          <cell r="K130" t="str">
            <v>EMB</v>
          </cell>
          <cell r="M130">
            <v>44068</v>
          </cell>
          <cell r="O130">
            <v>200</v>
          </cell>
          <cell r="P130">
            <v>2000</v>
          </cell>
          <cell r="ME130">
            <v>4</v>
          </cell>
          <cell r="MI130">
            <v>1</v>
          </cell>
          <cell r="MJ130">
            <v>0</v>
          </cell>
          <cell r="MK130">
            <v>3</v>
          </cell>
          <cell r="MZ130">
            <v>0</v>
          </cell>
          <cell r="NA130">
            <v>0</v>
          </cell>
          <cell r="ND130">
            <v>0</v>
          </cell>
          <cell r="RV130">
            <v>9.116027240673839</v>
          </cell>
        </row>
        <row r="131">
          <cell r="B131" t="str">
            <v>AE0846</v>
          </cell>
          <cell r="D131" t="str">
            <v>ង៉ែត វន</v>
          </cell>
          <cell r="E131" t="str">
            <v>NGET VORN</v>
          </cell>
          <cell r="F131" t="str">
            <v>M</v>
          </cell>
          <cell r="G131">
            <v>31933</v>
          </cell>
          <cell r="H131" t="str">
            <v>ខ្មែរ</v>
          </cell>
          <cell r="I131" t="str">
            <v>Machine</v>
          </cell>
          <cell r="J131" t="str">
            <v>EMB</v>
          </cell>
          <cell r="K131" t="str">
            <v>EMB</v>
          </cell>
          <cell r="M131">
            <v>44075</v>
          </cell>
          <cell r="O131">
            <v>200</v>
          </cell>
          <cell r="ME131">
            <v>3.5</v>
          </cell>
          <cell r="MI131">
            <v>1</v>
          </cell>
          <cell r="MJ131">
            <v>0</v>
          </cell>
          <cell r="MK131">
            <v>3</v>
          </cell>
          <cell r="MZ131">
            <v>0</v>
          </cell>
          <cell r="NA131">
            <v>0</v>
          </cell>
          <cell r="ND131">
            <v>0</v>
          </cell>
          <cell r="RV131">
            <v>5.8810351230178215</v>
          </cell>
        </row>
        <row r="132">
          <cell r="B132" t="str">
            <v>AE0847</v>
          </cell>
          <cell r="D132" t="str">
            <v>ង៉ែត វ៉ាន់</v>
          </cell>
          <cell r="E132" t="str">
            <v>NGET VAN</v>
          </cell>
          <cell r="F132" t="str">
            <v>M</v>
          </cell>
          <cell r="G132">
            <v>34563</v>
          </cell>
          <cell r="H132" t="str">
            <v>ខ្មែរ</v>
          </cell>
          <cell r="I132" t="str">
            <v>Machine</v>
          </cell>
          <cell r="J132" t="str">
            <v>EMB</v>
          </cell>
          <cell r="K132" t="str">
            <v>EMB</v>
          </cell>
          <cell r="M132">
            <v>44075</v>
          </cell>
          <cell r="O132">
            <v>203</v>
          </cell>
          <cell r="ME132">
            <v>4.5</v>
          </cell>
          <cell r="MI132">
            <v>1</v>
          </cell>
          <cell r="MJ132">
            <v>0</v>
          </cell>
          <cell r="MK132">
            <v>3</v>
          </cell>
          <cell r="MZ132">
            <v>0</v>
          </cell>
          <cell r="NA132">
            <v>0</v>
          </cell>
          <cell r="ND132">
            <v>0</v>
          </cell>
          <cell r="RV132">
            <v>3.0101543077491622</v>
          </cell>
        </row>
        <row r="133">
          <cell r="B133" t="str">
            <v>AE0850</v>
          </cell>
          <cell r="D133" t="str">
            <v>ជ្រឿន អៀង</v>
          </cell>
          <cell r="E133" t="str">
            <v>CHROEURN IENG</v>
          </cell>
          <cell r="F133" t="str">
            <v>M</v>
          </cell>
          <cell r="G133">
            <v>33731</v>
          </cell>
          <cell r="H133" t="str">
            <v>ខ្មែរ</v>
          </cell>
          <cell r="I133" t="str">
            <v>Machine</v>
          </cell>
          <cell r="J133" t="str">
            <v>EMB</v>
          </cell>
          <cell r="K133" t="str">
            <v>EMB</v>
          </cell>
          <cell r="M133">
            <v>44075</v>
          </cell>
          <cell r="O133">
            <v>203</v>
          </cell>
          <cell r="ME133">
            <v>4</v>
          </cell>
          <cell r="MI133">
            <v>1</v>
          </cell>
          <cell r="MJ133">
            <v>0</v>
          </cell>
          <cell r="MK133">
            <v>3</v>
          </cell>
          <cell r="MZ133">
            <v>0</v>
          </cell>
          <cell r="NA133">
            <v>0</v>
          </cell>
          <cell r="ND133">
            <v>0</v>
          </cell>
          <cell r="RV133">
            <v>2.6981109464149675</v>
          </cell>
        </row>
        <row r="134">
          <cell r="B134" t="str">
            <v>AE0854</v>
          </cell>
          <cell r="D134" t="str">
            <v>ទិត រ៉ាវី</v>
          </cell>
          <cell r="E134" t="str">
            <v>TIT RAVY</v>
          </cell>
          <cell r="F134" t="str">
            <v>F</v>
          </cell>
          <cell r="G134">
            <v>31174</v>
          </cell>
          <cell r="H134" t="str">
            <v>ខ្មែរ</v>
          </cell>
          <cell r="I134" t="str">
            <v>Emb QC</v>
          </cell>
          <cell r="J134" t="str">
            <v>EMB</v>
          </cell>
          <cell r="K134" t="str">
            <v>EMB</v>
          </cell>
          <cell r="M134">
            <v>44075</v>
          </cell>
          <cell r="O134">
            <v>200</v>
          </cell>
          <cell r="ME134">
            <v>4.5</v>
          </cell>
          <cell r="MI134">
            <v>1</v>
          </cell>
          <cell r="MJ134">
            <v>0</v>
          </cell>
          <cell r="MK134">
            <v>3</v>
          </cell>
          <cell r="MZ134">
            <v>0</v>
          </cell>
          <cell r="NA134">
            <v>0</v>
          </cell>
          <cell r="ND134">
            <v>0</v>
          </cell>
          <cell r="RV134">
            <v>6.6908099590879955</v>
          </cell>
        </row>
        <row r="135">
          <cell r="B135" t="str">
            <v>AE0856</v>
          </cell>
          <cell r="D135" t="str">
            <v>សុខ មុំ</v>
          </cell>
          <cell r="E135" t="str">
            <v>SOK MOM</v>
          </cell>
          <cell r="F135" t="str">
            <v>F</v>
          </cell>
          <cell r="G135">
            <v>29515</v>
          </cell>
          <cell r="H135" t="str">
            <v>ខ្មែរ</v>
          </cell>
          <cell r="I135" t="str">
            <v>Emb QC</v>
          </cell>
          <cell r="J135" t="str">
            <v>EMB</v>
          </cell>
          <cell r="K135" t="str">
            <v>EMB</v>
          </cell>
          <cell r="M135">
            <v>44076</v>
          </cell>
          <cell r="O135">
            <v>200</v>
          </cell>
          <cell r="ME135">
            <v>4.5</v>
          </cell>
          <cell r="MI135">
            <v>1</v>
          </cell>
          <cell r="MJ135">
            <v>0</v>
          </cell>
          <cell r="MK135">
            <v>3</v>
          </cell>
          <cell r="MZ135">
            <v>0</v>
          </cell>
          <cell r="NA135">
            <v>0</v>
          </cell>
          <cell r="ND135">
            <v>0</v>
          </cell>
          <cell r="RV135">
            <v>4.665792442310992</v>
          </cell>
        </row>
        <row r="137">
          <cell r="B137" t="str">
            <v>P0727</v>
          </cell>
          <cell r="D137" t="str">
            <v>គិន​ គង់</v>
          </cell>
          <cell r="E137" t="str">
            <v>KIN KUNG</v>
          </cell>
          <cell r="F137" t="str">
            <v>M</v>
          </cell>
          <cell r="G137">
            <v>36017</v>
          </cell>
          <cell r="H137" t="str">
            <v>ខ្មែរ</v>
          </cell>
          <cell r="I137" t="str">
            <v>Operator</v>
          </cell>
          <cell r="J137" t="str">
            <v>Frame</v>
          </cell>
          <cell r="K137" t="str">
            <v>HP/MP</v>
          </cell>
          <cell r="M137">
            <v>44228</v>
          </cell>
          <cell r="O137">
            <v>238</v>
          </cell>
          <cell r="ME137">
            <v>2.5</v>
          </cell>
          <cell r="MI137">
            <v>1</v>
          </cell>
          <cell r="MJ137">
            <v>0</v>
          </cell>
          <cell r="MK137">
            <v>2</v>
          </cell>
          <cell r="MZ137">
            <v>0</v>
          </cell>
          <cell r="NA137">
            <v>0</v>
          </cell>
          <cell r="ND137">
            <v>0</v>
          </cell>
          <cell r="RV137">
            <v>-0.151619877422009</v>
          </cell>
        </row>
        <row r="138">
          <cell r="B138" t="str">
            <v>P0731</v>
          </cell>
          <cell r="D138" t="str">
            <v>ហ៊ុន​ ចន្ថា</v>
          </cell>
          <cell r="E138" t="str">
            <v>HUN CHANTHA</v>
          </cell>
          <cell r="F138" t="str">
            <v>F</v>
          </cell>
          <cell r="G138">
            <v>32946</v>
          </cell>
          <cell r="H138" t="str">
            <v>ខ្មែរ</v>
          </cell>
          <cell r="I138" t="str">
            <v>NURSE</v>
          </cell>
          <cell r="J138" t="str">
            <v>Office</v>
          </cell>
          <cell r="K138" t="str">
            <v>NURSE</v>
          </cell>
          <cell r="M138">
            <v>44329</v>
          </cell>
          <cell r="O138">
            <v>308</v>
          </cell>
          <cell r="ME138">
            <v>0</v>
          </cell>
          <cell r="MI138">
            <v>1</v>
          </cell>
          <cell r="MJ138">
            <v>0</v>
          </cell>
          <cell r="MK138">
            <v>2</v>
          </cell>
          <cell r="MZ138">
            <v>0</v>
          </cell>
          <cell r="NA138">
            <v>0</v>
          </cell>
          <cell r="ND138">
            <v>5</v>
          </cell>
          <cell r="RV138">
            <v>5.8115888230679325</v>
          </cell>
        </row>
        <row r="142">
          <cell r="B142" t="str">
            <v>P0744</v>
          </cell>
          <cell r="D142" t="str">
            <v>ង៉ែត​ សុខលាប</v>
          </cell>
          <cell r="E142" t="str">
            <v>NGET SOKLEAP</v>
          </cell>
          <cell r="F142" t="str">
            <v>M</v>
          </cell>
          <cell r="G142">
            <v>34397</v>
          </cell>
          <cell r="H142" t="str">
            <v>ខ្មែរ</v>
          </cell>
          <cell r="I142" t="str">
            <v>HP</v>
          </cell>
          <cell r="J142" t="str">
            <v>HP</v>
          </cell>
          <cell r="K142" t="str">
            <v>HP</v>
          </cell>
          <cell r="M142">
            <v>44355</v>
          </cell>
          <cell r="O142">
            <v>221</v>
          </cell>
          <cell r="ME142">
            <v>2</v>
          </cell>
          <cell r="MI142">
            <v>1</v>
          </cell>
          <cell r="MJ142">
            <v>0</v>
          </cell>
          <cell r="MK142">
            <v>2</v>
          </cell>
          <cell r="MZ142">
            <v>0</v>
          </cell>
          <cell r="NA142">
            <v>0</v>
          </cell>
          <cell r="ND142">
            <v>0</v>
          </cell>
          <cell r="RV142">
            <v>-0.1395187309793009</v>
          </cell>
        </row>
        <row r="143">
          <cell r="B143" t="str">
            <v>AE0882</v>
          </cell>
          <cell r="D143" t="str">
            <v>ថាត តាយ</v>
          </cell>
          <cell r="E143" t="str">
            <v>THAT TAY</v>
          </cell>
          <cell r="F143" t="str">
            <v>F</v>
          </cell>
          <cell r="G143">
            <v>34060</v>
          </cell>
          <cell r="H143" t="str">
            <v>ខ្មែរ</v>
          </cell>
          <cell r="I143" t="str">
            <v>EMB</v>
          </cell>
          <cell r="J143" t="str">
            <v>EMB</v>
          </cell>
          <cell r="K143" t="str">
            <v>QC</v>
          </cell>
          <cell r="M143">
            <v>44355</v>
          </cell>
          <cell r="O143">
            <v>200</v>
          </cell>
          <cell r="ME143">
            <v>4.5</v>
          </cell>
          <cell r="MI143">
            <v>1</v>
          </cell>
          <cell r="MJ143">
            <v>0</v>
          </cell>
          <cell r="MK143">
            <v>2</v>
          </cell>
          <cell r="MZ143">
            <v>0</v>
          </cell>
          <cell r="NA143">
            <v>0</v>
          </cell>
          <cell r="ND143">
            <v>0</v>
          </cell>
          <cell r="RV143">
            <v>4.7221744368258234</v>
          </cell>
        </row>
        <row r="144">
          <cell r="B144" t="str">
            <v>AE0887</v>
          </cell>
          <cell r="D144" t="str">
            <v>ជ្រឿន ចាន់អេង</v>
          </cell>
          <cell r="E144" t="str">
            <v>CHROEURN  CHANEANG</v>
          </cell>
          <cell r="F144" t="str">
            <v>M</v>
          </cell>
          <cell r="G144">
            <v>35092</v>
          </cell>
          <cell r="H144" t="str">
            <v>ខ្មែរ</v>
          </cell>
          <cell r="I144" t="str">
            <v>EMB</v>
          </cell>
          <cell r="J144" t="str">
            <v>EMB</v>
          </cell>
          <cell r="K144" t="str">
            <v>EMB</v>
          </cell>
          <cell r="M144">
            <v>44356</v>
          </cell>
          <cell r="O144">
            <v>200</v>
          </cell>
          <cell r="ME144">
            <v>3.5</v>
          </cell>
          <cell r="MI144">
            <v>1</v>
          </cell>
          <cell r="MJ144">
            <v>0</v>
          </cell>
          <cell r="MK144">
            <v>2</v>
          </cell>
          <cell r="MZ144">
            <v>0</v>
          </cell>
          <cell r="NA144">
            <v>0</v>
          </cell>
          <cell r="ND144">
            <v>0</v>
          </cell>
          <cell r="RV144">
            <v>4.5750910346456415</v>
          </cell>
        </row>
        <row r="147">
          <cell r="B147" t="str">
            <v>AE0929</v>
          </cell>
          <cell r="D147" t="str">
            <v>សៀន​ គាណែន</v>
          </cell>
          <cell r="E147" t="str">
            <v>SIEN KEANEN</v>
          </cell>
          <cell r="F147" t="str">
            <v>M</v>
          </cell>
          <cell r="G147">
            <v>35017</v>
          </cell>
          <cell r="H147" t="str">
            <v>ខ្មែរ</v>
          </cell>
          <cell r="I147" t="str">
            <v>EMB</v>
          </cell>
          <cell r="J147" t="str">
            <v>EMB</v>
          </cell>
          <cell r="K147" t="str">
            <v>EMB</v>
          </cell>
          <cell r="M147">
            <v>44631</v>
          </cell>
          <cell r="O147">
            <v>286</v>
          </cell>
          <cell r="ME147">
            <v>1</v>
          </cell>
          <cell r="MI147">
            <v>1</v>
          </cell>
          <cell r="MJ147">
            <v>0</v>
          </cell>
          <cell r="MK147">
            <v>0</v>
          </cell>
          <cell r="MZ147">
            <v>0</v>
          </cell>
          <cell r="NA147">
            <v>0</v>
          </cell>
          <cell r="ND147">
            <v>0</v>
          </cell>
          <cell r="RV147">
            <v>13.691010925399922</v>
          </cell>
        </row>
        <row r="148">
          <cell r="B148" t="str">
            <v>AE0930</v>
          </cell>
          <cell r="D148" t="str">
            <v>ពុត ​ផាន់ណា</v>
          </cell>
          <cell r="E148" t="str">
            <v>PUT PHANNA</v>
          </cell>
          <cell r="F148" t="str">
            <v>F</v>
          </cell>
          <cell r="G148">
            <v>35676</v>
          </cell>
          <cell r="H148" t="str">
            <v>ខ្មែរ</v>
          </cell>
          <cell r="I148" t="str">
            <v>EMB</v>
          </cell>
          <cell r="J148" t="str">
            <v>EMB</v>
          </cell>
          <cell r="K148" t="str">
            <v>EMB</v>
          </cell>
          <cell r="M148">
            <v>44631</v>
          </cell>
          <cell r="O148">
            <v>208</v>
          </cell>
          <cell r="ME148">
            <v>1</v>
          </cell>
          <cell r="MI148">
            <v>1</v>
          </cell>
          <cell r="MJ148">
            <v>0</v>
          </cell>
          <cell r="MK148">
            <v>0</v>
          </cell>
          <cell r="MZ148">
            <v>0</v>
          </cell>
          <cell r="NA148">
            <v>0</v>
          </cell>
          <cell r="ND148">
            <v>0</v>
          </cell>
          <cell r="RV148">
            <v>13.422229764579001</v>
          </cell>
        </row>
        <row r="149">
          <cell r="B149" t="str">
            <v>AE0932</v>
          </cell>
          <cell r="D149" t="str">
            <v>យុន​ យត់</v>
          </cell>
          <cell r="E149" t="str">
            <v>YON YOTH</v>
          </cell>
          <cell r="F149" t="str">
            <v>F</v>
          </cell>
          <cell r="G149">
            <v>35193</v>
          </cell>
          <cell r="H149" t="str">
            <v>ខ្មែរ</v>
          </cell>
          <cell r="I149" t="str">
            <v>EMB</v>
          </cell>
          <cell r="J149" t="str">
            <v>EMB</v>
          </cell>
          <cell r="K149" t="str">
            <v>QC</v>
          </cell>
          <cell r="M149">
            <v>44637</v>
          </cell>
          <cell r="O149">
            <v>200</v>
          </cell>
          <cell r="ME149">
            <v>5.5</v>
          </cell>
          <cell r="MI149">
            <v>1</v>
          </cell>
          <cell r="MJ149">
            <v>0</v>
          </cell>
          <cell r="MK149">
            <v>0</v>
          </cell>
          <cell r="MZ149">
            <v>0</v>
          </cell>
          <cell r="NA149">
            <v>0</v>
          </cell>
          <cell r="ND149">
            <v>5</v>
          </cell>
          <cell r="RV149">
            <v>5.7491887979789933</v>
          </cell>
        </row>
        <row r="152">
          <cell r="B152" t="str">
            <v>AE0956</v>
          </cell>
          <cell r="D152" t="str">
            <v>មាស ​ម៉ូលីការ</v>
          </cell>
          <cell r="E152" t="str">
            <v>MEAS MOLIKA</v>
          </cell>
          <cell r="F152" t="str">
            <v>F</v>
          </cell>
          <cell r="G152">
            <v>31980</v>
          </cell>
          <cell r="H152" t="str">
            <v>ខ្មែរ</v>
          </cell>
          <cell r="I152" t="str">
            <v>EMB</v>
          </cell>
          <cell r="J152" t="str">
            <v>EMB</v>
          </cell>
          <cell r="K152" t="str">
            <v>QC</v>
          </cell>
          <cell r="M152">
            <v>44720</v>
          </cell>
          <cell r="O152">
            <v>200</v>
          </cell>
          <cell r="ME152">
            <v>5</v>
          </cell>
          <cell r="MI152">
            <v>1</v>
          </cell>
          <cell r="MJ152">
            <v>0</v>
          </cell>
          <cell r="MK152">
            <v>0</v>
          </cell>
          <cell r="MZ152">
            <v>0</v>
          </cell>
          <cell r="NA152">
            <v>0</v>
          </cell>
          <cell r="RV152">
            <v>3.2854127704498302</v>
          </cell>
        </row>
      </sheetData>
      <sheetData sheetId="6">
        <row r="8">
          <cell r="AL8">
            <v>24.5</v>
          </cell>
          <cell r="AM8">
            <v>0</v>
          </cell>
          <cell r="AU8">
            <v>0</v>
          </cell>
          <cell r="AV8">
            <v>1</v>
          </cell>
          <cell r="AY8">
            <v>10</v>
          </cell>
          <cell r="AZ8">
            <v>8</v>
          </cell>
          <cell r="EA8">
            <v>11.5</v>
          </cell>
        </row>
        <row r="10">
          <cell r="AL10">
            <v>23.5</v>
          </cell>
          <cell r="AM10">
            <v>0</v>
          </cell>
          <cell r="AU10">
            <v>0</v>
          </cell>
          <cell r="AV10">
            <v>1</v>
          </cell>
          <cell r="AY10">
            <v>10</v>
          </cell>
          <cell r="AZ10">
            <v>8</v>
          </cell>
          <cell r="EA10">
            <v>8.5</v>
          </cell>
        </row>
        <row r="13">
          <cell r="AL13">
            <v>25</v>
          </cell>
          <cell r="AM13">
            <v>0</v>
          </cell>
          <cell r="AU13">
            <v>0</v>
          </cell>
          <cell r="AV13">
            <v>1</v>
          </cell>
          <cell r="AY13">
            <v>10</v>
          </cell>
          <cell r="AZ13">
            <v>8</v>
          </cell>
          <cell r="EA13">
            <v>12</v>
          </cell>
        </row>
        <row r="14">
          <cell r="AL14">
            <v>22</v>
          </cell>
          <cell r="AM14">
            <v>0</v>
          </cell>
          <cell r="AU14">
            <v>0</v>
          </cell>
          <cell r="AV14">
            <v>1</v>
          </cell>
          <cell r="AY14">
            <v>10</v>
          </cell>
          <cell r="AZ14">
            <v>8</v>
          </cell>
          <cell r="EA14">
            <v>6</v>
          </cell>
        </row>
        <row r="16">
          <cell r="AL16">
            <v>25</v>
          </cell>
          <cell r="AM16">
            <v>0</v>
          </cell>
          <cell r="AU16">
            <v>0</v>
          </cell>
          <cell r="AV16">
            <v>1</v>
          </cell>
          <cell r="AY16">
            <v>10</v>
          </cell>
          <cell r="AZ16">
            <v>8</v>
          </cell>
          <cell r="EA16">
            <v>11.5</v>
          </cell>
        </row>
        <row r="19">
          <cell r="AL19">
            <v>21</v>
          </cell>
          <cell r="AM19">
            <v>0</v>
          </cell>
          <cell r="AU19">
            <v>0</v>
          </cell>
          <cell r="AV19">
            <v>1</v>
          </cell>
          <cell r="AY19">
            <v>10</v>
          </cell>
          <cell r="AZ19">
            <v>8</v>
          </cell>
          <cell r="EA19">
            <v>5.75</v>
          </cell>
        </row>
        <row r="20">
          <cell r="AL20">
            <v>21</v>
          </cell>
          <cell r="AM20">
            <v>0</v>
          </cell>
          <cell r="AU20">
            <v>0</v>
          </cell>
          <cell r="AV20">
            <v>1</v>
          </cell>
          <cell r="AY20">
            <v>9.6153846153846168</v>
          </cell>
          <cell r="AZ20">
            <v>8</v>
          </cell>
          <cell r="EA20">
            <v>6</v>
          </cell>
        </row>
        <row r="21">
          <cell r="AL21">
            <v>22</v>
          </cell>
          <cell r="AM21">
            <v>0</v>
          </cell>
          <cell r="AU21">
            <v>0</v>
          </cell>
          <cell r="AV21">
            <v>1</v>
          </cell>
          <cell r="AY21">
            <v>10</v>
          </cell>
          <cell r="AZ21">
            <v>8</v>
          </cell>
          <cell r="EA21">
            <v>6</v>
          </cell>
        </row>
        <row r="23">
          <cell r="AL23">
            <v>20.5</v>
          </cell>
          <cell r="AM23">
            <v>0</v>
          </cell>
          <cell r="AU23">
            <v>0</v>
          </cell>
          <cell r="AV23">
            <v>1</v>
          </cell>
          <cell r="AY23">
            <v>9.6153846153846168</v>
          </cell>
          <cell r="AZ23">
            <v>8</v>
          </cell>
          <cell r="EA23">
            <v>5</v>
          </cell>
        </row>
        <row r="24">
          <cell r="AL24">
            <v>24.5</v>
          </cell>
          <cell r="AM24">
            <v>0</v>
          </cell>
          <cell r="AU24">
            <v>0</v>
          </cell>
          <cell r="AV24">
            <v>1</v>
          </cell>
          <cell r="AY24">
            <v>10</v>
          </cell>
          <cell r="AZ24">
            <v>8</v>
          </cell>
          <cell r="EA24">
            <v>11.5</v>
          </cell>
        </row>
        <row r="26">
          <cell r="AL26">
            <v>22</v>
          </cell>
          <cell r="AM26">
            <v>0</v>
          </cell>
          <cell r="AU26">
            <v>0</v>
          </cell>
          <cell r="AV26">
            <v>1</v>
          </cell>
          <cell r="AY26">
            <v>10</v>
          </cell>
          <cell r="AZ26">
            <v>8</v>
          </cell>
          <cell r="EA26">
            <v>8.5</v>
          </cell>
        </row>
        <row r="27">
          <cell r="AL27">
            <v>22</v>
          </cell>
          <cell r="AM27">
            <v>0</v>
          </cell>
          <cell r="AU27">
            <v>0</v>
          </cell>
          <cell r="AV27">
            <v>1</v>
          </cell>
          <cell r="AY27">
            <v>10</v>
          </cell>
          <cell r="AZ27">
            <v>8</v>
          </cell>
          <cell r="EA27">
            <v>6</v>
          </cell>
        </row>
        <row r="29">
          <cell r="AL29">
            <v>21</v>
          </cell>
          <cell r="AM29">
            <v>0</v>
          </cell>
          <cell r="AU29">
            <v>0</v>
          </cell>
          <cell r="AV29">
            <v>1</v>
          </cell>
          <cell r="AY29">
            <v>10</v>
          </cell>
          <cell r="AZ29">
            <v>8</v>
          </cell>
          <cell r="EA29">
            <v>6.5</v>
          </cell>
        </row>
        <row r="30">
          <cell r="AL30">
            <v>20</v>
          </cell>
          <cell r="AM30">
            <v>0</v>
          </cell>
          <cell r="AU30">
            <v>0</v>
          </cell>
          <cell r="AV30">
            <v>1</v>
          </cell>
          <cell r="AY30">
            <v>10</v>
          </cell>
          <cell r="AZ30">
            <v>8</v>
          </cell>
          <cell r="EA30">
            <v>7.5</v>
          </cell>
        </row>
        <row r="31">
          <cell r="AL31">
            <v>19.5</v>
          </cell>
          <cell r="AM31">
            <v>0</v>
          </cell>
          <cell r="AU31">
            <v>0</v>
          </cell>
          <cell r="AV31">
            <v>1</v>
          </cell>
          <cell r="AY31">
            <v>9.6153846153846168</v>
          </cell>
          <cell r="AZ31">
            <v>8</v>
          </cell>
          <cell r="EA31">
            <v>5</v>
          </cell>
        </row>
        <row r="32">
          <cell r="AL32">
            <v>23.5</v>
          </cell>
          <cell r="AM32">
            <v>0</v>
          </cell>
          <cell r="AU32">
            <v>0</v>
          </cell>
          <cell r="AV32">
            <v>1</v>
          </cell>
          <cell r="AY32">
            <v>10</v>
          </cell>
          <cell r="AZ32">
            <v>8</v>
          </cell>
          <cell r="EA32">
            <v>9.25</v>
          </cell>
        </row>
        <row r="33">
          <cell r="AL33">
            <v>18.5</v>
          </cell>
          <cell r="AM33">
            <v>0</v>
          </cell>
          <cell r="AU33">
            <v>0</v>
          </cell>
          <cell r="AV33">
            <v>1</v>
          </cell>
          <cell r="AY33">
            <v>10</v>
          </cell>
          <cell r="AZ33">
            <v>8</v>
          </cell>
          <cell r="EA33">
            <v>5.5</v>
          </cell>
        </row>
        <row r="35">
          <cell r="AL35">
            <v>23</v>
          </cell>
          <cell r="AM35">
            <v>0</v>
          </cell>
          <cell r="AU35">
            <v>0</v>
          </cell>
          <cell r="AV35">
            <v>1</v>
          </cell>
          <cell r="AY35">
            <v>10</v>
          </cell>
          <cell r="AZ35">
            <v>8</v>
          </cell>
          <cell r="EA35">
            <v>7</v>
          </cell>
        </row>
        <row r="38">
          <cell r="AL38">
            <v>22</v>
          </cell>
          <cell r="AM38">
            <v>0</v>
          </cell>
          <cell r="AU38">
            <v>0</v>
          </cell>
          <cell r="AV38">
            <v>1</v>
          </cell>
          <cell r="AY38">
            <v>10</v>
          </cell>
          <cell r="AZ38">
            <v>8</v>
          </cell>
          <cell r="EA38">
            <v>6.5</v>
          </cell>
        </row>
        <row r="42">
          <cell r="AL42">
            <v>18.5</v>
          </cell>
          <cell r="AM42">
            <v>0</v>
          </cell>
          <cell r="AU42">
            <v>0</v>
          </cell>
          <cell r="AV42">
            <v>1</v>
          </cell>
          <cell r="AY42">
            <v>10</v>
          </cell>
          <cell r="AZ42">
            <v>8</v>
          </cell>
          <cell r="EA42">
            <v>5.5</v>
          </cell>
        </row>
        <row r="43">
          <cell r="AL43">
            <v>20.5</v>
          </cell>
          <cell r="AM43">
            <v>0</v>
          </cell>
          <cell r="AU43">
            <v>0</v>
          </cell>
          <cell r="AV43">
            <v>1</v>
          </cell>
          <cell r="AY43">
            <v>9.6153846153846168</v>
          </cell>
          <cell r="AZ43">
            <v>8</v>
          </cell>
          <cell r="EA43">
            <v>5.5</v>
          </cell>
        </row>
        <row r="45">
          <cell r="AL45">
            <v>19</v>
          </cell>
          <cell r="AM45">
            <v>0</v>
          </cell>
          <cell r="AU45">
            <v>0</v>
          </cell>
          <cell r="AV45">
            <v>1</v>
          </cell>
          <cell r="AY45">
            <v>10</v>
          </cell>
          <cell r="AZ45">
            <v>8</v>
          </cell>
          <cell r="EA45">
            <v>6</v>
          </cell>
        </row>
        <row r="47">
          <cell r="AL47">
            <v>20.5</v>
          </cell>
          <cell r="AM47">
            <v>0</v>
          </cell>
          <cell r="AU47">
            <v>0</v>
          </cell>
          <cell r="AV47">
            <v>1</v>
          </cell>
          <cell r="AY47">
            <v>10</v>
          </cell>
          <cell r="AZ47">
            <v>8</v>
          </cell>
          <cell r="EA47">
            <v>5.5</v>
          </cell>
        </row>
        <row r="48">
          <cell r="AL48">
            <v>21.5</v>
          </cell>
          <cell r="AM48">
            <v>0</v>
          </cell>
          <cell r="AU48">
            <v>0</v>
          </cell>
          <cell r="AV48">
            <v>1</v>
          </cell>
          <cell r="AY48">
            <v>10</v>
          </cell>
          <cell r="AZ48">
            <v>8</v>
          </cell>
          <cell r="EA48">
            <v>7</v>
          </cell>
        </row>
        <row r="49">
          <cell r="AL49">
            <v>21</v>
          </cell>
          <cell r="AM49">
            <v>0</v>
          </cell>
          <cell r="AU49">
            <v>0</v>
          </cell>
          <cell r="AV49">
            <v>1</v>
          </cell>
          <cell r="AY49">
            <v>10</v>
          </cell>
          <cell r="AZ49">
            <v>8</v>
          </cell>
          <cell r="EA49">
            <v>5.5</v>
          </cell>
        </row>
        <row r="50">
          <cell r="AL50">
            <v>20</v>
          </cell>
          <cell r="AM50">
            <v>0</v>
          </cell>
          <cell r="AU50">
            <v>0</v>
          </cell>
          <cell r="AV50">
            <v>1</v>
          </cell>
          <cell r="AY50">
            <v>10</v>
          </cell>
          <cell r="AZ50">
            <v>8</v>
          </cell>
          <cell r="EA50">
            <v>7</v>
          </cell>
        </row>
        <row r="51">
          <cell r="AL51">
            <v>20</v>
          </cell>
          <cell r="AM51">
            <v>0</v>
          </cell>
          <cell r="AU51">
            <v>0</v>
          </cell>
          <cell r="AV51">
            <v>1</v>
          </cell>
          <cell r="AY51">
            <v>10</v>
          </cell>
          <cell r="AZ51">
            <v>8</v>
          </cell>
          <cell r="EA51">
            <v>5</v>
          </cell>
        </row>
        <row r="54">
          <cell r="AL54">
            <v>18</v>
          </cell>
          <cell r="AM54">
            <v>0</v>
          </cell>
          <cell r="AU54">
            <v>0</v>
          </cell>
          <cell r="AV54">
            <v>1</v>
          </cell>
          <cell r="AY54">
            <v>10</v>
          </cell>
          <cell r="AZ54">
            <v>8</v>
          </cell>
          <cell r="EA54">
            <v>5</v>
          </cell>
        </row>
        <row r="55">
          <cell r="AL55">
            <v>22</v>
          </cell>
          <cell r="AM55">
            <v>0</v>
          </cell>
          <cell r="AU55">
            <v>0</v>
          </cell>
          <cell r="AV55">
            <v>1</v>
          </cell>
          <cell r="AY55">
            <v>10</v>
          </cell>
          <cell r="AZ55">
            <v>8</v>
          </cell>
          <cell r="EA55">
            <v>9</v>
          </cell>
        </row>
        <row r="60">
          <cell r="AL60">
            <v>25</v>
          </cell>
          <cell r="AM60">
            <v>0</v>
          </cell>
          <cell r="AU60">
            <v>0</v>
          </cell>
          <cell r="AV60">
            <v>1</v>
          </cell>
          <cell r="AY60">
            <v>10</v>
          </cell>
          <cell r="AZ60">
            <v>8</v>
          </cell>
          <cell r="EA60">
            <v>12</v>
          </cell>
        </row>
        <row r="61">
          <cell r="AL61">
            <v>22</v>
          </cell>
          <cell r="AM61">
            <v>0</v>
          </cell>
          <cell r="AU61">
            <v>0</v>
          </cell>
          <cell r="AV61">
            <v>1</v>
          </cell>
          <cell r="AY61">
            <v>10</v>
          </cell>
          <cell r="AZ61">
            <v>8</v>
          </cell>
          <cell r="EA61">
            <v>6.5</v>
          </cell>
        </row>
        <row r="62">
          <cell r="AL62">
            <v>21.5</v>
          </cell>
          <cell r="AM62">
            <v>0</v>
          </cell>
          <cell r="AU62">
            <v>0</v>
          </cell>
          <cell r="AV62">
            <v>1</v>
          </cell>
          <cell r="AY62">
            <v>10</v>
          </cell>
          <cell r="AZ62">
            <v>8</v>
          </cell>
          <cell r="EA62">
            <v>6.5</v>
          </cell>
        </row>
        <row r="65">
          <cell r="AL65">
            <v>19.5</v>
          </cell>
          <cell r="AM65">
            <v>0</v>
          </cell>
          <cell r="AU65">
            <v>0</v>
          </cell>
          <cell r="AV65">
            <v>1</v>
          </cell>
          <cell r="AY65">
            <v>9.6153846153846168</v>
          </cell>
          <cell r="AZ65">
            <v>8</v>
          </cell>
          <cell r="EA65">
            <v>4.5</v>
          </cell>
        </row>
        <row r="67">
          <cell r="AL67">
            <v>20</v>
          </cell>
          <cell r="AM67">
            <v>0</v>
          </cell>
          <cell r="AU67">
            <v>0</v>
          </cell>
          <cell r="AV67">
            <v>1</v>
          </cell>
          <cell r="AY67">
            <v>10</v>
          </cell>
          <cell r="AZ67">
            <v>8</v>
          </cell>
          <cell r="EA67">
            <v>6.5</v>
          </cell>
        </row>
        <row r="72">
          <cell r="AL72">
            <v>18.5</v>
          </cell>
          <cell r="AM72">
            <v>0</v>
          </cell>
          <cell r="AU72">
            <v>0</v>
          </cell>
          <cell r="AV72">
            <v>1</v>
          </cell>
          <cell r="AY72">
            <v>10</v>
          </cell>
          <cell r="AZ72">
            <v>8</v>
          </cell>
          <cell r="EA72">
            <v>4.5</v>
          </cell>
        </row>
        <row r="73">
          <cell r="AL73">
            <v>22</v>
          </cell>
          <cell r="AM73">
            <v>0</v>
          </cell>
          <cell r="AU73">
            <v>0</v>
          </cell>
          <cell r="AV73">
            <v>1</v>
          </cell>
          <cell r="AY73">
            <v>10</v>
          </cell>
          <cell r="AZ73">
            <v>8</v>
          </cell>
          <cell r="EA73">
            <v>6.5</v>
          </cell>
        </row>
        <row r="74">
          <cell r="AL74">
            <v>22</v>
          </cell>
          <cell r="AM74">
            <v>0</v>
          </cell>
          <cell r="AU74">
            <v>0</v>
          </cell>
          <cell r="AV74">
            <v>1</v>
          </cell>
          <cell r="AY74">
            <v>10</v>
          </cell>
          <cell r="AZ74">
            <v>8</v>
          </cell>
          <cell r="EA74">
            <v>9</v>
          </cell>
        </row>
        <row r="76">
          <cell r="AL76">
            <v>21.5</v>
          </cell>
          <cell r="AM76">
            <v>0</v>
          </cell>
          <cell r="AU76">
            <v>0</v>
          </cell>
          <cell r="AV76">
            <v>1</v>
          </cell>
          <cell r="AY76">
            <v>10</v>
          </cell>
          <cell r="AZ76">
            <v>8</v>
          </cell>
          <cell r="EA76">
            <v>8.5</v>
          </cell>
        </row>
        <row r="77">
          <cell r="AL77">
            <v>23.5</v>
          </cell>
          <cell r="AM77">
            <v>0</v>
          </cell>
          <cell r="AU77">
            <v>0</v>
          </cell>
          <cell r="AV77">
            <v>1</v>
          </cell>
          <cell r="AY77">
            <v>10</v>
          </cell>
          <cell r="AZ77">
            <v>8</v>
          </cell>
          <cell r="EA77">
            <v>10.5</v>
          </cell>
        </row>
        <row r="82">
          <cell r="AL82">
            <v>20.5</v>
          </cell>
          <cell r="AM82">
            <v>0</v>
          </cell>
          <cell r="AU82">
            <v>0</v>
          </cell>
          <cell r="AV82">
            <v>1</v>
          </cell>
          <cell r="AY82">
            <v>9.6153846153846168</v>
          </cell>
          <cell r="AZ82">
            <v>8</v>
          </cell>
          <cell r="EA82">
            <v>6.25</v>
          </cell>
        </row>
        <row r="83">
          <cell r="AL83">
            <v>20</v>
          </cell>
          <cell r="AM83">
            <v>0</v>
          </cell>
          <cell r="AU83">
            <v>0</v>
          </cell>
          <cell r="AV83">
            <v>1</v>
          </cell>
          <cell r="AY83">
            <v>9.6153846153846168</v>
          </cell>
          <cell r="AZ83">
            <v>8</v>
          </cell>
          <cell r="EA83">
            <v>5.5</v>
          </cell>
        </row>
        <row r="84">
          <cell r="AL84">
            <v>21</v>
          </cell>
          <cell r="AM84">
            <v>0</v>
          </cell>
          <cell r="AU84">
            <v>0</v>
          </cell>
          <cell r="AV84">
            <v>1</v>
          </cell>
          <cell r="AY84">
            <v>9.6153846153846168</v>
          </cell>
          <cell r="AZ84">
            <v>8</v>
          </cell>
          <cell r="EA84">
            <v>6.5</v>
          </cell>
        </row>
        <row r="86">
          <cell r="AL86">
            <v>24.5</v>
          </cell>
          <cell r="AM86">
            <v>0</v>
          </cell>
          <cell r="AU86">
            <v>0</v>
          </cell>
          <cell r="AV86">
            <v>1</v>
          </cell>
          <cell r="AY86">
            <v>10</v>
          </cell>
          <cell r="AZ86">
            <v>8</v>
          </cell>
          <cell r="EA86">
            <v>11.5</v>
          </cell>
        </row>
        <row r="87">
          <cell r="AL87">
            <v>24</v>
          </cell>
          <cell r="AM87">
            <v>0</v>
          </cell>
          <cell r="AU87">
            <v>0</v>
          </cell>
          <cell r="AV87">
            <v>1</v>
          </cell>
          <cell r="AY87">
            <v>10</v>
          </cell>
          <cell r="AZ87">
            <v>8</v>
          </cell>
          <cell r="EA87">
            <v>11</v>
          </cell>
        </row>
        <row r="91">
          <cell r="AL91">
            <v>22.5</v>
          </cell>
          <cell r="AM91">
            <v>0</v>
          </cell>
          <cell r="AU91">
            <v>0</v>
          </cell>
          <cell r="AV91">
            <v>1</v>
          </cell>
          <cell r="AY91">
            <v>10</v>
          </cell>
          <cell r="AZ91">
            <v>8</v>
          </cell>
          <cell r="EA91">
            <v>7</v>
          </cell>
        </row>
        <row r="92">
          <cell r="AL92">
            <v>22</v>
          </cell>
          <cell r="AM92">
            <v>0</v>
          </cell>
          <cell r="AU92">
            <v>0</v>
          </cell>
          <cell r="AV92">
            <v>1</v>
          </cell>
          <cell r="AY92">
            <v>10</v>
          </cell>
          <cell r="AZ92">
            <v>8</v>
          </cell>
          <cell r="EA92">
            <v>9</v>
          </cell>
        </row>
        <row r="93">
          <cell r="AL93">
            <v>20</v>
          </cell>
          <cell r="AM93">
            <v>0</v>
          </cell>
          <cell r="AU93">
            <v>0</v>
          </cell>
          <cell r="AV93">
            <v>1</v>
          </cell>
          <cell r="AY93">
            <v>10</v>
          </cell>
          <cell r="AZ93">
            <v>8</v>
          </cell>
          <cell r="EA93">
            <v>5.5</v>
          </cell>
        </row>
        <row r="94">
          <cell r="AL94">
            <v>19</v>
          </cell>
          <cell r="AM94">
            <v>0</v>
          </cell>
          <cell r="AU94">
            <v>0</v>
          </cell>
          <cell r="AV94">
            <v>1</v>
          </cell>
          <cell r="AY94">
            <v>10</v>
          </cell>
          <cell r="AZ94">
            <v>8</v>
          </cell>
          <cell r="EA94">
            <v>6</v>
          </cell>
        </row>
        <row r="95">
          <cell r="AL95">
            <v>19.5</v>
          </cell>
          <cell r="AM95">
            <v>0</v>
          </cell>
          <cell r="AU95">
            <v>0</v>
          </cell>
          <cell r="AV95">
            <v>1</v>
          </cell>
          <cell r="AY95">
            <v>10</v>
          </cell>
          <cell r="AZ95">
            <v>8</v>
          </cell>
          <cell r="EA95">
            <v>6</v>
          </cell>
        </row>
        <row r="96">
          <cell r="AL96">
            <v>18.5</v>
          </cell>
          <cell r="AM96">
            <v>0</v>
          </cell>
          <cell r="AU96">
            <v>0</v>
          </cell>
          <cell r="AV96">
            <v>1</v>
          </cell>
          <cell r="AY96">
            <v>10</v>
          </cell>
          <cell r="AZ96">
            <v>8</v>
          </cell>
          <cell r="EA96">
            <v>5</v>
          </cell>
        </row>
        <row r="98">
          <cell r="AL98">
            <v>18.5</v>
          </cell>
          <cell r="AM98">
            <v>0</v>
          </cell>
          <cell r="AU98">
            <v>0</v>
          </cell>
          <cell r="AV98">
            <v>1</v>
          </cell>
          <cell r="AY98">
            <v>10</v>
          </cell>
          <cell r="AZ98">
            <v>8</v>
          </cell>
          <cell r="EA98">
            <v>5</v>
          </cell>
        </row>
        <row r="101">
          <cell r="AL101">
            <v>21</v>
          </cell>
          <cell r="AM101">
            <v>0</v>
          </cell>
          <cell r="AU101">
            <v>0</v>
          </cell>
          <cell r="AV101">
            <v>1</v>
          </cell>
          <cell r="AY101">
            <v>10</v>
          </cell>
          <cell r="AZ101">
            <v>8</v>
          </cell>
          <cell r="EA101">
            <v>7.5</v>
          </cell>
        </row>
        <row r="105">
          <cell r="AL105">
            <v>21</v>
          </cell>
          <cell r="AM105">
            <v>0</v>
          </cell>
          <cell r="AU105">
            <v>0</v>
          </cell>
          <cell r="AV105">
            <v>1</v>
          </cell>
          <cell r="AY105">
            <v>10</v>
          </cell>
          <cell r="AZ105">
            <v>8</v>
          </cell>
          <cell r="EA105">
            <v>5.5</v>
          </cell>
        </row>
        <row r="108">
          <cell r="AL108">
            <v>22.5</v>
          </cell>
          <cell r="AM108">
            <v>0</v>
          </cell>
          <cell r="AU108">
            <v>0</v>
          </cell>
          <cell r="AV108">
            <v>1</v>
          </cell>
          <cell r="AY108">
            <v>10</v>
          </cell>
          <cell r="AZ108">
            <v>8</v>
          </cell>
          <cell r="EA108">
            <v>9.5</v>
          </cell>
        </row>
        <row r="109">
          <cell r="AL109">
            <v>22</v>
          </cell>
          <cell r="AM109">
            <v>0</v>
          </cell>
          <cell r="AU109">
            <v>0</v>
          </cell>
          <cell r="AV109">
            <v>1</v>
          </cell>
          <cell r="AY109">
            <v>10</v>
          </cell>
          <cell r="AZ109">
            <v>8</v>
          </cell>
          <cell r="EA109">
            <v>7</v>
          </cell>
        </row>
        <row r="110">
          <cell r="AL110">
            <v>18.5</v>
          </cell>
          <cell r="AM110">
            <v>0</v>
          </cell>
          <cell r="AU110">
            <v>0</v>
          </cell>
          <cell r="AV110">
            <v>1</v>
          </cell>
          <cell r="AY110">
            <v>10</v>
          </cell>
          <cell r="AZ110">
            <v>8</v>
          </cell>
          <cell r="EA110">
            <v>5.5</v>
          </cell>
        </row>
        <row r="111">
          <cell r="AL111">
            <v>18.5</v>
          </cell>
          <cell r="AM111">
            <v>0</v>
          </cell>
          <cell r="AU111">
            <v>0</v>
          </cell>
          <cell r="AV111">
            <v>1</v>
          </cell>
          <cell r="AY111">
            <v>10</v>
          </cell>
          <cell r="AZ111">
            <v>8</v>
          </cell>
          <cell r="EA111">
            <v>5.5</v>
          </cell>
        </row>
        <row r="112">
          <cell r="AL112">
            <v>17</v>
          </cell>
          <cell r="AM112">
            <v>0</v>
          </cell>
          <cell r="AU112">
            <v>0</v>
          </cell>
          <cell r="AV112">
            <v>1</v>
          </cell>
          <cell r="AY112">
            <v>9.6153846153846168</v>
          </cell>
          <cell r="AZ112">
            <v>8</v>
          </cell>
          <cell r="EA112">
            <v>4</v>
          </cell>
        </row>
        <row r="115">
          <cell r="AL115">
            <v>16.5</v>
          </cell>
          <cell r="AM115">
            <v>0</v>
          </cell>
          <cell r="AU115">
            <v>0</v>
          </cell>
          <cell r="AV115">
            <v>1</v>
          </cell>
          <cell r="AY115">
            <v>8.4615384615384617</v>
          </cell>
          <cell r="AZ115">
            <v>8</v>
          </cell>
          <cell r="EA115">
            <v>3.5</v>
          </cell>
        </row>
        <row r="117">
          <cell r="AL117">
            <v>20.5</v>
          </cell>
          <cell r="AM117">
            <v>0</v>
          </cell>
          <cell r="AU117">
            <v>0</v>
          </cell>
          <cell r="AV117">
            <v>1</v>
          </cell>
          <cell r="AY117">
            <v>10</v>
          </cell>
          <cell r="AZ117">
            <v>8</v>
          </cell>
          <cell r="EA117">
            <v>5.75</v>
          </cell>
        </row>
        <row r="118">
          <cell r="AL118">
            <v>18</v>
          </cell>
          <cell r="AM118">
            <v>0</v>
          </cell>
          <cell r="AU118">
            <v>0</v>
          </cell>
          <cell r="AV118">
            <v>1</v>
          </cell>
          <cell r="AY118">
            <v>10</v>
          </cell>
          <cell r="AZ118">
            <v>8</v>
          </cell>
          <cell r="EA118">
            <v>5</v>
          </cell>
        </row>
        <row r="121">
          <cell r="AL121">
            <v>22</v>
          </cell>
          <cell r="AM121">
            <v>0</v>
          </cell>
          <cell r="AU121">
            <v>0</v>
          </cell>
          <cell r="AV121">
            <v>1</v>
          </cell>
          <cell r="AY121">
            <v>10</v>
          </cell>
          <cell r="AZ121">
            <v>8</v>
          </cell>
          <cell r="EA121">
            <v>7</v>
          </cell>
        </row>
        <row r="125">
          <cell r="AL125">
            <v>20.5</v>
          </cell>
          <cell r="AM125">
            <v>0</v>
          </cell>
          <cell r="AU125">
            <v>0</v>
          </cell>
          <cell r="AV125">
            <v>1</v>
          </cell>
          <cell r="AY125">
            <v>10</v>
          </cell>
          <cell r="AZ125">
            <v>8</v>
          </cell>
          <cell r="EA125">
            <v>5.5</v>
          </cell>
        </row>
        <row r="126">
          <cell r="AL126">
            <v>18.5</v>
          </cell>
          <cell r="AM126">
            <v>0</v>
          </cell>
          <cell r="AU126">
            <v>0</v>
          </cell>
          <cell r="AV126">
            <v>1</v>
          </cell>
          <cell r="AY126">
            <v>9.6153846153846168</v>
          </cell>
          <cell r="AZ126">
            <v>8</v>
          </cell>
          <cell r="EA126">
            <v>4.5</v>
          </cell>
        </row>
        <row r="127">
          <cell r="AL127">
            <v>18.5</v>
          </cell>
          <cell r="AM127">
            <v>0</v>
          </cell>
          <cell r="AU127">
            <v>0</v>
          </cell>
          <cell r="AV127">
            <v>1</v>
          </cell>
          <cell r="AY127">
            <v>10</v>
          </cell>
          <cell r="AZ127">
            <v>8</v>
          </cell>
          <cell r="EA127">
            <v>5</v>
          </cell>
        </row>
        <row r="128">
          <cell r="AL128">
            <v>16</v>
          </cell>
          <cell r="AM128">
            <v>0</v>
          </cell>
          <cell r="AU128">
            <v>0</v>
          </cell>
          <cell r="AV128">
            <v>1</v>
          </cell>
          <cell r="AY128">
            <v>9.0384615384615383</v>
          </cell>
          <cell r="AZ128">
            <v>8</v>
          </cell>
          <cell r="EA128">
            <v>4</v>
          </cell>
        </row>
        <row r="129">
          <cell r="AL129">
            <v>18.5</v>
          </cell>
          <cell r="AM129">
            <v>0</v>
          </cell>
          <cell r="AU129">
            <v>0</v>
          </cell>
          <cell r="AV129">
            <v>1</v>
          </cell>
          <cell r="AY129">
            <v>10</v>
          </cell>
          <cell r="AZ129">
            <v>8</v>
          </cell>
          <cell r="EA129">
            <v>6</v>
          </cell>
        </row>
        <row r="130">
          <cell r="AL130">
            <v>19.5</v>
          </cell>
          <cell r="AM130">
            <v>0</v>
          </cell>
          <cell r="AU130">
            <v>0</v>
          </cell>
          <cell r="AV130">
            <v>1</v>
          </cell>
          <cell r="AY130">
            <v>9.6153846153846168</v>
          </cell>
          <cell r="AZ130">
            <v>8</v>
          </cell>
          <cell r="EA130">
            <v>4.5</v>
          </cell>
        </row>
        <row r="131">
          <cell r="AL131">
            <v>21.5</v>
          </cell>
          <cell r="AM131">
            <v>0</v>
          </cell>
          <cell r="AU131">
            <v>0</v>
          </cell>
          <cell r="AV131">
            <v>1</v>
          </cell>
          <cell r="AY131">
            <v>10</v>
          </cell>
          <cell r="AZ131">
            <v>8</v>
          </cell>
          <cell r="EA131">
            <v>6.5</v>
          </cell>
        </row>
        <row r="132">
          <cell r="AL132">
            <v>20.5</v>
          </cell>
          <cell r="AM132">
            <v>0</v>
          </cell>
          <cell r="AU132">
            <v>0</v>
          </cell>
          <cell r="AV132">
            <v>1</v>
          </cell>
          <cell r="AY132">
            <v>10</v>
          </cell>
          <cell r="AZ132">
            <v>8</v>
          </cell>
          <cell r="EA132">
            <v>5.5</v>
          </cell>
        </row>
        <row r="133">
          <cell r="AL133">
            <v>21</v>
          </cell>
          <cell r="AM133">
            <v>0</v>
          </cell>
          <cell r="AU133">
            <v>0</v>
          </cell>
          <cell r="AV133">
            <v>1</v>
          </cell>
          <cell r="AY133">
            <v>10</v>
          </cell>
          <cell r="AZ133">
            <v>8</v>
          </cell>
          <cell r="EA133">
            <v>6.5</v>
          </cell>
        </row>
        <row r="134">
          <cell r="AL134">
            <v>20.5</v>
          </cell>
          <cell r="AM134">
            <v>0</v>
          </cell>
          <cell r="AU134">
            <v>0</v>
          </cell>
          <cell r="AV134">
            <v>1</v>
          </cell>
          <cell r="AY134">
            <v>10</v>
          </cell>
          <cell r="AZ134">
            <v>8</v>
          </cell>
          <cell r="EA134">
            <v>5.5</v>
          </cell>
        </row>
        <row r="135">
          <cell r="AL135">
            <v>19.5</v>
          </cell>
          <cell r="AM135">
            <v>0</v>
          </cell>
          <cell r="AU135">
            <v>0</v>
          </cell>
          <cell r="AV135">
            <v>1</v>
          </cell>
          <cell r="AY135">
            <v>9.6153846153846168</v>
          </cell>
          <cell r="AZ135">
            <v>8</v>
          </cell>
          <cell r="EA135">
            <v>5</v>
          </cell>
        </row>
        <row r="137">
          <cell r="AL137">
            <v>21</v>
          </cell>
          <cell r="AM137">
            <v>0</v>
          </cell>
          <cell r="AU137">
            <v>0</v>
          </cell>
          <cell r="AV137">
            <v>1</v>
          </cell>
          <cell r="AY137">
            <v>10</v>
          </cell>
          <cell r="AZ137">
            <v>8</v>
          </cell>
          <cell r="EA137">
            <v>8</v>
          </cell>
        </row>
        <row r="138">
          <cell r="AL138">
            <v>25</v>
          </cell>
          <cell r="AM138">
            <v>0</v>
          </cell>
          <cell r="AU138">
            <v>0</v>
          </cell>
          <cell r="AV138">
            <v>1</v>
          </cell>
          <cell r="AY138">
            <v>10</v>
          </cell>
          <cell r="AZ138">
            <v>8</v>
          </cell>
          <cell r="EA138">
            <v>11.5</v>
          </cell>
        </row>
        <row r="142">
          <cell r="AL142">
            <v>22</v>
          </cell>
          <cell r="AM142">
            <v>0</v>
          </cell>
          <cell r="AU142">
            <v>0</v>
          </cell>
          <cell r="AV142">
            <v>1</v>
          </cell>
          <cell r="AY142">
            <v>10</v>
          </cell>
          <cell r="AZ142">
            <v>8</v>
          </cell>
          <cell r="EA142">
            <v>9</v>
          </cell>
        </row>
        <row r="143">
          <cell r="AL143">
            <v>20.5</v>
          </cell>
          <cell r="AM143">
            <v>0</v>
          </cell>
          <cell r="AU143">
            <v>0</v>
          </cell>
          <cell r="AV143">
            <v>1</v>
          </cell>
          <cell r="AY143">
            <v>10</v>
          </cell>
          <cell r="AZ143">
            <v>8</v>
          </cell>
          <cell r="EA143">
            <v>5.5</v>
          </cell>
        </row>
        <row r="144">
          <cell r="AL144">
            <v>21.5</v>
          </cell>
          <cell r="AM144">
            <v>0</v>
          </cell>
          <cell r="AU144">
            <v>0</v>
          </cell>
          <cell r="AV144">
            <v>1</v>
          </cell>
          <cell r="AY144">
            <v>10</v>
          </cell>
          <cell r="AZ144">
            <v>8</v>
          </cell>
          <cell r="EA144">
            <v>7</v>
          </cell>
        </row>
        <row r="147">
          <cell r="AL147">
            <v>24</v>
          </cell>
          <cell r="AM147">
            <v>0</v>
          </cell>
          <cell r="AU147">
            <v>0</v>
          </cell>
          <cell r="AV147">
            <v>1</v>
          </cell>
          <cell r="AY147">
            <v>10</v>
          </cell>
          <cell r="AZ147">
            <v>8</v>
          </cell>
          <cell r="EA147">
            <v>9.5</v>
          </cell>
        </row>
        <row r="148">
          <cell r="AL148">
            <v>24</v>
          </cell>
          <cell r="AM148">
            <v>0</v>
          </cell>
          <cell r="AU148">
            <v>0</v>
          </cell>
          <cell r="AV148">
            <v>1</v>
          </cell>
          <cell r="AY148">
            <v>10</v>
          </cell>
          <cell r="AZ148">
            <v>8</v>
          </cell>
          <cell r="EA148">
            <v>9.5</v>
          </cell>
        </row>
        <row r="149">
          <cell r="AL149">
            <v>17.5</v>
          </cell>
          <cell r="AM149">
            <v>0</v>
          </cell>
          <cell r="AU149">
            <v>0</v>
          </cell>
          <cell r="AV149">
            <v>1</v>
          </cell>
          <cell r="AY149">
            <v>9.2307692307692317</v>
          </cell>
          <cell r="AZ149">
            <v>8</v>
          </cell>
          <cell r="EA149">
            <v>5</v>
          </cell>
        </row>
        <row r="152">
          <cell r="AL152">
            <v>19</v>
          </cell>
          <cell r="AM152">
            <v>0</v>
          </cell>
          <cell r="AU152">
            <v>0</v>
          </cell>
          <cell r="AV152">
            <v>1</v>
          </cell>
          <cell r="AY152">
            <v>9.6153846153846168</v>
          </cell>
          <cell r="AZ152">
            <v>8</v>
          </cell>
          <cell r="EA152">
            <v>6.5</v>
          </cell>
        </row>
      </sheetData>
      <sheetData sheetId="7">
        <row r="8">
          <cell r="BQ8">
            <v>0</v>
          </cell>
          <cell r="BR8">
            <v>0</v>
          </cell>
          <cell r="BY8">
            <v>0</v>
          </cell>
          <cell r="EM8">
            <v>0</v>
          </cell>
        </row>
        <row r="10">
          <cell r="BQ10">
            <v>0</v>
          </cell>
          <cell r="BR10">
            <v>0</v>
          </cell>
          <cell r="BY10">
            <v>0</v>
          </cell>
          <cell r="EM10">
            <v>0</v>
          </cell>
        </row>
        <row r="13">
          <cell r="BQ13">
            <v>0</v>
          </cell>
          <cell r="BR13">
            <v>0</v>
          </cell>
          <cell r="BY13">
            <v>0</v>
          </cell>
          <cell r="EM13">
            <v>0</v>
          </cell>
        </row>
        <row r="14">
          <cell r="BQ14">
            <v>0</v>
          </cell>
          <cell r="BR14">
            <v>0</v>
          </cell>
          <cell r="BY14">
            <v>0</v>
          </cell>
          <cell r="EM14">
            <v>0</v>
          </cell>
        </row>
        <row r="16">
          <cell r="BQ16">
            <v>0</v>
          </cell>
          <cell r="BR16">
            <v>0</v>
          </cell>
          <cell r="BY16">
            <v>0</v>
          </cell>
          <cell r="EM16">
            <v>0</v>
          </cell>
        </row>
        <row r="19">
          <cell r="BQ19">
            <v>0</v>
          </cell>
          <cell r="BR19">
            <v>0</v>
          </cell>
          <cell r="BY19">
            <v>0</v>
          </cell>
          <cell r="EM19">
            <v>0</v>
          </cell>
        </row>
        <row r="20">
          <cell r="BQ20">
            <v>0</v>
          </cell>
          <cell r="BR20">
            <v>0</v>
          </cell>
          <cell r="BY20">
            <v>0</v>
          </cell>
          <cell r="EM20">
            <v>0</v>
          </cell>
        </row>
        <row r="21">
          <cell r="BQ21">
            <v>0</v>
          </cell>
          <cell r="BR21">
            <v>0</v>
          </cell>
          <cell r="BY21">
            <v>0</v>
          </cell>
          <cell r="EM21">
            <v>0</v>
          </cell>
        </row>
        <row r="23">
          <cell r="BQ23">
            <v>0</v>
          </cell>
          <cell r="BR23">
            <v>0</v>
          </cell>
          <cell r="BY23">
            <v>0</v>
          </cell>
          <cell r="EM23">
            <v>0</v>
          </cell>
        </row>
        <row r="24">
          <cell r="BQ24">
            <v>0</v>
          </cell>
          <cell r="BR24">
            <v>0</v>
          </cell>
          <cell r="BY24">
            <v>0</v>
          </cell>
          <cell r="EM24">
            <v>0</v>
          </cell>
        </row>
        <row r="26">
          <cell r="BQ26">
            <v>0</v>
          </cell>
          <cell r="BR26">
            <v>0</v>
          </cell>
          <cell r="BY26">
            <v>0</v>
          </cell>
          <cell r="EM26">
            <v>0</v>
          </cell>
        </row>
        <row r="27">
          <cell r="BQ27">
            <v>0</v>
          </cell>
          <cell r="BR27">
            <v>0</v>
          </cell>
          <cell r="BY27">
            <v>0</v>
          </cell>
          <cell r="EM27">
            <v>0</v>
          </cell>
        </row>
        <row r="29">
          <cell r="BQ29">
            <v>0</v>
          </cell>
          <cell r="BR29">
            <v>0</v>
          </cell>
          <cell r="BY29">
            <v>0</v>
          </cell>
          <cell r="EM29">
            <v>0</v>
          </cell>
        </row>
        <row r="30">
          <cell r="BQ30">
            <v>0</v>
          </cell>
          <cell r="BR30">
            <v>0</v>
          </cell>
          <cell r="BY30">
            <v>0</v>
          </cell>
          <cell r="EM30">
            <v>0</v>
          </cell>
        </row>
        <row r="31">
          <cell r="BQ31">
            <v>0</v>
          </cell>
          <cell r="BR31">
            <v>0</v>
          </cell>
          <cell r="BY31">
            <v>0</v>
          </cell>
          <cell r="EM31">
            <v>0</v>
          </cell>
        </row>
        <row r="32">
          <cell r="BQ32">
            <v>0</v>
          </cell>
          <cell r="BR32">
            <v>0</v>
          </cell>
          <cell r="BY32">
            <v>0</v>
          </cell>
          <cell r="EM32">
            <v>0</v>
          </cell>
        </row>
        <row r="33">
          <cell r="BQ33">
            <v>0</v>
          </cell>
          <cell r="BR33">
            <v>0</v>
          </cell>
          <cell r="BY33">
            <v>0</v>
          </cell>
          <cell r="EM33">
            <v>0</v>
          </cell>
        </row>
        <row r="35">
          <cell r="BQ35">
            <v>0</v>
          </cell>
          <cell r="BR35">
            <v>0</v>
          </cell>
          <cell r="BY35">
            <v>0</v>
          </cell>
          <cell r="EM35">
            <v>0</v>
          </cell>
        </row>
        <row r="38">
          <cell r="BQ38">
            <v>0</v>
          </cell>
          <cell r="BR38">
            <v>0</v>
          </cell>
          <cell r="BY38">
            <v>0</v>
          </cell>
          <cell r="EM38">
            <v>0</v>
          </cell>
        </row>
        <row r="42">
          <cell r="BQ42">
            <v>0</v>
          </cell>
          <cell r="BR42">
            <v>0</v>
          </cell>
          <cell r="BY42">
            <v>0</v>
          </cell>
          <cell r="EM42">
            <v>0</v>
          </cell>
        </row>
        <row r="43">
          <cell r="BQ43">
            <v>0</v>
          </cell>
          <cell r="BR43">
            <v>0</v>
          </cell>
          <cell r="BY43">
            <v>0</v>
          </cell>
          <cell r="EM43">
            <v>0</v>
          </cell>
        </row>
        <row r="45">
          <cell r="BQ45">
            <v>0</v>
          </cell>
          <cell r="BR45">
            <v>0</v>
          </cell>
          <cell r="BY45">
            <v>0</v>
          </cell>
          <cell r="EM45">
            <v>0</v>
          </cell>
        </row>
        <row r="47">
          <cell r="BQ47">
            <v>0</v>
          </cell>
          <cell r="BR47">
            <v>0</v>
          </cell>
          <cell r="BY47">
            <v>0</v>
          </cell>
          <cell r="EM47">
            <v>0</v>
          </cell>
        </row>
        <row r="48">
          <cell r="BQ48">
            <v>0</v>
          </cell>
          <cell r="BR48">
            <v>0</v>
          </cell>
          <cell r="BY48">
            <v>0</v>
          </cell>
          <cell r="EM48">
            <v>0</v>
          </cell>
        </row>
        <row r="49">
          <cell r="BQ49">
            <v>0</v>
          </cell>
          <cell r="BR49">
            <v>0</v>
          </cell>
          <cell r="BY49">
            <v>0</v>
          </cell>
          <cell r="EM49">
            <v>0</v>
          </cell>
        </row>
        <row r="50">
          <cell r="BQ50">
            <v>0</v>
          </cell>
          <cell r="BR50">
            <v>0</v>
          </cell>
          <cell r="BY50">
            <v>0</v>
          </cell>
          <cell r="EM50">
            <v>0</v>
          </cell>
        </row>
        <row r="51">
          <cell r="BQ51">
            <v>0</v>
          </cell>
          <cell r="BR51">
            <v>0</v>
          </cell>
          <cell r="BY51">
            <v>0</v>
          </cell>
          <cell r="EM51">
            <v>0</v>
          </cell>
        </row>
        <row r="54">
          <cell r="BQ54">
            <v>0</v>
          </cell>
          <cell r="BR54">
            <v>0</v>
          </cell>
          <cell r="BY54">
            <v>0</v>
          </cell>
          <cell r="EM54">
            <v>0</v>
          </cell>
        </row>
        <row r="55">
          <cell r="BQ55">
            <v>0</v>
          </cell>
          <cell r="BR55">
            <v>0</v>
          </cell>
          <cell r="BY55">
            <v>0</v>
          </cell>
          <cell r="EM55">
            <v>0</v>
          </cell>
        </row>
        <row r="60">
          <cell r="BQ60">
            <v>0</v>
          </cell>
          <cell r="BR60">
            <v>0</v>
          </cell>
          <cell r="BY60">
            <v>0</v>
          </cell>
          <cell r="EM60">
            <v>0</v>
          </cell>
        </row>
        <row r="61">
          <cell r="BQ61">
            <v>0</v>
          </cell>
          <cell r="BR61">
            <v>0</v>
          </cell>
          <cell r="BY61">
            <v>0</v>
          </cell>
          <cell r="EM61">
            <v>0</v>
          </cell>
        </row>
        <row r="62">
          <cell r="BQ62">
            <v>0</v>
          </cell>
          <cell r="BR62">
            <v>0</v>
          </cell>
          <cell r="BY62">
            <v>0</v>
          </cell>
          <cell r="EM62">
            <v>0</v>
          </cell>
        </row>
        <row r="65">
          <cell r="BQ65">
            <v>0</v>
          </cell>
          <cell r="BR65">
            <v>0</v>
          </cell>
          <cell r="BY65">
            <v>0</v>
          </cell>
          <cell r="EM65">
            <v>0</v>
          </cell>
        </row>
        <row r="67">
          <cell r="BQ67">
            <v>0</v>
          </cell>
          <cell r="BR67">
            <v>0</v>
          </cell>
          <cell r="BY67">
            <v>0</v>
          </cell>
          <cell r="EM67">
            <v>0</v>
          </cell>
        </row>
        <row r="72">
          <cell r="BQ72">
            <v>0</v>
          </cell>
          <cell r="BR72">
            <v>0</v>
          </cell>
          <cell r="BY72">
            <v>0</v>
          </cell>
          <cell r="EM72">
            <v>0</v>
          </cell>
        </row>
        <row r="73">
          <cell r="BQ73">
            <v>0</v>
          </cell>
          <cell r="BR73">
            <v>0</v>
          </cell>
          <cell r="BY73">
            <v>0</v>
          </cell>
          <cell r="EM73">
            <v>0</v>
          </cell>
        </row>
        <row r="74">
          <cell r="BQ74">
            <v>0</v>
          </cell>
          <cell r="BR74">
            <v>0</v>
          </cell>
          <cell r="BY74">
            <v>0</v>
          </cell>
          <cell r="EM74">
            <v>0</v>
          </cell>
        </row>
        <row r="76">
          <cell r="BQ76">
            <v>0</v>
          </cell>
          <cell r="BR76">
            <v>0</v>
          </cell>
          <cell r="BY76">
            <v>0</v>
          </cell>
          <cell r="EM76">
            <v>0</v>
          </cell>
        </row>
        <row r="77">
          <cell r="BQ77">
            <v>0</v>
          </cell>
          <cell r="BR77">
            <v>0</v>
          </cell>
          <cell r="BY77">
            <v>0</v>
          </cell>
          <cell r="EM77">
            <v>0</v>
          </cell>
        </row>
        <row r="82">
          <cell r="BQ82">
            <v>0</v>
          </cell>
          <cell r="BR82">
            <v>0</v>
          </cell>
          <cell r="BY82">
            <v>0</v>
          </cell>
          <cell r="EM82">
            <v>0</v>
          </cell>
        </row>
        <row r="83">
          <cell r="BQ83">
            <v>0</v>
          </cell>
          <cell r="BR83">
            <v>0</v>
          </cell>
          <cell r="BY83">
            <v>0</v>
          </cell>
          <cell r="EM83">
            <v>0</v>
          </cell>
        </row>
        <row r="84">
          <cell r="BQ84">
            <v>0</v>
          </cell>
          <cell r="BR84">
            <v>0</v>
          </cell>
          <cell r="BY84">
            <v>0</v>
          </cell>
          <cell r="EM84">
            <v>0</v>
          </cell>
        </row>
        <row r="86">
          <cell r="BQ86">
            <v>0</v>
          </cell>
          <cell r="BR86">
            <v>0</v>
          </cell>
          <cell r="BY86">
            <v>0</v>
          </cell>
          <cell r="EM86">
            <v>0</v>
          </cell>
        </row>
        <row r="87">
          <cell r="BQ87">
            <v>0</v>
          </cell>
          <cell r="BR87">
            <v>0</v>
          </cell>
          <cell r="BY87">
            <v>0</v>
          </cell>
          <cell r="EM87">
            <v>0</v>
          </cell>
        </row>
        <row r="91">
          <cell r="BQ91">
            <v>0</v>
          </cell>
          <cell r="BR91">
            <v>0</v>
          </cell>
          <cell r="BY91">
            <v>0</v>
          </cell>
          <cell r="EM91">
            <v>0</v>
          </cell>
        </row>
        <row r="92">
          <cell r="BQ92">
            <v>0</v>
          </cell>
          <cell r="BR92">
            <v>0</v>
          </cell>
          <cell r="BY92">
            <v>0</v>
          </cell>
          <cell r="EM92">
            <v>0</v>
          </cell>
        </row>
        <row r="93">
          <cell r="BQ93">
            <v>0</v>
          </cell>
          <cell r="BR93">
            <v>0</v>
          </cell>
          <cell r="BY93">
            <v>0</v>
          </cell>
          <cell r="EM93">
            <v>0</v>
          </cell>
        </row>
        <row r="94">
          <cell r="BQ94">
            <v>0</v>
          </cell>
          <cell r="BR94">
            <v>0</v>
          </cell>
          <cell r="BY94">
            <v>0</v>
          </cell>
          <cell r="EM94">
            <v>0</v>
          </cell>
        </row>
        <row r="95">
          <cell r="BQ95">
            <v>0</v>
          </cell>
          <cell r="BR95">
            <v>0</v>
          </cell>
          <cell r="BY95">
            <v>0</v>
          </cell>
          <cell r="EM95">
            <v>0</v>
          </cell>
        </row>
        <row r="96">
          <cell r="BQ96">
            <v>0</v>
          </cell>
          <cell r="BR96">
            <v>0</v>
          </cell>
          <cell r="BY96">
            <v>0</v>
          </cell>
          <cell r="EM96">
            <v>0</v>
          </cell>
        </row>
        <row r="98">
          <cell r="BQ98">
            <v>0</v>
          </cell>
          <cell r="BR98">
            <v>0</v>
          </cell>
          <cell r="BY98">
            <v>0</v>
          </cell>
          <cell r="EM98">
            <v>0</v>
          </cell>
        </row>
        <row r="101">
          <cell r="BQ101">
            <v>0</v>
          </cell>
          <cell r="BR101">
            <v>0</v>
          </cell>
          <cell r="BY101">
            <v>0</v>
          </cell>
          <cell r="EM101">
            <v>0</v>
          </cell>
        </row>
        <row r="105">
          <cell r="BQ105">
            <v>0</v>
          </cell>
          <cell r="BR105">
            <v>0</v>
          </cell>
          <cell r="BY105">
            <v>0</v>
          </cell>
          <cell r="EM105">
            <v>0</v>
          </cell>
        </row>
        <row r="108">
          <cell r="BQ108">
            <v>0</v>
          </cell>
          <cell r="BR108">
            <v>0</v>
          </cell>
          <cell r="BY108">
            <v>0</v>
          </cell>
          <cell r="EM108">
            <v>0</v>
          </cell>
        </row>
        <row r="109">
          <cell r="BQ109">
            <v>0</v>
          </cell>
          <cell r="BR109">
            <v>0</v>
          </cell>
          <cell r="BY109">
            <v>0</v>
          </cell>
          <cell r="EM109">
            <v>0</v>
          </cell>
        </row>
        <row r="110">
          <cell r="BQ110">
            <v>0</v>
          </cell>
          <cell r="BR110">
            <v>0</v>
          </cell>
          <cell r="BY110">
            <v>0</v>
          </cell>
          <cell r="EM110">
            <v>0</v>
          </cell>
        </row>
        <row r="111">
          <cell r="BQ111">
            <v>0</v>
          </cell>
          <cell r="BR111">
            <v>0</v>
          </cell>
          <cell r="BY111">
            <v>0</v>
          </cell>
          <cell r="EM111">
            <v>0</v>
          </cell>
        </row>
        <row r="112">
          <cell r="BQ112">
            <v>0</v>
          </cell>
          <cell r="BR112">
            <v>0</v>
          </cell>
          <cell r="BY112">
            <v>0</v>
          </cell>
          <cell r="EM112">
            <v>0</v>
          </cell>
        </row>
        <row r="115">
          <cell r="BQ115">
            <v>0</v>
          </cell>
          <cell r="BR115">
            <v>0</v>
          </cell>
          <cell r="BY115">
            <v>0</v>
          </cell>
          <cell r="EM115">
            <v>0</v>
          </cell>
        </row>
        <row r="117">
          <cell r="BQ117">
            <v>0</v>
          </cell>
          <cell r="BR117">
            <v>0</v>
          </cell>
          <cell r="BY117">
            <v>0</v>
          </cell>
          <cell r="EM117">
            <v>0</v>
          </cell>
        </row>
        <row r="118">
          <cell r="BQ118">
            <v>0</v>
          </cell>
          <cell r="BR118">
            <v>0</v>
          </cell>
          <cell r="BY118">
            <v>0</v>
          </cell>
          <cell r="EM118">
            <v>0</v>
          </cell>
        </row>
        <row r="121">
          <cell r="BQ121">
            <v>0</v>
          </cell>
          <cell r="BR121">
            <v>0</v>
          </cell>
          <cell r="BY121">
            <v>0</v>
          </cell>
          <cell r="EM121">
            <v>0</v>
          </cell>
        </row>
        <row r="125">
          <cell r="BQ125">
            <v>0</v>
          </cell>
          <cell r="BR125">
            <v>0</v>
          </cell>
          <cell r="BY125">
            <v>0</v>
          </cell>
          <cell r="EM125">
            <v>0</v>
          </cell>
        </row>
        <row r="126">
          <cell r="BQ126">
            <v>0</v>
          </cell>
          <cell r="BR126">
            <v>0</v>
          </cell>
          <cell r="BY126">
            <v>0</v>
          </cell>
          <cell r="EM126">
            <v>0</v>
          </cell>
        </row>
        <row r="127">
          <cell r="BQ127">
            <v>0</v>
          </cell>
          <cell r="BR127">
            <v>0</v>
          </cell>
          <cell r="BY127">
            <v>0</v>
          </cell>
          <cell r="EM127">
            <v>0</v>
          </cell>
        </row>
        <row r="128">
          <cell r="BQ128">
            <v>0</v>
          </cell>
          <cell r="BR128">
            <v>0</v>
          </cell>
          <cell r="BY128">
            <v>0</v>
          </cell>
          <cell r="EM128">
            <v>0</v>
          </cell>
        </row>
        <row r="129">
          <cell r="BQ129">
            <v>0</v>
          </cell>
          <cell r="BR129">
            <v>0</v>
          </cell>
          <cell r="BY129">
            <v>0</v>
          </cell>
          <cell r="EM129">
            <v>0</v>
          </cell>
        </row>
        <row r="130">
          <cell r="BQ130">
            <v>0</v>
          </cell>
          <cell r="BR130">
            <v>0</v>
          </cell>
          <cell r="BY130">
            <v>0</v>
          </cell>
          <cell r="EM130">
            <v>0</v>
          </cell>
        </row>
        <row r="131">
          <cell r="BQ131">
            <v>0</v>
          </cell>
          <cell r="BR131">
            <v>0</v>
          </cell>
          <cell r="BY131">
            <v>0</v>
          </cell>
          <cell r="EM131">
            <v>0</v>
          </cell>
        </row>
        <row r="132">
          <cell r="BQ132">
            <v>0</v>
          </cell>
          <cell r="BR132">
            <v>0</v>
          </cell>
          <cell r="BY132">
            <v>0</v>
          </cell>
          <cell r="EM132">
            <v>0</v>
          </cell>
        </row>
        <row r="133">
          <cell r="BQ133">
            <v>0</v>
          </cell>
          <cell r="BR133">
            <v>0</v>
          </cell>
          <cell r="BY133">
            <v>0</v>
          </cell>
          <cell r="EM133">
            <v>0</v>
          </cell>
        </row>
        <row r="134">
          <cell r="BQ134">
            <v>0</v>
          </cell>
          <cell r="BR134">
            <v>0</v>
          </cell>
          <cell r="BY134">
            <v>0</v>
          </cell>
          <cell r="EM134">
            <v>0</v>
          </cell>
        </row>
        <row r="135">
          <cell r="BQ135">
            <v>0</v>
          </cell>
          <cell r="BR135">
            <v>0</v>
          </cell>
          <cell r="BY135">
            <v>0</v>
          </cell>
          <cell r="EM135">
            <v>0</v>
          </cell>
        </row>
        <row r="137">
          <cell r="BQ137">
            <v>0</v>
          </cell>
          <cell r="BR137">
            <v>0</v>
          </cell>
          <cell r="BY137">
            <v>0</v>
          </cell>
          <cell r="EM137">
            <v>0</v>
          </cell>
        </row>
        <row r="138">
          <cell r="BQ138">
            <v>0</v>
          </cell>
          <cell r="BR138">
            <v>0</v>
          </cell>
          <cell r="BY138">
            <v>0</v>
          </cell>
          <cell r="EM138">
            <v>0</v>
          </cell>
        </row>
        <row r="142">
          <cell r="BQ142">
            <v>0</v>
          </cell>
          <cell r="BR142">
            <v>0</v>
          </cell>
          <cell r="BY142">
            <v>0</v>
          </cell>
          <cell r="EM142">
            <v>0</v>
          </cell>
        </row>
        <row r="143">
          <cell r="BQ143">
            <v>0</v>
          </cell>
          <cell r="BR143">
            <v>0</v>
          </cell>
          <cell r="BY143">
            <v>0</v>
          </cell>
          <cell r="EM143">
            <v>0</v>
          </cell>
        </row>
        <row r="144">
          <cell r="BQ144">
            <v>0</v>
          </cell>
          <cell r="BR144">
            <v>0</v>
          </cell>
          <cell r="BY144">
            <v>0</v>
          </cell>
          <cell r="EM144">
            <v>0</v>
          </cell>
        </row>
        <row r="147">
          <cell r="BQ147">
            <v>0</v>
          </cell>
          <cell r="BR147">
            <v>0</v>
          </cell>
          <cell r="BY147">
            <v>0</v>
          </cell>
          <cell r="EM147">
            <v>0</v>
          </cell>
        </row>
        <row r="148">
          <cell r="BQ148">
            <v>0</v>
          </cell>
          <cell r="BR148">
            <v>0</v>
          </cell>
          <cell r="BY148">
            <v>0</v>
          </cell>
          <cell r="EM148">
            <v>0</v>
          </cell>
        </row>
        <row r="149">
          <cell r="BQ149">
            <v>0</v>
          </cell>
          <cell r="BR149">
            <v>0</v>
          </cell>
          <cell r="BY149">
            <v>0</v>
          </cell>
          <cell r="EM149">
            <v>0</v>
          </cell>
        </row>
        <row r="152">
          <cell r="BQ152">
            <v>0</v>
          </cell>
          <cell r="BR152">
            <v>0</v>
          </cell>
          <cell r="BY152">
            <v>0</v>
          </cell>
          <cell r="EM152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V323"/>
  <sheetViews>
    <sheetView workbookViewId="0">
      <selection activeCell="O25" sqref="O25"/>
    </sheetView>
  </sheetViews>
  <sheetFormatPr defaultRowHeight="15"/>
  <cols>
    <col min="1" max="1" width="4.28515625" style="125" customWidth="1"/>
    <col min="2" max="2" width="9.85546875" customWidth="1"/>
    <col min="3" max="3" width="17.28515625" style="1" customWidth="1"/>
    <col min="4" max="4" width="12" style="123" customWidth="1"/>
    <col min="5" max="5" width="10" customWidth="1"/>
    <col min="6" max="6" width="12.85546875" customWidth="1"/>
    <col min="7" max="7" width="10.85546875" style="2" customWidth="1"/>
    <col min="8" max="8" width="13.42578125" style="2" customWidth="1"/>
    <col min="9" max="9" width="4.7109375" customWidth="1"/>
    <col min="10" max="10" width="11.28515625" style="725" customWidth="1"/>
    <col min="11" max="11" width="11.28515625" customWidth="1"/>
    <col min="12" max="12" width="10.5703125" style="718" customWidth="1"/>
    <col min="13" max="13" width="8" customWidth="1"/>
    <col min="14" max="14" width="17.140625" style="2" customWidth="1"/>
    <col min="15" max="15" width="20" style="13" customWidth="1"/>
    <col min="16" max="16" width="11.28515625" customWidth="1"/>
    <col min="17" max="17" width="17.7109375" style="193" customWidth="1"/>
  </cols>
  <sheetData>
    <row r="1" spans="1:22" ht="18.75" customHeight="1">
      <c r="E1" s="2"/>
      <c r="F1" s="2"/>
      <c r="R1" s="13"/>
    </row>
    <row r="2" spans="1:22" s="42" customFormat="1" ht="46.5" customHeight="1">
      <c r="A2" s="126" t="s">
        <v>3</v>
      </c>
      <c r="B2" s="67" t="s">
        <v>160</v>
      </c>
      <c r="C2" s="67" t="s">
        <v>427</v>
      </c>
      <c r="D2" s="124" t="s">
        <v>161</v>
      </c>
      <c r="E2" s="67" t="s">
        <v>162</v>
      </c>
      <c r="F2" s="67" t="s">
        <v>163</v>
      </c>
      <c r="G2" s="67" t="s">
        <v>164</v>
      </c>
      <c r="H2" s="67" t="s">
        <v>165</v>
      </c>
      <c r="I2" s="67" t="s">
        <v>4</v>
      </c>
      <c r="J2" s="719" t="s">
        <v>75</v>
      </c>
      <c r="K2" s="67" t="s">
        <v>44</v>
      </c>
      <c r="L2" s="719" t="s">
        <v>166</v>
      </c>
      <c r="M2" s="67" t="s">
        <v>5</v>
      </c>
      <c r="N2" s="67" t="s">
        <v>48</v>
      </c>
      <c r="O2" s="67" t="s">
        <v>555</v>
      </c>
      <c r="P2" s="67" t="s">
        <v>167</v>
      </c>
      <c r="Q2" s="193"/>
      <c r="R2" s="13"/>
      <c r="S2" s="13"/>
      <c r="T2" s="13"/>
      <c r="U2" s="13"/>
      <c r="V2" s="13"/>
    </row>
    <row r="3" spans="1:22" ht="26.25" customHeight="1">
      <c r="A3" s="122">
        <v>1</v>
      </c>
      <c r="B3" s="68" t="s">
        <v>87</v>
      </c>
      <c r="C3" s="110" t="s">
        <v>428</v>
      </c>
      <c r="D3" s="160" t="s">
        <v>88</v>
      </c>
      <c r="E3" s="161" t="s">
        <v>170</v>
      </c>
      <c r="F3" s="162" t="s">
        <v>171</v>
      </c>
      <c r="G3" s="163" t="s">
        <v>172</v>
      </c>
      <c r="H3" s="163" t="s">
        <v>173</v>
      </c>
      <c r="I3" s="68" t="s">
        <v>8</v>
      </c>
      <c r="J3" s="720">
        <v>30077</v>
      </c>
      <c r="K3" s="68" t="s">
        <v>169</v>
      </c>
      <c r="L3" s="720">
        <v>41803</v>
      </c>
      <c r="M3" s="68" t="s">
        <v>102</v>
      </c>
      <c r="N3" s="148" t="s">
        <v>174</v>
      </c>
      <c r="O3" s="187" t="s">
        <v>633</v>
      </c>
      <c r="P3" s="133">
        <v>600</v>
      </c>
      <c r="Q3" s="193">
        <f>P3*4115</f>
        <v>2469000</v>
      </c>
      <c r="R3" s="13"/>
      <c r="S3" s="13"/>
      <c r="T3" s="13"/>
      <c r="U3" s="13"/>
      <c r="V3" s="13"/>
    </row>
    <row r="4" spans="1:22" ht="26.25" customHeight="1">
      <c r="A4" s="122">
        <v>2</v>
      </c>
      <c r="B4" s="72" t="s">
        <v>642</v>
      </c>
      <c r="C4" s="110" t="s">
        <v>420</v>
      </c>
      <c r="D4" s="164">
        <v>10685319</v>
      </c>
      <c r="E4" s="165" t="s">
        <v>319</v>
      </c>
      <c r="F4" s="166" t="s">
        <v>320</v>
      </c>
      <c r="G4" s="163" t="s">
        <v>321</v>
      </c>
      <c r="H4" s="163" t="s">
        <v>322</v>
      </c>
      <c r="I4" s="72" t="s">
        <v>7</v>
      </c>
      <c r="J4" s="720">
        <v>33581</v>
      </c>
      <c r="K4" s="72" t="s">
        <v>169</v>
      </c>
      <c r="L4" s="721">
        <v>41852</v>
      </c>
      <c r="M4" s="68" t="s">
        <v>102</v>
      </c>
      <c r="N4" s="259" t="s">
        <v>237</v>
      </c>
      <c r="O4" s="178" t="s">
        <v>625</v>
      </c>
      <c r="P4" s="134">
        <v>450</v>
      </c>
      <c r="Q4" s="193">
        <f>P4*4115</f>
        <v>1851750</v>
      </c>
      <c r="S4" s="13"/>
      <c r="T4" s="13"/>
      <c r="U4" s="13"/>
      <c r="V4" s="13"/>
    </row>
    <row r="5" spans="1:22" s="13" customFormat="1" ht="26.25" customHeight="1">
      <c r="A5" s="122">
        <v>3</v>
      </c>
      <c r="B5" s="68" t="s">
        <v>643</v>
      </c>
      <c r="C5" s="110" t="s">
        <v>770</v>
      </c>
      <c r="D5" s="160" t="s">
        <v>771</v>
      </c>
      <c r="E5" s="252" t="s">
        <v>772</v>
      </c>
      <c r="F5" s="253" t="s">
        <v>773</v>
      </c>
      <c r="G5" s="163" t="s">
        <v>774</v>
      </c>
      <c r="H5" s="163" t="s">
        <v>775</v>
      </c>
      <c r="I5" s="68" t="s">
        <v>8</v>
      </c>
      <c r="J5" s="720">
        <v>31336</v>
      </c>
      <c r="K5" s="68" t="s">
        <v>169</v>
      </c>
      <c r="L5" s="722">
        <v>44256</v>
      </c>
      <c r="M5" s="68" t="s">
        <v>102</v>
      </c>
      <c r="N5" s="148" t="s">
        <v>175</v>
      </c>
      <c r="O5" s="254">
        <v>70025500214000</v>
      </c>
      <c r="P5" s="133">
        <v>600</v>
      </c>
      <c r="Q5" s="193">
        <f t="shared" ref="Q5:Q22" si="0">P5*4115</f>
        <v>2469000</v>
      </c>
    </row>
    <row r="6" spans="1:22" s="42" customFormat="1" ht="26.25" customHeight="1">
      <c r="A6" s="122">
        <v>4</v>
      </c>
      <c r="B6" s="88" t="s">
        <v>233</v>
      </c>
      <c r="C6" s="110" t="s">
        <v>429</v>
      </c>
      <c r="D6" s="111" t="s">
        <v>234</v>
      </c>
      <c r="E6" s="168" t="s">
        <v>235</v>
      </c>
      <c r="F6" s="168" t="s">
        <v>236</v>
      </c>
      <c r="G6" s="163" t="s">
        <v>235</v>
      </c>
      <c r="H6" s="163" t="s">
        <v>236</v>
      </c>
      <c r="I6" s="89" t="s">
        <v>7</v>
      </c>
      <c r="J6" s="720">
        <v>28381</v>
      </c>
      <c r="K6" s="88" t="s">
        <v>168</v>
      </c>
      <c r="L6" s="721">
        <v>42125</v>
      </c>
      <c r="M6" s="68" t="s">
        <v>102</v>
      </c>
      <c r="N6" s="259" t="s">
        <v>237</v>
      </c>
      <c r="O6" s="180" t="s">
        <v>627</v>
      </c>
      <c r="P6" s="133">
        <v>1000</v>
      </c>
      <c r="Q6" s="193">
        <f t="shared" si="0"/>
        <v>4115000</v>
      </c>
      <c r="S6" s="13"/>
      <c r="T6" s="13"/>
      <c r="U6" s="13"/>
      <c r="V6" s="13"/>
    </row>
    <row r="7" spans="1:22" ht="26.25" customHeight="1">
      <c r="A7" s="122">
        <v>5</v>
      </c>
      <c r="B7" s="68" t="s">
        <v>290</v>
      </c>
      <c r="C7" s="110" t="s">
        <v>430</v>
      </c>
      <c r="D7" s="164" t="s">
        <v>291</v>
      </c>
      <c r="E7" s="167" t="s">
        <v>292</v>
      </c>
      <c r="F7" s="167" t="s">
        <v>293</v>
      </c>
      <c r="G7" s="163" t="s">
        <v>292</v>
      </c>
      <c r="H7" s="163" t="s">
        <v>293</v>
      </c>
      <c r="I7" s="72" t="s">
        <v>8</v>
      </c>
      <c r="J7" s="720">
        <v>24018</v>
      </c>
      <c r="K7" s="68" t="s">
        <v>168</v>
      </c>
      <c r="L7" s="721">
        <v>42660</v>
      </c>
      <c r="M7" s="68" t="s">
        <v>102</v>
      </c>
      <c r="N7" s="259" t="s">
        <v>294</v>
      </c>
      <c r="O7" s="179" t="s">
        <v>626</v>
      </c>
      <c r="P7" s="134">
        <v>1400</v>
      </c>
      <c r="Q7" s="193">
        <f t="shared" si="0"/>
        <v>5761000</v>
      </c>
      <c r="S7" s="13"/>
      <c r="T7" s="13"/>
      <c r="U7" s="13"/>
      <c r="V7" s="13"/>
    </row>
    <row r="8" spans="1:22" ht="26.25" customHeight="1">
      <c r="A8" s="122">
        <v>6</v>
      </c>
      <c r="B8" s="68" t="s">
        <v>314</v>
      </c>
      <c r="C8" s="110" t="s">
        <v>431</v>
      </c>
      <c r="D8" s="164" t="s">
        <v>317</v>
      </c>
      <c r="E8" s="167" t="s">
        <v>316</v>
      </c>
      <c r="F8" s="167" t="s">
        <v>315</v>
      </c>
      <c r="G8" s="163" t="s">
        <v>316</v>
      </c>
      <c r="H8" s="163" t="s">
        <v>315</v>
      </c>
      <c r="I8" s="72" t="s">
        <v>7</v>
      </c>
      <c r="J8" s="720">
        <v>35178</v>
      </c>
      <c r="K8" s="68" t="s">
        <v>168</v>
      </c>
      <c r="L8" s="721">
        <v>42809</v>
      </c>
      <c r="M8" s="68" t="s">
        <v>102</v>
      </c>
      <c r="N8" s="259" t="s">
        <v>232</v>
      </c>
      <c r="O8" s="182" t="s">
        <v>629</v>
      </c>
      <c r="P8" s="134">
        <v>1000</v>
      </c>
      <c r="Q8" s="193">
        <f t="shared" si="0"/>
        <v>4115000</v>
      </c>
      <c r="S8" s="13"/>
      <c r="T8" s="13"/>
      <c r="U8" s="13"/>
      <c r="V8" s="13"/>
    </row>
    <row r="9" spans="1:22" ht="26.25" customHeight="1">
      <c r="A9" s="122">
        <v>7</v>
      </c>
      <c r="B9" s="68" t="s">
        <v>392</v>
      </c>
      <c r="C9" s="169" t="s">
        <v>399</v>
      </c>
      <c r="D9" s="164">
        <v>0</v>
      </c>
      <c r="E9" s="165" t="s">
        <v>397</v>
      </c>
      <c r="F9" s="166" t="s">
        <v>398</v>
      </c>
      <c r="G9" s="163" t="s">
        <v>394</v>
      </c>
      <c r="H9" s="163" t="s">
        <v>395</v>
      </c>
      <c r="I9" s="72" t="s">
        <v>8</v>
      </c>
      <c r="J9" s="720">
        <v>32430</v>
      </c>
      <c r="K9" s="72" t="s">
        <v>169</v>
      </c>
      <c r="L9" s="721">
        <v>43102</v>
      </c>
      <c r="M9" s="68" t="s">
        <v>102</v>
      </c>
      <c r="N9" s="148" t="s">
        <v>396</v>
      </c>
      <c r="O9" s="186">
        <v>0</v>
      </c>
      <c r="P9" s="134">
        <v>340</v>
      </c>
      <c r="Q9" s="193">
        <f t="shared" si="0"/>
        <v>1399100</v>
      </c>
      <c r="S9" s="13"/>
      <c r="T9" s="13"/>
      <c r="U9" s="13"/>
      <c r="V9" s="13"/>
    </row>
    <row r="10" spans="1:22" ht="26.25" customHeight="1">
      <c r="A10" s="122">
        <v>8</v>
      </c>
      <c r="B10" s="68" t="s">
        <v>393</v>
      </c>
      <c r="C10" s="169" t="s">
        <v>400</v>
      </c>
      <c r="D10" s="164">
        <v>0</v>
      </c>
      <c r="E10" s="165" t="s">
        <v>401</v>
      </c>
      <c r="F10" s="679" t="s">
        <v>402</v>
      </c>
      <c r="G10" s="163" t="s">
        <v>404</v>
      </c>
      <c r="H10" s="163" t="s">
        <v>403</v>
      </c>
      <c r="I10" s="72" t="s">
        <v>8</v>
      </c>
      <c r="J10" s="720">
        <v>31440</v>
      </c>
      <c r="K10" s="72" t="s">
        <v>169</v>
      </c>
      <c r="L10" s="721">
        <v>43102</v>
      </c>
      <c r="M10" s="68" t="s">
        <v>102</v>
      </c>
      <c r="N10" s="259" t="s">
        <v>424</v>
      </c>
      <c r="O10" s="177" t="s">
        <v>620</v>
      </c>
      <c r="P10" s="680">
        <v>600</v>
      </c>
      <c r="Q10" s="193">
        <f t="shared" si="0"/>
        <v>2469000</v>
      </c>
      <c r="S10" s="13"/>
      <c r="T10" s="13"/>
      <c r="U10" s="13"/>
      <c r="V10" s="13"/>
    </row>
    <row r="11" spans="1:22" ht="26.25" customHeight="1">
      <c r="A11" s="122">
        <v>9</v>
      </c>
      <c r="B11" s="68" t="s">
        <v>436</v>
      </c>
      <c r="C11" s="170" t="s">
        <v>437</v>
      </c>
      <c r="D11" s="172" t="s">
        <v>438</v>
      </c>
      <c r="E11" s="167" t="s">
        <v>439</v>
      </c>
      <c r="F11" s="167" t="s">
        <v>440</v>
      </c>
      <c r="G11" s="163" t="s">
        <v>439</v>
      </c>
      <c r="H11" s="163" t="s">
        <v>440</v>
      </c>
      <c r="I11" s="188" t="s">
        <v>8</v>
      </c>
      <c r="J11" s="720">
        <v>30657</v>
      </c>
      <c r="K11" s="68" t="s">
        <v>168</v>
      </c>
      <c r="L11" s="723">
        <v>43467</v>
      </c>
      <c r="M11" s="68" t="s">
        <v>102</v>
      </c>
      <c r="N11" s="188" t="s">
        <v>441</v>
      </c>
      <c r="O11" s="183" t="s">
        <v>630</v>
      </c>
      <c r="P11" s="133">
        <v>1100</v>
      </c>
      <c r="Q11" s="193">
        <f t="shared" si="0"/>
        <v>4526500</v>
      </c>
    </row>
    <row r="12" spans="1:22" s="18" customFormat="1" ht="26.25" customHeight="1">
      <c r="A12" s="122">
        <v>10</v>
      </c>
      <c r="B12" s="68" t="s">
        <v>458</v>
      </c>
      <c r="C12" s="170" t="s">
        <v>459</v>
      </c>
      <c r="D12" s="173" t="s">
        <v>481</v>
      </c>
      <c r="E12" s="8" t="s">
        <v>460</v>
      </c>
      <c r="F12" s="8" t="s">
        <v>461</v>
      </c>
      <c r="G12" s="163" t="s">
        <v>460</v>
      </c>
      <c r="H12" s="163" t="s">
        <v>461</v>
      </c>
      <c r="I12" s="188" t="s">
        <v>7</v>
      </c>
      <c r="J12" s="720">
        <v>31958</v>
      </c>
      <c r="K12" s="68" t="s">
        <v>168</v>
      </c>
      <c r="L12" s="723">
        <v>43587</v>
      </c>
      <c r="M12" s="68" t="s">
        <v>102</v>
      </c>
      <c r="N12" s="259" t="s">
        <v>232</v>
      </c>
      <c r="O12" s="184" t="s">
        <v>631</v>
      </c>
      <c r="P12" s="133">
        <v>1200</v>
      </c>
      <c r="Q12" s="193">
        <f t="shared" si="0"/>
        <v>4938000</v>
      </c>
      <c r="R12" s="13"/>
    </row>
    <row r="13" spans="1:22" s="18" customFormat="1" ht="26.25" customHeight="1">
      <c r="A13" s="122">
        <v>11</v>
      </c>
      <c r="B13" s="68" t="s">
        <v>504</v>
      </c>
      <c r="C13" s="174" t="s">
        <v>508</v>
      </c>
      <c r="D13" s="173" t="s">
        <v>510</v>
      </c>
      <c r="E13" s="5" t="s">
        <v>235</v>
      </c>
      <c r="F13" s="5" t="s">
        <v>509</v>
      </c>
      <c r="G13" s="163" t="s">
        <v>235</v>
      </c>
      <c r="H13" s="163" t="s">
        <v>509</v>
      </c>
      <c r="I13" s="69" t="s">
        <v>8</v>
      </c>
      <c r="J13" s="720">
        <v>28112</v>
      </c>
      <c r="K13" s="88" t="s">
        <v>168</v>
      </c>
      <c r="L13" s="724">
        <v>43647</v>
      </c>
      <c r="M13" s="68" t="s">
        <v>102</v>
      </c>
      <c r="N13" s="69" t="s">
        <v>441</v>
      </c>
      <c r="O13" s="185" t="s">
        <v>632</v>
      </c>
      <c r="P13" s="133">
        <v>1200</v>
      </c>
      <c r="Q13" s="193">
        <f t="shared" si="0"/>
        <v>4938000</v>
      </c>
      <c r="R13" s="13"/>
    </row>
    <row r="14" spans="1:22" ht="24.75" customHeight="1">
      <c r="A14" s="122">
        <v>12</v>
      </c>
      <c r="B14" s="68" t="s">
        <v>538</v>
      </c>
      <c r="C14" s="170" t="s">
        <v>539</v>
      </c>
      <c r="D14" s="171" t="s">
        <v>545</v>
      </c>
      <c r="E14" s="175" t="s">
        <v>543</v>
      </c>
      <c r="F14" s="175" t="s">
        <v>544</v>
      </c>
      <c r="G14" s="163" t="s">
        <v>540</v>
      </c>
      <c r="H14" s="163" t="s">
        <v>541</v>
      </c>
      <c r="I14" s="69" t="s">
        <v>8</v>
      </c>
      <c r="J14" s="720">
        <v>33620</v>
      </c>
      <c r="K14" s="72" t="s">
        <v>169</v>
      </c>
      <c r="L14" s="723">
        <v>43775</v>
      </c>
      <c r="M14" s="68" t="s">
        <v>102</v>
      </c>
      <c r="N14" s="259" t="s">
        <v>542</v>
      </c>
      <c r="O14" s="176" t="s">
        <v>618</v>
      </c>
      <c r="P14" s="133">
        <v>600</v>
      </c>
      <c r="Q14" s="193">
        <f t="shared" si="0"/>
        <v>2469000</v>
      </c>
      <c r="R14" s="13"/>
    </row>
    <row r="15" spans="1:22" ht="24.75" customHeight="1">
      <c r="A15" s="122">
        <v>13</v>
      </c>
      <c r="B15" s="68" t="s">
        <v>549</v>
      </c>
      <c r="C15" s="170" t="s">
        <v>550</v>
      </c>
      <c r="D15" s="172" t="s">
        <v>553</v>
      </c>
      <c r="E15" s="8" t="s">
        <v>321</v>
      </c>
      <c r="F15" s="8" t="s">
        <v>551</v>
      </c>
      <c r="G15" s="163" t="s">
        <v>321</v>
      </c>
      <c r="H15" s="163" t="s">
        <v>551</v>
      </c>
      <c r="I15" s="69" t="s">
        <v>7</v>
      </c>
      <c r="J15" s="720">
        <v>27125</v>
      </c>
      <c r="K15" s="88" t="s">
        <v>168</v>
      </c>
      <c r="L15" s="723">
        <v>43831</v>
      </c>
      <c r="M15" s="68" t="s">
        <v>102</v>
      </c>
      <c r="N15" s="259" t="s">
        <v>552</v>
      </c>
      <c r="O15" s="181" t="s">
        <v>628</v>
      </c>
      <c r="P15" s="133">
        <v>1100</v>
      </c>
      <c r="Q15" s="193">
        <f t="shared" si="0"/>
        <v>4526500</v>
      </c>
      <c r="R15" s="13"/>
    </row>
    <row r="16" spans="1:22" s="140" customFormat="1" ht="22.5" customHeight="1">
      <c r="A16" s="122">
        <v>14</v>
      </c>
      <c r="B16" s="88" t="s">
        <v>649</v>
      </c>
      <c r="C16" s="194" t="s">
        <v>650</v>
      </c>
      <c r="D16" s="160">
        <v>101166198</v>
      </c>
      <c r="E16" s="166" t="s">
        <v>651</v>
      </c>
      <c r="F16" s="166" t="s">
        <v>652</v>
      </c>
      <c r="G16" s="163" t="s">
        <v>653</v>
      </c>
      <c r="H16" s="163" t="s">
        <v>654</v>
      </c>
      <c r="I16" s="194" t="s">
        <v>7</v>
      </c>
      <c r="J16" s="720">
        <v>31933</v>
      </c>
      <c r="K16" s="89" t="s">
        <v>169</v>
      </c>
      <c r="L16" s="724">
        <v>43983</v>
      </c>
      <c r="M16" s="88" t="s">
        <v>102</v>
      </c>
      <c r="N16" s="69" t="s">
        <v>655</v>
      </c>
      <c r="O16" s="195" t="s">
        <v>657</v>
      </c>
      <c r="P16" s="133">
        <v>500</v>
      </c>
      <c r="Q16" s="193">
        <f t="shared" si="0"/>
        <v>2057500</v>
      </c>
      <c r="R16" s="13"/>
    </row>
    <row r="17" spans="1:18" ht="22.5" customHeight="1">
      <c r="A17" s="122">
        <v>15</v>
      </c>
      <c r="B17" s="88" t="s">
        <v>704</v>
      </c>
      <c r="C17" s="196">
        <v>0</v>
      </c>
      <c r="D17" s="160" t="s">
        <v>705</v>
      </c>
      <c r="E17" s="197" t="s">
        <v>709</v>
      </c>
      <c r="F17" s="197" t="s">
        <v>710</v>
      </c>
      <c r="G17" s="163" t="s">
        <v>706</v>
      </c>
      <c r="H17" s="163" t="s">
        <v>707</v>
      </c>
      <c r="I17" s="69" t="s">
        <v>8</v>
      </c>
      <c r="J17" s="720">
        <v>26349</v>
      </c>
      <c r="K17" s="89" t="s">
        <v>169</v>
      </c>
      <c r="L17" s="723">
        <v>44105</v>
      </c>
      <c r="M17" s="88" t="s">
        <v>102</v>
      </c>
      <c r="N17" s="259" t="s">
        <v>708</v>
      </c>
      <c r="O17" s="196">
        <v>0</v>
      </c>
      <c r="P17" s="133">
        <v>330</v>
      </c>
      <c r="Q17" s="193">
        <f t="shared" si="0"/>
        <v>1357950</v>
      </c>
      <c r="R17" s="13"/>
    </row>
    <row r="18" spans="1:18" s="13" customFormat="1" ht="22.5" customHeight="1">
      <c r="A18" s="122">
        <v>16</v>
      </c>
      <c r="B18" s="88" t="s">
        <v>788</v>
      </c>
      <c r="C18" s="196" t="s">
        <v>796</v>
      </c>
      <c r="D18" s="160" t="s">
        <v>792</v>
      </c>
      <c r="E18" s="197" t="s">
        <v>800</v>
      </c>
      <c r="F18" s="197" t="s">
        <v>801</v>
      </c>
      <c r="G18" s="163" t="s">
        <v>808</v>
      </c>
      <c r="H18" s="163" t="s">
        <v>809</v>
      </c>
      <c r="I18" s="69" t="s">
        <v>7</v>
      </c>
      <c r="J18" s="720">
        <v>29266</v>
      </c>
      <c r="K18" s="89" t="s">
        <v>169</v>
      </c>
      <c r="L18" s="723">
        <v>44348</v>
      </c>
      <c r="M18" s="88" t="s">
        <v>102</v>
      </c>
      <c r="N18" s="259" t="s">
        <v>816</v>
      </c>
      <c r="O18" s="196">
        <v>0</v>
      </c>
      <c r="P18" s="133">
        <v>300</v>
      </c>
      <c r="Q18" s="193">
        <f t="shared" si="0"/>
        <v>1234500</v>
      </c>
    </row>
    <row r="19" spans="1:18" s="13" customFormat="1" ht="22.5" customHeight="1">
      <c r="A19" s="122">
        <v>17</v>
      </c>
      <c r="B19" s="88" t="s">
        <v>789</v>
      </c>
      <c r="C19" s="196" t="s">
        <v>797</v>
      </c>
      <c r="D19" s="160" t="s">
        <v>793</v>
      </c>
      <c r="E19" s="197" t="s">
        <v>802</v>
      </c>
      <c r="F19" s="197" t="s">
        <v>803</v>
      </c>
      <c r="G19" s="163" t="s">
        <v>810</v>
      </c>
      <c r="H19" s="163" t="s">
        <v>811</v>
      </c>
      <c r="I19" s="69" t="s">
        <v>7</v>
      </c>
      <c r="J19" s="720">
        <v>30719</v>
      </c>
      <c r="K19" s="89" t="s">
        <v>169</v>
      </c>
      <c r="L19" s="723">
        <v>44348</v>
      </c>
      <c r="M19" s="88" t="s">
        <v>102</v>
      </c>
      <c r="N19" s="259" t="s">
        <v>816</v>
      </c>
      <c r="O19" s="196">
        <v>0</v>
      </c>
      <c r="P19" s="133">
        <v>300</v>
      </c>
      <c r="Q19" s="193">
        <f t="shared" si="0"/>
        <v>1234500</v>
      </c>
      <c r="R19"/>
    </row>
    <row r="20" spans="1:18" s="13" customFormat="1" ht="22.5" customHeight="1">
      <c r="A20" s="122">
        <v>18</v>
      </c>
      <c r="B20" s="88" t="s">
        <v>790</v>
      </c>
      <c r="C20" s="196" t="s">
        <v>798</v>
      </c>
      <c r="D20" s="160" t="s">
        <v>794</v>
      </c>
      <c r="E20" s="197" t="s">
        <v>804</v>
      </c>
      <c r="F20" s="197" t="s">
        <v>805</v>
      </c>
      <c r="G20" s="163" t="s">
        <v>812</v>
      </c>
      <c r="H20" s="163" t="s">
        <v>813</v>
      </c>
      <c r="I20" s="69" t="s">
        <v>7</v>
      </c>
      <c r="J20" s="720">
        <v>30843</v>
      </c>
      <c r="K20" s="89" t="s">
        <v>169</v>
      </c>
      <c r="L20" s="723">
        <v>44348</v>
      </c>
      <c r="M20" s="88" t="s">
        <v>102</v>
      </c>
      <c r="N20" s="259" t="s">
        <v>816</v>
      </c>
      <c r="O20" s="196">
        <v>0</v>
      </c>
      <c r="P20" s="133">
        <v>300</v>
      </c>
      <c r="Q20" s="193">
        <f t="shared" si="0"/>
        <v>1234500</v>
      </c>
      <c r="R20" s="18"/>
    </row>
    <row r="21" spans="1:18" s="13" customFormat="1" ht="22.5" customHeight="1">
      <c r="A21" s="122">
        <v>19</v>
      </c>
      <c r="B21" s="88" t="s">
        <v>791</v>
      </c>
      <c r="C21" s="196" t="s">
        <v>799</v>
      </c>
      <c r="D21" s="160" t="s">
        <v>795</v>
      </c>
      <c r="E21" s="197" t="s">
        <v>806</v>
      </c>
      <c r="F21" s="197" t="s">
        <v>807</v>
      </c>
      <c r="G21" s="163" t="s">
        <v>814</v>
      </c>
      <c r="H21" s="163" t="s">
        <v>815</v>
      </c>
      <c r="I21" s="69" t="s">
        <v>7</v>
      </c>
      <c r="J21" s="720">
        <v>31481</v>
      </c>
      <c r="K21" s="89" t="s">
        <v>169</v>
      </c>
      <c r="L21" s="723">
        <v>44348</v>
      </c>
      <c r="M21" s="88" t="s">
        <v>102</v>
      </c>
      <c r="N21" s="259" t="s">
        <v>816</v>
      </c>
      <c r="O21" s="196">
        <v>0</v>
      </c>
      <c r="P21" s="133">
        <v>300</v>
      </c>
      <c r="Q21" s="193">
        <f t="shared" si="0"/>
        <v>1234500</v>
      </c>
      <c r="R21" s="18"/>
    </row>
    <row r="22" spans="1:18" s="13" customFormat="1" ht="28.5" customHeight="1">
      <c r="A22" s="122">
        <v>20</v>
      </c>
      <c r="B22" s="88" t="s">
        <v>818</v>
      </c>
      <c r="C22" s="196" t="s">
        <v>824</v>
      </c>
      <c r="D22" s="160">
        <v>100743596</v>
      </c>
      <c r="E22" s="197" t="s">
        <v>819</v>
      </c>
      <c r="F22" s="197" t="s">
        <v>820</v>
      </c>
      <c r="G22" s="163" t="s">
        <v>821</v>
      </c>
      <c r="H22" s="163" t="s">
        <v>822</v>
      </c>
      <c r="I22" s="69" t="s">
        <v>7</v>
      </c>
      <c r="J22" s="720">
        <v>33003</v>
      </c>
      <c r="K22" s="89" t="s">
        <v>169</v>
      </c>
      <c r="L22" s="723">
        <v>44536</v>
      </c>
      <c r="M22" s="88" t="s">
        <v>102</v>
      </c>
      <c r="N22" s="259" t="s">
        <v>823</v>
      </c>
      <c r="O22" s="196">
        <v>0</v>
      </c>
      <c r="P22" s="133">
        <v>500</v>
      </c>
      <c r="Q22" s="193">
        <f t="shared" si="0"/>
        <v>2057500</v>
      </c>
      <c r="R22"/>
    </row>
    <row r="23" spans="1:18" ht="14.25" customHeight="1">
      <c r="K23" s="13"/>
      <c r="L23" s="717"/>
      <c r="M23" s="13"/>
      <c r="N23" s="13"/>
    </row>
    <row r="24" spans="1:18" ht="14.25" customHeight="1">
      <c r="K24" s="13"/>
      <c r="L24" s="717"/>
      <c r="M24" s="13"/>
      <c r="N24" s="13"/>
    </row>
    <row r="25" spans="1:18" ht="14.25" customHeight="1">
      <c r="K25" s="13"/>
      <c r="L25" s="717"/>
      <c r="M25" s="13"/>
      <c r="N25" s="13"/>
    </row>
    <row r="26" spans="1:18" ht="14.25" customHeight="1">
      <c r="K26" s="13"/>
      <c r="L26" s="717"/>
      <c r="M26" s="13"/>
      <c r="N26" s="13"/>
    </row>
    <row r="27" spans="1:18" ht="14.25" customHeight="1">
      <c r="K27" s="13"/>
      <c r="L27" s="717"/>
      <c r="M27" s="13"/>
      <c r="N27" s="13"/>
    </row>
    <row r="28" spans="1:18" ht="14.25" customHeight="1">
      <c r="K28" s="13"/>
      <c r="L28" s="717"/>
      <c r="M28" s="13"/>
      <c r="N28" s="13"/>
    </row>
    <row r="29" spans="1:18" ht="14.25" customHeight="1">
      <c r="K29" s="13"/>
      <c r="L29" s="717"/>
      <c r="M29" s="13"/>
      <c r="N29" s="13"/>
    </row>
    <row r="30" spans="1:18" ht="14.25" customHeight="1">
      <c r="K30" s="13"/>
      <c r="L30" s="717"/>
      <c r="M30" s="13"/>
      <c r="N30" s="13"/>
    </row>
    <row r="31" spans="1:18" ht="14.25" customHeight="1">
      <c r="K31" s="13"/>
      <c r="L31" s="717"/>
      <c r="M31" s="13"/>
      <c r="N31" s="13"/>
    </row>
    <row r="32" spans="1:18" ht="14.25" customHeight="1">
      <c r="K32" s="13"/>
      <c r="L32" s="717"/>
      <c r="M32" s="13"/>
      <c r="N32" s="13"/>
    </row>
    <row r="33" spans="11:14" ht="14.25" customHeight="1">
      <c r="K33" s="13"/>
      <c r="L33" s="717"/>
      <c r="M33" s="13"/>
      <c r="N33" s="13"/>
    </row>
    <row r="34" spans="11:14" ht="14.25" customHeight="1">
      <c r="K34" s="13"/>
      <c r="L34" s="717"/>
      <c r="M34" s="13"/>
      <c r="N34" s="13"/>
    </row>
    <row r="35" spans="11:14" ht="14.25" customHeight="1">
      <c r="K35" s="13"/>
      <c r="L35" s="717"/>
      <c r="M35" s="13"/>
      <c r="N35" s="13"/>
    </row>
    <row r="36" spans="11:14" ht="14.25" customHeight="1">
      <c r="K36" s="13"/>
      <c r="L36" s="717"/>
      <c r="M36" s="13"/>
      <c r="N36" s="13"/>
    </row>
    <row r="37" spans="11:14" ht="14.25" customHeight="1">
      <c r="K37" s="13"/>
      <c r="L37" s="717"/>
      <c r="M37" s="13"/>
      <c r="N37" s="13"/>
    </row>
    <row r="38" spans="11:14" ht="14.25" customHeight="1">
      <c r="L38" s="717"/>
    </row>
    <row r="39" spans="11:14" ht="14.25" customHeight="1">
      <c r="L39" s="717"/>
    </row>
    <row r="40" spans="11:14" ht="14.25" customHeight="1">
      <c r="L40" s="717"/>
    </row>
    <row r="41" spans="11:14" ht="14.25" customHeight="1">
      <c r="L41" s="717"/>
    </row>
    <row r="42" spans="11:14" ht="14.25" customHeight="1">
      <c r="L42" s="717"/>
    </row>
    <row r="43" spans="11:14" ht="14.25" customHeight="1">
      <c r="L43" s="717"/>
    </row>
    <row r="44" spans="11:14" ht="14.25" customHeight="1">
      <c r="L44" s="717"/>
    </row>
    <row r="45" spans="11:14" ht="14.25" customHeight="1">
      <c r="L45" s="717"/>
    </row>
    <row r="46" spans="11:14" ht="14.25" customHeight="1">
      <c r="L46" s="717"/>
    </row>
    <row r="47" spans="11:14" ht="14.25" customHeight="1">
      <c r="L47" s="717"/>
    </row>
    <row r="48" spans="11:14" ht="14.25" customHeight="1">
      <c r="L48" s="717"/>
    </row>
    <row r="49" spans="12:12" ht="14.25" customHeight="1">
      <c r="L49" s="717"/>
    </row>
    <row r="50" spans="12:12" ht="14.25" customHeight="1">
      <c r="L50" s="717"/>
    </row>
    <row r="51" spans="12:12" ht="14.25" customHeight="1">
      <c r="L51" s="717"/>
    </row>
    <row r="52" spans="12:12" ht="14.25" customHeight="1">
      <c r="L52" s="717"/>
    </row>
    <row r="53" spans="12:12" ht="14.25" customHeight="1">
      <c r="L53" s="717"/>
    </row>
    <row r="54" spans="12:12" ht="14.25" customHeight="1">
      <c r="L54" s="717"/>
    </row>
    <row r="55" spans="12:12" ht="14.25" customHeight="1">
      <c r="L55" s="717"/>
    </row>
    <row r="56" spans="12:12" ht="14.25" customHeight="1">
      <c r="L56" s="717"/>
    </row>
    <row r="57" spans="12:12" ht="14.25" customHeight="1">
      <c r="L57" s="717"/>
    </row>
    <row r="58" spans="12:12" ht="14.25" customHeight="1">
      <c r="L58" s="717"/>
    </row>
    <row r="59" spans="12:12" ht="14.25" customHeight="1">
      <c r="L59" s="717"/>
    </row>
    <row r="60" spans="12:12" ht="14.25" customHeight="1">
      <c r="L60" s="717"/>
    </row>
    <row r="61" spans="12:12" ht="14.25" customHeight="1">
      <c r="L61" s="717"/>
    </row>
    <row r="62" spans="12:12" ht="14.25" customHeight="1">
      <c r="L62" s="717"/>
    </row>
    <row r="63" spans="12:12" ht="14.25" customHeight="1">
      <c r="L63" s="717"/>
    </row>
    <row r="64" spans="12:12" ht="14.25" customHeight="1">
      <c r="L64" s="717"/>
    </row>
    <row r="65" spans="12:12" ht="14.25" customHeight="1">
      <c r="L65" s="717"/>
    </row>
    <row r="66" spans="12:12" ht="14.25" customHeight="1">
      <c r="L66" s="717"/>
    </row>
    <row r="67" spans="12:12" ht="14.25" customHeight="1">
      <c r="L67" s="717"/>
    </row>
    <row r="68" spans="12:12" ht="14.25" customHeight="1">
      <c r="L68" s="717"/>
    </row>
    <row r="69" spans="12:12" ht="14.25" customHeight="1">
      <c r="L69" s="717"/>
    </row>
    <row r="70" spans="12:12" ht="14.25" customHeight="1">
      <c r="L70" s="717"/>
    </row>
    <row r="71" spans="12:12" ht="14.25" customHeight="1">
      <c r="L71" s="717"/>
    </row>
    <row r="72" spans="12:12" ht="14.25" customHeight="1">
      <c r="L72" s="717"/>
    </row>
    <row r="73" spans="12:12" ht="14.25" customHeight="1">
      <c r="L73" s="717"/>
    </row>
    <row r="74" spans="12:12" ht="14.25" customHeight="1">
      <c r="L74" s="717"/>
    </row>
    <row r="75" spans="12:12" ht="14.25" customHeight="1">
      <c r="L75" s="717"/>
    </row>
    <row r="76" spans="12:12" ht="14.25" customHeight="1">
      <c r="L76" s="717"/>
    </row>
    <row r="77" spans="12:12" ht="14.25" customHeight="1">
      <c r="L77" s="717"/>
    </row>
    <row r="78" spans="12:12" ht="14.25" customHeight="1">
      <c r="L78" s="717"/>
    </row>
    <row r="79" spans="12:12" ht="14.25" customHeight="1">
      <c r="L79" s="717"/>
    </row>
    <row r="80" spans="12:12" ht="14.25" customHeight="1">
      <c r="L80" s="717"/>
    </row>
    <row r="81" spans="12:12" ht="14.25" customHeight="1">
      <c r="L81" s="717"/>
    </row>
    <row r="82" spans="12:12" ht="14.25" customHeight="1">
      <c r="L82" s="717"/>
    </row>
    <row r="83" spans="12:12" ht="14.25" customHeight="1">
      <c r="L83" s="717"/>
    </row>
    <row r="84" spans="12:12" ht="14.25" customHeight="1">
      <c r="L84" s="717"/>
    </row>
    <row r="85" spans="12:12" ht="14.25" customHeight="1">
      <c r="L85" s="717"/>
    </row>
    <row r="86" spans="12:12" ht="14.25" customHeight="1">
      <c r="L86" s="717"/>
    </row>
    <row r="87" spans="12:12" ht="14.25" customHeight="1">
      <c r="L87" s="717"/>
    </row>
    <row r="88" spans="12:12" ht="14.25" customHeight="1">
      <c r="L88" s="717"/>
    </row>
    <row r="89" spans="12:12" ht="14.25" customHeight="1">
      <c r="L89" s="717"/>
    </row>
    <row r="90" spans="12:12" ht="14.25" customHeight="1">
      <c r="L90" s="717"/>
    </row>
    <row r="91" spans="12:12" ht="14.25" customHeight="1">
      <c r="L91" s="717"/>
    </row>
    <row r="92" spans="12:12" ht="14.25" customHeight="1">
      <c r="L92" s="717"/>
    </row>
    <row r="93" spans="12:12" ht="14.25" customHeight="1">
      <c r="L93" s="717"/>
    </row>
    <row r="94" spans="12:12" ht="14.25" customHeight="1">
      <c r="L94" s="717"/>
    </row>
    <row r="95" spans="12:12" ht="14.25" customHeight="1">
      <c r="L95" s="717"/>
    </row>
    <row r="96" spans="12:12" ht="14.25" customHeight="1">
      <c r="L96" s="717"/>
    </row>
    <row r="97" spans="12:12" ht="14.25" customHeight="1">
      <c r="L97" s="717"/>
    </row>
    <row r="98" spans="12:12" ht="14.25" customHeight="1">
      <c r="L98" s="717"/>
    </row>
    <row r="99" spans="12:12" ht="14.25" customHeight="1">
      <c r="L99" s="717"/>
    </row>
    <row r="100" spans="12:12" ht="14.25" customHeight="1">
      <c r="L100" s="717"/>
    </row>
    <row r="101" spans="12:12" ht="14.25" customHeight="1">
      <c r="L101" s="717"/>
    </row>
    <row r="102" spans="12:12" ht="14.25" customHeight="1">
      <c r="L102" s="717"/>
    </row>
    <row r="103" spans="12:12" ht="14.25" customHeight="1">
      <c r="L103" s="717"/>
    </row>
    <row r="104" spans="12:12" ht="14.25" customHeight="1">
      <c r="L104" s="717"/>
    </row>
    <row r="105" spans="12:12" ht="14.25" customHeight="1">
      <c r="L105" s="717"/>
    </row>
    <row r="106" spans="12:12" ht="14.25" customHeight="1">
      <c r="L106" s="717"/>
    </row>
    <row r="107" spans="12:12" ht="14.25" customHeight="1">
      <c r="L107" s="717"/>
    </row>
    <row r="108" spans="12:12" ht="14.25" customHeight="1">
      <c r="L108" s="717"/>
    </row>
    <row r="109" spans="12:12" ht="14.25" customHeight="1">
      <c r="L109" s="717"/>
    </row>
    <row r="110" spans="12:12" ht="14.25" customHeight="1">
      <c r="L110" s="717"/>
    </row>
    <row r="111" spans="12:12" ht="14.25" customHeight="1">
      <c r="L111" s="717"/>
    </row>
    <row r="112" spans="12:12" ht="14.25" customHeight="1">
      <c r="L112" s="717"/>
    </row>
    <row r="113" spans="12:12" ht="14.25" customHeight="1">
      <c r="L113" s="717"/>
    </row>
    <row r="114" spans="12:12" ht="14.25" customHeight="1">
      <c r="L114" s="717"/>
    </row>
    <row r="115" spans="12:12" ht="14.25" customHeight="1">
      <c r="L115" s="717"/>
    </row>
    <row r="116" spans="12:12" ht="14.25" customHeight="1">
      <c r="L116" s="717"/>
    </row>
    <row r="117" spans="12:12" ht="14.25" customHeight="1">
      <c r="L117" s="717"/>
    </row>
    <row r="118" spans="12:12" ht="14.25" customHeight="1">
      <c r="L118" s="717"/>
    </row>
    <row r="119" spans="12:12" ht="14.25" customHeight="1">
      <c r="L119" s="717"/>
    </row>
    <row r="120" spans="12:12" ht="14.25" customHeight="1">
      <c r="L120" s="717"/>
    </row>
    <row r="121" spans="12:12" ht="14.25" customHeight="1">
      <c r="L121" s="717"/>
    </row>
    <row r="122" spans="12:12" ht="14.25" customHeight="1">
      <c r="L122" s="717"/>
    </row>
    <row r="123" spans="12:12" ht="14.25" customHeight="1">
      <c r="L123" s="717"/>
    </row>
    <row r="124" spans="12:12" ht="14.25" customHeight="1">
      <c r="L124" s="717"/>
    </row>
    <row r="125" spans="12:12" ht="14.25" customHeight="1">
      <c r="L125" s="717"/>
    </row>
    <row r="126" spans="12:12" ht="14.25" customHeight="1">
      <c r="L126" s="717"/>
    </row>
    <row r="127" spans="12:12" ht="14.25" customHeight="1">
      <c r="L127" s="717"/>
    </row>
    <row r="128" spans="12:12" ht="14.25" customHeight="1">
      <c r="L128" s="717"/>
    </row>
    <row r="129" spans="12:12" ht="14.25" customHeight="1">
      <c r="L129" s="717"/>
    </row>
    <row r="130" spans="12:12" ht="14.25" customHeight="1">
      <c r="L130" s="717"/>
    </row>
    <row r="131" spans="12:12" ht="14.25" customHeight="1">
      <c r="L131" s="717"/>
    </row>
    <row r="132" spans="12:12" ht="14.25" customHeight="1">
      <c r="L132" s="717"/>
    </row>
    <row r="133" spans="12:12" ht="14.25" customHeight="1">
      <c r="L133" s="717"/>
    </row>
    <row r="134" spans="12:12" ht="14.25" customHeight="1">
      <c r="L134" s="717"/>
    </row>
    <row r="135" spans="12:12" ht="14.25" customHeight="1">
      <c r="L135" s="717"/>
    </row>
    <row r="136" spans="12:12" ht="14.25" customHeight="1">
      <c r="L136" s="717"/>
    </row>
    <row r="137" spans="12:12" ht="14.25" customHeight="1">
      <c r="L137" s="717"/>
    </row>
    <row r="138" spans="12:12" ht="14.25" customHeight="1">
      <c r="L138" s="717"/>
    </row>
    <row r="139" spans="12:12" ht="14.25" customHeight="1">
      <c r="L139" s="717"/>
    </row>
    <row r="140" spans="12:12" ht="14.25" customHeight="1">
      <c r="L140" s="717"/>
    </row>
    <row r="141" spans="12:12" ht="14.25" customHeight="1">
      <c r="L141" s="717"/>
    </row>
    <row r="142" spans="12:12" ht="14.25" customHeight="1">
      <c r="L142" s="717"/>
    </row>
    <row r="143" spans="12:12" ht="14.25" customHeight="1">
      <c r="L143" s="717"/>
    </row>
    <row r="144" spans="12:12" ht="14.25" customHeight="1">
      <c r="L144" s="717"/>
    </row>
    <row r="145" spans="12:12" ht="14.25" customHeight="1">
      <c r="L145" s="717"/>
    </row>
    <row r="146" spans="12:12" ht="14.25" customHeight="1">
      <c r="L146" s="717"/>
    </row>
    <row r="147" spans="12:12" ht="14.25" customHeight="1">
      <c r="L147" s="717"/>
    </row>
    <row r="148" spans="12:12" ht="14.25" customHeight="1">
      <c r="L148" s="717"/>
    </row>
    <row r="149" spans="12:12" ht="14.25" customHeight="1">
      <c r="L149" s="717"/>
    </row>
    <row r="150" spans="12:12" ht="14.25" customHeight="1">
      <c r="L150" s="717"/>
    </row>
    <row r="151" spans="12:12" ht="14.25" customHeight="1">
      <c r="L151" s="717"/>
    </row>
    <row r="152" spans="12:12" ht="14.25" customHeight="1">
      <c r="L152" s="717"/>
    </row>
    <row r="153" spans="12:12" ht="14.25" customHeight="1">
      <c r="L153" s="717"/>
    </row>
    <row r="154" spans="12:12" ht="14.25" customHeight="1">
      <c r="L154" s="717"/>
    </row>
    <row r="155" spans="12:12" ht="14.25" customHeight="1">
      <c r="L155" s="717"/>
    </row>
    <row r="156" spans="12:12" ht="14.25" customHeight="1">
      <c r="L156" s="717"/>
    </row>
    <row r="157" spans="12:12" ht="14.25" customHeight="1">
      <c r="L157" s="717"/>
    </row>
    <row r="158" spans="12:12" ht="14.25" customHeight="1">
      <c r="L158" s="717"/>
    </row>
    <row r="159" spans="12:12" ht="14.25" customHeight="1">
      <c r="L159" s="717"/>
    </row>
    <row r="160" spans="12:12" ht="14.25" customHeight="1">
      <c r="L160" s="717"/>
    </row>
    <row r="161" spans="12:12" ht="14.25" customHeight="1">
      <c r="L161" s="717"/>
    </row>
    <row r="162" spans="12:12" ht="14.25" customHeight="1">
      <c r="L162" s="717"/>
    </row>
    <row r="163" spans="12:12" ht="14.25" customHeight="1">
      <c r="L163" s="717"/>
    </row>
    <row r="164" spans="12:12" ht="14.25" customHeight="1">
      <c r="L164" s="717"/>
    </row>
    <row r="165" spans="12:12" ht="14.25" customHeight="1">
      <c r="L165" s="717"/>
    </row>
    <row r="166" spans="12:12" ht="14.25" customHeight="1">
      <c r="L166" s="717"/>
    </row>
    <row r="167" spans="12:12" ht="14.25" customHeight="1">
      <c r="L167" s="717"/>
    </row>
    <row r="168" spans="12:12" ht="14.25" customHeight="1">
      <c r="L168" s="717"/>
    </row>
    <row r="169" spans="12:12" ht="14.25" customHeight="1">
      <c r="L169" s="717"/>
    </row>
    <row r="170" spans="12:12" ht="14.25" customHeight="1">
      <c r="L170" s="717"/>
    </row>
    <row r="171" spans="12:12" ht="14.25" customHeight="1">
      <c r="L171" s="717"/>
    </row>
    <row r="172" spans="12:12" ht="14.25" customHeight="1">
      <c r="L172" s="717"/>
    </row>
    <row r="173" spans="12:12" ht="14.25" customHeight="1">
      <c r="L173" s="717"/>
    </row>
    <row r="174" spans="12:12" ht="14.25" customHeight="1">
      <c r="L174" s="717"/>
    </row>
    <row r="175" spans="12:12" ht="14.25" customHeight="1">
      <c r="L175" s="717"/>
    </row>
    <row r="176" spans="12:12" ht="14.25" customHeight="1">
      <c r="L176" s="717"/>
    </row>
    <row r="177" spans="12:12" ht="14.25" customHeight="1">
      <c r="L177" s="717"/>
    </row>
    <row r="178" spans="12:12" ht="14.25" customHeight="1">
      <c r="L178" s="717"/>
    </row>
    <row r="179" spans="12:12" ht="14.25" customHeight="1">
      <c r="L179" s="717"/>
    </row>
    <row r="180" spans="12:12" ht="14.25" customHeight="1">
      <c r="L180" s="717"/>
    </row>
    <row r="181" spans="12:12" ht="14.25" customHeight="1">
      <c r="L181" s="717"/>
    </row>
    <row r="182" spans="12:12" ht="14.25" customHeight="1">
      <c r="L182" s="717"/>
    </row>
    <row r="183" spans="12:12" ht="14.25" customHeight="1">
      <c r="L183" s="717"/>
    </row>
    <row r="184" spans="12:12" ht="14.25" customHeight="1">
      <c r="L184" s="717"/>
    </row>
    <row r="185" spans="12:12" ht="14.25" customHeight="1">
      <c r="L185" s="717"/>
    </row>
    <row r="186" spans="12:12" ht="14.25" customHeight="1">
      <c r="L186" s="717"/>
    </row>
    <row r="187" spans="12:12" ht="14.25" customHeight="1">
      <c r="L187" s="717"/>
    </row>
    <row r="188" spans="12:12" ht="14.25" customHeight="1">
      <c r="L188" s="717"/>
    </row>
    <row r="189" spans="12:12" ht="14.25" customHeight="1">
      <c r="L189" s="717"/>
    </row>
    <row r="190" spans="12:12" ht="14.25" customHeight="1">
      <c r="L190" s="717"/>
    </row>
    <row r="191" spans="12:12" ht="14.25" customHeight="1">
      <c r="L191" s="717"/>
    </row>
    <row r="192" spans="12:12" ht="14.25" customHeight="1">
      <c r="L192" s="717"/>
    </row>
    <row r="193" spans="12:12" ht="14.25" customHeight="1">
      <c r="L193" s="717"/>
    </row>
    <row r="194" spans="12:12" ht="14.25" customHeight="1">
      <c r="L194" s="717"/>
    </row>
    <row r="195" spans="12:12" ht="14.25" customHeight="1">
      <c r="L195" s="717"/>
    </row>
    <row r="196" spans="12:12" ht="14.25" customHeight="1">
      <c r="L196" s="717"/>
    </row>
    <row r="197" spans="12:12" ht="14.25" customHeight="1">
      <c r="L197" s="717"/>
    </row>
    <row r="198" spans="12:12" ht="14.25" customHeight="1">
      <c r="L198" s="717"/>
    </row>
    <row r="199" spans="12:12" ht="14.25" customHeight="1">
      <c r="L199" s="717"/>
    </row>
    <row r="200" spans="12:12" ht="14.25" customHeight="1">
      <c r="L200" s="717"/>
    </row>
    <row r="201" spans="12:12" ht="14.25" customHeight="1">
      <c r="L201" s="717"/>
    </row>
    <row r="202" spans="12:12" ht="14.25" customHeight="1">
      <c r="L202" s="717"/>
    </row>
    <row r="203" spans="12:12" ht="14.25" customHeight="1">
      <c r="L203" s="717"/>
    </row>
    <row r="204" spans="12:12" ht="14.25" customHeight="1">
      <c r="L204" s="717"/>
    </row>
    <row r="205" spans="12:12" ht="14.25" customHeight="1">
      <c r="L205" s="717"/>
    </row>
    <row r="206" spans="12:12" ht="14.25" customHeight="1">
      <c r="L206" s="717"/>
    </row>
    <row r="207" spans="12:12" ht="14.25" customHeight="1">
      <c r="L207" s="717"/>
    </row>
    <row r="208" spans="12:12" ht="14.25" customHeight="1">
      <c r="L208" s="717"/>
    </row>
    <row r="209" spans="12:12" ht="14.25" customHeight="1">
      <c r="L209" s="717"/>
    </row>
    <row r="210" spans="12:12" ht="14.25" customHeight="1">
      <c r="L210" s="717"/>
    </row>
    <row r="211" spans="12:12" ht="14.25" customHeight="1">
      <c r="L211" s="717"/>
    </row>
    <row r="212" spans="12:12" ht="14.25" customHeight="1">
      <c r="L212" s="717"/>
    </row>
    <row r="213" spans="12:12" ht="14.25" customHeight="1">
      <c r="L213" s="717"/>
    </row>
    <row r="214" spans="12:12" ht="14.25" customHeight="1">
      <c r="L214" s="717"/>
    </row>
    <row r="215" spans="12:12" ht="14.25" customHeight="1">
      <c r="L215" s="717"/>
    </row>
    <row r="216" spans="12:12" ht="14.25" customHeight="1">
      <c r="L216" s="717"/>
    </row>
    <row r="217" spans="12:12" ht="14.25" customHeight="1">
      <c r="L217" s="717"/>
    </row>
    <row r="218" spans="12:12" ht="14.25" customHeight="1">
      <c r="L218" s="717"/>
    </row>
    <row r="219" spans="12:12" ht="14.25" customHeight="1">
      <c r="L219" s="717"/>
    </row>
    <row r="220" spans="12:12" ht="14.25" customHeight="1">
      <c r="L220" s="717"/>
    </row>
    <row r="221" spans="12:12" ht="14.25" customHeight="1">
      <c r="L221" s="717"/>
    </row>
    <row r="222" spans="12:12" ht="14.25" customHeight="1">
      <c r="L222" s="717"/>
    </row>
    <row r="223" spans="12:12" ht="14.25" customHeight="1">
      <c r="L223" s="717"/>
    </row>
    <row r="224" spans="12:12" ht="14.25" customHeight="1">
      <c r="L224" s="717"/>
    </row>
    <row r="225" spans="12:12" ht="14.25" customHeight="1">
      <c r="L225" s="717"/>
    </row>
    <row r="226" spans="12:12" ht="14.25" customHeight="1">
      <c r="L226" s="717"/>
    </row>
    <row r="227" spans="12:12" ht="14.25" customHeight="1">
      <c r="L227" s="717"/>
    </row>
    <row r="228" spans="12:12" ht="14.25" customHeight="1">
      <c r="L228" s="717"/>
    </row>
    <row r="229" spans="12:12" ht="14.25" customHeight="1">
      <c r="L229" s="717"/>
    </row>
    <row r="230" spans="12:12" ht="14.25" customHeight="1">
      <c r="L230" s="717"/>
    </row>
    <row r="231" spans="12:12" ht="14.25" customHeight="1">
      <c r="L231" s="717"/>
    </row>
    <row r="232" spans="12:12" ht="14.25" customHeight="1">
      <c r="L232" s="717"/>
    </row>
    <row r="233" spans="12:12" ht="14.25" customHeight="1">
      <c r="L233" s="717"/>
    </row>
    <row r="234" spans="12:12" ht="14.25" customHeight="1">
      <c r="L234" s="717"/>
    </row>
    <row r="235" spans="12:12" ht="14.25" customHeight="1">
      <c r="L235" s="717"/>
    </row>
    <row r="236" spans="12:12" ht="14.25" customHeight="1">
      <c r="L236" s="717"/>
    </row>
    <row r="237" spans="12:12" ht="14.25" customHeight="1">
      <c r="L237" s="717"/>
    </row>
    <row r="238" spans="12:12" ht="14.25" customHeight="1">
      <c r="L238" s="717"/>
    </row>
    <row r="239" spans="12:12" ht="14.25" customHeight="1">
      <c r="L239" s="717"/>
    </row>
    <row r="240" spans="12:12" ht="14.25" customHeight="1">
      <c r="L240" s="717"/>
    </row>
    <row r="241" spans="12:12" ht="14.25" customHeight="1">
      <c r="L241" s="717"/>
    </row>
    <row r="242" spans="12:12" ht="14.25" customHeight="1">
      <c r="L242" s="717"/>
    </row>
    <row r="243" spans="12:12" ht="14.25" customHeight="1">
      <c r="L243" s="717"/>
    </row>
    <row r="244" spans="12:12" ht="14.25" customHeight="1">
      <c r="L244" s="717"/>
    </row>
    <row r="245" spans="12:12" ht="14.25" customHeight="1">
      <c r="L245" s="717"/>
    </row>
    <row r="246" spans="12:12" ht="14.25" customHeight="1">
      <c r="L246" s="717"/>
    </row>
    <row r="247" spans="12:12" ht="14.25" customHeight="1">
      <c r="L247" s="717"/>
    </row>
    <row r="248" spans="12:12" ht="14.25" customHeight="1">
      <c r="L248" s="717"/>
    </row>
    <row r="249" spans="12:12" ht="14.25" customHeight="1">
      <c r="L249" s="717"/>
    </row>
    <row r="250" spans="12:12" ht="14.25" customHeight="1">
      <c r="L250" s="717"/>
    </row>
    <row r="251" spans="12:12" ht="14.25" customHeight="1">
      <c r="L251" s="717"/>
    </row>
    <row r="252" spans="12:12" ht="14.25" customHeight="1">
      <c r="L252" s="717"/>
    </row>
    <row r="253" spans="12:12" ht="14.25" customHeight="1">
      <c r="L253" s="717"/>
    </row>
    <row r="254" spans="12:12" ht="14.25" customHeight="1">
      <c r="L254" s="717"/>
    </row>
    <row r="255" spans="12:12" ht="14.25" customHeight="1">
      <c r="L255" s="717"/>
    </row>
    <row r="256" spans="12:12" ht="14.25" customHeight="1">
      <c r="L256" s="717"/>
    </row>
    <row r="257" spans="12:12" ht="14.25" customHeight="1">
      <c r="L257" s="717"/>
    </row>
    <row r="258" spans="12:12" ht="14.25" customHeight="1">
      <c r="L258" s="717"/>
    </row>
    <row r="259" spans="12:12" ht="14.25" customHeight="1">
      <c r="L259" s="717"/>
    </row>
    <row r="260" spans="12:12" ht="14.25" customHeight="1">
      <c r="L260" s="717"/>
    </row>
    <row r="261" spans="12:12" ht="14.25" customHeight="1">
      <c r="L261" s="717"/>
    </row>
    <row r="262" spans="12:12" ht="14.25" customHeight="1">
      <c r="L262" s="717"/>
    </row>
    <row r="263" spans="12:12" ht="14.25" customHeight="1">
      <c r="L263" s="717"/>
    </row>
    <row r="264" spans="12:12" ht="14.25" customHeight="1"/>
    <row r="265" spans="12:12" ht="14.25" customHeight="1"/>
    <row r="266" spans="12:12" ht="14.25" customHeight="1"/>
    <row r="267" spans="12:12" ht="14.25" customHeight="1"/>
    <row r="268" spans="12:12" ht="14.25" customHeight="1"/>
    <row r="269" spans="12:12" ht="14.25" customHeight="1"/>
    <row r="270" spans="12:12" ht="14.25" customHeight="1"/>
    <row r="271" spans="12:12" ht="14.25" customHeight="1"/>
    <row r="272" spans="12:1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</sheetData>
  <autoFilter ref="A2:P22">
    <sortState ref="A3:R17">
      <sortCondition ref="A2:A17"/>
    </sortState>
  </autoFilter>
  <sortState ref="A3:Q14">
    <sortCondition ref="B3"/>
  </sortState>
  <phoneticPr fontId="35" type="noConversion"/>
  <pageMargins left="0.70866141732283472" right="0.70866141732283472" top="0.74803149606299213" bottom="0.74803149606299213" header="0.31496062992125984" footer="0.31496062992125984"/>
  <pageSetup paperSize="9" scale="9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FF0000"/>
  </sheetPr>
  <dimension ref="A1:X224"/>
  <sheetViews>
    <sheetView workbookViewId="0">
      <selection activeCell="S8" sqref="S8"/>
    </sheetView>
  </sheetViews>
  <sheetFormatPr defaultColWidth="9.140625" defaultRowHeight="15"/>
  <cols>
    <col min="1" max="1" width="3.7109375" style="13" customWidth="1"/>
    <col min="2" max="2" width="7.140625" style="13" customWidth="1"/>
    <col min="3" max="3" width="10.140625" style="13" customWidth="1"/>
    <col min="4" max="4" width="15.42578125" style="108" customWidth="1"/>
    <col min="5" max="5" width="3.85546875" style="1" customWidth="1"/>
    <col min="6" max="6" width="7.7109375" style="1" customWidth="1"/>
    <col min="7" max="7" width="9.7109375" style="127" customWidth="1"/>
    <col min="8" max="8" width="3.5703125" style="1" customWidth="1"/>
    <col min="9" max="9" width="6.28515625" style="1" customWidth="1"/>
    <col min="10" max="10" width="5.5703125" style="98" customWidth="1"/>
    <col min="11" max="12" width="8.42578125" style="86" customWidth="1"/>
    <col min="13" max="13" width="8.42578125" style="130" customWidth="1"/>
    <col min="14" max="15" width="8.42578125" style="130" hidden="1" customWidth="1"/>
    <col min="16" max="16" width="9.140625" style="13" customWidth="1"/>
    <col min="17" max="17" width="8.28515625" style="13" customWidth="1"/>
    <col min="18" max="18" width="8.7109375" style="13" customWidth="1"/>
    <col min="19" max="19" width="9.42578125" style="13" bestFit="1" customWidth="1"/>
    <col min="20" max="21" width="8.7109375" style="13" customWidth="1"/>
    <col min="22" max="22" width="7.28515625" style="13" customWidth="1"/>
    <col min="23" max="23" width="8.140625" style="13" customWidth="1"/>
    <col min="24" max="24" width="20.7109375" style="13" customWidth="1"/>
    <col min="25" max="16384" width="9.140625" style="13"/>
  </cols>
  <sheetData>
    <row r="1" spans="1:24" ht="43.5" customHeight="1"/>
    <row r="2" spans="1:24" ht="50.25" customHeight="1">
      <c r="A2" s="867" t="s">
        <v>239</v>
      </c>
      <c r="B2" s="867"/>
      <c r="C2" s="867"/>
      <c r="D2" s="867"/>
      <c r="E2" s="867"/>
      <c r="F2" s="867"/>
      <c r="G2" s="867"/>
      <c r="H2" s="867"/>
      <c r="I2" s="867"/>
      <c r="J2" s="867"/>
      <c r="K2" s="867"/>
      <c r="L2" s="867"/>
      <c r="M2" s="867"/>
      <c r="N2" s="867"/>
      <c r="O2" s="867"/>
      <c r="P2" s="867"/>
      <c r="Q2" s="867"/>
      <c r="R2" s="867"/>
      <c r="S2" s="867"/>
      <c r="T2" s="867"/>
      <c r="U2" s="867"/>
      <c r="V2" s="867"/>
      <c r="W2" s="867"/>
      <c r="X2" s="867"/>
    </row>
    <row r="3" spans="1:24" s="90" customFormat="1" ht="41.25" customHeight="1">
      <c r="A3" s="867" t="s">
        <v>864</v>
      </c>
      <c r="B3" s="867"/>
      <c r="C3" s="867"/>
      <c r="D3" s="867"/>
      <c r="E3" s="867"/>
      <c r="F3" s="867"/>
      <c r="G3" s="867"/>
      <c r="H3" s="867"/>
      <c r="I3" s="867"/>
      <c r="J3" s="867"/>
      <c r="K3" s="867"/>
      <c r="L3" s="867"/>
      <c r="M3" s="867"/>
      <c r="N3" s="867"/>
      <c r="O3" s="867"/>
      <c r="P3" s="867"/>
      <c r="Q3" s="867"/>
      <c r="R3" s="867"/>
      <c r="S3" s="867"/>
      <c r="T3" s="867"/>
      <c r="U3" s="867"/>
      <c r="V3" s="867"/>
      <c r="W3" s="867"/>
      <c r="X3" s="867"/>
    </row>
    <row r="4" spans="1:24" s="90" customFormat="1" ht="23.25" customHeight="1">
      <c r="A4" s="868" t="s">
        <v>17</v>
      </c>
      <c r="B4" s="868" t="s">
        <v>18</v>
      </c>
      <c r="C4" s="861" t="s">
        <v>42</v>
      </c>
      <c r="D4" s="863"/>
      <c r="E4" s="868" t="s">
        <v>22</v>
      </c>
      <c r="F4" s="868" t="s">
        <v>388</v>
      </c>
      <c r="G4" s="870" t="s">
        <v>359</v>
      </c>
      <c r="H4" s="872" t="s">
        <v>74</v>
      </c>
      <c r="I4" s="868" t="s">
        <v>0</v>
      </c>
      <c r="J4" s="878" t="s">
        <v>23</v>
      </c>
      <c r="K4" s="877" t="s">
        <v>360</v>
      </c>
      <c r="L4" s="877"/>
      <c r="M4" s="877"/>
      <c r="N4" s="877"/>
      <c r="O4" s="877"/>
      <c r="P4" s="868" t="s">
        <v>19</v>
      </c>
      <c r="Q4" s="868" t="s">
        <v>35</v>
      </c>
      <c r="R4" s="859" t="s">
        <v>389</v>
      </c>
      <c r="S4" s="860"/>
      <c r="T4" s="861" t="s">
        <v>361</v>
      </c>
      <c r="U4" s="862"/>
      <c r="V4" s="862"/>
      <c r="W4" s="863"/>
      <c r="X4" s="868" t="s">
        <v>63</v>
      </c>
    </row>
    <row r="5" spans="1:24" s="90" customFormat="1" ht="70.5" customHeight="1">
      <c r="A5" s="869"/>
      <c r="B5" s="869"/>
      <c r="C5" s="864"/>
      <c r="D5" s="866"/>
      <c r="E5" s="869"/>
      <c r="F5" s="869"/>
      <c r="G5" s="871"/>
      <c r="H5" s="873"/>
      <c r="I5" s="869"/>
      <c r="J5" s="879"/>
      <c r="K5" s="874" t="s">
        <v>362</v>
      </c>
      <c r="L5" s="875"/>
      <c r="M5" s="875"/>
      <c r="N5" s="875"/>
      <c r="O5" s="876"/>
      <c r="P5" s="869"/>
      <c r="Q5" s="869"/>
      <c r="R5" s="95" t="s">
        <v>363</v>
      </c>
      <c r="S5" s="95" t="s">
        <v>364</v>
      </c>
      <c r="T5" s="864"/>
      <c r="U5" s="865"/>
      <c r="V5" s="865"/>
      <c r="W5" s="866"/>
      <c r="X5" s="869"/>
    </row>
    <row r="6" spans="1:24" s="90" customFormat="1" ht="26.45" customHeight="1">
      <c r="A6" s="92"/>
      <c r="B6" s="92" t="s">
        <v>365</v>
      </c>
      <c r="C6" s="92" t="s">
        <v>366</v>
      </c>
      <c r="D6" s="107"/>
      <c r="E6" s="92" t="s">
        <v>367</v>
      </c>
      <c r="F6" s="92" t="s">
        <v>368</v>
      </c>
      <c r="G6" s="128" t="s">
        <v>369</v>
      </c>
      <c r="H6" s="92" t="s">
        <v>370</v>
      </c>
      <c r="I6" s="92" t="s">
        <v>371</v>
      </c>
      <c r="J6" s="96" t="s">
        <v>372</v>
      </c>
      <c r="K6" s="100" t="s">
        <v>866</v>
      </c>
      <c r="L6" s="100" t="s">
        <v>862</v>
      </c>
      <c r="M6" s="100" t="s">
        <v>863</v>
      </c>
      <c r="N6" s="100" t="s">
        <v>656</v>
      </c>
      <c r="O6" s="100" t="s">
        <v>661</v>
      </c>
      <c r="P6" s="92" t="s">
        <v>373</v>
      </c>
      <c r="Q6" s="92" t="s">
        <v>374</v>
      </c>
      <c r="R6" s="92" t="s">
        <v>375</v>
      </c>
      <c r="S6" s="92" t="s">
        <v>376</v>
      </c>
      <c r="T6" s="92"/>
      <c r="U6" s="92" t="s">
        <v>377</v>
      </c>
      <c r="V6" s="92"/>
      <c r="W6" s="92"/>
      <c r="X6" s="92" t="s">
        <v>378</v>
      </c>
    </row>
    <row r="7" spans="1:24" s="90" customFormat="1" ht="60" customHeight="1">
      <c r="A7" s="91" t="s">
        <v>3</v>
      </c>
      <c r="B7" s="92" t="s">
        <v>15</v>
      </c>
      <c r="C7" s="92" t="s">
        <v>9</v>
      </c>
      <c r="D7" s="107"/>
      <c r="E7" s="92" t="s">
        <v>4</v>
      </c>
      <c r="F7" s="92" t="s">
        <v>48</v>
      </c>
      <c r="G7" s="128" t="s">
        <v>379</v>
      </c>
      <c r="H7" s="94" t="s">
        <v>44</v>
      </c>
      <c r="I7" s="92" t="s">
        <v>5</v>
      </c>
      <c r="J7" s="97" t="s">
        <v>380</v>
      </c>
      <c r="K7" s="132">
        <v>44834</v>
      </c>
      <c r="L7" s="132">
        <v>44864</v>
      </c>
      <c r="M7" s="132">
        <v>44895</v>
      </c>
      <c r="N7" s="132">
        <v>44012</v>
      </c>
      <c r="O7" s="132">
        <v>44043</v>
      </c>
      <c r="P7" s="92" t="s">
        <v>225</v>
      </c>
      <c r="Q7" s="107" t="s">
        <v>381</v>
      </c>
      <c r="R7" s="107" t="s">
        <v>382</v>
      </c>
      <c r="S7" s="107" t="s">
        <v>383</v>
      </c>
      <c r="T7" s="107" t="s">
        <v>384</v>
      </c>
      <c r="U7" s="107" t="s">
        <v>385</v>
      </c>
      <c r="V7" s="107" t="s">
        <v>386</v>
      </c>
      <c r="W7" s="107" t="s">
        <v>387</v>
      </c>
      <c r="X7" s="93"/>
    </row>
    <row r="8" spans="1:24" s="140" customFormat="1" ht="36.75" customHeight="1">
      <c r="A8" s="149">
        <v>1</v>
      </c>
      <c r="B8" s="150" t="e">
        <f>#REF!</f>
        <v>#REF!</v>
      </c>
      <c r="C8" s="154" t="e">
        <f>#REF!</f>
        <v>#REF!</v>
      </c>
      <c r="D8" s="150" t="e">
        <f>#REF!</f>
        <v>#REF!</v>
      </c>
      <c r="E8" s="149" t="s">
        <v>8</v>
      </c>
      <c r="F8" s="145" t="e">
        <f>#REF!</f>
        <v>#REF!</v>
      </c>
      <c r="G8" s="192" t="e">
        <f>#REF!</f>
        <v>#REF!</v>
      </c>
      <c r="H8" s="151"/>
      <c r="I8" s="149" t="e">
        <f>#REF!</f>
        <v>#REF!</v>
      </c>
      <c r="J8" s="143" t="e">
        <f>#REF!</f>
        <v>#REF!</v>
      </c>
      <c r="K8" s="152">
        <v>121</v>
      </c>
      <c r="L8" s="152">
        <v>193.3724558853647</v>
      </c>
      <c r="M8" s="152">
        <v>157.61538461538461</v>
      </c>
      <c r="N8" s="152"/>
      <c r="O8" s="152"/>
      <c r="P8" s="152">
        <f>SUM(K8:O8)</f>
        <v>471.98784050074937</v>
      </c>
      <c r="Q8" s="152">
        <f t="shared" ref="Q8:Q12" si="0">P8*5%</f>
        <v>23.599392025037471</v>
      </c>
      <c r="R8" s="153">
        <v>0</v>
      </c>
      <c r="S8" s="152">
        <f t="shared" ref="S8:S12" si="1">R8*0</f>
        <v>0</v>
      </c>
      <c r="T8" s="152">
        <f t="shared" ref="T8:T12" si="2">Q8+S8</f>
        <v>23.599392025037471</v>
      </c>
      <c r="U8" s="142">
        <f t="shared" ref="U8:U12" si="3">ROUND((T8),1)</f>
        <v>23.6</v>
      </c>
      <c r="V8" s="143">
        <f t="shared" ref="V8:V12" si="4">INT(U8)</f>
        <v>23</v>
      </c>
      <c r="W8" s="144">
        <f t="shared" ref="W8:W12" si="5">ROUND((MOD(U8,1)*4000),-2)</f>
        <v>2400</v>
      </c>
      <c r="X8" s="6"/>
    </row>
    <row r="9" spans="1:24" s="140" customFormat="1" ht="36.75" hidden="1" customHeight="1">
      <c r="A9" s="149">
        <v>2</v>
      </c>
      <c r="B9" s="150"/>
      <c r="C9" s="154"/>
      <c r="D9" s="150"/>
      <c r="E9" s="149"/>
      <c r="F9" s="149"/>
      <c r="G9" s="147"/>
      <c r="H9" s="151"/>
      <c r="I9" s="149"/>
      <c r="J9" s="143"/>
      <c r="K9" s="152"/>
      <c r="L9" s="152"/>
      <c r="M9" s="152"/>
      <c r="N9" s="152"/>
      <c r="O9" s="152"/>
      <c r="P9" s="152">
        <f t="shared" ref="P9:P12" si="6">SUM(K9:O9)</f>
        <v>0</v>
      </c>
      <c r="Q9" s="152">
        <f t="shared" si="0"/>
        <v>0</v>
      </c>
      <c r="R9" s="153">
        <v>0</v>
      </c>
      <c r="S9" s="152">
        <f t="shared" si="1"/>
        <v>0</v>
      </c>
      <c r="T9" s="152">
        <f t="shared" si="2"/>
        <v>0</v>
      </c>
      <c r="U9" s="142">
        <f t="shared" si="3"/>
        <v>0</v>
      </c>
      <c r="V9" s="143">
        <f t="shared" si="4"/>
        <v>0</v>
      </c>
      <c r="W9" s="144">
        <f t="shared" si="5"/>
        <v>0</v>
      </c>
      <c r="X9" s="6"/>
    </row>
    <row r="10" spans="1:24" s="140" customFormat="1" ht="36.75" hidden="1" customHeight="1">
      <c r="A10" s="149">
        <v>3</v>
      </c>
      <c r="B10" s="150"/>
      <c r="C10" s="154"/>
      <c r="D10" s="150"/>
      <c r="E10" s="149"/>
      <c r="F10" s="149"/>
      <c r="G10" s="147"/>
      <c r="H10" s="151"/>
      <c r="I10" s="149"/>
      <c r="J10" s="143"/>
      <c r="K10" s="152"/>
      <c r="L10" s="152"/>
      <c r="M10" s="152"/>
      <c r="N10" s="152"/>
      <c r="O10" s="152"/>
      <c r="P10" s="152">
        <f t="shared" si="6"/>
        <v>0</v>
      </c>
      <c r="Q10" s="152">
        <f t="shared" si="0"/>
        <v>0</v>
      </c>
      <c r="R10" s="153">
        <v>0</v>
      </c>
      <c r="S10" s="152">
        <f t="shared" si="1"/>
        <v>0</v>
      </c>
      <c r="T10" s="152">
        <f t="shared" si="2"/>
        <v>0</v>
      </c>
      <c r="U10" s="142">
        <f t="shared" si="3"/>
        <v>0</v>
      </c>
      <c r="V10" s="143">
        <f t="shared" si="4"/>
        <v>0</v>
      </c>
      <c r="W10" s="144">
        <f t="shared" si="5"/>
        <v>0</v>
      </c>
      <c r="X10" s="6"/>
    </row>
    <row r="11" spans="1:24" s="140" customFormat="1" ht="36.75" hidden="1" customHeight="1">
      <c r="A11" s="149">
        <v>4</v>
      </c>
      <c r="B11" s="150"/>
      <c r="C11" s="154"/>
      <c r="D11" s="150"/>
      <c r="E11" s="149"/>
      <c r="F11" s="149"/>
      <c r="G11" s="147"/>
      <c r="H11" s="151"/>
      <c r="I11" s="149"/>
      <c r="J11" s="143"/>
      <c r="K11" s="152"/>
      <c r="L11" s="152"/>
      <c r="M11" s="152"/>
      <c r="N11" s="152"/>
      <c r="O11" s="152"/>
      <c r="P11" s="152">
        <f t="shared" si="6"/>
        <v>0</v>
      </c>
      <c r="Q11" s="152">
        <f t="shared" si="0"/>
        <v>0</v>
      </c>
      <c r="R11" s="153">
        <v>0</v>
      </c>
      <c r="S11" s="152">
        <f t="shared" si="1"/>
        <v>0</v>
      </c>
      <c r="T11" s="152">
        <f t="shared" si="2"/>
        <v>0</v>
      </c>
      <c r="U11" s="142">
        <f t="shared" si="3"/>
        <v>0</v>
      </c>
      <c r="V11" s="143">
        <f t="shared" si="4"/>
        <v>0</v>
      </c>
      <c r="W11" s="144">
        <f t="shared" si="5"/>
        <v>0</v>
      </c>
      <c r="X11" s="6"/>
    </row>
    <row r="12" spans="1:24" s="140" customFormat="1" ht="36.75" hidden="1" customHeight="1">
      <c r="A12" s="149">
        <v>5</v>
      </c>
      <c r="B12" s="150"/>
      <c r="C12" s="154"/>
      <c r="D12" s="150"/>
      <c r="E12" s="149"/>
      <c r="F12" s="149"/>
      <c r="G12" s="147"/>
      <c r="H12" s="151"/>
      <c r="I12" s="149"/>
      <c r="J12" s="143"/>
      <c r="K12" s="152"/>
      <c r="L12" s="152"/>
      <c r="M12" s="152"/>
      <c r="N12" s="152"/>
      <c r="O12" s="152"/>
      <c r="P12" s="152">
        <f t="shared" si="6"/>
        <v>0</v>
      </c>
      <c r="Q12" s="152">
        <f t="shared" si="0"/>
        <v>0</v>
      </c>
      <c r="R12" s="153">
        <v>0</v>
      </c>
      <c r="S12" s="152">
        <f t="shared" si="1"/>
        <v>0</v>
      </c>
      <c r="T12" s="152">
        <f t="shared" si="2"/>
        <v>0</v>
      </c>
      <c r="U12" s="142">
        <f t="shared" si="3"/>
        <v>0</v>
      </c>
      <c r="V12" s="143">
        <f t="shared" si="4"/>
        <v>0</v>
      </c>
      <c r="W12" s="144">
        <f t="shared" si="5"/>
        <v>0</v>
      </c>
      <c r="X12" s="6"/>
    </row>
    <row r="13" spans="1:24" ht="78.75" customHeight="1">
      <c r="A13" s="51"/>
      <c r="B13" s="51"/>
      <c r="C13" s="51"/>
      <c r="D13" s="109"/>
      <c r="E13" s="83"/>
      <c r="F13" s="83"/>
      <c r="G13" s="129"/>
      <c r="H13" s="83"/>
      <c r="I13" s="83"/>
      <c r="J13" s="99"/>
      <c r="K13" s="155">
        <f>SUM(K8:K12)</f>
        <v>121</v>
      </c>
      <c r="L13" s="155">
        <f t="shared" ref="L13:W13" si="7">SUM(L8:L12)</f>
        <v>193.3724558853647</v>
      </c>
      <c r="M13" s="155">
        <f t="shared" si="7"/>
        <v>157.61538461538461</v>
      </c>
      <c r="N13" s="155">
        <f t="shared" si="7"/>
        <v>0</v>
      </c>
      <c r="O13" s="155">
        <f t="shared" si="7"/>
        <v>0</v>
      </c>
      <c r="P13" s="155">
        <f t="shared" si="7"/>
        <v>471.98784050074937</v>
      </c>
      <c r="Q13" s="155">
        <f t="shared" si="7"/>
        <v>23.599392025037471</v>
      </c>
      <c r="R13" s="189">
        <f t="shared" si="7"/>
        <v>0</v>
      </c>
      <c r="S13" s="155">
        <f t="shared" si="7"/>
        <v>0</v>
      </c>
      <c r="T13" s="155">
        <f t="shared" si="7"/>
        <v>23.599392025037471</v>
      </c>
      <c r="U13" s="136">
        <f t="shared" si="7"/>
        <v>23.6</v>
      </c>
      <c r="V13" s="156">
        <f t="shared" si="7"/>
        <v>23</v>
      </c>
      <c r="W13" s="157">
        <f t="shared" si="7"/>
        <v>2400</v>
      </c>
      <c r="X13" s="51"/>
    </row>
    <row r="14" spans="1:24">
      <c r="A14" s="87" t="s">
        <v>241</v>
      </c>
      <c r="M14" s="131" t="s">
        <v>242</v>
      </c>
      <c r="N14" s="131"/>
      <c r="O14" s="131"/>
      <c r="X14" s="4" t="s">
        <v>243</v>
      </c>
    </row>
    <row r="15" spans="1:24">
      <c r="K15" s="98"/>
      <c r="L15" s="98"/>
      <c r="M15" s="98"/>
      <c r="N15" s="98"/>
      <c r="O15" s="98"/>
      <c r="P15" s="98"/>
    </row>
    <row r="16" spans="1:24">
      <c r="J16" s="1"/>
      <c r="K16" s="1"/>
      <c r="L16" s="1"/>
      <c r="M16" s="1"/>
      <c r="N16" s="1"/>
      <c r="O16" s="1"/>
      <c r="P16" s="1"/>
      <c r="Q16" s="1"/>
    </row>
    <row r="17" spans="10:17">
      <c r="J17" s="1"/>
      <c r="K17" s="1"/>
      <c r="L17" s="1"/>
      <c r="M17" s="1"/>
      <c r="N17" s="1"/>
      <c r="O17" s="1"/>
      <c r="P17" s="1"/>
      <c r="Q17" s="1"/>
    </row>
    <row r="18" spans="10:17">
      <c r="J18" s="1"/>
      <c r="K18" s="1"/>
      <c r="L18" s="1"/>
      <c r="M18" s="1"/>
      <c r="N18" s="1"/>
      <c r="O18" s="1"/>
      <c r="P18" s="1"/>
      <c r="Q18" s="1"/>
    </row>
    <row r="19" spans="10:17">
      <c r="J19" s="1"/>
      <c r="K19" s="1"/>
      <c r="L19" s="1"/>
      <c r="M19" s="1"/>
      <c r="N19" s="1"/>
      <c r="O19" s="1"/>
      <c r="P19" s="1"/>
      <c r="Q19" s="1"/>
    </row>
    <row r="20" spans="10:17">
      <c r="J20" s="1"/>
      <c r="K20" s="1"/>
      <c r="L20" s="1"/>
      <c r="M20" s="1"/>
      <c r="N20" s="1"/>
      <c r="O20" s="1"/>
      <c r="P20" s="1"/>
      <c r="Q20" s="1"/>
    </row>
    <row r="21" spans="10:17">
      <c r="J21" s="1"/>
      <c r="K21" s="1"/>
      <c r="L21" s="1"/>
      <c r="M21" s="1"/>
      <c r="N21" s="1"/>
      <c r="O21" s="1"/>
      <c r="P21" s="1"/>
      <c r="Q21" s="1"/>
    </row>
    <row r="22" spans="10:17">
      <c r="J22" s="1"/>
      <c r="K22" s="1"/>
      <c r="L22" s="1"/>
      <c r="M22" s="1"/>
      <c r="N22" s="1"/>
      <c r="O22" s="1"/>
      <c r="P22" s="1"/>
      <c r="Q22" s="1"/>
    </row>
    <row r="23" spans="10:17">
      <c r="J23" s="1"/>
      <c r="K23" s="1"/>
      <c r="L23" s="1"/>
      <c r="M23" s="1"/>
      <c r="N23" s="1"/>
      <c r="O23" s="1"/>
      <c r="P23" s="1"/>
      <c r="Q23" s="1"/>
    </row>
    <row r="24" spans="10:17">
      <c r="J24" s="1"/>
      <c r="K24" s="1"/>
      <c r="L24" s="1"/>
      <c r="M24" s="1"/>
      <c r="N24" s="1"/>
      <c r="O24" s="1"/>
      <c r="P24" s="1"/>
      <c r="Q24" s="1"/>
    </row>
    <row r="25" spans="10:17">
      <c r="J25" s="1"/>
      <c r="K25" s="1"/>
      <c r="L25" s="1"/>
      <c r="M25" s="1"/>
      <c r="N25" s="1"/>
      <c r="O25" s="1"/>
      <c r="P25" s="1"/>
      <c r="Q25" s="1"/>
    </row>
    <row r="26" spans="10:17">
      <c r="J26" s="1"/>
      <c r="K26" s="1"/>
      <c r="L26" s="1"/>
      <c r="M26" s="1"/>
      <c r="N26" s="1"/>
      <c r="O26" s="1"/>
      <c r="P26" s="1"/>
      <c r="Q26" s="1"/>
    </row>
    <row r="27" spans="10:17">
      <c r="J27" s="1"/>
      <c r="K27" s="1"/>
      <c r="L27" s="1"/>
      <c r="M27" s="1"/>
      <c r="N27" s="1"/>
      <c r="O27" s="1"/>
      <c r="P27" s="1"/>
      <c r="Q27" s="1"/>
    </row>
    <row r="28" spans="10:17">
      <c r="J28" s="1"/>
      <c r="K28" s="1"/>
      <c r="L28" s="1"/>
      <c r="M28" s="1"/>
      <c r="N28" s="1"/>
      <c r="O28" s="1"/>
      <c r="P28" s="1"/>
      <c r="Q28" s="1"/>
    </row>
    <row r="29" spans="10:17">
      <c r="J29" s="1"/>
      <c r="K29" s="1"/>
      <c r="L29" s="1"/>
      <c r="M29" s="1"/>
      <c r="N29" s="1"/>
      <c r="O29" s="1"/>
      <c r="P29" s="1"/>
      <c r="Q29" s="1"/>
    </row>
    <row r="30" spans="10:17">
      <c r="J30" s="1"/>
      <c r="K30" s="1"/>
      <c r="L30" s="1"/>
      <c r="M30" s="1"/>
      <c r="N30" s="1"/>
      <c r="O30" s="1"/>
      <c r="P30" s="1"/>
      <c r="Q30" s="1"/>
    </row>
    <row r="31" spans="10:17">
      <c r="J31" s="1"/>
      <c r="K31" s="1"/>
      <c r="L31" s="1"/>
      <c r="M31" s="1"/>
      <c r="N31" s="1"/>
      <c r="O31" s="1"/>
      <c r="P31" s="1"/>
      <c r="Q31" s="1"/>
    </row>
    <row r="32" spans="10:17">
      <c r="J32" s="1"/>
      <c r="K32" s="1"/>
      <c r="L32" s="1"/>
      <c r="M32" s="1"/>
      <c r="N32" s="1"/>
      <c r="O32" s="1"/>
      <c r="P32" s="1"/>
      <c r="Q32" s="1"/>
    </row>
    <row r="33" spans="10:17">
      <c r="J33" s="1"/>
      <c r="K33" s="1"/>
      <c r="L33" s="1"/>
      <c r="M33" s="1"/>
      <c r="N33" s="1"/>
      <c r="O33" s="1"/>
      <c r="P33" s="1"/>
      <c r="Q33" s="1"/>
    </row>
    <row r="34" spans="10:17">
      <c r="J34" s="1"/>
      <c r="K34" s="1"/>
      <c r="L34" s="1"/>
      <c r="M34" s="1"/>
      <c r="N34" s="1"/>
      <c r="O34" s="1"/>
      <c r="P34" s="1"/>
      <c r="Q34" s="1"/>
    </row>
    <row r="35" spans="10:17">
      <c r="J35" s="1"/>
      <c r="K35" s="1"/>
      <c r="L35" s="1"/>
      <c r="M35" s="1"/>
      <c r="N35" s="1"/>
      <c r="O35" s="1"/>
      <c r="P35" s="1"/>
      <c r="Q35" s="1"/>
    </row>
    <row r="36" spans="10:17">
      <c r="J36" s="1"/>
      <c r="K36" s="1"/>
      <c r="L36" s="1"/>
      <c r="M36" s="1"/>
      <c r="N36" s="1"/>
      <c r="O36" s="1"/>
      <c r="P36" s="1"/>
      <c r="Q36" s="1"/>
    </row>
    <row r="37" spans="10:17">
      <c r="J37" s="1"/>
      <c r="K37" s="1"/>
      <c r="L37" s="1"/>
      <c r="M37" s="1"/>
      <c r="N37" s="1"/>
      <c r="O37" s="1"/>
      <c r="P37" s="1"/>
      <c r="Q37" s="1"/>
    </row>
    <row r="38" spans="10:17">
      <c r="J38" s="1"/>
      <c r="K38" s="1"/>
      <c r="L38" s="1"/>
      <c r="M38" s="1"/>
      <c r="N38" s="1"/>
      <c r="O38" s="1"/>
      <c r="P38" s="1"/>
      <c r="Q38" s="1"/>
    </row>
    <row r="39" spans="10:17">
      <c r="J39" s="1"/>
      <c r="K39" s="1"/>
      <c r="L39" s="1"/>
      <c r="M39" s="1"/>
      <c r="N39" s="1"/>
      <c r="O39" s="1"/>
      <c r="P39" s="1"/>
      <c r="Q39" s="1"/>
    </row>
    <row r="40" spans="10:17">
      <c r="J40" s="1"/>
      <c r="K40" s="1"/>
      <c r="L40" s="1"/>
      <c r="M40" s="1"/>
      <c r="N40" s="1"/>
      <c r="O40" s="1"/>
      <c r="P40" s="1"/>
      <c r="Q40" s="1"/>
    </row>
    <row r="41" spans="10:17">
      <c r="J41" s="1"/>
      <c r="K41" s="1"/>
      <c r="L41" s="1"/>
      <c r="M41" s="1"/>
      <c r="N41" s="1"/>
      <c r="O41" s="1"/>
      <c r="P41" s="1"/>
      <c r="Q41" s="1"/>
    </row>
    <row r="42" spans="10:17">
      <c r="J42" s="1"/>
      <c r="K42" s="1"/>
      <c r="L42" s="1"/>
      <c r="M42" s="1"/>
      <c r="N42" s="1"/>
      <c r="O42" s="1"/>
      <c r="P42" s="1"/>
      <c r="Q42" s="1"/>
    </row>
    <row r="43" spans="10:17">
      <c r="J43" s="1"/>
      <c r="K43" s="1"/>
      <c r="L43" s="1"/>
      <c r="M43" s="1"/>
      <c r="N43" s="1"/>
      <c r="O43" s="1"/>
      <c r="P43" s="1"/>
      <c r="Q43" s="1"/>
    </row>
    <row r="44" spans="10:17">
      <c r="J44" s="1"/>
      <c r="K44" s="1"/>
      <c r="L44" s="1"/>
      <c r="M44" s="1"/>
      <c r="N44" s="1"/>
      <c r="O44" s="1"/>
      <c r="P44" s="1"/>
      <c r="Q44" s="1"/>
    </row>
    <row r="45" spans="10:17">
      <c r="J45" s="1"/>
      <c r="K45" s="1"/>
      <c r="L45" s="1"/>
      <c r="M45" s="1"/>
      <c r="N45" s="1"/>
      <c r="O45" s="1"/>
      <c r="P45" s="1"/>
      <c r="Q45" s="1"/>
    </row>
    <row r="46" spans="10:17">
      <c r="J46" s="1"/>
      <c r="K46" s="1"/>
      <c r="L46" s="1"/>
      <c r="M46" s="1"/>
      <c r="N46" s="1"/>
      <c r="O46" s="1"/>
      <c r="P46" s="1"/>
      <c r="Q46" s="1"/>
    </row>
    <row r="47" spans="10:17">
      <c r="J47" s="1"/>
      <c r="K47" s="1"/>
      <c r="L47" s="1"/>
      <c r="M47" s="1"/>
      <c r="N47" s="1"/>
      <c r="O47" s="1"/>
      <c r="P47" s="1"/>
      <c r="Q47" s="1"/>
    </row>
    <row r="48" spans="10:17">
      <c r="J48" s="1"/>
      <c r="K48" s="1"/>
      <c r="L48" s="1"/>
      <c r="M48" s="1"/>
      <c r="N48" s="1"/>
      <c r="O48" s="1"/>
      <c r="P48" s="1"/>
      <c r="Q48" s="1"/>
    </row>
    <row r="49" spans="10:17">
      <c r="J49" s="1"/>
      <c r="K49" s="1"/>
      <c r="L49" s="1"/>
      <c r="M49" s="1"/>
      <c r="N49" s="1"/>
      <c r="O49" s="1"/>
      <c r="P49" s="1"/>
      <c r="Q49" s="1"/>
    </row>
    <row r="50" spans="10:17">
      <c r="J50" s="1"/>
      <c r="K50" s="1"/>
      <c r="L50" s="1"/>
      <c r="M50" s="1"/>
      <c r="N50" s="1"/>
      <c r="O50" s="1"/>
      <c r="P50" s="1"/>
      <c r="Q50" s="1"/>
    </row>
    <row r="51" spans="10:17">
      <c r="J51" s="1"/>
      <c r="K51" s="1"/>
      <c r="L51" s="1"/>
      <c r="M51" s="1"/>
      <c r="N51" s="1"/>
      <c r="O51" s="1"/>
      <c r="P51" s="1"/>
      <c r="Q51" s="1"/>
    </row>
    <row r="52" spans="10:17">
      <c r="J52" s="1"/>
      <c r="K52" s="1"/>
      <c r="L52" s="1"/>
      <c r="M52" s="1"/>
      <c r="N52" s="1"/>
      <c r="O52" s="1"/>
      <c r="P52" s="1"/>
      <c r="Q52" s="1"/>
    </row>
    <row r="53" spans="10:17">
      <c r="J53" s="1"/>
      <c r="K53" s="1"/>
      <c r="L53" s="1"/>
      <c r="M53" s="1"/>
      <c r="N53" s="1"/>
      <c r="O53" s="1"/>
      <c r="P53" s="1"/>
      <c r="Q53" s="1"/>
    </row>
    <row r="54" spans="10:17">
      <c r="J54" s="1"/>
      <c r="K54" s="1"/>
      <c r="L54" s="1"/>
      <c r="M54" s="1"/>
      <c r="N54" s="1"/>
      <c r="O54" s="1"/>
      <c r="P54" s="1"/>
      <c r="Q54" s="1"/>
    </row>
    <row r="55" spans="10:17">
      <c r="J55" s="1"/>
      <c r="K55" s="1"/>
      <c r="L55" s="1"/>
      <c r="M55" s="1"/>
      <c r="N55" s="1"/>
      <c r="O55" s="1"/>
      <c r="P55" s="1"/>
      <c r="Q55" s="1"/>
    </row>
    <row r="56" spans="10:17">
      <c r="J56" s="1"/>
      <c r="K56" s="1"/>
      <c r="L56" s="1"/>
      <c r="M56" s="1"/>
      <c r="N56" s="1"/>
      <c r="O56" s="1"/>
      <c r="P56" s="1"/>
      <c r="Q56" s="1"/>
    </row>
    <row r="57" spans="10:17">
      <c r="J57" s="1"/>
      <c r="K57" s="1"/>
      <c r="L57" s="1"/>
      <c r="M57" s="1"/>
      <c r="N57" s="1"/>
      <c r="O57" s="1"/>
      <c r="P57" s="1"/>
      <c r="Q57" s="1"/>
    </row>
    <row r="58" spans="10:17">
      <c r="J58" s="1"/>
      <c r="K58" s="1"/>
      <c r="L58" s="1"/>
      <c r="M58" s="1"/>
      <c r="N58" s="1"/>
      <c r="O58" s="1"/>
      <c r="P58" s="1"/>
      <c r="Q58" s="1"/>
    </row>
    <row r="59" spans="10:17">
      <c r="J59" s="1"/>
      <c r="K59" s="1"/>
      <c r="L59" s="1"/>
      <c r="M59" s="1"/>
      <c r="N59" s="1"/>
      <c r="O59" s="1"/>
      <c r="P59" s="1"/>
      <c r="Q59" s="1"/>
    </row>
    <row r="60" spans="10:17">
      <c r="J60" s="1"/>
      <c r="K60" s="1"/>
      <c r="L60" s="1"/>
      <c r="M60" s="1"/>
      <c r="N60" s="1"/>
      <c r="O60" s="1"/>
      <c r="P60" s="1"/>
      <c r="Q60" s="1"/>
    </row>
    <row r="61" spans="10:17">
      <c r="J61" s="1"/>
      <c r="K61" s="1"/>
      <c r="L61" s="1"/>
      <c r="M61" s="1"/>
      <c r="N61" s="1"/>
      <c r="O61" s="1"/>
      <c r="P61" s="1"/>
      <c r="Q61" s="1"/>
    </row>
    <row r="62" spans="10:17">
      <c r="J62" s="1"/>
      <c r="K62" s="1"/>
      <c r="L62" s="1"/>
      <c r="M62" s="1"/>
      <c r="N62" s="1"/>
      <c r="O62" s="1"/>
      <c r="P62" s="1"/>
      <c r="Q62" s="1"/>
    </row>
    <row r="63" spans="10:17">
      <c r="J63" s="1"/>
      <c r="K63" s="1"/>
      <c r="L63" s="1"/>
      <c r="M63" s="1"/>
      <c r="N63" s="1"/>
      <c r="O63" s="1"/>
      <c r="P63" s="1"/>
      <c r="Q63" s="1"/>
    </row>
    <row r="64" spans="10:17">
      <c r="J64" s="1"/>
      <c r="K64" s="1"/>
      <c r="L64" s="1"/>
      <c r="M64" s="1"/>
      <c r="N64" s="1"/>
      <c r="O64" s="1"/>
      <c r="P64" s="1"/>
      <c r="Q64" s="1"/>
    </row>
    <row r="65" spans="10:17">
      <c r="J65" s="1"/>
      <c r="K65" s="1"/>
      <c r="L65" s="1"/>
      <c r="M65" s="1"/>
      <c r="N65" s="1"/>
      <c r="O65" s="1"/>
      <c r="P65" s="1"/>
      <c r="Q65" s="1"/>
    </row>
    <row r="66" spans="10:17">
      <c r="J66" s="1"/>
      <c r="K66" s="1"/>
      <c r="L66" s="1"/>
      <c r="M66" s="1"/>
      <c r="N66" s="1"/>
      <c r="O66" s="1"/>
      <c r="P66" s="1"/>
      <c r="Q66" s="1"/>
    </row>
    <row r="67" spans="10:17">
      <c r="J67" s="1"/>
      <c r="K67" s="1"/>
      <c r="L67" s="1"/>
      <c r="M67" s="1"/>
      <c r="N67" s="1"/>
      <c r="O67" s="1"/>
      <c r="P67" s="1"/>
      <c r="Q67" s="1"/>
    </row>
    <row r="68" spans="10:17">
      <c r="J68" s="1"/>
      <c r="K68" s="1"/>
      <c r="L68" s="1"/>
      <c r="M68" s="1"/>
      <c r="N68" s="1"/>
      <c r="O68" s="1"/>
      <c r="P68" s="1"/>
      <c r="Q68" s="1"/>
    </row>
    <row r="69" spans="10:17">
      <c r="J69" s="1"/>
      <c r="K69" s="1"/>
      <c r="L69" s="1"/>
      <c r="M69" s="1"/>
      <c r="N69" s="1"/>
      <c r="O69" s="1"/>
      <c r="P69" s="1"/>
      <c r="Q69" s="1"/>
    </row>
    <row r="70" spans="10:17">
      <c r="J70" s="1"/>
      <c r="K70" s="1"/>
      <c r="L70" s="1"/>
      <c r="M70" s="1"/>
      <c r="N70" s="1"/>
      <c r="O70" s="1"/>
      <c r="P70" s="1"/>
      <c r="Q70" s="1"/>
    </row>
    <row r="71" spans="10:17">
      <c r="J71" s="1"/>
      <c r="K71" s="1"/>
      <c r="L71" s="1"/>
      <c r="M71" s="1"/>
      <c r="N71" s="1"/>
      <c r="O71" s="1"/>
      <c r="P71" s="1"/>
      <c r="Q71" s="1"/>
    </row>
    <row r="72" spans="10:17">
      <c r="J72" s="1"/>
      <c r="K72" s="1"/>
      <c r="L72" s="1"/>
      <c r="M72" s="1"/>
      <c r="N72" s="1"/>
      <c r="O72" s="1"/>
      <c r="P72" s="1"/>
      <c r="Q72" s="1"/>
    </row>
    <row r="73" spans="10:17">
      <c r="J73" s="1"/>
      <c r="K73" s="1"/>
      <c r="L73" s="1"/>
      <c r="M73" s="1"/>
      <c r="N73" s="1"/>
      <c r="O73" s="1"/>
      <c r="P73" s="1"/>
      <c r="Q73" s="1"/>
    </row>
    <row r="74" spans="10:17">
      <c r="J74" s="1"/>
      <c r="K74" s="1"/>
      <c r="L74" s="1"/>
      <c r="M74" s="1"/>
      <c r="N74" s="1"/>
      <c r="O74" s="1"/>
      <c r="P74" s="1"/>
      <c r="Q74" s="1"/>
    </row>
    <row r="75" spans="10:17">
      <c r="J75" s="1"/>
      <c r="K75" s="1"/>
      <c r="L75" s="1"/>
      <c r="M75" s="1"/>
      <c r="N75" s="1"/>
      <c r="O75" s="1"/>
      <c r="P75" s="1"/>
      <c r="Q75" s="1"/>
    </row>
    <row r="76" spans="10:17">
      <c r="J76" s="1"/>
      <c r="K76" s="1"/>
      <c r="L76" s="1"/>
      <c r="M76" s="1"/>
      <c r="N76" s="1"/>
      <c r="O76" s="1"/>
      <c r="P76" s="1"/>
      <c r="Q76" s="1"/>
    </row>
    <row r="77" spans="10:17">
      <c r="J77" s="1"/>
      <c r="K77" s="1"/>
      <c r="L77" s="1"/>
      <c r="M77" s="1"/>
      <c r="N77" s="1"/>
      <c r="O77" s="1"/>
      <c r="P77" s="1"/>
      <c r="Q77" s="1"/>
    </row>
    <row r="78" spans="10:17">
      <c r="J78" s="1"/>
      <c r="K78" s="1"/>
      <c r="L78" s="1"/>
      <c r="M78" s="1"/>
      <c r="N78" s="1"/>
      <c r="O78" s="1"/>
      <c r="P78" s="1"/>
      <c r="Q78" s="1"/>
    </row>
    <row r="79" spans="10:17">
      <c r="J79" s="1"/>
      <c r="K79" s="1"/>
      <c r="L79" s="1"/>
      <c r="M79" s="1"/>
      <c r="N79" s="1"/>
      <c r="O79" s="1"/>
      <c r="P79" s="1"/>
      <c r="Q79" s="1"/>
    </row>
    <row r="80" spans="10:17">
      <c r="J80" s="1"/>
      <c r="K80" s="1"/>
      <c r="L80" s="1"/>
      <c r="M80" s="1"/>
      <c r="N80" s="1"/>
      <c r="O80" s="1"/>
      <c r="P80" s="1"/>
      <c r="Q80" s="1"/>
    </row>
    <row r="81" spans="10:17">
      <c r="J81" s="1"/>
      <c r="K81" s="1"/>
      <c r="L81" s="1"/>
      <c r="M81" s="1"/>
      <c r="N81" s="1"/>
      <c r="O81" s="1"/>
      <c r="P81" s="1"/>
      <c r="Q81" s="1"/>
    </row>
    <row r="82" spans="10:17">
      <c r="J82" s="1"/>
      <c r="K82" s="1"/>
      <c r="L82" s="1"/>
      <c r="M82" s="1"/>
      <c r="N82" s="1"/>
      <c r="O82" s="1"/>
      <c r="P82" s="1"/>
      <c r="Q82" s="1"/>
    </row>
    <row r="83" spans="10:17">
      <c r="J83" s="1"/>
      <c r="K83" s="1"/>
      <c r="L83" s="1"/>
      <c r="M83" s="1"/>
      <c r="N83" s="1"/>
      <c r="O83" s="1"/>
      <c r="P83" s="1"/>
      <c r="Q83" s="1"/>
    </row>
    <row r="84" spans="10:17">
      <c r="J84" s="1"/>
      <c r="K84" s="1"/>
      <c r="L84" s="1"/>
      <c r="M84" s="1"/>
      <c r="N84" s="1"/>
      <c r="O84" s="1"/>
      <c r="P84" s="1"/>
      <c r="Q84" s="1"/>
    </row>
    <row r="85" spans="10:17">
      <c r="J85" s="1"/>
      <c r="K85" s="1"/>
      <c r="L85" s="1"/>
      <c r="M85" s="1"/>
      <c r="N85" s="1"/>
      <c r="O85" s="1"/>
      <c r="P85" s="1"/>
      <c r="Q85" s="1"/>
    </row>
    <row r="86" spans="10:17">
      <c r="J86" s="1"/>
      <c r="K86" s="1"/>
      <c r="L86" s="1"/>
      <c r="M86" s="1"/>
      <c r="N86" s="1"/>
      <c r="O86" s="1"/>
      <c r="P86" s="1"/>
      <c r="Q86" s="1"/>
    </row>
    <row r="87" spans="10:17">
      <c r="J87" s="1"/>
      <c r="K87" s="1"/>
      <c r="L87" s="1"/>
      <c r="M87" s="1"/>
      <c r="N87" s="1"/>
      <c r="O87" s="1"/>
      <c r="P87" s="1"/>
      <c r="Q87" s="1"/>
    </row>
    <row r="88" spans="10:17">
      <c r="J88" s="1"/>
      <c r="K88" s="1"/>
      <c r="L88" s="1"/>
      <c r="M88" s="1"/>
      <c r="N88" s="1"/>
      <c r="O88" s="1"/>
      <c r="P88" s="1"/>
      <c r="Q88" s="1"/>
    </row>
    <row r="89" spans="10:17">
      <c r="J89" s="1"/>
      <c r="K89" s="1"/>
      <c r="L89" s="1"/>
      <c r="M89" s="1"/>
      <c r="N89" s="1"/>
      <c r="O89" s="1"/>
      <c r="P89" s="1"/>
      <c r="Q89" s="1"/>
    </row>
    <row r="90" spans="10:17">
      <c r="J90" s="1"/>
      <c r="K90" s="1"/>
      <c r="L90" s="1"/>
      <c r="M90" s="1"/>
      <c r="N90" s="1"/>
      <c r="O90" s="1"/>
      <c r="P90" s="1"/>
      <c r="Q90" s="1"/>
    </row>
    <row r="91" spans="10:17">
      <c r="J91" s="1"/>
      <c r="K91" s="1"/>
      <c r="L91" s="1"/>
      <c r="M91" s="1"/>
      <c r="N91" s="1"/>
      <c r="O91" s="1"/>
      <c r="P91" s="1"/>
      <c r="Q91" s="1"/>
    </row>
    <row r="92" spans="10:17">
      <c r="J92" s="1"/>
      <c r="K92" s="1"/>
      <c r="L92" s="1"/>
      <c r="M92" s="1"/>
      <c r="N92" s="1"/>
      <c r="O92" s="1"/>
      <c r="P92" s="1"/>
      <c r="Q92" s="1"/>
    </row>
    <row r="93" spans="10:17">
      <c r="J93" s="1"/>
      <c r="K93" s="1"/>
      <c r="L93" s="1"/>
      <c r="M93" s="1"/>
      <c r="N93" s="1"/>
      <c r="O93" s="1"/>
      <c r="P93" s="1"/>
      <c r="Q93" s="1"/>
    </row>
    <row r="94" spans="10:17">
      <c r="J94" s="1"/>
      <c r="K94" s="1"/>
      <c r="L94" s="1"/>
      <c r="M94" s="1"/>
      <c r="N94" s="1"/>
      <c r="O94" s="1"/>
      <c r="P94" s="1"/>
      <c r="Q94" s="1"/>
    </row>
    <row r="95" spans="10:17">
      <c r="J95" s="1"/>
      <c r="K95" s="1"/>
      <c r="L95" s="1"/>
      <c r="M95" s="1"/>
      <c r="N95" s="1"/>
      <c r="O95" s="1"/>
      <c r="P95" s="1"/>
      <c r="Q95" s="1"/>
    </row>
    <row r="96" spans="10:17">
      <c r="J96" s="1"/>
      <c r="K96" s="1"/>
      <c r="L96" s="1"/>
      <c r="M96" s="1"/>
      <c r="N96" s="1"/>
      <c r="O96" s="1"/>
      <c r="P96" s="1"/>
      <c r="Q96" s="1"/>
    </row>
    <row r="97" spans="10:17">
      <c r="J97" s="1"/>
      <c r="K97" s="1"/>
      <c r="L97" s="1"/>
      <c r="M97" s="1"/>
      <c r="N97" s="1"/>
      <c r="O97" s="1"/>
      <c r="P97" s="1"/>
      <c r="Q97" s="1"/>
    </row>
    <row r="98" spans="10:17">
      <c r="J98" s="1"/>
      <c r="K98" s="1"/>
      <c r="L98" s="1"/>
      <c r="M98" s="1"/>
      <c r="N98" s="1"/>
      <c r="O98" s="1"/>
      <c r="P98" s="1"/>
      <c r="Q98" s="1"/>
    </row>
    <row r="99" spans="10:17">
      <c r="J99" s="1"/>
      <c r="K99" s="1"/>
      <c r="L99" s="1"/>
      <c r="M99" s="1"/>
      <c r="N99" s="1"/>
      <c r="O99" s="1"/>
      <c r="P99" s="1"/>
      <c r="Q99" s="1"/>
    </row>
    <row r="100" spans="10:17">
      <c r="J100" s="1"/>
      <c r="K100" s="1"/>
      <c r="L100" s="1"/>
      <c r="M100" s="1"/>
      <c r="N100" s="1"/>
      <c r="O100" s="1"/>
      <c r="P100" s="1"/>
      <c r="Q100" s="1"/>
    </row>
    <row r="101" spans="10:17">
      <c r="J101" s="1"/>
      <c r="K101" s="1"/>
      <c r="L101" s="1"/>
      <c r="M101" s="1"/>
      <c r="N101" s="1"/>
      <c r="O101" s="1"/>
      <c r="P101" s="1"/>
      <c r="Q101" s="1"/>
    </row>
    <row r="102" spans="10:17">
      <c r="J102" s="1"/>
      <c r="K102" s="1"/>
      <c r="L102" s="1"/>
      <c r="M102" s="1"/>
      <c r="N102" s="1"/>
      <c r="O102" s="1"/>
      <c r="P102" s="1"/>
      <c r="Q102" s="1"/>
    </row>
    <row r="103" spans="10:17">
      <c r="J103" s="1"/>
      <c r="K103" s="1"/>
      <c r="L103" s="1"/>
      <c r="M103" s="1"/>
      <c r="N103" s="1"/>
      <c r="O103" s="1"/>
      <c r="P103" s="1"/>
      <c r="Q103" s="1"/>
    </row>
    <row r="104" spans="10:17">
      <c r="J104" s="1"/>
      <c r="K104" s="1"/>
      <c r="L104" s="1"/>
      <c r="M104" s="1"/>
      <c r="N104" s="1"/>
      <c r="O104" s="1"/>
      <c r="P104" s="1"/>
      <c r="Q104" s="1"/>
    </row>
    <row r="105" spans="10:17">
      <c r="J105" s="1"/>
      <c r="K105" s="1"/>
      <c r="L105" s="1"/>
      <c r="M105" s="1"/>
      <c r="N105" s="1"/>
      <c r="O105" s="1"/>
      <c r="P105" s="1"/>
      <c r="Q105" s="1"/>
    </row>
    <row r="106" spans="10:17">
      <c r="J106" s="1"/>
      <c r="K106" s="1"/>
      <c r="L106" s="1"/>
      <c r="M106" s="1"/>
      <c r="N106" s="1"/>
      <c r="O106" s="1"/>
      <c r="P106" s="1"/>
      <c r="Q106" s="1"/>
    </row>
    <row r="107" spans="10:17">
      <c r="J107" s="1"/>
      <c r="K107" s="1"/>
      <c r="L107" s="1"/>
      <c r="M107" s="1"/>
      <c r="N107" s="1"/>
      <c r="O107" s="1"/>
      <c r="P107" s="1"/>
      <c r="Q107" s="1"/>
    </row>
    <row r="108" spans="10:17">
      <c r="J108" s="1"/>
      <c r="K108" s="1"/>
      <c r="L108" s="1"/>
      <c r="M108" s="1"/>
      <c r="N108" s="1"/>
      <c r="O108" s="1"/>
      <c r="P108" s="1"/>
      <c r="Q108" s="1"/>
    </row>
    <row r="109" spans="10:17">
      <c r="J109" s="1"/>
      <c r="K109" s="1"/>
      <c r="L109" s="1"/>
      <c r="M109" s="1"/>
      <c r="N109" s="1"/>
      <c r="O109" s="1"/>
      <c r="P109" s="1"/>
      <c r="Q109" s="1"/>
    </row>
    <row r="110" spans="10:17">
      <c r="J110" s="1"/>
      <c r="K110" s="1"/>
      <c r="L110" s="1"/>
      <c r="M110" s="1"/>
      <c r="N110" s="1"/>
      <c r="O110" s="1"/>
      <c r="P110" s="1"/>
      <c r="Q110" s="1"/>
    </row>
    <row r="111" spans="10:17">
      <c r="J111" s="1"/>
      <c r="K111" s="1"/>
      <c r="L111" s="1"/>
      <c r="M111" s="1"/>
      <c r="N111" s="1"/>
      <c r="O111" s="1"/>
      <c r="P111" s="1"/>
      <c r="Q111" s="1"/>
    </row>
    <row r="112" spans="10:17">
      <c r="J112" s="1"/>
      <c r="K112" s="1"/>
      <c r="L112" s="1"/>
      <c r="M112" s="1"/>
      <c r="N112" s="1"/>
      <c r="O112" s="1"/>
      <c r="P112" s="1"/>
      <c r="Q112" s="1"/>
    </row>
    <row r="113" spans="10:17">
      <c r="J113" s="1"/>
      <c r="K113" s="1"/>
      <c r="L113" s="1"/>
      <c r="M113" s="1"/>
      <c r="N113" s="1"/>
      <c r="O113" s="1"/>
      <c r="P113" s="1"/>
      <c r="Q113" s="1"/>
    </row>
    <row r="114" spans="10:17">
      <c r="J114" s="1"/>
      <c r="K114" s="1"/>
      <c r="L114" s="1"/>
      <c r="M114" s="1"/>
      <c r="N114" s="1"/>
      <c r="O114" s="1"/>
      <c r="P114" s="1"/>
      <c r="Q114" s="1"/>
    </row>
    <row r="115" spans="10:17">
      <c r="J115" s="1"/>
      <c r="K115" s="1"/>
      <c r="L115" s="1"/>
      <c r="M115" s="1"/>
      <c r="N115" s="1"/>
      <c r="O115" s="1"/>
      <c r="P115" s="1"/>
      <c r="Q115" s="1"/>
    </row>
    <row r="116" spans="10:17">
      <c r="J116" s="1"/>
      <c r="K116" s="1"/>
      <c r="L116" s="1"/>
      <c r="M116" s="1"/>
      <c r="N116" s="1"/>
      <c r="O116" s="1"/>
      <c r="P116" s="1"/>
      <c r="Q116" s="1"/>
    </row>
    <row r="117" spans="10:17">
      <c r="J117" s="1"/>
      <c r="K117" s="1"/>
      <c r="L117" s="1"/>
      <c r="M117" s="1"/>
      <c r="N117" s="1"/>
      <c r="O117" s="1"/>
      <c r="P117" s="1"/>
      <c r="Q117" s="1"/>
    </row>
    <row r="118" spans="10:17">
      <c r="J118" s="1"/>
      <c r="K118" s="1"/>
      <c r="L118" s="1"/>
      <c r="M118" s="1"/>
      <c r="N118" s="1"/>
      <c r="O118" s="1"/>
      <c r="P118" s="1"/>
      <c r="Q118" s="1"/>
    </row>
    <row r="119" spans="10:17">
      <c r="J119" s="1"/>
      <c r="K119" s="1"/>
      <c r="L119" s="1"/>
      <c r="M119" s="1"/>
      <c r="N119" s="1"/>
      <c r="O119" s="1"/>
      <c r="P119" s="1"/>
      <c r="Q119" s="1"/>
    </row>
    <row r="120" spans="10:17">
      <c r="J120" s="1"/>
      <c r="K120" s="1"/>
      <c r="L120" s="1"/>
      <c r="M120" s="1"/>
      <c r="N120" s="1"/>
      <c r="O120" s="1"/>
      <c r="P120" s="1"/>
      <c r="Q120" s="1"/>
    </row>
    <row r="121" spans="10:17">
      <c r="J121" s="1"/>
      <c r="K121" s="1"/>
      <c r="L121" s="1"/>
      <c r="M121" s="1"/>
      <c r="N121" s="1"/>
      <c r="O121" s="1"/>
      <c r="P121" s="1"/>
      <c r="Q121" s="1"/>
    </row>
    <row r="122" spans="10:17">
      <c r="J122" s="1"/>
      <c r="K122" s="1"/>
      <c r="L122" s="1"/>
      <c r="M122" s="1"/>
      <c r="N122" s="1"/>
      <c r="O122" s="1"/>
      <c r="P122" s="1"/>
      <c r="Q122" s="1"/>
    </row>
    <row r="123" spans="10:17">
      <c r="J123" s="1"/>
      <c r="K123" s="1"/>
      <c r="L123" s="1"/>
      <c r="M123" s="1"/>
      <c r="N123" s="1"/>
      <c r="O123" s="1"/>
      <c r="P123" s="1"/>
      <c r="Q123" s="1"/>
    </row>
    <row r="124" spans="10:17">
      <c r="J124" s="1"/>
      <c r="K124" s="1"/>
      <c r="L124" s="1"/>
      <c r="M124" s="1"/>
      <c r="N124" s="1"/>
      <c r="O124" s="1"/>
      <c r="P124" s="1"/>
      <c r="Q124" s="1"/>
    </row>
    <row r="125" spans="10:17">
      <c r="L125" s="1"/>
      <c r="M125" s="1"/>
      <c r="N125" s="1"/>
      <c r="O125" s="1"/>
    </row>
    <row r="126" spans="10:17">
      <c r="L126" s="1"/>
      <c r="M126" s="1"/>
      <c r="N126" s="1"/>
      <c r="O126" s="1"/>
    </row>
    <row r="127" spans="10:17">
      <c r="L127" s="1"/>
      <c r="M127" s="1"/>
      <c r="N127" s="1"/>
      <c r="O127" s="1"/>
    </row>
    <row r="128" spans="10:17">
      <c r="L128" s="1"/>
      <c r="M128" s="1"/>
      <c r="N128" s="1"/>
      <c r="O128" s="1"/>
    </row>
    <row r="129" spans="12:15">
      <c r="L129" s="1"/>
      <c r="M129" s="1"/>
      <c r="N129" s="1"/>
      <c r="O129" s="1"/>
    </row>
    <row r="130" spans="12:15">
      <c r="L130" s="1"/>
      <c r="M130" s="1"/>
      <c r="N130" s="1"/>
      <c r="O130" s="1"/>
    </row>
    <row r="131" spans="12:15">
      <c r="L131" s="1"/>
      <c r="M131" s="1"/>
      <c r="N131" s="1"/>
      <c r="O131" s="1"/>
    </row>
    <row r="132" spans="12:15">
      <c r="L132" s="1"/>
      <c r="M132" s="1"/>
      <c r="N132" s="1"/>
      <c r="O132" s="1"/>
    </row>
    <row r="133" spans="12:15">
      <c r="L133" s="1"/>
      <c r="M133" s="1"/>
      <c r="N133" s="1"/>
      <c r="O133" s="1"/>
    </row>
    <row r="134" spans="12:15">
      <c r="L134" s="1"/>
      <c r="M134" s="1"/>
      <c r="N134" s="1"/>
      <c r="O134" s="1"/>
    </row>
    <row r="135" spans="12:15">
      <c r="L135" s="1"/>
      <c r="M135" s="1"/>
      <c r="N135" s="1"/>
      <c r="O135" s="1"/>
    </row>
    <row r="136" spans="12:15">
      <c r="L136" s="1"/>
      <c r="M136" s="1"/>
      <c r="N136" s="1"/>
      <c r="O136" s="1"/>
    </row>
    <row r="137" spans="12:15">
      <c r="L137" s="1"/>
      <c r="M137" s="1"/>
      <c r="N137" s="1"/>
      <c r="O137" s="1"/>
    </row>
    <row r="138" spans="12:15">
      <c r="L138" s="1"/>
      <c r="M138" s="1"/>
      <c r="N138" s="1"/>
      <c r="O138" s="1"/>
    </row>
    <row r="139" spans="12:15">
      <c r="L139" s="1"/>
      <c r="M139" s="1"/>
      <c r="N139" s="1"/>
      <c r="O139" s="1"/>
    </row>
    <row r="140" spans="12:15">
      <c r="L140" s="1"/>
      <c r="M140" s="1"/>
      <c r="N140" s="1"/>
      <c r="O140" s="1"/>
    </row>
    <row r="141" spans="12:15">
      <c r="L141" s="1"/>
      <c r="M141" s="1"/>
      <c r="N141" s="1"/>
      <c r="O141" s="1"/>
    </row>
    <row r="142" spans="12:15">
      <c r="L142" s="1"/>
      <c r="M142" s="1"/>
      <c r="N142" s="1"/>
      <c r="O142" s="1"/>
    </row>
    <row r="143" spans="12:15">
      <c r="L143" s="1"/>
      <c r="M143" s="1"/>
      <c r="N143" s="1"/>
      <c r="O143" s="1"/>
    </row>
    <row r="144" spans="12:15">
      <c r="L144" s="1"/>
      <c r="M144" s="1"/>
      <c r="N144" s="1"/>
      <c r="O144" s="1"/>
    </row>
    <row r="145" spans="12:15">
      <c r="L145" s="1"/>
      <c r="M145" s="1"/>
      <c r="N145" s="1"/>
      <c r="O145" s="1"/>
    </row>
    <row r="146" spans="12:15">
      <c r="L146" s="1"/>
      <c r="M146" s="1"/>
      <c r="N146" s="1"/>
      <c r="O146" s="1"/>
    </row>
    <row r="147" spans="12:15">
      <c r="L147" s="1"/>
      <c r="M147" s="1"/>
      <c r="N147" s="1"/>
      <c r="O147" s="1"/>
    </row>
    <row r="148" spans="12:15">
      <c r="L148" s="1"/>
      <c r="M148" s="1"/>
      <c r="N148" s="1"/>
      <c r="O148" s="1"/>
    </row>
    <row r="149" spans="12:15">
      <c r="L149" s="1"/>
      <c r="M149" s="1"/>
      <c r="N149" s="1"/>
      <c r="O149" s="1"/>
    </row>
    <row r="150" spans="12:15">
      <c r="L150" s="1"/>
      <c r="M150" s="1"/>
      <c r="N150" s="1"/>
      <c r="O150" s="1"/>
    </row>
    <row r="151" spans="12:15">
      <c r="L151" s="1"/>
      <c r="M151" s="1"/>
      <c r="N151" s="1"/>
      <c r="O151" s="1"/>
    </row>
    <row r="152" spans="12:15">
      <c r="L152" s="1"/>
      <c r="M152" s="1"/>
      <c r="N152" s="1"/>
      <c r="O152" s="1"/>
    </row>
    <row r="153" spans="12:15">
      <c r="L153" s="1"/>
      <c r="M153" s="1"/>
      <c r="N153" s="1"/>
      <c r="O153" s="1"/>
    </row>
    <row r="154" spans="12:15">
      <c r="L154" s="1"/>
      <c r="M154" s="1"/>
      <c r="N154" s="1"/>
      <c r="O154" s="1"/>
    </row>
    <row r="155" spans="12:15">
      <c r="L155" s="1"/>
      <c r="M155" s="1"/>
      <c r="N155" s="1"/>
      <c r="O155" s="1"/>
    </row>
    <row r="156" spans="12:15">
      <c r="L156" s="1"/>
      <c r="M156" s="1"/>
      <c r="N156" s="1"/>
      <c r="O156" s="1"/>
    </row>
    <row r="157" spans="12:15">
      <c r="L157" s="1"/>
      <c r="M157" s="1"/>
      <c r="N157" s="1"/>
      <c r="O157" s="1"/>
    </row>
    <row r="158" spans="12:15">
      <c r="L158" s="1"/>
      <c r="M158" s="1"/>
      <c r="N158" s="1"/>
      <c r="O158" s="1"/>
    </row>
    <row r="159" spans="12:15">
      <c r="L159" s="1"/>
      <c r="M159" s="1"/>
      <c r="N159" s="1"/>
      <c r="O159" s="1"/>
    </row>
    <row r="160" spans="12:15">
      <c r="L160" s="1"/>
      <c r="M160" s="1"/>
      <c r="N160" s="1"/>
      <c r="O160" s="1"/>
    </row>
    <row r="161" spans="12:15">
      <c r="L161" s="1"/>
      <c r="M161" s="1"/>
      <c r="N161" s="1"/>
      <c r="O161" s="1"/>
    </row>
    <row r="162" spans="12:15">
      <c r="L162" s="1"/>
      <c r="M162" s="1"/>
      <c r="N162" s="1"/>
      <c r="O162" s="1"/>
    </row>
    <row r="163" spans="12:15">
      <c r="L163" s="1"/>
      <c r="M163" s="1"/>
      <c r="N163" s="1"/>
      <c r="O163" s="1"/>
    </row>
    <row r="164" spans="12:15">
      <c r="L164" s="1"/>
      <c r="M164" s="1"/>
      <c r="N164" s="1"/>
      <c r="O164" s="1"/>
    </row>
    <row r="165" spans="12:15">
      <c r="L165" s="1"/>
      <c r="M165" s="1"/>
      <c r="N165" s="1"/>
      <c r="O165" s="1"/>
    </row>
    <row r="166" spans="12:15">
      <c r="L166" s="1"/>
      <c r="M166" s="1"/>
      <c r="N166" s="1"/>
      <c r="O166" s="1"/>
    </row>
    <row r="167" spans="12:15">
      <c r="L167" s="1"/>
      <c r="M167" s="1"/>
      <c r="N167" s="1"/>
      <c r="O167" s="1"/>
    </row>
    <row r="168" spans="12:15">
      <c r="L168" s="1"/>
      <c r="M168" s="1"/>
      <c r="N168" s="1"/>
      <c r="O168" s="1"/>
    </row>
    <row r="169" spans="12:15">
      <c r="L169" s="1"/>
      <c r="M169" s="1"/>
      <c r="N169" s="1"/>
      <c r="O169" s="1"/>
    </row>
    <row r="170" spans="12:15">
      <c r="L170" s="1"/>
      <c r="M170" s="1"/>
      <c r="N170" s="1"/>
      <c r="O170" s="1"/>
    </row>
    <row r="171" spans="12:15">
      <c r="L171" s="1"/>
      <c r="M171" s="1"/>
      <c r="N171" s="1"/>
      <c r="O171" s="1"/>
    </row>
    <row r="172" spans="12:15">
      <c r="L172" s="1"/>
      <c r="M172" s="1"/>
      <c r="N172" s="1"/>
      <c r="O172" s="1"/>
    </row>
    <row r="173" spans="12:15">
      <c r="L173" s="1"/>
      <c r="M173" s="1"/>
      <c r="N173" s="1"/>
      <c r="O173" s="1"/>
    </row>
    <row r="174" spans="12:15">
      <c r="L174" s="1"/>
      <c r="M174" s="1"/>
      <c r="N174" s="1"/>
      <c r="O174" s="1"/>
    </row>
    <row r="175" spans="12:15">
      <c r="L175" s="1"/>
      <c r="M175" s="1"/>
      <c r="N175" s="1"/>
      <c r="O175" s="1"/>
    </row>
    <row r="176" spans="12:15">
      <c r="L176" s="1"/>
      <c r="M176" s="1"/>
      <c r="N176" s="1"/>
      <c r="O176" s="1"/>
    </row>
    <row r="177" spans="12:15">
      <c r="L177" s="1"/>
      <c r="M177" s="1"/>
      <c r="N177" s="1"/>
      <c r="O177" s="1"/>
    </row>
    <row r="178" spans="12:15">
      <c r="L178" s="1"/>
      <c r="M178" s="1"/>
      <c r="N178" s="1"/>
      <c r="O178" s="1"/>
    </row>
    <row r="179" spans="12:15">
      <c r="L179" s="1"/>
      <c r="M179" s="1"/>
      <c r="N179" s="1"/>
      <c r="O179" s="1"/>
    </row>
    <row r="180" spans="12:15">
      <c r="L180" s="1"/>
      <c r="M180" s="1"/>
      <c r="N180" s="1"/>
      <c r="O180" s="1"/>
    </row>
    <row r="181" spans="12:15">
      <c r="L181" s="1"/>
      <c r="M181" s="1"/>
      <c r="N181" s="1"/>
      <c r="O181" s="1"/>
    </row>
    <row r="182" spans="12:15">
      <c r="L182" s="1"/>
      <c r="M182" s="1"/>
      <c r="N182" s="1"/>
      <c r="O182" s="1"/>
    </row>
    <row r="183" spans="12:15">
      <c r="L183" s="1"/>
      <c r="M183" s="1"/>
      <c r="N183" s="1"/>
      <c r="O183" s="1"/>
    </row>
    <row r="184" spans="12:15">
      <c r="L184" s="1"/>
      <c r="M184" s="1"/>
      <c r="N184" s="1"/>
      <c r="O184" s="1"/>
    </row>
    <row r="185" spans="12:15">
      <c r="L185" s="1"/>
      <c r="M185" s="1"/>
      <c r="N185" s="1"/>
      <c r="O185" s="1"/>
    </row>
    <row r="186" spans="12:15">
      <c r="L186" s="1"/>
      <c r="M186" s="1"/>
      <c r="N186" s="1"/>
      <c r="O186" s="1"/>
    </row>
    <row r="187" spans="12:15">
      <c r="L187" s="1"/>
      <c r="M187" s="1"/>
      <c r="N187" s="1"/>
      <c r="O187" s="1"/>
    </row>
    <row r="188" spans="12:15">
      <c r="L188" s="1"/>
      <c r="M188" s="1"/>
      <c r="N188" s="1"/>
      <c r="O188" s="1"/>
    </row>
    <row r="189" spans="12:15">
      <c r="L189" s="1"/>
      <c r="M189" s="1"/>
      <c r="N189" s="1"/>
      <c r="O189" s="1"/>
    </row>
    <row r="190" spans="12:15">
      <c r="L190" s="1"/>
      <c r="M190" s="1"/>
      <c r="N190" s="1"/>
      <c r="O190" s="1"/>
    </row>
    <row r="191" spans="12:15">
      <c r="L191" s="1"/>
      <c r="M191" s="1"/>
      <c r="N191" s="1"/>
      <c r="O191" s="1"/>
    </row>
    <row r="192" spans="12:15">
      <c r="L192" s="1"/>
      <c r="M192" s="1"/>
      <c r="N192" s="1"/>
      <c r="O192" s="1"/>
    </row>
    <row r="193" spans="12:15">
      <c r="L193" s="1"/>
      <c r="M193" s="1"/>
      <c r="N193" s="1"/>
      <c r="O193" s="1"/>
    </row>
    <row r="194" spans="12:15">
      <c r="L194" s="1"/>
      <c r="M194" s="1"/>
      <c r="N194" s="1"/>
      <c r="O194" s="1"/>
    </row>
    <row r="195" spans="12:15">
      <c r="L195" s="1"/>
      <c r="M195" s="1"/>
      <c r="N195" s="1"/>
      <c r="O195" s="1"/>
    </row>
    <row r="196" spans="12:15">
      <c r="L196" s="1"/>
      <c r="M196" s="1"/>
      <c r="N196" s="1"/>
      <c r="O196" s="1"/>
    </row>
    <row r="197" spans="12:15">
      <c r="L197" s="1"/>
      <c r="M197" s="1"/>
      <c r="N197" s="1"/>
      <c r="O197" s="1"/>
    </row>
    <row r="198" spans="12:15">
      <c r="L198" s="1"/>
      <c r="M198" s="1"/>
      <c r="N198" s="1"/>
      <c r="O198" s="1"/>
    </row>
    <row r="199" spans="12:15">
      <c r="L199" s="1"/>
      <c r="M199" s="1"/>
      <c r="N199" s="1"/>
      <c r="O199" s="1"/>
    </row>
    <row r="200" spans="12:15">
      <c r="L200" s="1"/>
      <c r="M200" s="1"/>
      <c r="N200" s="1"/>
      <c r="O200" s="1"/>
    </row>
    <row r="201" spans="12:15">
      <c r="L201" s="1"/>
      <c r="M201" s="1"/>
      <c r="N201" s="1"/>
      <c r="O201" s="1"/>
    </row>
    <row r="202" spans="12:15">
      <c r="L202" s="1"/>
      <c r="M202" s="1"/>
      <c r="N202" s="1"/>
      <c r="O202" s="1"/>
    </row>
    <row r="203" spans="12:15">
      <c r="L203" s="1"/>
      <c r="M203" s="1"/>
      <c r="N203" s="1"/>
      <c r="O203" s="1"/>
    </row>
    <row r="204" spans="12:15">
      <c r="L204" s="1"/>
      <c r="M204" s="1"/>
      <c r="N204" s="1"/>
      <c r="O204" s="1"/>
    </row>
    <row r="205" spans="12:15">
      <c r="L205" s="1"/>
      <c r="M205" s="1"/>
      <c r="N205" s="1"/>
      <c r="O205" s="1"/>
    </row>
    <row r="206" spans="12:15">
      <c r="L206" s="1"/>
      <c r="M206" s="1"/>
      <c r="N206" s="1"/>
      <c r="O206" s="1"/>
    </row>
    <row r="207" spans="12:15">
      <c r="L207" s="1"/>
      <c r="M207" s="1"/>
      <c r="N207" s="1"/>
      <c r="O207" s="1"/>
    </row>
    <row r="208" spans="12:15">
      <c r="L208" s="1"/>
      <c r="M208" s="1"/>
      <c r="N208" s="1"/>
      <c r="O208" s="1"/>
    </row>
    <row r="209" spans="12:15">
      <c r="L209" s="1"/>
      <c r="M209" s="1"/>
      <c r="N209" s="1"/>
      <c r="O209" s="1"/>
    </row>
    <row r="210" spans="12:15">
      <c r="L210" s="1"/>
      <c r="M210" s="1"/>
      <c r="N210" s="1"/>
      <c r="O210" s="1"/>
    </row>
    <row r="211" spans="12:15">
      <c r="L211" s="1"/>
      <c r="M211" s="1"/>
      <c r="N211" s="1"/>
      <c r="O211" s="1"/>
    </row>
    <row r="212" spans="12:15">
      <c r="L212" s="1"/>
      <c r="M212" s="1"/>
      <c r="N212" s="1"/>
      <c r="O212" s="1"/>
    </row>
    <row r="213" spans="12:15">
      <c r="L213" s="1"/>
      <c r="M213" s="1"/>
      <c r="N213" s="1"/>
      <c r="O213" s="1"/>
    </row>
    <row r="214" spans="12:15">
      <c r="L214" s="1"/>
      <c r="M214" s="1"/>
      <c r="N214" s="1"/>
      <c r="O214" s="1"/>
    </row>
    <row r="215" spans="12:15">
      <c r="L215" s="1"/>
      <c r="M215" s="1"/>
      <c r="N215" s="1"/>
      <c r="O215" s="1"/>
    </row>
    <row r="216" spans="12:15">
      <c r="L216" s="1"/>
      <c r="M216" s="1"/>
      <c r="N216" s="1"/>
      <c r="O216" s="1"/>
    </row>
    <row r="217" spans="12:15">
      <c r="L217" s="1"/>
      <c r="M217" s="1"/>
      <c r="N217" s="1"/>
      <c r="O217" s="1"/>
    </row>
    <row r="218" spans="12:15">
      <c r="L218" s="1"/>
      <c r="M218" s="1"/>
      <c r="N218" s="1"/>
      <c r="O218" s="1"/>
    </row>
    <row r="219" spans="12:15">
      <c r="L219" s="1"/>
      <c r="M219" s="1"/>
      <c r="N219" s="1"/>
      <c r="O219" s="1"/>
    </row>
    <row r="220" spans="12:15">
      <c r="L220" s="1"/>
      <c r="M220" s="1"/>
      <c r="N220" s="1"/>
      <c r="O220" s="1"/>
    </row>
    <row r="221" spans="12:15">
      <c r="L221" s="1"/>
      <c r="M221" s="1"/>
      <c r="N221" s="1"/>
      <c r="O221" s="1"/>
    </row>
    <row r="222" spans="12:15">
      <c r="L222" s="1"/>
      <c r="M222" s="1"/>
      <c r="N222" s="1"/>
      <c r="O222" s="1"/>
    </row>
    <row r="223" spans="12:15">
      <c r="L223" s="1"/>
      <c r="M223" s="1"/>
      <c r="N223" s="1"/>
      <c r="O223" s="1"/>
    </row>
    <row r="224" spans="12:15">
      <c r="L224" s="1"/>
      <c r="M224" s="1"/>
      <c r="N224" s="1"/>
      <c r="O224" s="1"/>
    </row>
  </sheetData>
  <autoFilter ref="A7:X14"/>
  <mergeCells count="18">
    <mergeCell ref="J4:J5"/>
    <mergeCell ref="K4:O4"/>
    <mergeCell ref="P4:P5"/>
    <mergeCell ref="Q4:Q5"/>
    <mergeCell ref="R4:S4"/>
    <mergeCell ref="T4:W5"/>
    <mergeCell ref="A2:X2"/>
    <mergeCell ref="A3:X3"/>
    <mergeCell ref="A4:A5"/>
    <mergeCell ref="B4:B5"/>
    <mergeCell ref="C4:D5"/>
    <mergeCell ref="E4:E5"/>
    <mergeCell ref="F4:F5"/>
    <mergeCell ref="G4:G5"/>
    <mergeCell ref="H4:H5"/>
    <mergeCell ref="I4:I5"/>
    <mergeCell ref="X4:X5"/>
    <mergeCell ref="K5:O5"/>
  </mergeCells>
  <pageMargins left="0.70866141732283472" right="0.70866141732283472" top="0.74803149606299213" bottom="0.74803149606299213" header="0.31496062992125984" footer="0.31496062992125984"/>
  <pageSetup paperSize="8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148"/>
  <sheetViews>
    <sheetView view="pageBreakPreview" zoomScaleNormal="100" zoomScaleSheetLayoutView="100" workbookViewId="0">
      <selection activeCell="AB6" sqref="AB6:AD6"/>
    </sheetView>
  </sheetViews>
  <sheetFormatPr defaultColWidth="9.140625" defaultRowHeight="15"/>
  <cols>
    <col min="1" max="1" width="7.28515625" style="140" customWidth="1"/>
    <col min="2" max="2" width="2.85546875" style="43" customWidth="1"/>
    <col min="3" max="3" width="2.5703125" style="33" customWidth="1"/>
    <col min="4" max="4" width="2.5703125" style="9" customWidth="1"/>
    <col min="5" max="5" width="3" style="33" customWidth="1"/>
    <col min="6" max="6" width="2.7109375" style="33" customWidth="1"/>
    <col min="7" max="7" width="2.85546875" style="199" customWidth="1"/>
    <col min="8" max="9" width="2.5703125" style="199" customWidth="1"/>
    <col min="10" max="10" width="3.140625" style="199" customWidth="1"/>
    <col min="11" max="11" width="11" style="220" customWidth="1"/>
    <col min="12" max="12" width="5.28515625" style="199" customWidth="1"/>
    <col min="13" max="13" width="1.85546875" style="199" customWidth="1"/>
    <col min="14" max="14" width="4.140625" style="296" customWidth="1"/>
    <col min="15" max="15" width="3" style="296" customWidth="1"/>
    <col min="16" max="16" width="4.85546875" style="199" customWidth="1"/>
    <col min="17" max="17" width="3.42578125" style="199" customWidth="1"/>
    <col min="18" max="18" width="4.85546875" style="199" customWidth="1"/>
    <col min="19" max="19" width="3.85546875" style="199" customWidth="1"/>
    <col min="20" max="20" width="4.28515625" style="199" customWidth="1"/>
    <col min="21" max="21" width="3.28515625" style="199" customWidth="1"/>
    <col min="22" max="22" width="3" style="199" customWidth="1"/>
    <col min="23" max="24" width="3.140625" style="199" customWidth="1"/>
    <col min="25" max="25" width="4.140625" style="199" customWidth="1"/>
    <col min="26" max="26" width="4.42578125" style="199" customWidth="1"/>
    <col min="27" max="27" width="3.42578125" style="199" customWidth="1"/>
    <col min="28" max="28" width="6.7109375" style="34" customWidth="1"/>
    <col min="29" max="29" width="6.42578125" style="33" customWidth="1"/>
    <col min="30" max="30" width="4.140625" style="33" customWidth="1"/>
    <col min="31" max="31" width="5.5703125" style="21" bestFit="1" customWidth="1"/>
    <col min="32" max="32" width="4" style="43" customWidth="1"/>
    <col min="33" max="42" width="5.28515625" style="33" customWidth="1"/>
    <col min="43" max="63" width="9.140625" style="33"/>
    <col min="64" max="16384" width="9.140625" style="140"/>
  </cols>
  <sheetData>
    <row r="1" spans="1:32" ht="23.25" customHeight="1">
      <c r="B1" s="880" t="s">
        <v>826</v>
      </c>
      <c r="C1" s="880"/>
      <c r="D1" s="880"/>
      <c r="E1" s="880"/>
      <c r="F1" s="880"/>
      <c r="G1" s="880"/>
      <c r="H1" s="880"/>
      <c r="I1" s="880"/>
      <c r="J1" s="880"/>
      <c r="K1" s="880"/>
      <c r="L1" s="880"/>
      <c r="M1" s="880"/>
      <c r="N1" s="880"/>
      <c r="O1" s="880"/>
      <c r="P1" s="880"/>
      <c r="Q1" s="880"/>
      <c r="R1" s="880"/>
      <c r="S1" s="880"/>
      <c r="T1" s="880"/>
      <c r="U1" s="880"/>
      <c r="V1" s="880"/>
      <c r="W1" s="880"/>
      <c r="X1" s="880"/>
      <c r="Y1" s="880"/>
      <c r="Z1" s="880"/>
      <c r="AA1" s="880"/>
      <c r="AB1" s="880"/>
      <c r="AC1" s="880"/>
      <c r="AD1" s="880"/>
      <c r="AE1" s="880"/>
      <c r="AF1" s="33"/>
    </row>
    <row r="2" spans="1:32" s="11" customFormat="1" ht="21.75" customHeight="1">
      <c r="A2" s="10"/>
      <c r="B2" s="727" t="s">
        <v>928</v>
      </c>
      <c r="C2" s="728"/>
      <c r="D2" s="728"/>
      <c r="E2" s="728"/>
      <c r="F2" s="728"/>
      <c r="G2" s="729"/>
      <c r="H2" s="730"/>
      <c r="I2" s="730"/>
      <c r="J2" s="730"/>
      <c r="K2" s="731"/>
      <c r="L2" s="730"/>
      <c r="M2" s="730"/>
      <c r="N2" s="732"/>
      <c r="O2" s="732"/>
      <c r="P2" s="730"/>
      <c r="Q2" s="730"/>
      <c r="R2" s="730"/>
      <c r="S2" s="730"/>
      <c r="T2" s="730"/>
      <c r="U2" s="730"/>
      <c r="V2" s="732"/>
      <c r="W2" s="903" t="s">
        <v>927</v>
      </c>
      <c r="X2" s="904"/>
      <c r="Y2" s="904"/>
      <c r="Z2" s="904"/>
      <c r="AA2" s="904"/>
      <c r="AB2" s="904"/>
      <c r="AC2" s="904"/>
      <c r="AD2" s="904"/>
      <c r="AE2" s="905"/>
    </row>
    <row r="3" spans="1:32" ht="21.75" customHeight="1">
      <c r="A3" s="726" t="s">
        <v>833</v>
      </c>
      <c r="B3" s="886" t="s">
        <v>176</v>
      </c>
      <c r="C3" s="887"/>
      <c r="D3" s="887"/>
      <c r="E3" s="887"/>
      <c r="F3" s="887"/>
      <c r="G3" s="887"/>
      <c r="H3" s="887"/>
      <c r="I3" s="887"/>
      <c r="J3" s="888"/>
      <c r="K3" s="906" t="e">
        <f>VLOOKUP(A3,#REF!,2,FALSE)</f>
        <v>#REF!</v>
      </c>
      <c r="L3" s="907"/>
      <c r="M3" s="908"/>
      <c r="N3" s="895" t="s">
        <v>929</v>
      </c>
      <c r="O3" s="896"/>
      <c r="P3" s="896"/>
      <c r="Q3" s="896"/>
      <c r="R3" s="897"/>
      <c r="S3" s="881" t="e">
        <f>VLOOKUP(A3,#REF!,7,FALSE)</f>
        <v>#REF!</v>
      </c>
      <c r="T3" s="882"/>
      <c r="U3" s="882"/>
      <c r="V3" s="883"/>
      <c r="W3" s="889" t="s">
        <v>932</v>
      </c>
      <c r="X3" s="890"/>
      <c r="Y3" s="890"/>
      <c r="Z3" s="890"/>
      <c r="AA3" s="891"/>
      <c r="AB3" s="881" t="e">
        <f>S6*0.05</f>
        <v>#REF!</v>
      </c>
      <c r="AC3" s="882"/>
      <c r="AD3" s="882"/>
      <c r="AE3" s="745"/>
      <c r="AF3" s="33"/>
    </row>
    <row r="4" spans="1:32" ht="21.75" customHeight="1">
      <c r="B4" s="886" t="s">
        <v>177</v>
      </c>
      <c r="C4" s="887"/>
      <c r="D4" s="887"/>
      <c r="E4" s="887"/>
      <c r="F4" s="887"/>
      <c r="G4" s="887"/>
      <c r="H4" s="887"/>
      <c r="I4" s="887"/>
      <c r="J4" s="888"/>
      <c r="K4" s="892" t="str">
        <f>A3</f>
        <v>AE0929</v>
      </c>
      <c r="L4" s="893"/>
      <c r="M4" s="894"/>
      <c r="N4" s="895" t="s">
        <v>930</v>
      </c>
      <c r="O4" s="896"/>
      <c r="P4" s="896"/>
      <c r="Q4" s="896"/>
      <c r="R4" s="897"/>
      <c r="S4" s="881" t="e">
        <f>VLOOKUP(A3,#REF!,8,FALSE)</f>
        <v>#REF!</v>
      </c>
      <c r="T4" s="882"/>
      <c r="U4" s="882"/>
      <c r="V4" s="883"/>
      <c r="W4" s="889" t="s">
        <v>432</v>
      </c>
      <c r="X4" s="890"/>
      <c r="Y4" s="890"/>
      <c r="Z4" s="890"/>
      <c r="AA4" s="891"/>
      <c r="AB4" s="884" t="e">
        <f>VLOOKUP(A3,#REF!,13,FALSE)</f>
        <v>#REF!</v>
      </c>
      <c r="AC4" s="885"/>
      <c r="AD4" s="885"/>
      <c r="AE4" s="752"/>
      <c r="AF4" s="33"/>
    </row>
    <row r="5" spans="1:32" ht="21.75" customHeight="1">
      <c r="B5" s="886" t="s">
        <v>178</v>
      </c>
      <c r="C5" s="887"/>
      <c r="D5" s="887"/>
      <c r="E5" s="887"/>
      <c r="F5" s="887"/>
      <c r="G5" s="887"/>
      <c r="H5" s="887"/>
      <c r="I5" s="887"/>
      <c r="J5" s="888"/>
      <c r="K5" s="892" t="e">
        <f>VLOOKUP(A3,#REF!,3,FALSE)</f>
        <v>#REF!</v>
      </c>
      <c r="L5" s="893"/>
      <c r="M5" s="894"/>
      <c r="N5" s="895" t="s">
        <v>931</v>
      </c>
      <c r="O5" s="896"/>
      <c r="P5" s="896"/>
      <c r="Q5" s="896"/>
      <c r="R5" s="897"/>
      <c r="S5" s="881" t="e">
        <f>VLOOKUP(A3,#REF!,9,FALSE)</f>
        <v>#REF!</v>
      </c>
      <c r="T5" s="882"/>
      <c r="U5" s="882"/>
      <c r="V5" s="883"/>
      <c r="W5" s="889" t="s">
        <v>192</v>
      </c>
      <c r="X5" s="890"/>
      <c r="Y5" s="890"/>
      <c r="Z5" s="890"/>
      <c r="AA5" s="891"/>
      <c r="AB5" s="884" t="e">
        <f>VLOOKUP(A3,#REF!,14,FALSE)</f>
        <v>#REF!</v>
      </c>
      <c r="AC5" s="885"/>
      <c r="AD5" s="885"/>
      <c r="AE5" s="752"/>
      <c r="AF5" s="33"/>
    </row>
    <row r="6" spans="1:32" ht="21.75" customHeight="1">
      <c r="B6" s="886" t="s">
        <v>198</v>
      </c>
      <c r="C6" s="887"/>
      <c r="D6" s="887"/>
      <c r="E6" s="887"/>
      <c r="F6" s="887"/>
      <c r="G6" s="887"/>
      <c r="H6" s="887"/>
      <c r="I6" s="887"/>
      <c r="J6" s="888"/>
      <c r="K6" s="898" t="e">
        <f>VLOOKUP(A3,#REF!,5,FALSE)</f>
        <v>#REF!</v>
      </c>
      <c r="L6" s="899"/>
      <c r="M6" s="900"/>
      <c r="N6" s="895" t="s">
        <v>925</v>
      </c>
      <c r="O6" s="896"/>
      <c r="P6" s="896"/>
      <c r="Q6" s="896"/>
      <c r="R6" s="897"/>
      <c r="S6" s="881" t="e">
        <f>SUM(S3:V5)</f>
        <v>#REF!</v>
      </c>
      <c r="T6" s="882"/>
      <c r="U6" s="882"/>
      <c r="V6" s="883"/>
      <c r="W6" s="889" t="s">
        <v>191</v>
      </c>
      <c r="X6" s="890"/>
      <c r="Y6" s="890"/>
      <c r="Z6" s="890"/>
      <c r="AA6" s="891"/>
      <c r="AB6" s="901" t="e">
        <f>AB3</f>
        <v>#REF!</v>
      </c>
      <c r="AC6" s="902"/>
      <c r="AD6" s="902"/>
      <c r="AE6" s="752"/>
      <c r="AF6" s="33"/>
    </row>
    <row r="7" spans="1:32" s="33" customFormat="1" ht="18" customHeight="1">
      <c r="A7" s="140"/>
      <c r="B7" s="35" t="s">
        <v>78</v>
      </c>
      <c r="C7" s="30"/>
      <c r="D7" s="31"/>
      <c r="E7" s="30"/>
      <c r="F7" s="32"/>
      <c r="G7" s="220"/>
      <c r="H7" s="220"/>
      <c r="I7" s="220"/>
      <c r="J7" s="220"/>
      <c r="K7" s="220"/>
      <c r="L7" s="199"/>
      <c r="M7" s="199"/>
      <c r="N7" s="296"/>
      <c r="O7" s="296"/>
      <c r="P7" s="199"/>
      <c r="Q7" s="199"/>
      <c r="R7" s="220"/>
      <c r="S7" s="220"/>
      <c r="T7" s="220"/>
      <c r="U7" s="199"/>
      <c r="V7" s="199"/>
      <c r="W7" s="754"/>
      <c r="X7" s="753"/>
      <c r="Y7" s="753"/>
      <c r="Z7" s="753"/>
      <c r="AA7" s="753"/>
      <c r="AB7" s="753"/>
      <c r="AC7" s="753"/>
      <c r="AD7" s="753"/>
      <c r="AE7" s="753"/>
    </row>
    <row r="8" spans="1:32" ht="18" customHeight="1">
      <c r="B8" s="755"/>
      <c r="C8" s="756"/>
      <c r="D8" s="756"/>
      <c r="E8" s="756"/>
      <c r="F8" s="756"/>
      <c r="G8" s="757"/>
      <c r="H8" s="221"/>
      <c r="I8" s="220"/>
      <c r="J8" s="220"/>
      <c r="P8" s="296"/>
      <c r="Q8" s="296"/>
      <c r="R8" s="296"/>
      <c r="S8" s="296"/>
      <c r="T8" s="296"/>
      <c r="U8" s="296"/>
      <c r="V8" s="296"/>
      <c r="W8" s="296"/>
      <c r="X8" s="296"/>
      <c r="Y8" s="296"/>
      <c r="Z8" s="296"/>
      <c r="AA8" s="296"/>
      <c r="AB8" s="296"/>
      <c r="AC8" s="296"/>
      <c r="AD8" s="296"/>
      <c r="AE8" s="296"/>
      <c r="AF8" s="33"/>
    </row>
    <row r="9" spans="1:32" ht="18" customHeight="1">
      <c r="B9" s="759"/>
      <c r="C9" s="760"/>
      <c r="D9" s="760"/>
      <c r="E9" s="760"/>
      <c r="F9" s="760"/>
      <c r="G9" s="761"/>
      <c r="H9" s="761"/>
      <c r="I9" s="762"/>
      <c r="J9" s="762"/>
      <c r="K9" s="762"/>
      <c r="L9" s="763"/>
      <c r="M9" s="763"/>
      <c r="N9" s="764"/>
      <c r="O9" s="764"/>
      <c r="P9" s="764"/>
      <c r="Q9" s="764"/>
      <c r="R9" s="764"/>
      <c r="S9" s="764"/>
      <c r="T9" s="764"/>
      <c r="U9" s="764"/>
      <c r="V9" s="764"/>
      <c r="W9" s="764"/>
      <c r="X9" s="764"/>
      <c r="Y9" s="764"/>
      <c r="Z9" s="764"/>
      <c r="AA9" s="764"/>
      <c r="AB9" s="764"/>
      <c r="AC9" s="764"/>
      <c r="AD9" s="764"/>
      <c r="AE9" s="764"/>
      <c r="AF9" s="33"/>
    </row>
    <row r="10" spans="1:32" ht="3" customHeight="1">
      <c r="B10" s="29"/>
      <c r="C10" s="30"/>
      <c r="D10" s="31"/>
      <c r="E10" s="30"/>
      <c r="F10" s="30"/>
      <c r="G10" s="220"/>
      <c r="H10" s="220"/>
      <c r="I10" s="220"/>
      <c r="J10" s="220"/>
      <c r="R10" s="220"/>
      <c r="S10" s="220"/>
      <c r="T10" s="220"/>
      <c r="W10" s="221"/>
      <c r="X10" s="221"/>
      <c r="Y10" s="303"/>
      <c r="Z10" s="303"/>
      <c r="AA10" s="303"/>
      <c r="AB10" s="303"/>
      <c r="AC10" s="303"/>
      <c r="AD10" s="303"/>
      <c r="AE10" s="303"/>
      <c r="AF10" s="33"/>
    </row>
    <row r="11" spans="1:32" ht="23.25" customHeight="1">
      <c r="B11" s="880" t="s">
        <v>826</v>
      </c>
      <c r="C11" s="880"/>
      <c r="D11" s="880"/>
      <c r="E11" s="880"/>
      <c r="F11" s="880"/>
      <c r="G11" s="880"/>
      <c r="H11" s="880"/>
      <c r="I11" s="880"/>
      <c r="J11" s="880"/>
      <c r="K11" s="880"/>
      <c r="L11" s="880"/>
      <c r="M11" s="880"/>
      <c r="N11" s="880"/>
      <c r="O11" s="880"/>
      <c r="P11" s="880"/>
      <c r="Q11" s="880"/>
      <c r="R11" s="880"/>
      <c r="S11" s="880"/>
      <c r="T11" s="880"/>
      <c r="U11" s="880"/>
      <c r="V11" s="880"/>
      <c r="W11" s="880"/>
      <c r="X11" s="880"/>
      <c r="Y11" s="880"/>
      <c r="Z11" s="880"/>
      <c r="AA11" s="880"/>
      <c r="AB11" s="880"/>
      <c r="AC11" s="880"/>
      <c r="AD11" s="880"/>
      <c r="AE11" s="880"/>
      <c r="AF11" s="33"/>
    </row>
    <row r="12" spans="1:32" ht="18" customHeight="1">
      <c r="A12" s="10"/>
      <c r="B12" s="727" t="s">
        <v>928</v>
      </c>
      <c r="C12" s="728"/>
      <c r="D12" s="728"/>
      <c r="E12" s="728"/>
      <c r="F12" s="728"/>
      <c r="G12" s="729"/>
      <c r="H12" s="730"/>
      <c r="I12" s="730"/>
      <c r="J12" s="730"/>
      <c r="K12" s="731"/>
      <c r="L12" s="730"/>
      <c r="M12" s="730"/>
      <c r="N12" s="732"/>
      <c r="O12" s="732"/>
      <c r="P12" s="730"/>
      <c r="Q12" s="730"/>
      <c r="R12" s="730"/>
      <c r="S12" s="730"/>
      <c r="T12" s="730"/>
      <c r="U12" s="730"/>
      <c r="V12" s="732"/>
      <c r="W12" s="733" t="s">
        <v>927</v>
      </c>
      <c r="X12" s="734"/>
      <c r="Y12" s="734"/>
      <c r="Z12" s="734"/>
      <c r="AA12" s="734"/>
      <c r="AB12" s="734"/>
      <c r="AC12" s="734"/>
      <c r="AD12" s="734"/>
      <c r="AE12" s="735"/>
      <c r="AF12" s="33"/>
    </row>
    <row r="13" spans="1:32" ht="23.25" customHeight="1">
      <c r="A13" s="726" t="s">
        <v>836</v>
      </c>
      <c r="B13" s="742" t="s">
        <v>176</v>
      </c>
      <c r="C13" s="743"/>
      <c r="D13" s="743"/>
      <c r="E13" s="743"/>
      <c r="F13" s="743"/>
      <c r="G13" s="743"/>
      <c r="H13" s="743"/>
      <c r="I13" s="743"/>
      <c r="J13" s="744"/>
      <c r="K13" s="749" t="e">
        <f>VLOOKUP(A13,#REF!,2,FALSE)</f>
        <v>#REF!</v>
      </c>
      <c r="L13" s="750"/>
      <c r="M13" s="751"/>
      <c r="N13" s="746" t="s">
        <v>929</v>
      </c>
      <c r="O13" s="747"/>
      <c r="P13" s="747"/>
      <c r="Q13" s="747"/>
      <c r="R13" s="748"/>
      <c r="S13" s="881" t="e">
        <f>VLOOKUP(A13,#REF!,7,FALSE)</f>
        <v>#REF!</v>
      </c>
      <c r="T13" s="882"/>
      <c r="U13" s="882"/>
      <c r="V13" s="883"/>
      <c r="W13" s="736" t="s">
        <v>932</v>
      </c>
      <c r="X13" s="737"/>
      <c r="Y13" s="737"/>
      <c r="Z13" s="737"/>
      <c r="AA13" s="738"/>
      <c r="AB13" s="881" t="e">
        <f>S16*0.05</f>
        <v>#REF!</v>
      </c>
      <c r="AC13" s="882"/>
      <c r="AD13" s="882"/>
      <c r="AE13" s="758"/>
      <c r="AF13" s="33"/>
    </row>
    <row r="14" spans="1:32" s="11" customFormat="1" ht="21.75" customHeight="1">
      <c r="A14" s="140"/>
      <c r="B14" s="742" t="s">
        <v>177</v>
      </c>
      <c r="C14" s="743"/>
      <c r="D14" s="743"/>
      <c r="E14" s="743"/>
      <c r="F14" s="743"/>
      <c r="G14" s="743"/>
      <c r="H14" s="743"/>
      <c r="I14" s="743"/>
      <c r="J14" s="744"/>
      <c r="K14" s="739" t="str">
        <f>A13</f>
        <v>AE0930</v>
      </c>
      <c r="L14" s="740"/>
      <c r="M14" s="741"/>
      <c r="N14" s="746" t="s">
        <v>930</v>
      </c>
      <c r="O14" s="747"/>
      <c r="P14" s="747"/>
      <c r="Q14" s="747"/>
      <c r="R14" s="748"/>
      <c r="S14" s="881" t="e">
        <f>VLOOKUP(A13,#REF!,8,FALSE)</f>
        <v>#REF!</v>
      </c>
      <c r="T14" s="882"/>
      <c r="U14" s="882"/>
      <c r="V14" s="883"/>
      <c r="W14" s="736" t="s">
        <v>432</v>
      </c>
      <c r="X14" s="737"/>
      <c r="Y14" s="737"/>
      <c r="Z14" s="737"/>
      <c r="AA14" s="738"/>
      <c r="AB14" s="884" t="e">
        <f>VLOOKUP(A13,#REF!,13,FALSE)</f>
        <v>#REF!</v>
      </c>
      <c r="AC14" s="885"/>
      <c r="AD14" s="885"/>
      <c r="AE14" s="752"/>
    </row>
    <row r="15" spans="1:32" ht="21.75" customHeight="1">
      <c r="B15" s="886" t="s">
        <v>178</v>
      </c>
      <c r="C15" s="887"/>
      <c r="D15" s="887"/>
      <c r="E15" s="887"/>
      <c r="F15" s="887"/>
      <c r="G15" s="887"/>
      <c r="H15" s="887"/>
      <c r="I15" s="887"/>
      <c r="J15" s="888"/>
      <c r="K15" s="892" t="e">
        <f>VLOOKUP(A13,#REF!,3,FALSE)</f>
        <v>#REF!</v>
      </c>
      <c r="L15" s="893"/>
      <c r="M15" s="894"/>
      <c r="N15" s="895" t="s">
        <v>931</v>
      </c>
      <c r="O15" s="896"/>
      <c r="P15" s="896"/>
      <c r="Q15" s="896"/>
      <c r="R15" s="897"/>
      <c r="S15" s="881" t="e">
        <f>VLOOKUP(A13,#REF!,9,FALSE)</f>
        <v>#REF!</v>
      </c>
      <c r="T15" s="882"/>
      <c r="U15" s="882"/>
      <c r="V15" s="883"/>
      <c r="W15" s="889" t="s">
        <v>192</v>
      </c>
      <c r="X15" s="890"/>
      <c r="Y15" s="890"/>
      <c r="Z15" s="890"/>
      <c r="AA15" s="891"/>
      <c r="AB15" s="884" t="e">
        <f>VLOOKUP(A13,#REF!,14,FALSE)</f>
        <v>#REF!</v>
      </c>
      <c r="AC15" s="885"/>
      <c r="AD15" s="885"/>
      <c r="AE15" s="752"/>
      <c r="AF15" s="33"/>
    </row>
    <row r="16" spans="1:32" ht="21.75" customHeight="1">
      <c r="B16" s="886" t="s">
        <v>198</v>
      </c>
      <c r="C16" s="887"/>
      <c r="D16" s="887"/>
      <c r="E16" s="887"/>
      <c r="F16" s="887"/>
      <c r="G16" s="887"/>
      <c r="H16" s="887"/>
      <c r="I16" s="887"/>
      <c r="J16" s="888"/>
      <c r="K16" s="898" t="e">
        <f>VLOOKUP(A13,#REF!,5,FALSE)</f>
        <v>#REF!</v>
      </c>
      <c r="L16" s="899"/>
      <c r="M16" s="900"/>
      <c r="N16" s="895" t="s">
        <v>925</v>
      </c>
      <c r="O16" s="896"/>
      <c r="P16" s="896"/>
      <c r="Q16" s="896"/>
      <c r="R16" s="897"/>
      <c r="S16" s="881" t="e">
        <f>SUM(S13:V15)</f>
        <v>#REF!</v>
      </c>
      <c r="T16" s="882"/>
      <c r="U16" s="882"/>
      <c r="V16" s="883"/>
      <c r="W16" s="889" t="s">
        <v>191</v>
      </c>
      <c r="X16" s="890"/>
      <c r="Y16" s="890"/>
      <c r="Z16" s="890"/>
      <c r="AA16" s="891"/>
      <c r="AB16" s="901" t="e">
        <f>AB13</f>
        <v>#REF!</v>
      </c>
      <c r="AC16" s="902"/>
      <c r="AD16" s="902"/>
      <c r="AE16" s="752"/>
      <c r="AF16" s="33"/>
    </row>
    <row r="17" spans="1:32" s="33" customFormat="1" ht="18" customHeight="1">
      <c r="A17" s="140"/>
      <c r="B17" s="35" t="s">
        <v>78</v>
      </c>
      <c r="C17" s="30"/>
      <c r="D17" s="31"/>
      <c r="E17" s="30"/>
      <c r="F17" s="32"/>
      <c r="G17" s="220"/>
      <c r="H17" s="220"/>
      <c r="I17" s="220"/>
      <c r="J17" s="220"/>
      <c r="K17" s="220"/>
      <c r="L17" s="199"/>
      <c r="M17" s="199"/>
      <c r="N17" s="296"/>
      <c r="O17" s="296"/>
      <c r="P17" s="199"/>
      <c r="Q17" s="199"/>
      <c r="R17" s="220"/>
      <c r="S17" s="220"/>
      <c r="T17" s="220"/>
      <c r="U17" s="199"/>
      <c r="V17" s="199"/>
      <c r="W17" s="754"/>
      <c r="X17" s="753"/>
      <c r="Y17" s="753"/>
      <c r="Z17" s="753"/>
      <c r="AA17" s="753"/>
      <c r="AB17" s="753"/>
      <c r="AC17" s="753"/>
      <c r="AD17" s="753"/>
      <c r="AE17" s="753"/>
    </row>
    <row r="18" spans="1:32" ht="18" customHeight="1">
      <c r="B18" s="755"/>
      <c r="C18" s="756"/>
      <c r="D18" s="756"/>
      <c r="E18" s="756"/>
      <c r="F18" s="756"/>
      <c r="G18" s="757"/>
      <c r="H18" s="221"/>
      <c r="I18" s="220"/>
      <c r="J18" s="220"/>
      <c r="P18" s="296"/>
      <c r="Q18" s="296"/>
      <c r="R18" s="296"/>
      <c r="S18" s="296"/>
      <c r="T18" s="296"/>
      <c r="U18" s="296"/>
      <c r="V18" s="296"/>
      <c r="W18" s="296"/>
      <c r="X18" s="296"/>
      <c r="Y18" s="296"/>
      <c r="Z18" s="296"/>
      <c r="AA18" s="296"/>
      <c r="AB18" s="296"/>
      <c r="AC18" s="296"/>
      <c r="AD18" s="296"/>
      <c r="AE18" s="296"/>
      <c r="AF18" s="33"/>
    </row>
    <row r="19" spans="1:32" ht="18" customHeight="1">
      <c r="B19" s="759"/>
      <c r="C19" s="760"/>
      <c r="D19" s="760"/>
      <c r="E19" s="760"/>
      <c r="F19" s="760"/>
      <c r="G19" s="761"/>
      <c r="H19" s="761"/>
      <c r="I19" s="762"/>
      <c r="J19" s="762"/>
      <c r="K19" s="762"/>
      <c r="L19" s="763"/>
      <c r="M19" s="763"/>
      <c r="N19" s="764"/>
      <c r="O19" s="764"/>
      <c r="P19" s="764"/>
      <c r="Q19" s="764"/>
      <c r="R19" s="764"/>
      <c r="S19" s="764"/>
      <c r="T19" s="764"/>
      <c r="U19" s="764"/>
      <c r="V19" s="764"/>
      <c r="W19" s="764"/>
      <c r="X19" s="764"/>
      <c r="Y19" s="764"/>
      <c r="Z19" s="764"/>
      <c r="AA19" s="764"/>
      <c r="AB19" s="764"/>
      <c r="AC19" s="764"/>
      <c r="AD19" s="764"/>
      <c r="AE19" s="764"/>
      <c r="AF19" s="33"/>
    </row>
    <row r="20" spans="1:32" ht="3" customHeight="1">
      <c r="B20" s="29"/>
      <c r="C20" s="30"/>
      <c r="D20" s="31"/>
      <c r="E20" s="30"/>
      <c r="F20" s="30"/>
      <c r="G20" s="220"/>
      <c r="H20" s="220"/>
      <c r="I20" s="220"/>
      <c r="J20" s="220"/>
      <c r="R20" s="220"/>
      <c r="S20" s="220"/>
      <c r="T20" s="220"/>
      <c r="W20" s="221"/>
      <c r="X20" s="221"/>
      <c r="Y20" s="303"/>
      <c r="Z20" s="303"/>
      <c r="AA20" s="303"/>
      <c r="AB20" s="303"/>
      <c r="AC20" s="303"/>
      <c r="AD20" s="303"/>
      <c r="AE20" s="303"/>
      <c r="AF20" s="33"/>
    </row>
    <row r="21" spans="1:32" ht="23.25" customHeight="1">
      <c r="B21" s="880" t="s">
        <v>826</v>
      </c>
      <c r="C21" s="880"/>
      <c r="D21" s="880"/>
      <c r="E21" s="880"/>
      <c r="F21" s="880"/>
      <c r="G21" s="880"/>
      <c r="H21" s="880"/>
      <c r="I21" s="880"/>
      <c r="J21" s="880"/>
      <c r="K21" s="880"/>
      <c r="L21" s="880"/>
      <c r="M21" s="880"/>
      <c r="N21" s="880"/>
      <c r="O21" s="880"/>
      <c r="P21" s="880"/>
      <c r="Q21" s="880"/>
      <c r="R21" s="880"/>
      <c r="S21" s="880"/>
      <c r="T21" s="880"/>
      <c r="U21" s="880"/>
      <c r="V21" s="880"/>
      <c r="W21" s="880"/>
      <c r="X21" s="880"/>
      <c r="Y21" s="880"/>
      <c r="Z21" s="880"/>
      <c r="AA21" s="880"/>
      <c r="AB21" s="880"/>
      <c r="AC21" s="880"/>
      <c r="AD21" s="880"/>
      <c r="AE21" s="880"/>
      <c r="AF21" s="33"/>
    </row>
    <row r="22" spans="1:32" ht="18" customHeight="1">
      <c r="A22" s="10"/>
      <c r="B22" s="727" t="s">
        <v>928</v>
      </c>
      <c r="C22" s="728"/>
      <c r="D22" s="728"/>
      <c r="E22" s="728"/>
      <c r="F22" s="728"/>
      <c r="G22" s="729"/>
      <c r="H22" s="730"/>
      <c r="I22" s="730"/>
      <c r="J22" s="730"/>
      <c r="K22" s="731"/>
      <c r="L22" s="730"/>
      <c r="M22" s="730"/>
      <c r="N22" s="732"/>
      <c r="O22" s="732"/>
      <c r="P22" s="730"/>
      <c r="Q22" s="730"/>
      <c r="R22" s="730"/>
      <c r="S22" s="730"/>
      <c r="T22" s="730"/>
      <c r="U22" s="730"/>
      <c r="V22" s="732"/>
      <c r="W22" s="733" t="s">
        <v>927</v>
      </c>
      <c r="X22" s="734"/>
      <c r="Y22" s="734"/>
      <c r="Z22" s="734"/>
      <c r="AA22" s="734"/>
      <c r="AB22" s="734"/>
      <c r="AC22" s="734"/>
      <c r="AD22" s="734"/>
      <c r="AE22" s="735"/>
      <c r="AF22" s="33"/>
    </row>
    <row r="23" spans="1:32" ht="23.25" customHeight="1">
      <c r="A23" s="726" t="s">
        <v>840</v>
      </c>
      <c r="B23" s="742" t="s">
        <v>176</v>
      </c>
      <c r="C23" s="743"/>
      <c r="D23" s="743"/>
      <c r="E23" s="743"/>
      <c r="F23" s="743"/>
      <c r="G23" s="743"/>
      <c r="H23" s="743"/>
      <c r="I23" s="743"/>
      <c r="J23" s="744"/>
      <c r="K23" s="749" t="e">
        <f>VLOOKUP(A23,#REF!,2,FALSE)</f>
        <v>#REF!</v>
      </c>
      <c r="L23" s="750"/>
      <c r="M23" s="751"/>
      <c r="N23" s="746" t="s">
        <v>929</v>
      </c>
      <c r="O23" s="747"/>
      <c r="P23" s="747"/>
      <c r="Q23" s="747"/>
      <c r="R23" s="748"/>
      <c r="S23" s="881" t="e">
        <f>VLOOKUP(A23,#REF!,7,FALSE)</f>
        <v>#REF!</v>
      </c>
      <c r="T23" s="882"/>
      <c r="U23" s="882"/>
      <c r="V23" s="883"/>
      <c r="W23" s="736" t="s">
        <v>932</v>
      </c>
      <c r="X23" s="737"/>
      <c r="Y23" s="737"/>
      <c r="Z23" s="737"/>
      <c r="AA23" s="738"/>
      <c r="AB23" s="881" t="e">
        <f>S26*0.05</f>
        <v>#REF!</v>
      </c>
      <c r="AC23" s="882"/>
      <c r="AD23" s="882"/>
      <c r="AE23" s="758"/>
      <c r="AF23" s="33"/>
    </row>
    <row r="24" spans="1:32" s="11" customFormat="1" ht="21.75" customHeight="1">
      <c r="A24" s="140"/>
      <c r="B24" s="742" t="s">
        <v>177</v>
      </c>
      <c r="C24" s="743"/>
      <c r="D24" s="743"/>
      <c r="E24" s="743"/>
      <c r="F24" s="743"/>
      <c r="G24" s="743"/>
      <c r="H24" s="743"/>
      <c r="I24" s="743"/>
      <c r="J24" s="744"/>
      <c r="K24" s="739" t="str">
        <f>A23</f>
        <v>AE0932</v>
      </c>
      <c r="L24" s="740"/>
      <c r="M24" s="741"/>
      <c r="N24" s="746" t="s">
        <v>930</v>
      </c>
      <c r="O24" s="747"/>
      <c r="P24" s="747"/>
      <c r="Q24" s="747"/>
      <c r="R24" s="748"/>
      <c r="S24" s="881" t="e">
        <f>VLOOKUP(A23,#REF!,8,FALSE)</f>
        <v>#REF!</v>
      </c>
      <c r="T24" s="882"/>
      <c r="U24" s="882"/>
      <c r="V24" s="883"/>
      <c r="W24" s="736" t="s">
        <v>432</v>
      </c>
      <c r="X24" s="737"/>
      <c r="Y24" s="737"/>
      <c r="Z24" s="737"/>
      <c r="AA24" s="738"/>
      <c r="AB24" s="884" t="e">
        <f>VLOOKUP(A23,#REF!,13,FALSE)</f>
        <v>#REF!</v>
      </c>
      <c r="AC24" s="885"/>
      <c r="AD24" s="885"/>
      <c r="AE24" s="752"/>
    </row>
    <row r="25" spans="1:32" ht="21.75" customHeight="1">
      <c r="B25" s="886" t="s">
        <v>178</v>
      </c>
      <c r="C25" s="887"/>
      <c r="D25" s="887"/>
      <c r="E25" s="887"/>
      <c r="F25" s="887"/>
      <c r="G25" s="887"/>
      <c r="H25" s="887"/>
      <c r="I25" s="887"/>
      <c r="J25" s="888"/>
      <c r="K25" s="892" t="e">
        <f>VLOOKUP(A23,#REF!,3,FALSE)</f>
        <v>#REF!</v>
      </c>
      <c r="L25" s="893"/>
      <c r="M25" s="894"/>
      <c r="N25" s="895" t="s">
        <v>931</v>
      </c>
      <c r="O25" s="896"/>
      <c r="P25" s="896"/>
      <c r="Q25" s="896"/>
      <c r="R25" s="897"/>
      <c r="S25" s="881" t="e">
        <f>VLOOKUP(A23,#REF!,9,FALSE)</f>
        <v>#REF!</v>
      </c>
      <c r="T25" s="882"/>
      <c r="U25" s="882"/>
      <c r="V25" s="883"/>
      <c r="W25" s="889" t="s">
        <v>192</v>
      </c>
      <c r="X25" s="890"/>
      <c r="Y25" s="890"/>
      <c r="Z25" s="890"/>
      <c r="AA25" s="891"/>
      <c r="AB25" s="884" t="e">
        <f>VLOOKUP(A23,#REF!,14,FALSE)</f>
        <v>#REF!</v>
      </c>
      <c r="AC25" s="885"/>
      <c r="AD25" s="885"/>
      <c r="AE25" s="752"/>
      <c r="AF25" s="33"/>
    </row>
    <row r="26" spans="1:32" ht="21.75" customHeight="1">
      <c r="B26" s="886" t="s">
        <v>198</v>
      </c>
      <c r="C26" s="887"/>
      <c r="D26" s="887"/>
      <c r="E26" s="887"/>
      <c r="F26" s="887"/>
      <c r="G26" s="887"/>
      <c r="H26" s="887"/>
      <c r="I26" s="887"/>
      <c r="J26" s="888"/>
      <c r="K26" s="898" t="e">
        <f>VLOOKUP(A23,#REF!,5,FALSE)</f>
        <v>#REF!</v>
      </c>
      <c r="L26" s="899"/>
      <c r="M26" s="900"/>
      <c r="N26" s="895" t="s">
        <v>925</v>
      </c>
      <c r="O26" s="896"/>
      <c r="P26" s="896"/>
      <c r="Q26" s="896"/>
      <c r="R26" s="897"/>
      <c r="S26" s="881" t="e">
        <f>SUM(S23:V25)</f>
        <v>#REF!</v>
      </c>
      <c r="T26" s="882"/>
      <c r="U26" s="882"/>
      <c r="V26" s="883"/>
      <c r="W26" s="889" t="s">
        <v>191</v>
      </c>
      <c r="X26" s="890"/>
      <c r="Y26" s="890"/>
      <c r="Z26" s="890"/>
      <c r="AA26" s="891"/>
      <c r="AB26" s="901" t="e">
        <f>AB23</f>
        <v>#REF!</v>
      </c>
      <c r="AC26" s="902"/>
      <c r="AD26" s="902"/>
      <c r="AE26" s="752"/>
      <c r="AF26" s="33"/>
    </row>
    <row r="27" spans="1:32" s="33" customFormat="1" ht="18" customHeight="1">
      <c r="A27" s="140"/>
      <c r="B27" s="35" t="s">
        <v>78</v>
      </c>
      <c r="C27" s="30"/>
      <c r="D27" s="31"/>
      <c r="E27" s="30"/>
      <c r="F27" s="32"/>
      <c r="G27" s="220"/>
      <c r="H27" s="220"/>
      <c r="I27" s="220"/>
      <c r="J27" s="220"/>
      <c r="K27" s="220"/>
      <c r="L27" s="199"/>
      <c r="M27" s="199"/>
      <c r="N27" s="296"/>
      <c r="O27" s="296"/>
      <c r="P27" s="199"/>
      <c r="Q27" s="199"/>
      <c r="R27" s="220"/>
      <c r="S27" s="220"/>
      <c r="T27" s="220"/>
      <c r="U27" s="199"/>
      <c r="V27" s="199"/>
      <c r="W27" s="754"/>
      <c r="X27" s="753"/>
      <c r="Y27" s="753"/>
      <c r="Z27" s="753"/>
      <c r="AA27" s="753"/>
      <c r="AB27" s="753"/>
      <c r="AC27" s="753"/>
      <c r="AD27" s="753"/>
      <c r="AE27" s="753"/>
    </row>
    <row r="28" spans="1:32" ht="18" customHeight="1">
      <c r="B28" s="755"/>
      <c r="C28" s="756"/>
      <c r="D28" s="756"/>
      <c r="E28" s="756"/>
      <c r="F28" s="756"/>
      <c r="G28" s="757"/>
      <c r="H28" s="221"/>
      <c r="I28" s="220"/>
      <c r="J28" s="220"/>
      <c r="P28" s="296"/>
      <c r="Q28" s="296"/>
      <c r="R28" s="296"/>
      <c r="S28" s="296"/>
      <c r="T28" s="296"/>
      <c r="U28" s="296"/>
      <c r="V28" s="296"/>
      <c r="W28" s="296"/>
      <c r="X28" s="296"/>
      <c r="Y28" s="296"/>
      <c r="Z28" s="296"/>
      <c r="AA28" s="296"/>
      <c r="AB28" s="296"/>
      <c r="AC28" s="296"/>
      <c r="AD28" s="296"/>
      <c r="AE28" s="296"/>
      <c r="AF28" s="33"/>
    </row>
    <row r="29" spans="1:32" ht="18" customHeight="1">
      <c r="B29" s="759"/>
      <c r="C29" s="760"/>
      <c r="D29" s="760"/>
      <c r="E29" s="760"/>
      <c r="F29" s="760"/>
      <c r="G29" s="761"/>
      <c r="H29" s="761"/>
      <c r="I29" s="762"/>
      <c r="J29" s="762"/>
      <c r="K29" s="762"/>
      <c r="L29" s="763"/>
      <c r="M29" s="763"/>
      <c r="N29" s="764"/>
      <c r="O29" s="764"/>
      <c r="P29" s="764"/>
      <c r="Q29" s="764"/>
      <c r="R29" s="764"/>
      <c r="S29" s="764"/>
      <c r="T29" s="764"/>
      <c r="U29" s="764"/>
      <c r="V29" s="764"/>
      <c r="W29" s="764"/>
      <c r="X29" s="764"/>
      <c r="Y29" s="764"/>
      <c r="Z29" s="764"/>
      <c r="AA29" s="764"/>
      <c r="AB29" s="764"/>
      <c r="AC29" s="764"/>
      <c r="AD29" s="764"/>
      <c r="AE29" s="764"/>
      <c r="AF29" s="33"/>
    </row>
    <row r="30" spans="1:32" ht="3" customHeight="1">
      <c r="B30" s="29"/>
      <c r="C30" s="30"/>
      <c r="D30" s="31"/>
      <c r="E30" s="30"/>
      <c r="F30" s="30"/>
      <c r="G30" s="220"/>
      <c r="H30" s="220"/>
      <c r="I30" s="220"/>
      <c r="J30" s="220"/>
      <c r="R30" s="220"/>
      <c r="S30" s="220"/>
      <c r="T30" s="220"/>
      <c r="W30" s="221"/>
      <c r="X30" s="221"/>
      <c r="Y30" s="303"/>
      <c r="Z30" s="303"/>
      <c r="AA30" s="303"/>
      <c r="AB30" s="303"/>
      <c r="AC30" s="303"/>
      <c r="AD30" s="303"/>
      <c r="AE30" s="303"/>
      <c r="AF30" s="33"/>
    </row>
    <row r="31" spans="1:32" ht="23.25" customHeight="1">
      <c r="B31" s="880" t="s">
        <v>826</v>
      </c>
      <c r="C31" s="880"/>
      <c r="D31" s="880"/>
      <c r="E31" s="880"/>
      <c r="F31" s="880"/>
      <c r="G31" s="880"/>
      <c r="H31" s="880"/>
      <c r="I31" s="880"/>
      <c r="J31" s="880"/>
      <c r="K31" s="880"/>
      <c r="L31" s="880"/>
      <c r="M31" s="880"/>
      <c r="N31" s="880"/>
      <c r="O31" s="880"/>
      <c r="P31" s="880"/>
      <c r="Q31" s="880"/>
      <c r="R31" s="880"/>
      <c r="S31" s="880"/>
      <c r="T31" s="880"/>
      <c r="U31" s="880"/>
      <c r="V31" s="880"/>
      <c r="W31" s="880"/>
      <c r="X31" s="880"/>
      <c r="Y31" s="880"/>
      <c r="Z31" s="880"/>
      <c r="AA31" s="880"/>
      <c r="AB31" s="880"/>
      <c r="AC31" s="880"/>
      <c r="AD31" s="880"/>
      <c r="AE31" s="880"/>
      <c r="AF31" s="33"/>
    </row>
    <row r="32" spans="1:32" ht="18" customHeight="1">
      <c r="A32" s="10"/>
      <c r="B32" s="727" t="s">
        <v>928</v>
      </c>
      <c r="C32" s="728"/>
      <c r="D32" s="728"/>
      <c r="E32" s="728"/>
      <c r="F32" s="728"/>
      <c r="G32" s="729"/>
      <c r="H32" s="730"/>
      <c r="I32" s="730"/>
      <c r="J32" s="730"/>
      <c r="K32" s="731"/>
      <c r="L32" s="730"/>
      <c r="M32" s="730"/>
      <c r="N32" s="732"/>
      <c r="O32" s="732"/>
      <c r="P32" s="730"/>
      <c r="Q32" s="730"/>
      <c r="R32" s="730"/>
      <c r="S32" s="730"/>
      <c r="T32" s="730"/>
      <c r="U32" s="730"/>
      <c r="V32" s="732"/>
      <c r="W32" s="733" t="s">
        <v>927</v>
      </c>
      <c r="X32" s="734"/>
      <c r="Y32" s="734"/>
      <c r="Z32" s="734"/>
      <c r="AA32" s="734"/>
      <c r="AB32" s="734"/>
      <c r="AC32" s="734"/>
      <c r="AD32" s="734"/>
      <c r="AE32" s="735"/>
      <c r="AF32" s="33"/>
    </row>
    <row r="33" spans="1:32" ht="23.25" customHeight="1">
      <c r="A33" s="726" t="s">
        <v>856</v>
      </c>
      <c r="B33" s="742" t="s">
        <v>176</v>
      </c>
      <c r="C33" s="743"/>
      <c r="D33" s="743"/>
      <c r="E33" s="743"/>
      <c r="F33" s="743"/>
      <c r="G33" s="743"/>
      <c r="H33" s="743"/>
      <c r="I33" s="743"/>
      <c r="J33" s="744"/>
      <c r="K33" s="749" t="e">
        <f>VLOOKUP(A33,#REF!,2,FALSE)</f>
        <v>#REF!</v>
      </c>
      <c r="L33" s="750"/>
      <c r="M33" s="751"/>
      <c r="N33" s="746" t="s">
        <v>929</v>
      </c>
      <c r="O33" s="747"/>
      <c r="P33" s="747"/>
      <c r="Q33" s="747"/>
      <c r="R33" s="748"/>
      <c r="S33" s="881" t="e">
        <f>VLOOKUP(A33,#REF!,7,FALSE)</f>
        <v>#REF!</v>
      </c>
      <c r="T33" s="882"/>
      <c r="U33" s="882"/>
      <c r="V33" s="883"/>
      <c r="W33" s="736" t="s">
        <v>932</v>
      </c>
      <c r="X33" s="737"/>
      <c r="Y33" s="737"/>
      <c r="Z33" s="737"/>
      <c r="AA33" s="738"/>
      <c r="AB33" s="881" t="e">
        <f>S36*0.05</f>
        <v>#REF!</v>
      </c>
      <c r="AC33" s="882"/>
      <c r="AD33" s="882"/>
      <c r="AE33" s="758"/>
      <c r="AF33" s="33"/>
    </row>
    <row r="34" spans="1:32" s="11" customFormat="1" ht="21.75" customHeight="1">
      <c r="A34" s="140"/>
      <c r="B34" s="742" t="s">
        <v>177</v>
      </c>
      <c r="C34" s="743"/>
      <c r="D34" s="743"/>
      <c r="E34" s="743"/>
      <c r="F34" s="743"/>
      <c r="G34" s="743"/>
      <c r="H34" s="743"/>
      <c r="I34" s="743"/>
      <c r="J34" s="744"/>
      <c r="K34" s="739" t="str">
        <f>A33</f>
        <v>AE0956</v>
      </c>
      <c r="L34" s="740"/>
      <c r="M34" s="741"/>
      <c r="N34" s="746" t="s">
        <v>930</v>
      </c>
      <c r="O34" s="747"/>
      <c r="P34" s="747"/>
      <c r="Q34" s="747"/>
      <c r="R34" s="748"/>
      <c r="S34" s="881" t="e">
        <f>VLOOKUP(A33,#REF!,8,FALSE)</f>
        <v>#REF!</v>
      </c>
      <c r="T34" s="882"/>
      <c r="U34" s="882"/>
      <c r="V34" s="883"/>
      <c r="W34" s="736" t="s">
        <v>432</v>
      </c>
      <c r="X34" s="737"/>
      <c r="Y34" s="737"/>
      <c r="Z34" s="737"/>
      <c r="AA34" s="738"/>
      <c r="AB34" s="884" t="e">
        <f>VLOOKUP(A33,#REF!,13,FALSE)</f>
        <v>#REF!</v>
      </c>
      <c r="AC34" s="885"/>
      <c r="AD34" s="885"/>
      <c r="AE34" s="752"/>
    </row>
    <row r="35" spans="1:32" ht="21.75" customHeight="1">
      <c r="B35" s="886" t="s">
        <v>178</v>
      </c>
      <c r="C35" s="887"/>
      <c r="D35" s="887"/>
      <c r="E35" s="887"/>
      <c r="F35" s="887"/>
      <c r="G35" s="887"/>
      <c r="H35" s="887"/>
      <c r="I35" s="887"/>
      <c r="J35" s="888"/>
      <c r="K35" s="892" t="e">
        <f>VLOOKUP(A33,#REF!,3,FALSE)</f>
        <v>#REF!</v>
      </c>
      <c r="L35" s="893"/>
      <c r="M35" s="894"/>
      <c r="N35" s="895" t="s">
        <v>931</v>
      </c>
      <c r="O35" s="896"/>
      <c r="P35" s="896"/>
      <c r="Q35" s="896"/>
      <c r="R35" s="897"/>
      <c r="S35" s="881" t="e">
        <f>VLOOKUP(A33,#REF!,9,FALSE)</f>
        <v>#REF!</v>
      </c>
      <c r="T35" s="882"/>
      <c r="U35" s="882"/>
      <c r="V35" s="883"/>
      <c r="W35" s="889" t="s">
        <v>192</v>
      </c>
      <c r="X35" s="890"/>
      <c r="Y35" s="890"/>
      <c r="Z35" s="890"/>
      <c r="AA35" s="891"/>
      <c r="AB35" s="884" t="e">
        <f>VLOOKUP(A33,#REF!,14,FALSE)</f>
        <v>#REF!</v>
      </c>
      <c r="AC35" s="885"/>
      <c r="AD35" s="885"/>
      <c r="AE35" s="752"/>
      <c r="AF35" s="33"/>
    </row>
    <row r="36" spans="1:32" ht="21.75" customHeight="1">
      <c r="B36" s="886" t="s">
        <v>198</v>
      </c>
      <c r="C36" s="887"/>
      <c r="D36" s="887"/>
      <c r="E36" s="887"/>
      <c r="F36" s="887"/>
      <c r="G36" s="887"/>
      <c r="H36" s="887"/>
      <c r="I36" s="887"/>
      <c r="J36" s="888"/>
      <c r="K36" s="898" t="e">
        <f>VLOOKUP(A33,#REF!,5,FALSE)</f>
        <v>#REF!</v>
      </c>
      <c r="L36" s="899"/>
      <c r="M36" s="900"/>
      <c r="N36" s="895" t="s">
        <v>925</v>
      </c>
      <c r="O36" s="896"/>
      <c r="P36" s="896"/>
      <c r="Q36" s="896"/>
      <c r="R36" s="897"/>
      <c r="S36" s="881" t="e">
        <f>SUM(S33:V35)</f>
        <v>#REF!</v>
      </c>
      <c r="T36" s="882"/>
      <c r="U36" s="882"/>
      <c r="V36" s="883"/>
      <c r="W36" s="889" t="s">
        <v>191</v>
      </c>
      <c r="X36" s="890"/>
      <c r="Y36" s="890"/>
      <c r="Z36" s="890"/>
      <c r="AA36" s="891"/>
      <c r="AB36" s="901" t="e">
        <f>AB33</f>
        <v>#REF!</v>
      </c>
      <c r="AC36" s="902"/>
      <c r="AD36" s="902"/>
      <c r="AE36" s="752"/>
      <c r="AF36" s="33"/>
    </row>
    <row r="37" spans="1:32" s="33" customFormat="1" ht="18" customHeight="1">
      <c r="A37" s="140"/>
      <c r="B37" s="35" t="s">
        <v>78</v>
      </c>
      <c r="C37" s="30"/>
      <c r="D37" s="31"/>
      <c r="E37" s="30"/>
      <c r="F37" s="32"/>
      <c r="G37" s="220"/>
      <c r="H37" s="220"/>
      <c r="I37" s="220"/>
      <c r="J37" s="220"/>
      <c r="K37" s="220"/>
      <c r="L37" s="199"/>
      <c r="M37" s="199"/>
      <c r="N37" s="296"/>
      <c r="O37" s="296"/>
      <c r="P37" s="199"/>
      <c r="Q37" s="199"/>
      <c r="R37" s="220"/>
      <c r="S37" s="220"/>
      <c r="T37" s="220"/>
      <c r="U37" s="199"/>
      <c r="V37" s="199"/>
      <c r="W37" s="754"/>
      <c r="X37" s="753"/>
      <c r="Y37" s="753"/>
      <c r="Z37" s="753"/>
      <c r="AA37" s="753"/>
      <c r="AB37" s="753"/>
      <c r="AC37" s="753"/>
      <c r="AD37" s="753"/>
      <c r="AE37" s="753"/>
    </row>
    <row r="38" spans="1:32" ht="18" customHeight="1">
      <c r="B38" s="755"/>
      <c r="C38" s="756"/>
      <c r="D38" s="756"/>
      <c r="E38" s="756"/>
      <c r="F38" s="756"/>
      <c r="G38" s="757"/>
      <c r="H38" s="221"/>
      <c r="I38" s="220"/>
      <c r="J38" s="220"/>
      <c r="P38" s="296"/>
      <c r="Q38" s="296"/>
      <c r="R38" s="296"/>
      <c r="S38" s="296"/>
      <c r="T38" s="296"/>
      <c r="U38" s="296"/>
      <c r="V38" s="296"/>
      <c r="W38" s="296"/>
      <c r="X38" s="296"/>
      <c r="Y38" s="296"/>
      <c r="Z38" s="296"/>
      <c r="AA38" s="296"/>
      <c r="AB38" s="296"/>
      <c r="AC38" s="296"/>
      <c r="AD38" s="296"/>
      <c r="AE38" s="296"/>
      <c r="AF38" s="33"/>
    </row>
    <row r="39" spans="1:32" ht="18" customHeight="1">
      <c r="B39" s="759"/>
      <c r="C39" s="760"/>
      <c r="D39" s="760"/>
      <c r="E39" s="760"/>
      <c r="F39" s="760"/>
      <c r="G39" s="761"/>
      <c r="H39" s="761"/>
      <c r="I39" s="762"/>
      <c r="J39" s="762"/>
      <c r="K39" s="762"/>
      <c r="L39" s="763"/>
      <c r="M39" s="763"/>
      <c r="N39" s="764"/>
      <c r="O39" s="764"/>
      <c r="P39" s="764"/>
      <c r="Q39" s="764"/>
      <c r="R39" s="764"/>
      <c r="S39" s="764"/>
      <c r="T39" s="764"/>
      <c r="U39" s="764"/>
      <c r="V39" s="764"/>
      <c r="W39" s="764"/>
      <c r="X39" s="764"/>
      <c r="Y39" s="764"/>
      <c r="Z39" s="764"/>
      <c r="AA39" s="764"/>
      <c r="AB39" s="764"/>
      <c r="AC39" s="764"/>
      <c r="AD39" s="764"/>
      <c r="AE39" s="764"/>
      <c r="AF39" s="33"/>
    </row>
    <row r="40" spans="1:32" ht="3" customHeight="1">
      <c r="B40" s="29"/>
      <c r="C40" s="30"/>
      <c r="D40" s="31"/>
      <c r="E40" s="30"/>
      <c r="F40" s="30"/>
      <c r="G40" s="220"/>
      <c r="H40" s="220"/>
      <c r="I40" s="220"/>
      <c r="J40" s="220"/>
      <c r="R40" s="220"/>
      <c r="S40" s="220"/>
      <c r="T40" s="220"/>
      <c r="W40" s="221"/>
      <c r="X40" s="221"/>
      <c r="Y40" s="303"/>
      <c r="Z40" s="303"/>
      <c r="AA40" s="303"/>
      <c r="AB40" s="303"/>
      <c r="AC40" s="303"/>
      <c r="AD40" s="303"/>
      <c r="AE40" s="303"/>
      <c r="AF40" s="33"/>
    </row>
    <row r="41" spans="1:32" ht="23.25" customHeight="1">
      <c r="B41" s="880" t="s">
        <v>826</v>
      </c>
      <c r="C41" s="880"/>
      <c r="D41" s="880"/>
      <c r="E41" s="880"/>
      <c r="F41" s="880"/>
      <c r="G41" s="880"/>
      <c r="H41" s="880"/>
      <c r="I41" s="880"/>
      <c r="J41" s="880"/>
      <c r="K41" s="880"/>
      <c r="L41" s="880"/>
      <c r="M41" s="880"/>
      <c r="N41" s="880"/>
      <c r="O41" s="880"/>
      <c r="P41" s="880"/>
      <c r="Q41" s="880"/>
      <c r="R41" s="880"/>
      <c r="S41" s="880"/>
      <c r="T41" s="880"/>
      <c r="U41" s="880"/>
      <c r="V41" s="880"/>
      <c r="W41" s="880"/>
      <c r="X41" s="880"/>
      <c r="Y41" s="880"/>
      <c r="Z41" s="880"/>
      <c r="AA41" s="880"/>
      <c r="AB41" s="880"/>
      <c r="AC41" s="880"/>
      <c r="AD41" s="880"/>
      <c r="AE41" s="880"/>
      <c r="AF41" s="33"/>
    </row>
    <row r="42" spans="1:32" ht="18" customHeight="1">
      <c r="A42" s="10"/>
      <c r="B42" s="727" t="s">
        <v>928</v>
      </c>
      <c r="C42" s="728"/>
      <c r="D42" s="728"/>
      <c r="E42" s="728"/>
      <c r="F42" s="728"/>
      <c r="G42" s="729"/>
      <c r="H42" s="730"/>
      <c r="I42" s="730"/>
      <c r="J42" s="730"/>
      <c r="K42" s="731"/>
      <c r="L42" s="730"/>
      <c r="M42" s="730"/>
      <c r="N42" s="732"/>
      <c r="O42" s="732"/>
      <c r="P42" s="730"/>
      <c r="Q42" s="730"/>
      <c r="R42" s="730"/>
      <c r="S42" s="730"/>
      <c r="T42" s="730"/>
      <c r="U42" s="730"/>
      <c r="V42" s="732"/>
      <c r="W42" s="733" t="s">
        <v>927</v>
      </c>
      <c r="X42" s="734"/>
      <c r="Y42" s="734"/>
      <c r="Z42" s="734"/>
      <c r="AA42" s="734"/>
      <c r="AB42" s="734"/>
      <c r="AC42" s="734"/>
      <c r="AD42" s="734"/>
      <c r="AE42" s="735"/>
      <c r="AF42" s="33"/>
    </row>
    <row r="43" spans="1:32" ht="23.25" customHeight="1">
      <c r="A43" s="726" t="s">
        <v>843</v>
      </c>
      <c r="B43" s="742" t="s">
        <v>176</v>
      </c>
      <c r="C43" s="743"/>
      <c r="D43" s="743"/>
      <c r="E43" s="743"/>
      <c r="F43" s="743"/>
      <c r="G43" s="743"/>
      <c r="H43" s="743"/>
      <c r="I43" s="743"/>
      <c r="J43" s="744"/>
      <c r="K43" s="749" t="e">
        <f>VLOOKUP(A43,#REF!,2,FALSE)</f>
        <v>#REF!</v>
      </c>
      <c r="L43" s="750"/>
      <c r="M43" s="751"/>
      <c r="N43" s="746" t="s">
        <v>929</v>
      </c>
      <c r="O43" s="747"/>
      <c r="P43" s="747"/>
      <c r="Q43" s="747"/>
      <c r="R43" s="748"/>
      <c r="S43" s="881" t="e">
        <f>VLOOKUP(A43,#REF!,7,FALSE)</f>
        <v>#REF!</v>
      </c>
      <c r="T43" s="882"/>
      <c r="U43" s="882"/>
      <c r="V43" s="883"/>
      <c r="W43" s="736" t="s">
        <v>932</v>
      </c>
      <c r="X43" s="737"/>
      <c r="Y43" s="737"/>
      <c r="Z43" s="737"/>
      <c r="AA43" s="738"/>
      <c r="AB43" s="881" t="e">
        <f>S46*0.05</f>
        <v>#REF!</v>
      </c>
      <c r="AC43" s="882"/>
      <c r="AD43" s="882"/>
      <c r="AE43" s="758"/>
      <c r="AF43" s="33"/>
    </row>
    <row r="44" spans="1:32" s="11" customFormat="1" ht="21.75" customHeight="1">
      <c r="A44" s="140"/>
      <c r="B44" s="742" t="s">
        <v>177</v>
      </c>
      <c r="C44" s="743"/>
      <c r="D44" s="743"/>
      <c r="E44" s="743"/>
      <c r="F44" s="743"/>
      <c r="G44" s="743"/>
      <c r="H44" s="743"/>
      <c r="I44" s="743"/>
      <c r="J44" s="744"/>
      <c r="K44" s="739" t="str">
        <f>A43</f>
        <v>P0772</v>
      </c>
      <c r="L44" s="740"/>
      <c r="M44" s="741"/>
      <c r="N44" s="746" t="s">
        <v>930</v>
      </c>
      <c r="O44" s="747"/>
      <c r="P44" s="747"/>
      <c r="Q44" s="747"/>
      <c r="R44" s="748"/>
      <c r="S44" s="881" t="e">
        <f>VLOOKUP(A43,#REF!,8,FALSE)</f>
        <v>#REF!</v>
      </c>
      <c r="T44" s="882"/>
      <c r="U44" s="882"/>
      <c r="V44" s="883"/>
      <c r="W44" s="736" t="s">
        <v>432</v>
      </c>
      <c r="X44" s="737"/>
      <c r="Y44" s="737"/>
      <c r="Z44" s="737"/>
      <c r="AA44" s="738"/>
      <c r="AB44" s="884" t="e">
        <f>VLOOKUP(A43,#REF!,13,FALSE)</f>
        <v>#REF!</v>
      </c>
      <c r="AC44" s="885"/>
      <c r="AD44" s="885"/>
      <c r="AE44" s="752"/>
    </row>
    <row r="45" spans="1:32" ht="21.75" customHeight="1">
      <c r="B45" s="886" t="s">
        <v>178</v>
      </c>
      <c r="C45" s="887"/>
      <c r="D45" s="887"/>
      <c r="E45" s="887"/>
      <c r="F45" s="887"/>
      <c r="G45" s="887"/>
      <c r="H45" s="887"/>
      <c r="I45" s="887"/>
      <c r="J45" s="888"/>
      <c r="K45" s="892" t="e">
        <f>VLOOKUP(A43,#REF!,3,FALSE)</f>
        <v>#REF!</v>
      </c>
      <c r="L45" s="893"/>
      <c r="M45" s="894"/>
      <c r="N45" s="895" t="s">
        <v>931</v>
      </c>
      <c r="O45" s="896"/>
      <c r="P45" s="896"/>
      <c r="Q45" s="896"/>
      <c r="R45" s="897"/>
      <c r="S45" s="881" t="e">
        <f>VLOOKUP(A43,#REF!,9,FALSE)</f>
        <v>#REF!</v>
      </c>
      <c r="T45" s="882"/>
      <c r="U45" s="882"/>
      <c r="V45" s="883"/>
      <c r="W45" s="889" t="s">
        <v>192</v>
      </c>
      <c r="X45" s="890"/>
      <c r="Y45" s="890"/>
      <c r="Z45" s="890"/>
      <c r="AA45" s="891"/>
      <c r="AB45" s="884" t="e">
        <f>VLOOKUP(A43,#REF!,14,FALSE)</f>
        <v>#REF!</v>
      </c>
      <c r="AC45" s="885"/>
      <c r="AD45" s="885"/>
      <c r="AE45" s="752"/>
      <c r="AF45" s="33"/>
    </row>
    <row r="46" spans="1:32" ht="21.75" customHeight="1">
      <c r="B46" s="886" t="s">
        <v>198</v>
      </c>
      <c r="C46" s="887"/>
      <c r="D46" s="887"/>
      <c r="E46" s="887"/>
      <c r="F46" s="887"/>
      <c r="G46" s="887"/>
      <c r="H46" s="887"/>
      <c r="I46" s="887"/>
      <c r="J46" s="888"/>
      <c r="K46" s="898" t="e">
        <f>VLOOKUP(A43,#REF!,5,FALSE)</f>
        <v>#REF!</v>
      </c>
      <c r="L46" s="899"/>
      <c r="M46" s="900"/>
      <c r="N46" s="895" t="s">
        <v>925</v>
      </c>
      <c r="O46" s="896"/>
      <c r="P46" s="896"/>
      <c r="Q46" s="896"/>
      <c r="R46" s="897"/>
      <c r="S46" s="881" t="e">
        <f>SUM(S43:V45)</f>
        <v>#REF!</v>
      </c>
      <c r="T46" s="882"/>
      <c r="U46" s="882"/>
      <c r="V46" s="883"/>
      <c r="W46" s="889" t="s">
        <v>191</v>
      </c>
      <c r="X46" s="890"/>
      <c r="Y46" s="890"/>
      <c r="Z46" s="890"/>
      <c r="AA46" s="891"/>
      <c r="AB46" s="901" t="e">
        <f>AB43</f>
        <v>#REF!</v>
      </c>
      <c r="AC46" s="902"/>
      <c r="AD46" s="902"/>
      <c r="AE46" s="752"/>
      <c r="AF46" s="33"/>
    </row>
    <row r="47" spans="1:32" s="33" customFormat="1" ht="18" customHeight="1">
      <c r="A47" s="140"/>
      <c r="B47" s="35" t="s">
        <v>78</v>
      </c>
      <c r="C47" s="30"/>
      <c r="D47" s="31"/>
      <c r="E47" s="30"/>
      <c r="F47" s="32"/>
      <c r="G47" s="220"/>
      <c r="H47" s="220"/>
      <c r="I47" s="220"/>
      <c r="J47" s="220"/>
      <c r="K47" s="220"/>
      <c r="L47" s="199"/>
      <c r="M47" s="199"/>
      <c r="N47" s="296"/>
      <c r="O47" s="296"/>
      <c r="P47" s="199"/>
      <c r="Q47" s="199"/>
      <c r="R47" s="220"/>
      <c r="S47" s="220"/>
      <c r="T47" s="220"/>
      <c r="U47" s="199"/>
      <c r="V47" s="199"/>
      <c r="W47" s="754"/>
      <c r="X47" s="753"/>
      <c r="Y47" s="753"/>
      <c r="Z47" s="753"/>
      <c r="AA47" s="753"/>
      <c r="AB47" s="753"/>
      <c r="AC47" s="753"/>
      <c r="AD47" s="753"/>
      <c r="AE47" s="753"/>
    </row>
    <row r="48" spans="1:32" ht="18" customHeight="1">
      <c r="B48" s="755"/>
      <c r="C48" s="756"/>
      <c r="D48" s="756"/>
      <c r="E48" s="756"/>
      <c r="F48" s="756"/>
      <c r="G48" s="757"/>
      <c r="H48" s="221"/>
      <c r="I48" s="220"/>
      <c r="J48" s="220"/>
      <c r="P48" s="296"/>
      <c r="Q48" s="296"/>
      <c r="R48" s="296"/>
      <c r="S48" s="296"/>
      <c r="T48" s="296"/>
      <c r="U48" s="296"/>
      <c r="V48" s="296"/>
      <c r="W48" s="296"/>
      <c r="X48" s="296"/>
      <c r="Y48" s="296"/>
      <c r="Z48" s="296"/>
      <c r="AA48" s="296"/>
      <c r="AB48" s="296"/>
      <c r="AC48" s="296"/>
      <c r="AD48" s="296"/>
      <c r="AE48" s="296"/>
      <c r="AF48" s="33"/>
    </row>
    <row r="49" spans="1:32" ht="18" customHeight="1">
      <c r="B49" s="759"/>
      <c r="C49" s="760"/>
      <c r="D49" s="760"/>
      <c r="E49" s="760"/>
      <c r="F49" s="760"/>
      <c r="G49" s="761"/>
      <c r="H49" s="761"/>
      <c r="I49" s="762"/>
      <c r="J49" s="762"/>
      <c r="K49" s="762"/>
      <c r="L49" s="763"/>
      <c r="M49" s="763"/>
      <c r="N49" s="764"/>
      <c r="O49" s="764"/>
      <c r="P49" s="764"/>
      <c r="Q49" s="764"/>
      <c r="R49" s="764"/>
      <c r="S49" s="764"/>
      <c r="T49" s="764"/>
      <c r="U49" s="764"/>
      <c r="V49" s="764"/>
      <c r="W49" s="764"/>
      <c r="X49" s="764"/>
      <c r="Y49" s="764"/>
      <c r="Z49" s="764"/>
      <c r="AA49" s="764"/>
      <c r="AB49" s="764"/>
      <c r="AC49" s="764"/>
      <c r="AD49" s="764"/>
      <c r="AE49" s="764"/>
      <c r="AF49" s="33"/>
    </row>
    <row r="50" spans="1:32" ht="3" customHeight="1">
      <c r="B50" s="29"/>
      <c r="C50" s="30"/>
      <c r="D50" s="31"/>
      <c r="E50" s="30"/>
      <c r="F50" s="30"/>
      <c r="G50" s="220"/>
      <c r="H50" s="220"/>
      <c r="I50" s="220"/>
      <c r="J50" s="220"/>
      <c r="R50" s="220"/>
      <c r="S50" s="220"/>
      <c r="T50" s="220"/>
      <c r="W50" s="221"/>
      <c r="X50" s="221"/>
      <c r="Y50" s="303"/>
      <c r="Z50" s="303"/>
      <c r="AA50" s="303"/>
      <c r="AB50" s="303"/>
      <c r="AC50" s="303"/>
      <c r="AD50" s="303"/>
      <c r="AE50" s="303"/>
      <c r="AF50" s="33"/>
    </row>
    <row r="51" spans="1:32" ht="23.25" customHeight="1">
      <c r="B51" s="880" t="s">
        <v>826</v>
      </c>
      <c r="C51" s="880"/>
      <c r="D51" s="880"/>
      <c r="E51" s="880"/>
      <c r="F51" s="880"/>
      <c r="G51" s="880"/>
      <c r="H51" s="880"/>
      <c r="I51" s="880"/>
      <c r="J51" s="880"/>
      <c r="K51" s="880"/>
      <c r="L51" s="880"/>
      <c r="M51" s="880"/>
      <c r="N51" s="880"/>
      <c r="O51" s="880"/>
      <c r="P51" s="880"/>
      <c r="Q51" s="880"/>
      <c r="R51" s="880"/>
      <c r="S51" s="880"/>
      <c r="T51" s="880"/>
      <c r="U51" s="880"/>
      <c r="V51" s="880"/>
      <c r="W51" s="880"/>
      <c r="X51" s="880"/>
      <c r="Y51" s="880"/>
      <c r="Z51" s="880"/>
      <c r="AA51" s="880"/>
      <c r="AB51" s="880"/>
      <c r="AC51" s="880"/>
      <c r="AD51" s="880"/>
      <c r="AE51" s="880"/>
      <c r="AF51" s="33"/>
    </row>
    <row r="52" spans="1:32" ht="18" customHeight="1">
      <c r="A52" s="10"/>
      <c r="B52" s="727" t="s">
        <v>928</v>
      </c>
      <c r="C52" s="728"/>
      <c r="D52" s="728"/>
      <c r="E52" s="728"/>
      <c r="F52" s="728"/>
      <c r="G52" s="729"/>
      <c r="H52" s="730"/>
      <c r="I52" s="730"/>
      <c r="J52" s="730"/>
      <c r="K52" s="731"/>
      <c r="L52" s="730"/>
      <c r="M52" s="730"/>
      <c r="N52" s="732"/>
      <c r="O52" s="732"/>
      <c r="P52" s="730"/>
      <c r="Q52" s="730"/>
      <c r="R52" s="730"/>
      <c r="S52" s="730"/>
      <c r="T52" s="730"/>
      <c r="U52" s="730"/>
      <c r="V52" s="732"/>
      <c r="W52" s="733" t="s">
        <v>927</v>
      </c>
      <c r="X52" s="734"/>
      <c r="Y52" s="734"/>
      <c r="Z52" s="734"/>
      <c r="AA52" s="734"/>
      <c r="AB52" s="734"/>
      <c r="AC52" s="734"/>
      <c r="AD52" s="734"/>
      <c r="AE52" s="735"/>
      <c r="AF52" s="33"/>
    </row>
    <row r="53" spans="1:32" ht="23.25" customHeight="1">
      <c r="A53" s="726" t="s">
        <v>912</v>
      </c>
      <c r="B53" s="742" t="s">
        <v>176</v>
      </c>
      <c r="C53" s="743"/>
      <c r="D53" s="743"/>
      <c r="E53" s="743"/>
      <c r="F53" s="743"/>
      <c r="G53" s="743"/>
      <c r="H53" s="743"/>
      <c r="I53" s="743"/>
      <c r="J53" s="744"/>
      <c r="K53" s="749" t="e">
        <f>VLOOKUP(A53,#REF!,2,FALSE)</f>
        <v>#REF!</v>
      </c>
      <c r="L53" s="750"/>
      <c r="M53" s="751"/>
      <c r="N53" s="746" t="s">
        <v>929</v>
      </c>
      <c r="O53" s="747"/>
      <c r="P53" s="747"/>
      <c r="Q53" s="747"/>
      <c r="R53" s="748"/>
      <c r="S53" s="881" t="e">
        <f>VLOOKUP(A53,#REF!,7,FALSE)</f>
        <v>#REF!</v>
      </c>
      <c r="T53" s="882"/>
      <c r="U53" s="882"/>
      <c r="V53" s="883"/>
      <c r="W53" s="736" t="s">
        <v>932</v>
      </c>
      <c r="X53" s="737"/>
      <c r="Y53" s="737"/>
      <c r="Z53" s="737"/>
      <c r="AA53" s="738"/>
      <c r="AB53" s="881" t="e">
        <f>S56*0.05</f>
        <v>#REF!</v>
      </c>
      <c r="AC53" s="882"/>
      <c r="AD53" s="882"/>
      <c r="AE53" s="758"/>
      <c r="AF53" s="33"/>
    </row>
    <row r="54" spans="1:32" s="11" customFormat="1" ht="21.75" customHeight="1">
      <c r="A54" s="140"/>
      <c r="B54" s="742" t="s">
        <v>177</v>
      </c>
      <c r="C54" s="743"/>
      <c r="D54" s="743"/>
      <c r="E54" s="743"/>
      <c r="F54" s="743"/>
      <c r="G54" s="743"/>
      <c r="H54" s="743"/>
      <c r="I54" s="743"/>
      <c r="J54" s="744"/>
      <c r="K54" s="739" t="str">
        <f>A53</f>
        <v>P0781</v>
      </c>
      <c r="L54" s="740"/>
      <c r="M54" s="741"/>
      <c r="N54" s="746" t="s">
        <v>930</v>
      </c>
      <c r="O54" s="747"/>
      <c r="P54" s="747"/>
      <c r="Q54" s="747"/>
      <c r="R54" s="748"/>
      <c r="S54" s="881" t="e">
        <f>VLOOKUP(A53,#REF!,8,FALSE)</f>
        <v>#REF!</v>
      </c>
      <c r="T54" s="882"/>
      <c r="U54" s="882"/>
      <c r="V54" s="883"/>
      <c r="W54" s="736" t="s">
        <v>432</v>
      </c>
      <c r="X54" s="737"/>
      <c r="Y54" s="737"/>
      <c r="Z54" s="737"/>
      <c r="AA54" s="738"/>
      <c r="AB54" s="884" t="e">
        <f>VLOOKUP(A53,#REF!,13,FALSE)</f>
        <v>#REF!</v>
      </c>
      <c r="AC54" s="885"/>
      <c r="AD54" s="885"/>
      <c r="AE54" s="752"/>
    </row>
    <row r="55" spans="1:32" ht="21.75" customHeight="1">
      <c r="B55" s="886" t="s">
        <v>178</v>
      </c>
      <c r="C55" s="887"/>
      <c r="D55" s="887"/>
      <c r="E55" s="887"/>
      <c r="F55" s="887"/>
      <c r="G55" s="887"/>
      <c r="H55" s="887"/>
      <c r="I55" s="887"/>
      <c r="J55" s="888"/>
      <c r="K55" s="892" t="e">
        <f>VLOOKUP(A53,#REF!,3,FALSE)</f>
        <v>#REF!</v>
      </c>
      <c r="L55" s="893"/>
      <c r="M55" s="894"/>
      <c r="N55" s="895" t="s">
        <v>931</v>
      </c>
      <c r="O55" s="896"/>
      <c r="P55" s="896"/>
      <c r="Q55" s="896"/>
      <c r="R55" s="897"/>
      <c r="S55" s="881" t="e">
        <f>VLOOKUP(A53,#REF!,9,FALSE)</f>
        <v>#REF!</v>
      </c>
      <c r="T55" s="882"/>
      <c r="U55" s="882"/>
      <c r="V55" s="883"/>
      <c r="W55" s="889" t="s">
        <v>192</v>
      </c>
      <c r="X55" s="890"/>
      <c r="Y55" s="890"/>
      <c r="Z55" s="890"/>
      <c r="AA55" s="891"/>
      <c r="AB55" s="884" t="e">
        <f>VLOOKUP(A53,#REF!,14,FALSE)</f>
        <v>#REF!</v>
      </c>
      <c r="AC55" s="885"/>
      <c r="AD55" s="885"/>
      <c r="AE55" s="752"/>
      <c r="AF55" s="33"/>
    </row>
    <row r="56" spans="1:32" ht="21.75" customHeight="1">
      <c r="B56" s="886" t="s">
        <v>198</v>
      </c>
      <c r="C56" s="887"/>
      <c r="D56" s="887"/>
      <c r="E56" s="887"/>
      <c r="F56" s="887"/>
      <c r="G56" s="887"/>
      <c r="H56" s="887"/>
      <c r="I56" s="887"/>
      <c r="J56" s="888"/>
      <c r="K56" s="898" t="e">
        <f>VLOOKUP(A53,#REF!,5,FALSE)</f>
        <v>#REF!</v>
      </c>
      <c r="L56" s="899"/>
      <c r="M56" s="900"/>
      <c r="N56" s="895" t="s">
        <v>925</v>
      </c>
      <c r="O56" s="896"/>
      <c r="P56" s="896"/>
      <c r="Q56" s="896"/>
      <c r="R56" s="897"/>
      <c r="S56" s="881" t="e">
        <f>SUM(S53:V55)</f>
        <v>#REF!</v>
      </c>
      <c r="T56" s="882"/>
      <c r="U56" s="882"/>
      <c r="V56" s="883"/>
      <c r="W56" s="889" t="s">
        <v>191</v>
      </c>
      <c r="X56" s="890"/>
      <c r="Y56" s="890"/>
      <c r="Z56" s="890"/>
      <c r="AA56" s="891"/>
      <c r="AB56" s="901" t="e">
        <f>AB53</f>
        <v>#REF!</v>
      </c>
      <c r="AC56" s="902"/>
      <c r="AD56" s="902"/>
      <c r="AE56" s="752"/>
      <c r="AF56" s="33"/>
    </row>
    <row r="57" spans="1:32" s="33" customFormat="1" ht="18" customHeight="1">
      <c r="A57" s="140"/>
      <c r="B57" s="35" t="s">
        <v>78</v>
      </c>
      <c r="C57" s="30"/>
      <c r="D57" s="31"/>
      <c r="E57" s="30"/>
      <c r="F57" s="32"/>
      <c r="G57" s="220"/>
      <c r="H57" s="220"/>
      <c r="I57" s="220"/>
      <c r="J57" s="220"/>
      <c r="K57" s="220"/>
      <c r="L57" s="199"/>
      <c r="M57" s="199"/>
      <c r="N57" s="296"/>
      <c r="O57" s="296"/>
      <c r="P57" s="199"/>
      <c r="Q57" s="199"/>
      <c r="R57" s="220"/>
      <c r="S57" s="220"/>
      <c r="T57" s="220"/>
      <c r="U57" s="199"/>
      <c r="V57" s="199"/>
      <c r="W57" s="754"/>
      <c r="X57" s="753"/>
      <c r="Y57" s="753"/>
      <c r="Z57" s="753"/>
      <c r="AA57" s="753"/>
      <c r="AB57" s="753"/>
      <c r="AC57" s="753"/>
      <c r="AD57" s="753"/>
      <c r="AE57" s="753"/>
    </row>
    <row r="58" spans="1:32" ht="18" customHeight="1">
      <c r="B58" s="755"/>
      <c r="C58" s="756"/>
      <c r="D58" s="756"/>
      <c r="E58" s="756"/>
      <c r="F58" s="756"/>
      <c r="G58" s="757"/>
      <c r="H58" s="221"/>
      <c r="I58" s="220"/>
      <c r="J58" s="220"/>
      <c r="P58" s="296"/>
      <c r="Q58" s="296"/>
      <c r="R58" s="296"/>
      <c r="S58" s="296"/>
      <c r="T58" s="296"/>
      <c r="U58" s="296"/>
      <c r="V58" s="296"/>
      <c r="W58" s="296"/>
      <c r="X58" s="296"/>
      <c r="Y58" s="296"/>
      <c r="Z58" s="296"/>
      <c r="AA58" s="296"/>
      <c r="AB58" s="296"/>
      <c r="AC58" s="296"/>
      <c r="AD58" s="296"/>
      <c r="AE58" s="296"/>
      <c r="AF58" s="33"/>
    </row>
    <row r="59" spans="1:32" ht="18" customHeight="1">
      <c r="B59" s="759"/>
      <c r="C59" s="760"/>
      <c r="D59" s="760"/>
      <c r="E59" s="760"/>
      <c r="F59" s="760"/>
      <c r="G59" s="761"/>
      <c r="H59" s="761"/>
      <c r="I59" s="762"/>
      <c r="J59" s="762"/>
      <c r="K59" s="762"/>
      <c r="L59" s="763"/>
      <c r="M59" s="763"/>
      <c r="N59" s="764"/>
      <c r="O59" s="764"/>
      <c r="P59" s="764"/>
      <c r="Q59" s="764"/>
      <c r="R59" s="764"/>
      <c r="S59" s="764"/>
      <c r="T59" s="764"/>
      <c r="U59" s="764"/>
      <c r="V59" s="764"/>
      <c r="W59" s="764"/>
      <c r="X59" s="764"/>
      <c r="Y59" s="764"/>
      <c r="Z59" s="764"/>
      <c r="AA59" s="764"/>
      <c r="AB59" s="764"/>
      <c r="AC59" s="764"/>
      <c r="AD59" s="764"/>
      <c r="AE59" s="764"/>
      <c r="AF59" s="33"/>
    </row>
    <row r="60" spans="1:32" ht="3" customHeight="1">
      <c r="B60" s="29"/>
      <c r="C60" s="30"/>
      <c r="D60" s="31"/>
      <c r="E60" s="30"/>
      <c r="F60" s="30"/>
      <c r="G60" s="220"/>
      <c r="H60" s="220"/>
      <c r="I60" s="220"/>
      <c r="J60" s="220"/>
      <c r="R60" s="220"/>
      <c r="S60" s="220"/>
      <c r="T60" s="220"/>
      <c r="W60" s="221"/>
      <c r="X60" s="221"/>
      <c r="Y60" s="303"/>
      <c r="Z60" s="303"/>
      <c r="AA60" s="303"/>
      <c r="AB60" s="303"/>
      <c r="AC60" s="303"/>
      <c r="AD60" s="303"/>
      <c r="AE60" s="303"/>
      <c r="AF60" s="33"/>
    </row>
    <row r="61" spans="1:32" ht="23.25" customHeight="1">
      <c r="B61" s="880" t="s">
        <v>826</v>
      </c>
      <c r="C61" s="880"/>
      <c r="D61" s="880"/>
      <c r="E61" s="880"/>
      <c r="F61" s="880"/>
      <c r="G61" s="880"/>
      <c r="H61" s="880"/>
      <c r="I61" s="880"/>
      <c r="J61" s="880"/>
      <c r="K61" s="880"/>
      <c r="L61" s="880"/>
      <c r="M61" s="880"/>
      <c r="N61" s="880"/>
      <c r="O61" s="880"/>
      <c r="P61" s="880"/>
      <c r="Q61" s="880"/>
      <c r="R61" s="880"/>
      <c r="S61" s="880"/>
      <c r="T61" s="880"/>
      <c r="U61" s="880"/>
      <c r="V61" s="880"/>
      <c r="W61" s="880"/>
      <c r="X61" s="880"/>
      <c r="Y61" s="880"/>
      <c r="Z61" s="880"/>
      <c r="AA61" s="880"/>
      <c r="AB61" s="880"/>
      <c r="AC61" s="880"/>
      <c r="AD61" s="880"/>
      <c r="AE61" s="880"/>
      <c r="AF61" s="33"/>
    </row>
    <row r="62" spans="1:32" ht="18" customHeight="1">
      <c r="A62" s="10"/>
      <c r="B62" s="727" t="s">
        <v>928</v>
      </c>
      <c r="C62" s="728"/>
      <c r="D62" s="728"/>
      <c r="E62" s="728"/>
      <c r="F62" s="728"/>
      <c r="G62" s="729"/>
      <c r="H62" s="730"/>
      <c r="I62" s="730"/>
      <c r="J62" s="730"/>
      <c r="K62" s="731"/>
      <c r="L62" s="730"/>
      <c r="M62" s="730"/>
      <c r="N62" s="732"/>
      <c r="O62" s="732"/>
      <c r="P62" s="730"/>
      <c r="Q62" s="730"/>
      <c r="R62" s="730"/>
      <c r="S62" s="730"/>
      <c r="T62" s="730"/>
      <c r="U62" s="730"/>
      <c r="V62" s="732"/>
      <c r="W62" s="733" t="s">
        <v>927</v>
      </c>
      <c r="X62" s="734"/>
      <c r="Y62" s="734"/>
      <c r="Z62" s="734"/>
      <c r="AA62" s="734"/>
      <c r="AB62" s="734"/>
      <c r="AC62" s="734"/>
      <c r="AD62" s="734"/>
      <c r="AE62" s="735"/>
      <c r="AF62" s="33"/>
    </row>
    <row r="63" spans="1:32" ht="23.25" customHeight="1">
      <c r="A63" s="726" t="s">
        <v>915</v>
      </c>
      <c r="B63" s="742" t="s">
        <v>176</v>
      </c>
      <c r="C63" s="743"/>
      <c r="D63" s="743"/>
      <c r="E63" s="743"/>
      <c r="F63" s="743"/>
      <c r="G63" s="743"/>
      <c r="H63" s="743"/>
      <c r="I63" s="743"/>
      <c r="J63" s="744"/>
      <c r="K63" s="749" t="e">
        <f>VLOOKUP(A63,#REF!,2,FALSE)</f>
        <v>#REF!</v>
      </c>
      <c r="L63" s="750"/>
      <c r="M63" s="751"/>
      <c r="N63" s="746" t="s">
        <v>929</v>
      </c>
      <c r="O63" s="747"/>
      <c r="P63" s="747"/>
      <c r="Q63" s="747"/>
      <c r="R63" s="748"/>
      <c r="S63" s="881" t="e">
        <f>VLOOKUP(A63,#REF!,7,FALSE)</f>
        <v>#REF!</v>
      </c>
      <c r="T63" s="882"/>
      <c r="U63" s="882"/>
      <c r="V63" s="883"/>
      <c r="W63" s="736" t="s">
        <v>932</v>
      </c>
      <c r="X63" s="737"/>
      <c r="Y63" s="737"/>
      <c r="Z63" s="737"/>
      <c r="AA63" s="738"/>
      <c r="AB63" s="881" t="e">
        <f>S66*0.05</f>
        <v>#REF!</v>
      </c>
      <c r="AC63" s="882"/>
      <c r="AD63" s="882"/>
      <c r="AE63" s="758"/>
      <c r="AF63" s="33"/>
    </row>
    <row r="64" spans="1:32" s="11" customFormat="1" ht="21.75" customHeight="1">
      <c r="A64" s="140"/>
      <c r="B64" s="742" t="s">
        <v>177</v>
      </c>
      <c r="C64" s="743"/>
      <c r="D64" s="743"/>
      <c r="E64" s="743"/>
      <c r="F64" s="743"/>
      <c r="G64" s="743"/>
      <c r="H64" s="743"/>
      <c r="I64" s="743"/>
      <c r="J64" s="744"/>
      <c r="K64" s="739" t="str">
        <f>A63</f>
        <v>P0782</v>
      </c>
      <c r="L64" s="740"/>
      <c r="M64" s="741"/>
      <c r="N64" s="746" t="s">
        <v>930</v>
      </c>
      <c r="O64" s="747"/>
      <c r="P64" s="747"/>
      <c r="Q64" s="747"/>
      <c r="R64" s="748"/>
      <c r="S64" s="881" t="e">
        <f>VLOOKUP(A63,#REF!,8,FALSE)</f>
        <v>#REF!</v>
      </c>
      <c r="T64" s="882"/>
      <c r="U64" s="882"/>
      <c r="V64" s="883"/>
      <c r="W64" s="736" t="s">
        <v>432</v>
      </c>
      <c r="X64" s="737"/>
      <c r="Y64" s="737"/>
      <c r="Z64" s="737"/>
      <c r="AA64" s="738"/>
      <c r="AB64" s="884" t="e">
        <f>VLOOKUP(A63,#REF!,13,FALSE)</f>
        <v>#REF!</v>
      </c>
      <c r="AC64" s="885"/>
      <c r="AD64" s="885"/>
      <c r="AE64" s="752"/>
    </row>
    <row r="65" spans="1:32" ht="21.75" customHeight="1">
      <c r="B65" s="886" t="s">
        <v>178</v>
      </c>
      <c r="C65" s="887"/>
      <c r="D65" s="887"/>
      <c r="E65" s="887"/>
      <c r="F65" s="887"/>
      <c r="G65" s="887"/>
      <c r="H65" s="887"/>
      <c r="I65" s="887"/>
      <c r="J65" s="888"/>
      <c r="K65" s="892" t="e">
        <f>VLOOKUP(A63,#REF!,3,FALSE)</f>
        <v>#REF!</v>
      </c>
      <c r="L65" s="893"/>
      <c r="M65" s="894"/>
      <c r="N65" s="895" t="s">
        <v>931</v>
      </c>
      <c r="O65" s="896"/>
      <c r="P65" s="896"/>
      <c r="Q65" s="896"/>
      <c r="R65" s="897"/>
      <c r="S65" s="881" t="e">
        <f>VLOOKUP(A63,#REF!,9,FALSE)</f>
        <v>#REF!</v>
      </c>
      <c r="T65" s="882"/>
      <c r="U65" s="882"/>
      <c r="V65" s="883"/>
      <c r="W65" s="889" t="s">
        <v>192</v>
      </c>
      <c r="X65" s="890"/>
      <c r="Y65" s="890"/>
      <c r="Z65" s="890"/>
      <c r="AA65" s="891"/>
      <c r="AB65" s="884" t="e">
        <f>VLOOKUP(A63,#REF!,14,FALSE)</f>
        <v>#REF!</v>
      </c>
      <c r="AC65" s="885"/>
      <c r="AD65" s="885"/>
      <c r="AE65" s="752"/>
      <c r="AF65" s="33"/>
    </row>
    <row r="66" spans="1:32" ht="21.75" customHeight="1">
      <c r="B66" s="886" t="s">
        <v>198</v>
      </c>
      <c r="C66" s="887"/>
      <c r="D66" s="887"/>
      <c r="E66" s="887"/>
      <c r="F66" s="887"/>
      <c r="G66" s="887"/>
      <c r="H66" s="887"/>
      <c r="I66" s="887"/>
      <c r="J66" s="888"/>
      <c r="K66" s="898" t="e">
        <f>VLOOKUP(A63,#REF!,5,FALSE)</f>
        <v>#REF!</v>
      </c>
      <c r="L66" s="899"/>
      <c r="M66" s="900"/>
      <c r="N66" s="895" t="s">
        <v>925</v>
      </c>
      <c r="O66" s="896"/>
      <c r="P66" s="896"/>
      <c r="Q66" s="896"/>
      <c r="R66" s="897"/>
      <c r="S66" s="881" t="e">
        <f>SUM(S63:V65)</f>
        <v>#REF!</v>
      </c>
      <c r="T66" s="882"/>
      <c r="U66" s="882"/>
      <c r="V66" s="883"/>
      <c r="W66" s="889" t="s">
        <v>191</v>
      </c>
      <c r="X66" s="890"/>
      <c r="Y66" s="890"/>
      <c r="Z66" s="890"/>
      <c r="AA66" s="891"/>
      <c r="AB66" s="901" t="e">
        <f>AB63</f>
        <v>#REF!</v>
      </c>
      <c r="AC66" s="902"/>
      <c r="AD66" s="902"/>
      <c r="AE66" s="752"/>
      <c r="AF66" s="33"/>
    </row>
    <row r="67" spans="1:32" s="33" customFormat="1" ht="18" customHeight="1">
      <c r="A67" s="140"/>
      <c r="B67" s="35" t="s">
        <v>78</v>
      </c>
      <c r="C67" s="30"/>
      <c r="D67" s="31"/>
      <c r="E67" s="30"/>
      <c r="F67" s="32"/>
      <c r="G67" s="220"/>
      <c r="H67" s="220"/>
      <c r="I67" s="220"/>
      <c r="J67" s="220"/>
      <c r="K67" s="220"/>
      <c r="L67" s="199"/>
      <c r="M67" s="199"/>
      <c r="N67" s="296"/>
      <c r="O67" s="296"/>
      <c r="P67" s="199"/>
      <c r="Q67" s="199"/>
      <c r="R67" s="220"/>
      <c r="S67" s="220"/>
      <c r="T67" s="220"/>
      <c r="U67" s="199"/>
      <c r="V67" s="199"/>
      <c r="W67" s="754"/>
      <c r="X67" s="753"/>
      <c r="Y67" s="753"/>
      <c r="Z67" s="753"/>
      <c r="AA67" s="753"/>
      <c r="AB67" s="753"/>
      <c r="AC67" s="753"/>
      <c r="AD67" s="753"/>
      <c r="AE67" s="753"/>
    </row>
    <row r="68" spans="1:32" ht="18" customHeight="1">
      <c r="B68" s="755"/>
      <c r="C68" s="756"/>
      <c r="D68" s="756"/>
      <c r="E68" s="756"/>
      <c r="F68" s="756"/>
      <c r="G68" s="757"/>
      <c r="H68" s="221"/>
      <c r="I68" s="220"/>
      <c r="J68" s="220"/>
      <c r="P68" s="296"/>
      <c r="Q68" s="296"/>
      <c r="R68" s="296"/>
      <c r="S68" s="296"/>
      <c r="T68" s="296"/>
      <c r="U68" s="296"/>
      <c r="V68" s="296"/>
      <c r="W68" s="296"/>
      <c r="X68" s="296"/>
      <c r="Y68" s="296"/>
      <c r="Z68" s="296"/>
      <c r="AA68" s="296"/>
      <c r="AB68" s="296"/>
      <c r="AC68" s="296"/>
      <c r="AD68" s="296"/>
      <c r="AE68" s="296"/>
      <c r="AF68" s="33"/>
    </row>
    <row r="69" spans="1:32" ht="18" customHeight="1">
      <c r="B69" s="759"/>
      <c r="C69" s="760"/>
      <c r="D69" s="760"/>
      <c r="E69" s="760"/>
      <c r="F69" s="760"/>
      <c r="G69" s="761"/>
      <c r="H69" s="761"/>
      <c r="I69" s="762"/>
      <c r="J69" s="762"/>
      <c r="K69" s="762"/>
      <c r="L69" s="763"/>
      <c r="M69" s="763"/>
      <c r="N69" s="764"/>
      <c r="O69" s="764"/>
      <c r="P69" s="764"/>
      <c r="Q69" s="764"/>
      <c r="R69" s="764"/>
      <c r="S69" s="764"/>
      <c r="T69" s="764"/>
      <c r="U69" s="764"/>
      <c r="V69" s="764"/>
      <c r="W69" s="764"/>
      <c r="X69" s="764"/>
      <c r="Y69" s="764"/>
      <c r="Z69" s="764"/>
      <c r="AA69" s="764"/>
      <c r="AB69" s="764"/>
      <c r="AC69" s="764"/>
      <c r="AD69" s="764"/>
      <c r="AE69" s="764"/>
      <c r="AF69" s="33"/>
    </row>
    <row r="70" spans="1:32" ht="3" customHeight="1">
      <c r="B70" s="29"/>
      <c r="C70" s="30"/>
      <c r="D70" s="31"/>
      <c r="E70" s="30"/>
      <c r="F70" s="30"/>
      <c r="G70" s="220"/>
      <c r="H70" s="220"/>
      <c r="I70" s="220"/>
      <c r="J70" s="220"/>
      <c r="R70" s="220"/>
      <c r="S70" s="220"/>
      <c r="T70" s="220"/>
      <c r="W70" s="221"/>
      <c r="X70" s="221"/>
      <c r="Y70" s="303"/>
      <c r="Z70" s="303"/>
      <c r="AA70" s="303"/>
      <c r="AB70" s="303"/>
      <c r="AC70" s="303"/>
      <c r="AD70" s="303"/>
      <c r="AE70" s="303"/>
      <c r="AF70" s="33"/>
    </row>
    <row r="71" spans="1:32" ht="23.25" customHeight="1">
      <c r="B71" s="880" t="s">
        <v>826</v>
      </c>
      <c r="C71" s="880"/>
      <c r="D71" s="880"/>
      <c r="E71" s="880"/>
      <c r="F71" s="880"/>
      <c r="G71" s="880"/>
      <c r="H71" s="880"/>
      <c r="I71" s="880"/>
      <c r="J71" s="880"/>
      <c r="K71" s="880"/>
      <c r="L71" s="880"/>
      <c r="M71" s="880"/>
      <c r="N71" s="880"/>
      <c r="O71" s="880"/>
      <c r="P71" s="880"/>
      <c r="Q71" s="880"/>
      <c r="R71" s="880"/>
      <c r="S71" s="880"/>
      <c r="T71" s="880"/>
      <c r="U71" s="880"/>
      <c r="V71" s="880"/>
      <c r="W71" s="880"/>
      <c r="X71" s="880"/>
      <c r="Y71" s="880"/>
      <c r="Z71" s="880"/>
      <c r="AA71" s="880"/>
      <c r="AB71" s="880"/>
      <c r="AC71" s="880"/>
      <c r="AD71" s="880"/>
      <c r="AE71" s="880"/>
      <c r="AF71" s="33"/>
    </row>
    <row r="72" spans="1:32" ht="18" customHeight="1">
      <c r="A72" s="10"/>
      <c r="B72" s="727" t="s">
        <v>928</v>
      </c>
      <c r="C72" s="728"/>
      <c r="D72" s="728"/>
      <c r="E72" s="728"/>
      <c r="F72" s="728"/>
      <c r="G72" s="729"/>
      <c r="H72" s="730"/>
      <c r="I72" s="730"/>
      <c r="J72" s="730"/>
      <c r="K72" s="731"/>
      <c r="L72" s="730"/>
      <c r="M72" s="730"/>
      <c r="N72" s="732"/>
      <c r="O72" s="732"/>
      <c r="P72" s="730"/>
      <c r="Q72" s="730"/>
      <c r="R72" s="730"/>
      <c r="S72" s="730"/>
      <c r="T72" s="730"/>
      <c r="U72" s="730"/>
      <c r="V72" s="732"/>
      <c r="W72" s="733" t="s">
        <v>927</v>
      </c>
      <c r="X72" s="734"/>
      <c r="Y72" s="734"/>
      <c r="Z72" s="734"/>
      <c r="AA72" s="734"/>
      <c r="AB72" s="734"/>
      <c r="AC72" s="734"/>
      <c r="AD72" s="734"/>
      <c r="AE72" s="735"/>
      <c r="AF72" s="33"/>
    </row>
    <row r="73" spans="1:32" ht="23.25" customHeight="1">
      <c r="A73" s="726">
        <v>0</v>
      </c>
      <c r="B73" s="742" t="s">
        <v>176</v>
      </c>
      <c r="C73" s="743"/>
      <c r="D73" s="743"/>
      <c r="E73" s="743"/>
      <c r="F73" s="743"/>
      <c r="G73" s="743"/>
      <c r="H73" s="743"/>
      <c r="I73" s="743"/>
      <c r="J73" s="744"/>
      <c r="K73" s="749" t="e">
        <f>VLOOKUP(A73,#REF!,2,FALSE)</f>
        <v>#REF!</v>
      </c>
      <c r="L73" s="750"/>
      <c r="M73" s="751"/>
      <c r="N73" s="746" t="s">
        <v>929</v>
      </c>
      <c r="O73" s="747"/>
      <c r="P73" s="747"/>
      <c r="Q73" s="747"/>
      <c r="R73" s="748"/>
      <c r="S73" s="881" t="e">
        <f>VLOOKUP(A73,#REF!,7,FALSE)</f>
        <v>#REF!</v>
      </c>
      <c r="T73" s="882"/>
      <c r="U73" s="882"/>
      <c r="V73" s="883"/>
      <c r="W73" s="736" t="s">
        <v>932</v>
      </c>
      <c r="X73" s="737"/>
      <c r="Y73" s="737"/>
      <c r="Z73" s="737"/>
      <c r="AA73" s="738"/>
      <c r="AB73" s="881" t="e">
        <f>S76*0.05</f>
        <v>#REF!</v>
      </c>
      <c r="AC73" s="882"/>
      <c r="AD73" s="882"/>
      <c r="AE73" s="758"/>
      <c r="AF73" s="33"/>
    </row>
    <row r="74" spans="1:32" s="11" customFormat="1" ht="21.75" customHeight="1">
      <c r="A74" s="140"/>
      <c r="B74" s="742" t="s">
        <v>177</v>
      </c>
      <c r="C74" s="743"/>
      <c r="D74" s="743"/>
      <c r="E74" s="743"/>
      <c r="F74" s="743"/>
      <c r="G74" s="743"/>
      <c r="H74" s="743"/>
      <c r="I74" s="743"/>
      <c r="J74" s="744"/>
      <c r="K74" s="739">
        <f>A73</f>
        <v>0</v>
      </c>
      <c r="L74" s="740"/>
      <c r="M74" s="741"/>
      <c r="N74" s="746" t="s">
        <v>930</v>
      </c>
      <c r="O74" s="747"/>
      <c r="P74" s="747"/>
      <c r="Q74" s="747"/>
      <c r="R74" s="748"/>
      <c r="S74" s="881" t="e">
        <f>VLOOKUP(A73,#REF!,8,FALSE)</f>
        <v>#REF!</v>
      </c>
      <c r="T74" s="882"/>
      <c r="U74" s="882"/>
      <c r="V74" s="883"/>
      <c r="W74" s="736" t="s">
        <v>432</v>
      </c>
      <c r="X74" s="737"/>
      <c r="Y74" s="737"/>
      <c r="Z74" s="737"/>
      <c r="AA74" s="738"/>
      <c r="AB74" s="884" t="e">
        <f>VLOOKUP(A73,#REF!,13,FALSE)</f>
        <v>#REF!</v>
      </c>
      <c r="AC74" s="885"/>
      <c r="AD74" s="885"/>
      <c r="AE74" s="752"/>
    </row>
    <row r="75" spans="1:32" ht="21.75" customHeight="1">
      <c r="B75" s="886" t="s">
        <v>178</v>
      </c>
      <c r="C75" s="887"/>
      <c r="D75" s="887"/>
      <c r="E75" s="887"/>
      <c r="F75" s="887"/>
      <c r="G75" s="887"/>
      <c r="H75" s="887"/>
      <c r="I75" s="887"/>
      <c r="J75" s="888"/>
      <c r="K75" s="892" t="e">
        <f>VLOOKUP(A73,#REF!,3,FALSE)</f>
        <v>#REF!</v>
      </c>
      <c r="L75" s="893"/>
      <c r="M75" s="894"/>
      <c r="N75" s="895" t="s">
        <v>931</v>
      </c>
      <c r="O75" s="896"/>
      <c r="P75" s="896"/>
      <c r="Q75" s="896"/>
      <c r="R75" s="897"/>
      <c r="S75" s="881" t="e">
        <f>VLOOKUP(A73,#REF!,9,FALSE)</f>
        <v>#REF!</v>
      </c>
      <c r="T75" s="882"/>
      <c r="U75" s="882"/>
      <c r="V75" s="883"/>
      <c r="W75" s="889" t="s">
        <v>192</v>
      </c>
      <c r="X75" s="890"/>
      <c r="Y75" s="890"/>
      <c r="Z75" s="890"/>
      <c r="AA75" s="891"/>
      <c r="AB75" s="884" t="e">
        <f>VLOOKUP(A73,#REF!,14,FALSE)</f>
        <v>#REF!</v>
      </c>
      <c r="AC75" s="885"/>
      <c r="AD75" s="885"/>
      <c r="AE75" s="752"/>
      <c r="AF75" s="33"/>
    </row>
    <row r="76" spans="1:32" ht="21.75" customHeight="1">
      <c r="B76" s="886" t="s">
        <v>198</v>
      </c>
      <c r="C76" s="887"/>
      <c r="D76" s="887"/>
      <c r="E76" s="887"/>
      <c r="F76" s="887"/>
      <c r="G76" s="887"/>
      <c r="H76" s="887"/>
      <c r="I76" s="887"/>
      <c r="J76" s="888"/>
      <c r="K76" s="898" t="e">
        <f>VLOOKUP(A73,#REF!,5,FALSE)</f>
        <v>#REF!</v>
      </c>
      <c r="L76" s="899"/>
      <c r="M76" s="900"/>
      <c r="N76" s="895" t="s">
        <v>925</v>
      </c>
      <c r="O76" s="896"/>
      <c r="P76" s="896"/>
      <c r="Q76" s="896"/>
      <c r="R76" s="897"/>
      <c r="S76" s="881" t="e">
        <f>SUM(S73:V75)</f>
        <v>#REF!</v>
      </c>
      <c r="T76" s="882"/>
      <c r="U76" s="882"/>
      <c r="V76" s="883"/>
      <c r="W76" s="889" t="s">
        <v>191</v>
      </c>
      <c r="X76" s="890"/>
      <c r="Y76" s="890"/>
      <c r="Z76" s="890"/>
      <c r="AA76" s="891"/>
      <c r="AB76" s="901" t="e">
        <f>AB73</f>
        <v>#REF!</v>
      </c>
      <c r="AC76" s="902"/>
      <c r="AD76" s="902"/>
      <c r="AE76" s="752"/>
      <c r="AF76" s="33"/>
    </row>
    <row r="77" spans="1:32" s="33" customFormat="1" ht="18" customHeight="1">
      <c r="A77" s="140"/>
      <c r="B77" s="35" t="s">
        <v>78</v>
      </c>
      <c r="C77" s="30"/>
      <c r="D77" s="31"/>
      <c r="E77" s="30"/>
      <c r="F77" s="32"/>
      <c r="G77" s="220"/>
      <c r="H77" s="220"/>
      <c r="I77" s="220"/>
      <c r="J77" s="220"/>
      <c r="K77" s="220"/>
      <c r="L77" s="199"/>
      <c r="M77" s="199"/>
      <c r="N77" s="296"/>
      <c r="O77" s="296"/>
      <c r="P77" s="199"/>
      <c r="Q77" s="199"/>
      <c r="R77" s="220"/>
      <c r="S77" s="220"/>
      <c r="T77" s="220"/>
      <c r="U77" s="199"/>
      <c r="V77" s="199"/>
      <c r="W77" s="754"/>
      <c r="X77" s="753"/>
      <c r="Y77" s="753"/>
      <c r="Z77" s="753"/>
      <c r="AA77" s="753"/>
      <c r="AB77" s="753"/>
      <c r="AC77" s="753"/>
      <c r="AD77" s="753"/>
      <c r="AE77" s="753"/>
    </row>
    <row r="78" spans="1:32" ht="18" customHeight="1">
      <c r="B78" s="755"/>
      <c r="C78" s="756"/>
      <c r="D78" s="756"/>
      <c r="E78" s="756"/>
      <c r="F78" s="756"/>
      <c r="G78" s="757"/>
      <c r="H78" s="221"/>
      <c r="I78" s="220"/>
      <c r="J78" s="220"/>
      <c r="P78" s="296"/>
      <c r="Q78" s="296"/>
      <c r="R78" s="296"/>
      <c r="S78" s="296"/>
      <c r="T78" s="296"/>
      <c r="U78" s="296"/>
      <c r="V78" s="296"/>
      <c r="W78" s="296"/>
      <c r="X78" s="296"/>
      <c r="Y78" s="296"/>
      <c r="Z78" s="296"/>
      <c r="AA78" s="296"/>
      <c r="AB78" s="296"/>
      <c r="AC78" s="296"/>
      <c r="AD78" s="296"/>
      <c r="AE78" s="296"/>
      <c r="AF78" s="33"/>
    </row>
    <row r="79" spans="1:32" ht="18" customHeight="1">
      <c r="B79" s="759"/>
      <c r="C79" s="760"/>
      <c r="D79" s="760"/>
      <c r="E79" s="760"/>
      <c r="F79" s="760"/>
      <c r="G79" s="761"/>
      <c r="H79" s="761"/>
      <c r="I79" s="762"/>
      <c r="J79" s="762"/>
      <c r="K79" s="762"/>
      <c r="L79" s="763"/>
      <c r="M79" s="763"/>
      <c r="N79" s="764"/>
      <c r="O79" s="764"/>
      <c r="P79" s="764"/>
      <c r="Q79" s="764"/>
      <c r="R79" s="764"/>
      <c r="S79" s="764"/>
      <c r="T79" s="764"/>
      <c r="U79" s="764"/>
      <c r="V79" s="764"/>
      <c r="W79" s="764"/>
      <c r="X79" s="764"/>
      <c r="Y79" s="764"/>
      <c r="Z79" s="764"/>
      <c r="AA79" s="764"/>
      <c r="AB79" s="764"/>
      <c r="AC79" s="764"/>
      <c r="AD79" s="764"/>
      <c r="AE79" s="764"/>
      <c r="AF79" s="33"/>
    </row>
    <row r="80" spans="1:32" ht="3" customHeight="1">
      <c r="B80" s="29"/>
      <c r="C80" s="30"/>
      <c r="D80" s="31"/>
      <c r="E80" s="30"/>
      <c r="F80" s="30"/>
      <c r="G80" s="220"/>
      <c r="H80" s="220"/>
      <c r="I80" s="220"/>
      <c r="J80" s="220"/>
      <c r="R80" s="220"/>
      <c r="S80" s="220"/>
      <c r="T80" s="220"/>
      <c r="W80" s="221"/>
      <c r="X80" s="221"/>
      <c r="Y80" s="303"/>
      <c r="Z80" s="303"/>
      <c r="AA80" s="303"/>
      <c r="AB80" s="303"/>
      <c r="AC80" s="303"/>
      <c r="AD80" s="303"/>
      <c r="AE80" s="303"/>
      <c r="AF80" s="33"/>
    </row>
    <row r="81" spans="1:32" ht="23.25" customHeight="1">
      <c r="B81" s="880" t="s">
        <v>826</v>
      </c>
      <c r="C81" s="880"/>
      <c r="D81" s="880"/>
      <c r="E81" s="880"/>
      <c r="F81" s="880"/>
      <c r="G81" s="880"/>
      <c r="H81" s="880"/>
      <c r="I81" s="880"/>
      <c r="J81" s="880"/>
      <c r="K81" s="880"/>
      <c r="L81" s="880"/>
      <c r="M81" s="880"/>
      <c r="N81" s="880"/>
      <c r="O81" s="880"/>
      <c r="P81" s="880"/>
      <c r="Q81" s="880"/>
      <c r="R81" s="880"/>
      <c r="S81" s="880"/>
      <c r="T81" s="880"/>
      <c r="U81" s="880"/>
      <c r="V81" s="880"/>
      <c r="W81" s="880"/>
      <c r="X81" s="880"/>
      <c r="Y81" s="880"/>
      <c r="Z81" s="880"/>
      <c r="AA81" s="880"/>
      <c r="AB81" s="880"/>
      <c r="AC81" s="880"/>
      <c r="AD81" s="880"/>
      <c r="AE81" s="880"/>
      <c r="AF81" s="33"/>
    </row>
    <row r="82" spans="1:32" ht="18" customHeight="1">
      <c r="A82" s="10"/>
      <c r="B82" s="727" t="s">
        <v>928</v>
      </c>
      <c r="C82" s="728"/>
      <c r="D82" s="728"/>
      <c r="E82" s="728"/>
      <c r="F82" s="728"/>
      <c r="G82" s="729"/>
      <c r="H82" s="730"/>
      <c r="I82" s="730"/>
      <c r="J82" s="730"/>
      <c r="K82" s="731"/>
      <c r="L82" s="730"/>
      <c r="M82" s="730"/>
      <c r="N82" s="732"/>
      <c r="O82" s="732"/>
      <c r="P82" s="730"/>
      <c r="Q82" s="730"/>
      <c r="R82" s="730"/>
      <c r="S82" s="730"/>
      <c r="T82" s="730"/>
      <c r="U82" s="730"/>
      <c r="V82" s="732"/>
      <c r="W82" s="733" t="s">
        <v>927</v>
      </c>
      <c r="X82" s="734"/>
      <c r="Y82" s="734"/>
      <c r="Z82" s="734"/>
      <c r="AA82" s="734"/>
      <c r="AB82" s="734"/>
      <c r="AC82" s="734"/>
      <c r="AD82" s="734"/>
      <c r="AE82" s="735"/>
      <c r="AF82" s="33"/>
    </row>
    <row r="83" spans="1:32" ht="23.25" customHeight="1">
      <c r="A83" s="726">
        <v>0</v>
      </c>
      <c r="B83" s="742" t="s">
        <v>176</v>
      </c>
      <c r="C83" s="743"/>
      <c r="D83" s="743"/>
      <c r="E83" s="743"/>
      <c r="F83" s="743"/>
      <c r="G83" s="743"/>
      <c r="H83" s="743"/>
      <c r="I83" s="743"/>
      <c r="J83" s="744"/>
      <c r="K83" s="749" t="e">
        <f>VLOOKUP(A83,#REF!,2,FALSE)</f>
        <v>#REF!</v>
      </c>
      <c r="L83" s="750"/>
      <c r="M83" s="751"/>
      <c r="N83" s="746" t="s">
        <v>929</v>
      </c>
      <c r="O83" s="747"/>
      <c r="P83" s="747"/>
      <c r="Q83" s="747"/>
      <c r="R83" s="748"/>
      <c r="S83" s="881" t="e">
        <f>VLOOKUP(A83,#REF!,7,FALSE)</f>
        <v>#REF!</v>
      </c>
      <c r="T83" s="882"/>
      <c r="U83" s="882"/>
      <c r="V83" s="883"/>
      <c r="W83" s="736" t="s">
        <v>932</v>
      </c>
      <c r="X83" s="737"/>
      <c r="Y83" s="737"/>
      <c r="Z83" s="737"/>
      <c r="AA83" s="738"/>
      <c r="AB83" s="881" t="e">
        <f>S86*0.05</f>
        <v>#REF!</v>
      </c>
      <c r="AC83" s="882"/>
      <c r="AD83" s="882"/>
      <c r="AE83" s="758"/>
      <c r="AF83" s="33"/>
    </row>
    <row r="84" spans="1:32" s="11" customFormat="1" ht="21.75" customHeight="1">
      <c r="A84" s="140"/>
      <c r="B84" s="742" t="s">
        <v>177</v>
      </c>
      <c r="C84" s="743"/>
      <c r="D84" s="743"/>
      <c r="E84" s="743"/>
      <c r="F84" s="743"/>
      <c r="G84" s="743"/>
      <c r="H84" s="743"/>
      <c r="I84" s="743"/>
      <c r="J84" s="744"/>
      <c r="K84" s="739">
        <f>A83</f>
        <v>0</v>
      </c>
      <c r="L84" s="740"/>
      <c r="M84" s="741"/>
      <c r="N84" s="746" t="s">
        <v>930</v>
      </c>
      <c r="O84" s="747"/>
      <c r="P84" s="747"/>
      <c r="Q84" s="747"/>
      <c r="R84" s="748"/>
      <c r="S84" s="881" t="e">
        <f>VLOOKUP(A83,#REF!,8,FALSE)</f>
        <v>#REF!</v>
      </c>
      <c r="T84" s="882"/>
      <c r="U84" s="882"/>
      <c r="V84" s="883"/>
      <c r="W84" s="736" t="s">
        <v>432</v>
      </c>
      <c r="X84" s="737"/>
      <c r="Y84" s="737"/>
      <c r="Z84" s="737"/>
      <c r="AA84" s="738"/>
      <c r="AB84" s="884" t="e">
        <f>VLOOKUP(A83,#REF!,13,FALSE)</f>
        <v>#REF!</v>
      </c>
      <c r="AC84" s="885"/>
      <c r="AD84" s="885"/>
      <c r="AE84" s="752"/>
    </row>
    <row r="85" spans="1:32" ht="21.75" customHeight="1">
      <c r="B85" s="886" t="s">
        <v>178</v>
      </c>
      <c r="C85" s="887"/>
      <c r="D85" s="887"/>
      <c r="E85" s="887"/>
      <c r="F85" s="887"/>
      <c r="G85" s="887"/>
      <c r="H85" s="887"/>
      <c r="I85" s="887"/>
      <c r="J85" s="888"/>
      <c r="K85" s="892" t="e">
        <f>VLOOKUP(A83,#REF!,3,FALSE)</f>
        <v>#REF!</v>
      </c>
      <c r="L85" s="893"/>
      <c r="M85" s="894"/>
      <c r="N85" s="895" t="s">
        <v>931</v>
      </c>
      <c r="O85" s="896"/>
      <c r="P85" s="896"/>
      <c r="Q85" s="896"/>
      <c r="R85" s="897"/>
      <c r="S85" s="881" t="e">
        <f>VLOOKUP(A83,#REF!,9,FALSE)</f>
        <v>#REF!</v>
      </c>
      <c r="T85" s="882"/>
      <c r="U85" s="882"/>
      <c r="V85" s="883"/>
      <c r="W85" s="889" t="s">
        <v>192</v>
      </c>
      <c r="X85" s="890"/>
      <c r="Y85" s="890"/>
      <c r="Z85" s="890"/>
      <c r="AA85" s="891"/>
      <c r="AB85" s="884" t="e">
        <f>VLOOKUP(A83,#REF!,14,FALSE)</f>
        <v>#REF!</v>
      </c>
      <c r="AC85" s="885"/>
      <c r="AD85" s="885"/>
      <c r="AE85" s="752"/>
      <c r="AF85" s="33"/>
    </row>
    <row r="86" spans="1:32" ht="21.75" customHeight="1">
      <c r="B86" s="886" t="s">
        <v>198</v>
      </c>
      <c r="C86" s="887"/>
      <c r="D86" s="887"/>
      <c r="E86" s="887"/>
      <c r="F86" s="887"/>
      <c r="G86" s="887"/>
      <c r="H86" s="887"/>
      <c r="I86" s="887"/>
      <c r="J86" s="888"/>
      <c r="K86" s="898" t="e">
        <f>VLOOKUP(A83,#REF!,5,FALSE)</f>
        <v>#REF!</v>
      </c>
      <c r="L86" s="899"/>
      <c r="M86" s="900"/>
      <c r="N86" s="895" t="s">
        <v>925</v>
      </c>
      <c r="O86" s="896"/>
      <c r="P86" s="896"/>
      <c r="Q86" s="896"/>
      <c r="R86" s="897"/>
      <c r="S86" s="881" t="e">
        <f>SUM(S83:V85)</f>
        <v>#REF!</v>
      </c>
      <c r="T86" s="882"/>
      <c r="U86" s="882"/>
      <c r="V86" s="883"/>
      <c r="W86" s="889" t="s">
        <v>191</v>
      </c>
      <c r="X86" s="890"/>
      <c r="Y86" s="890"/>
      <c r="Z86" s="890"/>
      <c r="AA86" s="891"/>
      <c r="AB86" s="901" t="e">
        <f>AB83</f>
        <v>#REF!</v>
      </c>
      <c r="AC86" s="902"/>
      <c r="AD86" s="902"/>
      <c r="AE86" s="752"/>
      <c r="AF86" s="33"/>
    </row>
    <row r="87" spans="1:32" s="33" customFormat="1" ht="18" customHeight="1">
      <c r="A87" s="140"/>
      <c r="B87" s="35" t="s">
        <v>78</v>
      </c>
      <c r="C87" s="30"/>
      <c r="D87" s="31"/>
      <c r="E87" s="30"/>
      <c r="F87" s="32"/>
      <c r="G87" s="220"/>
      <c r="H87" s="220"/>
      <c r="I87" s="220"/>
      <c r="J87" s="220"/>
      <c r="K87" s="220"/>
      <c r="L87" s="199"/>
      <c r="M87" s="199"/>
      <c r="N87" s="296"/>
      <c r="O87" s="296"/>
      <c r="P87" s="199"/>
      <c r="Q87" s="199"/>
      <c r="R87" s="220"/>
      <c r="S87" s="220"/>
      <c r="T87" s="220"/>
      <c r="U87" s="199"/>
      <c r="V87" s="199"/>
      <c r="W87" s="754"/>
      <c r="X87" s="753"/>
      <c r="Y87" s="753"/>
      <c r="Z87" s="753"/>
      <c r="AA87" s="753"/>
      <c r="AB87" s="753"/>
      <c r="AC87" s="753"/>
      <c r="AD87" s="753"/>
      <c r="AE87" s="753"/>
    </row>
    <row r="88" spans="1:32" ht="18" customHeight="1">
      <c r="B88" s="755"/>
      <c r="C88" s="756"/>
      <c r="D88" s="756"/>
      <c r="E88" s="756"/>
      <c r="F88" s="756"/>
      <c r="G88" s="757"/>
      <c r="H88" s="221"/>
      <c r="I88" s="220"/>
      <c r="J88" s="220"/>
      <c r="P88" s="296"/>
      <c r="Q88" s="296"/>
      <c r="R88" s="296"/>
      <c r="S88" s="296"/>
      <c r="T88" s="296"/>
      <c r="U88" s="296"/>
      <c r="V88" s="296"/>
      <c r="W88" s="296"/>
      <c r="X88" s="296"/>
      <c r="Y88" s="296"/>
      <c r="Z88" s="296"/>
      <c r="AA88" s="296"/>
      <c r="AB88" s="296"/>
      <c r="AC88" s="296"/>
      <c r="AD88" s="296"/>
      <c r="AE88" s="296"/>
      <c r="AF88" s="33"/>
    </row>
    <row r="89" spans="1:32" ht="18" customHeight="1">
      <c r="B89" s="759"/>
      <c r="C89" s="760"/>
      <c r="D89" s="760"/>
      <c r="E89" s="760"/>
      <c r="F89" s="760"/>
      <c r="G89" s="761"/>
      <c r="H89" s="761"/>
      <c r="I89" s="762"/>
      <c r="J89" s="762"/>
      <c r="K89" s="762"/>
      <c r="L89" s="763"/>
      <c r="M89" s="763"/>
      <c r="N89" s="764"/>
      <c r="O89" s="764"/>
      <c r="P89" s="764"/>
      <c r="Q89" s="764"/>
      <c r="R89" s="764"/>
      <c r="S89" s="764"/>
      <c r="T89" s="764"/>
      <c r="U89" s="764"/>
      <c r="V89" s="764"/>
      <c r="W89" s="764"/>
      <c r="X89" s="764"/>
      <c r="Y89" s="764"/>
      <c r="Z89" s="764"/>
      <c r="AA89" s="764"/>
      <c r="AB89" s="764"/>
      <c r="AC89" s="764"/>
      <c r="AD89" s="764"/>
      <c r="AE89" s="764"/>
      <c r="AF89" s="33"/>
    </row>
    <row r="90" spans="1:32" ht="3" customHeight="1">
      <c r="B90" s="29"/>
      <c r="C90" s="30"/>
      <c r="D90" s="31"/>
      <c r="E90" s="30"/>
      <c r="F90" s="30"/>
      <c r="G90" s="220"/>
      <c r="H90" s="220"/>
      <c r="I90" s="220"/>
      <c r="J90" s="220"/>
      <c r="R90" s="220"/>
      <c r="S90" s="220"/>
      <c r="T90" s="220"/>
      <c r="W90" s="221"/>
      <c r="X90" s="221"/>
      <c r="Y90" s="303"/>
      <c r="Z90" s="303"/>
      <c r="AA90" s="303"/>
      <c r="AB90" s="303"/>
      <c r="AC90" s="303"/>
      <c r="AD90" s="303"/>
      <c r="AE90" s="303"/>
      <c r="AF90" s="33"/>
    </row>
    <row r="91" spans="1:32" ht="23.25" customHeight="1">
      <c r="B91" s="880" t="s">
        <v>826</v>
      </c>
      <c r="C91" s="880"/>
      <c r="D91" s="880"/>
      <c r="E91" s="880"/>
      <c r="F91" s="880"/>
      <c r="G91" s="880"/>
      <c r="H91" s="880"/>
      <c r="I91" s="880"/>
      <c r="J91" s="880"/>
      <c r="K91" s="880"/>
      <c r="L91" s="880"/>
      <c r="M91" s="880"/>
      <c r="N91" s="880"/>
      <c r="O91" s="880"/>
      <c r="P91" s="880"/>
      <c r="Q91" s="880"/>
      <c r="R91" s="880"/>
      <c r="S91" s="880"/>
      <c r="T91" s="880"/>
      <c r="U91" s="880"/>
      <c r="V91" s="880"/>
      <c r="W91" s="880"/>
      <c r="X91" s="880"/>
      <c r="Y91" s="880"/>
      <c r="Z91" s="880"/>
      <c r="AA91" s="880"/>
      <c r="AB91" s="880"/>
      <c r="AC91" s="880"/>
      <c r="AD91" s="880"/>
      <c r="AE91" s="880"/>
      <c r="AF91" s="33"/>
    </row>
    <row r="92" spans="1:32" ht="18" customHeight="1">
      <c r="A92" s="10"/>
      <c r="B92" s="727" t="s">
        <v>928</v>
      </c>
      <c r="C92" s="728"/>
      <c r="D92" s="728"/>
      <c r="E92" s="728"/>
      <c r="F92" s="728"/>
      <c r="G92" s="729"/>
      <c r="H92" s="730"/>
      <c r="I92" s="730"/>
      <c r="J92" s="730"/>
      <c r="K92" s="731"/>
      <c r="L92" s="730"/>
      <c r="M92" s="730"/>
      <c r="N92" s="732"/>
      <c r="O92" s="732"/>
      <c r="P92" s="730"/>
      <c r="Q92" s="730"/>
      <c r="R92" s="730"/>
      <c r="S92" s="730"/>
      <c r="T92" s="730"/>
      <c r="U92" s="730"/>
      <c r="V92" s="732"/>
      <c r="W92" s="733" t="s">
        <v>927</v>
      </c>
      <c r="X92" s="734"/>
      <c r="Y92" s="734"/>
      <c r="Z92" s="734"/>
      <c r="AA92" s="734"/>
      <c r="AB92" s="734"/>
      <c r="AC92" s="734"/>
      <c r="AD92" s="734"/>
      <c r="AE92" s="735"/>
      <c r="AF92" s="33"/>
    </row>
    <row r="93" spans="1:32" ht="23.25" customHeight="1">
      <c r="A93" s="726">
        <v>0</v>
      </c>
      <c r="B93" s="742" t="s">
        <v>176</v>
      </c>
      <c r="C93" s="743"/>
      <c r="D93" s="743"/>
      <c r="E93" s="743"/>
      <c r="F93" s="743"/>
      <c r="G93" s="743"/>
      <c r="H93" s="743"/>
      <c r="I93" s="743"/>
      <c r="J93" s="744"/>
      <c r="K93" s="749" t="e">
        <f>VLOOKUP(A93,#REF!,2,FALSE)</f>
        <v>#REF!</v>
      </c>
      <c r="L93" s="750"/>
      <c r="M93" s="751"/>
      <c r="N93" s="746" t="s">
        <v>929</v>
      </c>
      <c r="O93" s="747"/>
      <c r="P93" s="747"/>
      <c r="Q93" s="747"/>
      <c r="R93" s="748"/>
      <c r="S93" s="881" t="e">
        <f>VLOOKUP(A93,#REF!,7,FALSE)</f>
        <v>#REF!</v>
      </c>
      <c r="T93" s="882"/>
      <c r="U93" s="882"/>
      <c r="V93" s="883"/>
      <c r="W93" s="736" t="s">
        <v>932</v>
      </c>
      <c r="X93" s="737"/>
      <c r="Y93" s="737"/>
      <c r="Z93" s="737"/>
      <c r="AA93" s="738"/>
      <c r="AB93" s="881" t="e">
        <f>S96*0.05</f>
        <v>#REF!</v>
      </c>
      <c r="AC93" s="882"/>
      <c r="AD93" s="882"/>
      <c r="AE93" s="758"/>
      <c r="AF93" s="33"/>
    </row>
    <row r="94" spans="1:32" s="11" customFormat="1" ht="21.75" customHeight="1">
      <c r="A94" s="140"/>
      <c r="B94" s="742" t="s">
        <v>177</v>
      </c>
      <c r="C94" s="743"/>
      <c r="D94" s="743"/>
      <c r="E94" s="743"/>
      <c r="F94" s="743"/>
      <c r="G94" s="743"/>
      <c r="H94" s="743"/>
      <c r="I94" s="743"/>
      <c r="J94" s="744"/>
      <c r="K94" s="739">
        <f>A93</f>
        <v>0</v>
      </c>
      <c r="L94" s="740"/>
      <c r="M94" s="741"/>
      <c r="N94" s="746" t="s">
        <v>930</v>
      </c>
      <c r="O94" s="747"/>
      <c r="P94" s="747"/>
      <c r="Q94" s="747"/>
      <c r="R94" s="748"/>
      <c r="S94" s="881" t="e">
        <f>VLOOKUP(A93,#REF!,8,FALSE)</f>
        <v>#REF!</v>
      </c>
      <c r="T94" s="882"/>
      <c r="U94" s="882"/>
      <c r="V94" s="883"/>
      <c r="W94" s="736" t="s">
        <v>432</v>
      </c>
      <c r="X94" s="737"/>
      <c r="Y94" s="737"/>
      <c r="Z94" s="737"/>
      <c r="AA94" s="738"/>
      <c r="AB94" s="884" t="e">
        <f>VLOOKUP(A93,#REF!,13,FALSE)</f>
        <v>#REF!</v>
      </c>
      <c r="AC94" s="885"/>
      <c r="AD94" s="885"/>
      <c r="AE94" s="752"/>
    </row>
    <row r="95" spans="1:32" ht="21.75" customHeight="1">
      <c r="B95" s="886" t="s">
        <v>178</v>
      </c>
      <c r="C95" s="887"/>
      <c r="D95" s="887"/>
      <c r="E95" s="887"/>
      <c r="F95" s="887"/>
      <c r="G95" s="887"/>
      <c r="H95" s="887"/>
      <c r="I95" s="887"/>
      <c r="J95" s="888"/>
      <c r="K95" s="892" t="e">
        <f>VLOOKUP(A93,#REF!,3,FALSE)</f>
        <v>#REF!</v>
      </c>
      <c r="L95" s="893"/>
      <c r="M95" s="894"/>
      <c r="N95" s="895" t="s">
        <v>931</v>
      </c>
      <c r="O95" s="896"/>
      <c r="P95" s="896"/>
      <c r="Q95" s="896"/>
      <c r="R95" s="897"/>
      <c r="S95" s="881" t="e">
        <f>VLOOKUP(A93,#REF!,9,FALSE)</f>
        <v>#REF!</v>
      </c>
      <c r="T95" s="882"/>
      <c r="U95" s="882"/>
      <c r="V95" s="883"/>
      <c r="W95" s="889" t="s">
        <v>192</v>
      </c>
      <c r="X95" s="890"/>
      <c r="Y95" s="890"/>
      <c r="Z95" s="890"/>
      <c r="AA95" s="891"/>
      <c r="AB95" s="884" t="e">
        <f>VLOOKUP(A93,#REF!,14,FALSE)</f>
        <v>#REF!</v>
      </c>
      <c r="AC95" s="885"/>
      <c r="AD95" s="885"/>
      <c r="AE95" s="752"/>
      <c r="AF95" s="33"/>
    </row>
    <row r="96" spans="1:32" ht="21.75" customHeight="1">
      <c r="B96" s="886" t="s">
        <v>198</v>
      </c>
      <c r="C96" s="887"/>
      <c r="D96" s="887"/>
      <c r="E96" s="887"/>
      <c r="F96" s="887"/>
      <c r="G96" s="887"/>
      <c r="H96" s="887"/>
      <c r="I96" s="887"/>
      <c r="J96" s="888"/>
      <c r="K96" s="898" t="e">
        <f>VLOOKUP(A93,#REF!,5,FALSE)</f>
        <v>#REF!</v>
      </c>
      <c r="L96" s="899"/>
      <c r="M96" s="900"/>
      <c r="N96" s="895" t="s">
        <v>925</v>
      </c>
      <c r="O96" s="896"/>
      <c r="P96" s="896"/>
      <c r="Q96" s="896"/>
      <c r="R96" s="897"/>
      <c r="S96" s="881" t="e">
        <f>SUM(S93:V95)</f>
        <v>#REF!</v>
      </c>
      <c r="T96" s="882"/>
      <c r="U96" s="882"/>
      <c r="V96" s="883"/>
      <c r="W96" s="889" t="s">
        <v>191</v>
      </c>
      <c r="X96" s="890"/>
      <c r="Y96" s="890"/>
      <c r="Z96" s="890"/>
      <c r="AA96" s="891"/>
      <c r="AB96" s="901" t="e">
        <f>AB93</f>
        <v>#REF!</v>
      </c>
      <c r="AC96" s="902"/>
      <c r="AD96" s="902"/>
      <c r="AE96" s="752"/>
      <c r="AF96" s="33"/>
    </row>
    <row r="97" spans="1:32" s="33" customFormat="1" ht="18" customHeight="1">
      <c r="A97" s="140"/>
      <c r="B97" s="35" t="s">
        <v>78</v>
      </c>
      <c r="C97" s="30"/>
      <c r="D97" s="31"/>
      <c r="E97" s="30"/>
      <c r="F97" s="32"/>
      <c r="G97" s="220"/>
      <c r="H97" s="220"/>
      <c r="I97" s="220"/>
      <c r="J97" s="220"/>
      <c r="K97" s="220"/>
      <c r="L97" s="199"/>
      <c r="M97" s="199"/>
      <c r="N97" s="296"/>
      <c r="O97" s="296"/>
      <c r="P97" s="199"/>
      <c r="Q97" s="199"/>
      <c r="R97" s="220"/>
      <c r="S97" s="220"/>
      <c r="T97" s="220"/>
      <c r="U97" s="199"/>
      <c r="V97" s="199"/>
      <c r="W97" s="754"/>
      <c r="X97" s="753"/>
      <c r="Y97" s="753"/>
      <c r="Z97" s="753"/>
      <c r="AA97" s="753"/>
      <c r="AB97" s="753"/>
      <c r="AC97" s="753"/>
      <c r="AD97" s="753"/>
      <c r="AE97" s="753"/>
    </row>
    <row r="98" spans="1:32" ht="18" customHeight="1">
      <c r="B98" s="755"/>
      <c r="C98" s="756"/>
      <c r="D98" s="756"/>
      <c r="E98" s="756"/>
      <c r="F98" s="756"/>
      <c r="G98" s="757"/>
      <c r="H98" s="221"/>
      <c r="I98" s="220"/>
      <c r="J98" s="220"/>
      <c r="P98" s="296"/>
      <c r="Q98" s="296"/>
      <c r="R98" s="296"/>
      <c r="S98" s="296"/>
      <c r="T98" s="296"/>
      <c r="U98" s="296"/>
      <c r="V98" s="296"/>
      <c r="W98" s="296"/>
      <c r="X98" s="296"/>
      <c r="Y98" s="296"/>
      <c r="Z98" s="296"/>
      <c r="AA98" s="296"/>
      <c r="AB98" s="296"/>
      <c r="AC98" s="296"/>
      <c r="AD98" s="296"/>
      <c r="AE98" s="296"/>
      <c r="AF98" s="33"/>
    </row>
    <row r="99" spans="1:32" ht="18" customHeight="1">
      <c r="B99" s="759"/>
      <c r="C99" s="760"/>
      <c r="D99" s="760"/>
      <c r="E99" s="760"/>
      <c r="F99" s="760"/>
      <c r="G99" s="761"/>
      <c r="H99" s="761"/>
      <c r="I99" s="762"/>
      <c r="J99" s="762"/>
      <c r="K99" s="762"/>
      <c r="L99" s="763"/>
      <c r="M99" s="763"/>
      <c r="N99" s="764"/>
      <c r="O99" s="764"/>
      <c r="P99" s="764"/>
      <c r="Q99" s="764"/>
      <c r="R99" s="764"/>
      <c r="S99" s="764"/>
      <c r="T99" s="764"/>
      <c r="U99" s="764"/>
      <c r="V99" s="764"/>
      <c r="W99" s="764"/>
      <c r="X99" s="764"/>
      <c r="Y99" s="764"/>
      <c r="Z99" s="764"/>
      <c r="AA99" s="764"/>
      <c r="AB99" s="764"/>
      <c r="AC99" s="764"/>
      <c r="AD99" s="764"/>
      <c r="AE99" s="764"/>
      <c r="AF99" s="33"/>
    </row>
    <row r="100" spans="1:32" ht="3" customHeight="1">
      <c r="B100" s="29"/>
      <c r="C100" s="30"/>
      <c r="D100" s="31"/>
      <c r="E100" s="30"/>
      <c r="F100" s="30"/>
      <c r="G100" s="220"/>
      <c r="H100" s="220"/>
      <c r="I100" s="220"/>
      <c r="J100" s="220"/>
      <c r="R100" s="220"/>
      <c r="S100" s="220"/>
      <c r="T100" s="220"/>
      <c r="W100" s="221"/>
      <c r="X100" s="221"/>
      <c r="Y100" s="303"/>
      <c r="Z100" s="303"/>
      <c r="AA100" s="303"/>
      <c r="AB100" s="303"/>
      <c r="AC100" s="303"/>
      <c r="AD100" s="303"/>
      <c r="AE100" s="303"/>
      <c r="AF100" s="33"/>
    </row>
    <row r="101" spans="1:32" ht="23.25" customHeight="1">
      <c r="B101" s="880" t="s">
        <v>826</v>
      </c>
      <c r="C101" s="880"/>
      <c r="D101" s="880"/>
      <c r="E101" s="880"/>
      <c r="F101" s="880"/>
      <c r="G101" s="880"/>
      <c r="H101" s="880"/>
      <c r="I101" s="880"/>
      <c r="J101" s="880"/>
      <c r="K101" s="880"/>
      <c r="L101" s="880"/>
      <c r="M101" s="880"/>
      <c r="N101" s="880"/>
      <c r="O101" s="880"/>
      <c r="P101" s="880"/>
      <c r="Q101" s="880"/>
      <c r="R101" s="880"/>
      <c r="S101" s="880"/>
      <c r="T101" s="880"/>
      <c r="U101" s="880"/>
      <c r="V101" s="880"/>
      <c r="W101" s="880"/>
      <c r="X101" s="880"/>
      <c r="Y101" s="880"/>
      <c r="Z101" s="880"/>
      <c r="AA101" s="880"/>
      <c r="AB101" s="880"/>
      <c r="AC101" s="880"/>
      <c r="AD101" s="880"/>
      <c r="AE101" s="880"/>
      <c r="AF101" s="33"/>
    </row>
    <row r="102" spans="1:32" ht="18" customHeight="1">
      <c r="A102" s="10"/>
      <c r="B102" s="727" t="s">
        <v>928</v>
      </c>
      <c r="C102" s="728"/>
      <c r="D102" s="728"/>
      <c r="E102" s="728"/>
      <c r="F102" s="728"/>
      <c r="G102" s="729"/>
      <c r="H102" s="730"/>
      <c r="I102" s="730"/>
      <c r="J102" s="730"/>
      <c r="K102" s="731"/>
      <c r="L102" s="730"/>
      <c r="M102" s="730"/>
      <c r="N102" s="732"/>
      <c r="O102" s="732"/>
      <c r="P102" s="730"/>
      <c r="Q102" s="730"/>
      <c r="R102" s="730"/>
      <c r="S102" s="730"/>
      <c r="T102" s="730"/>
      <c r="U102" s="730"/>
      <c r="V102" s="732"/>
      <c r="W102" s="733" t="s">
        <v>927</v>
      </c>
      <c r="X102" s="734"/>
      <c r="Y102" s="734"/>
      <c r="Z102" s="734"/>
      <c r="AA102" s="734"/>
      <c r="AB102" s="734"/>
      <c r="AC102" s="734"/>
      <c r="AD102" s="734"/>
      <c r="AE102" s="735"/>
      <c r="AF102" s="33"/>
    </row>
    <row r="103" spans="1:32" ht="23.25" customHeight="1">
      <c r="A103" s="726">
        <v>0</v>
      </c>
      <c r="B103" s="742" t="s">
        <v>176</v>
      </c>
      <c r="C103" s="743"/>
      <c r="D103" s="743"/>
      <c r="E103" s="743"/>
      <c r="F103" s="743"/>
      <c r="G103" s="743"/>
      <c r="H103" s="743"/>
      <c r="I103" s="743"/>
      <c r="J103" s="744"/>
      <c r="K103" s="749" t="e">
        <f>VLOOKUP(A103,#REF!,2,FALSE)</f>
        <v>#REF!</v>
      </c>
      <c r="L103" s="750"/>
      <c r="M103" s="751"/>
      <c r="N103" s="746" t="s">
        <v>929</v>
      </c>
      <c r="O103" s="747"/>
      <c r="P103" s="747"/>
      <c r="Q103" s="747"/>
      <c r="R103" s="748"/>
      <c r="S103" s="881" t="e">
        <f>VLOOKUP(A103,#REF!,7,FALSE)</f>
        <v>#REF!</v>
      </c>
      <c r="T103" s="882"/>
      <c r="U103" s="882"/>
      <c r="V103" s="883"/>
      <c r="W103" s="736" t="s">
        <v>932</v>
      </c>
      <c r="X103" s="737"/>
      <c r="Y103" s="737"/>
      <c r="Z103" s="737"/>
      <c r="AA103" s="738"/>
      <c r="AB103" s="881" t="e">
        <f>S106*0.05</f>
        <v>#REF!</v>
      </c>
      <c r="AC103" s="882"/>
      <c r="AD103" s="882"/>
      <c r="AE103" s="758"/>
      <c r="AF103" s="33"/>
    </row>
    <row r="104" spans="1:32" s="11" customFormat="1" ht="21.75" customHeight="1">
      <c r="A104" s="140"/>
      <c r="B104" s="742" t="s">
        <v>177</v>
      </c>
      <c r="C104" s="743"/>
      <c r="D104" s="743"/>
      <c r="E104" s="743"/>
      <c r="F104" s="743"/>
      <c r="G104" s="743"/>
      <c r="H104" s="743"/>
      <c r="I104" s="743"/>
      <c r="J104" s="744"/>
      <c r="K104" s="739">
        <f>A103</f>
        <v>0</v>
      </c>
      <c r="L104" s="740"/>
      <c r="M104" s="741"/>
      <c r="N104" s="746" t="s">
        <v>930</v>
      </c>
      <c r="O104" s="747"/>
      <c r="P104" s="747"/>
      <c r="Q104" s="747"/>
      <c r="R104" s="748"/>
      <c r="S104" s="881" t="e">
        <f>VLOOKUP(A103,#REF!,8,FALSE)</f>
        <v>#REF!</v>
      </c>
      <c r="T104" s="882"/>
      <c r="U104" s="882"/>
      <c r="V104" s="883"/>
      <c r="W104" s="736" t="s">
        <v>432</v>
      </c>
      <c r="X104" s="737"/>
      <c r="Y104" s="737"/>
      <c r="Z104" s="737"/>
      <c r="AA104" s="738"/>
      <c r="AB104" s="884" t="e">
        <f>VLOOKUP(A103,#REF!,13,FALSE)</f>
        <v>#REF!</v>
      </c>
      <c r="AC104" s="885"/>
      <c r="AD104" s="885"/>
      <c r="AE104" s="752"/>
    </row>
    <row r="105" spans="1:32" ht="21.75" customHeight="1">
      <c r="B105" s="886" t="s">
        <v>178</v>
      </c>
      <c r="C105" s="887"/>
      <c r="D105" s="887"/>
      <c r="E105" s="887"/>
      <c r="F105" s="887"/>
      <c r="G105" s="887"/>
      <c r="H105" s="887"/>
      <c r="I105" s="887"/>
      <c r="J105" s="888"/>
      <c r="K105" s="892" t="e">
        <f>VLOOKUP(A103,#REF!,3,FALSE)</f>
        <v>#REF!</v>
      </c>
      <c r="L105" s="893"/>
      <c r="M105" s="894"/>
      <c r="N105" s="895" t="s">
        <v>931</v>
      </c>
      <c r="O105" s="896"/>
      <c r="P105" s="896"/>
      <c r="Q105" s="896"/>
      <c r="R105" s="897"/>
      <c r="S105" s="881" t="e">
        <f>VLOOKUP(A103,#REF!,9,FALSE)</f>
        <v>#REF!</v>
      </c>
      <c r="T105" s="882"/>
      <c r="U105" s="882"/>
      <c r="V105" s="883"/>
      <c r="W105" s="889" t="s">
        <v>192</v>
      </c>
      <c r="X105" s="890"/>
      <c r="Y105" s="890"/>
      <c r="Z105" s="890"/>
      <c r="AA105" s="891"/>
      <c r="AB105" s="884" t="e">
        <f>VLOOKUP(A103,#REF!,14,FALSE)</f>
        <v>#REF!</v>
      </c>
      <c r="AC105" s="885"/>
      <c r="AD105" s="885"/>
      <c r="AE105" s="752"/>
      <c r="AF105" s="33"/>
    </row>
    <row r="106" spans="1:32" ht="21.75" customHeight="1">
      <c r="B106" s="886" t="s">
        <v>198</v>
      </c>
      <c r="C106" s="887"/>
      <c r="D106" s="887"/>
      <c r="E106" s="887"/>
      <c r="F106" s="887"/>
      <c r="G106" s="887"/>
      <c r="H106" s="887"/>
      <c r="I106" s="887"/>
      <c r="J106" s="888"/>
      <c r="K106" s="898" t="e">
        <f>VLOOKUP(A103,#REF!,5,FALSE)</f>
        <v>#REF!</v>
      </c>
      <c r="L106" s="899"/>
      <c r="M106" s="900"/>
      <c r="N106" s="895" t="s">
        <v>925</v>
      </c>
      <c r="O106" s="896"/>
      <c r="P106" s="896"/>
      <c r="Q106" s="896"/>
      <c r="R106" s="897"/>
      <c r="S106" s="881" t="e">
        <f>SUM(S103:V105)</f>
        <v>#REF!</v>
      </c>
      <c r="T106" s="882"/>
      <c r="U106" s="882"/>
      <c r="V106" s="883"/>
      <c r="W106" s="889" t="s">
        <v>191</v>
      </c>
      <c r="X106" s="890"/>
      <c r="Y106" s="890"/>
      <c r="Z106" s="890"/>
      <c r="AA106" s="891"/>
      <c r="AB106" s="901" t="e">
        <f>AB103</f>
        <v>#REF!</v>
      </c>
      <c r="AC106" s="902"/>
      <c r="AD106" s="902"/>
      <c r="AE106" s="752"/>
      <c r="AF106" s="33"/>
    </row>
    <row r="107" spans="1:32" s="33" customFormat="1" ht="18" customHeight="1">
      <c r="A107" s="140"/>
      <c r="B107" s="35" t="s">
        <v>78</v>
      </c>
      <c r="C107" s="30"/>
      <c r="D107" s="31"/>
      <c r="E107" s="30"/>
      <c r="F107" s="32"/>
      <c r="G107" s="220"/>
      <c r="H107" s="220"/>
      <c r="I107" s="220"/>
      <c r="J107" s="220"/>
      <c r="K107" s="220"/>
      <c r="L107" s="199"/>
      <c r="M107" s="199"/>
      <c r="N107" s="296"/>
      <c r="O107" s="296"/>
      <c r="P107" s="199"/>
      <c r="Q107" s="199"/>
      <c r="R107" s="220"/>
      <c r="S107" s="220"/>
      <c r="T107" s="220"/>
      <c r="U107" s="199"/>
      <c r="V107" s="199"/>
      <c r="W107" s="754"/>
      <c r="X107" s="753"/>
      <c r="Y107" s="753"/>
      <c r="Z107" s="753"/>
      <c r="AA107" s="753"/>
      <c r="AB107" s="753"/>
      <c r="AC107" s="753"/>
      <c r="AD107" s="753"/>
      <c r="AE107" s="753"/>
    </row>
    <row r="108" spans="1:32" ht="18" customHeight="1">
      <c r="B108" s="755"/>
      <c r="C108" s="756"/>
      <c r="D108" s="756"/>
      <c r="E108" s="756"/>
      <c r="F108" s="756"/>
      <c r="G108" s="757"/>
      <c r="H108" s="221"/>
      <c r="I108" s="220"/>
      <c r="J108" s="220"/>
      <c r="P108" s="296"/>
      <c r="Q108" s="296"/>
      <c r="R108" s="296"/>
      <c r="S108" s="296"/>
      <c r="T108" s="296"/>
      <c r="U108" s="296"/>
      <c r="V108" s="296"/>
      <c r="W108" s="296"/>
      <c r="X108" s="296"/>
      <c r="Y108" s="296"/>
      <c r="Z108" s="296"/>
      <c r="AA108" s="296"/>
      <c r="AB108" s="296"/>
      <c r="AC108" s="296"/>
      <c r="AD108" s="296"/>
      <c r="AE108" s="296"/>
      <c r="AF108" s="33"/>
    </row>
    <row r="109" spans="1:32" ht="18" customHeight="1">
      <c r="B109" s="759"/>
      <c r="C109" s="760"/>
      <c r="D109" s="760"/>
      <c r="E109" s="760"/>
      <c r="F109" s="760"/>
      <c r="G109" s="761"/>
      <c r="H109" s="761"/>
      <c r="I109" s="762"/>
      <c r="J109" s="762"/>
      <c r="K109" s="762"/>
      <c r="L109" s="763"/>
      <c r="M109" s="763"/>
      <c r="N109" s="764"/>
      <c r="O109" s="764"/>
      <c r="P109" s="764"/>
      <c r="Q109" s="764"/>
      <c r="R109" s="764"/>
      <c r="S109" s="764"/>
      <c r="T109" s="764"/>
      <c r="U109" s="764"/>
      <c r="V109" s="764"/>
      <c r="W109" s="764"/>
      <c r="X109" s="764"/>
      <c r="Y109" s="764"/>
      <c r="Z109" s="764"/>
      <c r="AA109" s="764"/>
      <c r="AB109" s="764"/>
      <c r="AC109" s="764"/>
      <c r="AD109" s="764"/>
      <c r="AE109" s="764"/>
      <c r="AF109" s="33"/>
    </row>
    <row r="110" spans="1:32" ht="3" customHeight="1">
      <c r="B110" s="29"/>
      <c r="C110" s="30"/>
      <c r="D110" s="31"/>
      <c r="E110" s="30"/>
      <c r="F110" s="30"/>
      <c r="G110" s="220"/>
      <c r="H110" s="220"/>
      <c r="I110" s="220"/>
      <c r="J110" s="220"/>
      <c r="R110" s="220"/>
      <c r="S110" s="220"/>
      <c r="T110" s="220"/>
      <c r="W110" s="221"/>
      <c r="X110" s="221"/>
      <c r="Y110" s="303"/>
      <c r="Z110" s="303"/>
      <c r="AA110" s="303"/>
      <c r="AB110" s="303"/>
      <c r="AC110" s="303"/>
      <c r="AD110" s="303"/>
      <c r="AE110" s="303"/>
      <c r="AF110" s="33"/>
    </row>
    <row r="111" spans="1:32" ht="23.25" customHeight="1">
      <c r="B111" s="880" t="s">
        <v>826</v>
      </c>
      <c r="C111" s="880"/>
      <c r="D111" s="880"/>
      <c r="E111" s="880"/>
      <c r="F111" s="880"/>
      <c r="G111" s="880"/>
      <c r="H111" s="880"/>
      <c r="I111" s="880"/>
      <c r="J111" s="880"/>
      <c r="K111" s="880"/>
      <c r="L111" s="880"/>
      <c r="M111" s="880"/>
      <c r="N111" s="880"/>
      <c r="O111" s="880"/>
      <c r="P111" s="880"/>
      <c r="Q111" s="880"/>
      <c r="R111" s="880"/>
      <c r="S111" s="880"/>
      <c r="T111" s="880"/>
      <c r="U111" s="880"/>
      <c r="V111" s="880"/>
      <c r="W111" s="880"/>
      <c r="X111" s="880"/>
      <c r="Y111" s="880"/>
      <c r="Z111" s="880"/>
      <c r="AA111" s="880"/>
      <c r="AB111" s="880"/>
      <c r="AC111" s="880"/>
      <c r="AD111" s="880"/>
      <c r="AE111" s="880"/>
      <c r="AF111" s="33"/>
    </row>
    <row r="112" spans="1:32" ht="18" customHeight="1">
      <c r="A112" s="10"/>
      <c r="B112" s="727" t="s">
        <v>928</v>
      </c>
      <c r="C112" s="728"/>
      <c r="D112" s="728"/>
      <c r="E112" s="728"/>
      <c r="F112" s="728"/>
      <c r="G112" s="729"/>
      <c r="H112" s="730"/>
      <c r="I112" s="730"/>
      <c r="J112" s="730"/>
      <c r="K112" s="731"/>
      <c r="L112" s="730"/>
      <c r="M112" s="730"/>
      <c r="N112" s="732"/>
      <c r="O112" s="732"/>
      <c r="P112" s="730"/>
      <c r="Q112" s="730"/>
      <c r="R112" s="730"/>
      <c r="S112" s="730"/>
      <c r="T112" s="730"/>
      <c r="U112" s="730"/>
      <c r="V112" s="732"/>
      <c r="W112" s="733" t="s">
        <v>927</v>
      </c>
      <c r="X112" s="734"/>
      <c r="Y112" s="734"/>
      <c r="Z112" s="734"/>
      <c r="AA112" s="734"/>
      <c r="AB112" s="734"/>
      <c r="AC112" s="734"/>
      <c r="AD112" s="734"/>
      <c r="AE112" s="735"/>
      <c r="AF112" s="33"/>
    </row>
    <row r="113" spans="1:32" ht="23.25" customHeight="1">
      <c r="A113" s="726">
        <v>0</v>
      </c>
      <c r="B113" s="742" t="s">
        <v>176</v>
      </c>
      <c r="C113" s="743"/>
      <c r="D113" s="743"/>
      <c r="E113" s="743"/>
      <c r="F113" s="743"/>
      <c r="G113" s="743"/>
      <c r="H113" s="743"/>
      <c r="I113" s="743"/>
      <c r="J113" s="744"/>
      <c r="K113" s="749" t="e">
        <f>VLOOKUP(A113,#REF!,2,FALSE)</f>
        <v>#REF!</v>
      </c>
      <c r="L113" s="750"/>
      <c r="M113" s="751"/>
      <c r="N113" s="746" t="s">
        <v>929</v>
      </c>
      <c r="O113" s="747"/>
      <c r="P113" s="747"/>
      <c r="Q113" s="747"/>
      <c r="R113" s="748"/>
      <c r="S113" s="881" t="e">
        <f>VLOOKUP(A113,#REF!,7,FALSE)</f>
        <v>#REF!</v>
      </c>
      <c r="T113" s="882"/>
      <c r="U113" s="882"/>
      <c r="V113" s="883"/>
      <c r="W113" s="736" t="s">
        <v>932</v>
      </c>
      <c r="X113" s="737"/>
      <c r="Y113" s="737"/>
      <c r="Z113" s="737"/>
      <c r="AA113" s="738"/>
      <c r="AB113" s="881" t="e">
        <f>S116*0.05</f>
        <v>#REF!</v>
      </c>
      <c r="AC113" s="882"/>
      <c r="AD113" s="882"/>
      <c r="AE113" s="758"/>
      <c r="AF113" s="33"/>
    </row>
    <row r="114" spans="1:32" s="11" customFormat="1" ht="21.75" customHeight="1">
      <c r="A114" s="140"/>
      <c r="B114" s="742" t="s">
        <v>177</v>
      </c>
      <c r="C114" s="743"/>
      <c r="D114" s="743"/>
      <c r="E114" s="743"/>
      <c r="F114" s="743"/>
      <c r="G114" s="743"/>
      <c r="H114" s="743"/>
      <c r="I114" s="743"/>
      <c r="J114" s="744"/>
      <c r="K114" s="739">
        <f>A113</f>
        <v>0</v>
      </c>
      <c r="L114" s="740"/>
      <c r="M114" s="741"/>
      <c r="N114" s="746" t="s">
        <v>930</v>
      </c>
      <c r="O114" s="747"/>
      <c r="P114" s="747"/>
      <c r="Q114" s="747"/>
      <c r="R114" s="748"/>
      <c r="S114" s="881" t="e">
        <f>VLOOKUP(A113,#REF!,8,FALSE)</f>
        <v>#REF!</v>
      </c>
      <c r="T114" s="882"/>
      <c r="U114" s="882"/>
      <c r="V114" s="883"/>
      <c r="W114" s="736" t="s">
        <v>432</v>
      </c>
      <c r="X114" s="737"/>
      <c r="Y114" s="737"/>
      <c r="Z114" s="737"/>
      <c r="AA114" s="738"/>
      <c r="AB114" s="884" t="e">
        <f>VLOOKUP(A113,#REF!,13,FALSE)</f>
        <v>#REF!</v>
      </c>
      <c r="AC114" s="885"/>
      <c r="AD114" s="885"/>
      <c r="AE114" s="752"/>
    </row>
    <row r="115" spans="1:32" ht="21.75" customHeight="1">
      <c r="B115" s="886" t="s">
        <v>178</v>
      </c>
      <c r="C115" s="887"/>
      <c r="D115" s="887"/>
      <c r="E115" s="887"/>
      <c r="F115" s="887"/>
      <c r="G115" s="887"/>
      <c r="H115" s="887"/>
      <c r="I115" s="887"/>
      <c r="J115" s="888"/>
      <c r="K115" s="892" t="e">
        <f>VLOOKUP(A113,#REF!,3,FALSE)</f>
        <v>#REF!</v>
      </c>
      <c r="L115" s="893"/>
      <c r="M115" s="894"/>
      <c r="N115" s="895" t="s">
        <v>931</v>
      </c>
      <c r="O115" s="896"/>
      <c r="P115" s="896"/>
      <c r="Q115" s="896"/>
      <c r="R115" s="897"/>
      <c r="S115" s="881" t="e">
        <f>VLOOKUP(A113,#REF!,9,FALSE)</f>
        <v>#REF!</v>
      </c>
      <c r="T115" s="882"/>
      <c r="U115" s="882"/>
      <c r="V115" s="883"/>
      <c r="W115" s="889" t="s">
        <v>192</v>
      </c>
      <c r="X115" s="890"/>
      <c r="Y115" s="890"/>
      <c r="Z115" s="890"/>
      <c r="AA115" s="891"/>
      <c r="AB115" s="884" t="e">
        <f>VLOOKUP(A113,#REF!,14,FALSE)</f>
        <v>#REF!</v>
      </c>
      <c r="AC115" s="885"/>
      <c r="AD115" s="885"/>
      <c r="AE115" s="752"/>
      <c r="AF115" s="33"/>
    </row>
    <row r="116" spans="1:32" ht="21.75" customHeight="1">
      <c r="B116" s="886" t="s">
        <v>198</v>
      </c>
      <c r="C116" s="887"/>
      <c r="D116" s="887"/>
      <c r="E116" s="887"/>
      <c r="F116" s="887"/>
      <c r="G116" s="887"/>
      <c r="H116" s="887"/>
      <c r="I116" s="887"/>
      <c r="J116" s="888"/>
      <c r="K116" s="898" t="e">
        <f>VLOOKUP(A113,#REF!,5,FALSE)</f>
        <v>#REF!</v>
      </c>
      <c r="L116" s="899"/>
      <c r="M116" s="900"/>
      <c r="N116" s="895" t="s">
        <v>925</v>
      </c>
      <c r="O116" s="896"/>
      <c r="P116" s="896"/>
      <c r="Q116" s="896"/>
      <c r="R116" s="897"/>
      <c r="S116" s="881" t="e">
        <f>SUM(S113:V115)</f>
        <v>#REF!</v>
      </c>
      <c r="T116" s="882"/>
      <c r="U116" s="882"/>
      <c r="V116" s="883"/>
      <c r="W116" s="889" t="s">
        <v>191</v>
      </c>
      <c r="X116" s="890"/>
      <c r="Y116" s="890"/>
      <c r="Z116" s="890"/>
      <c r="AA116" s="891"/>
      <c r="AB116" s="901" t="e">
        <f>AB113</f>
        <v>#REF!</v>
      </c>
      <c r="AC116" s="902"/>
      <c r="AD116" s="902"/>
      <c r="AE116" s="752"/>
      <c r="AF116" s="33"/>
    </row>
    <row r="117" spans="1:32" s="33" customFormat="1" ht="18" customHeight="1">
      <c r="A117" s="140"/>
      <c r="B117" s="35" t="s">
        <v>78</v>
      </c>
      <c r="C117" s="30"/>
      <c r="D117" s="31"/>
      <c r="E117" s="30"/>
      <c r="F117" s="32"/>
      <c r="G117" s="220"/>
      <c r="H117" s="220"/>
      <c r="I117" s="220"/>
      <c r="J117" s="220"/>
      <c r="K117" s="220"/>
      <c r="L117" s="199"/>
      <c r="M117" s="199"/>
      <c r="N117" s="296"/>
      <c r="O117" s="296"/>
      <c r="P117" s="199"/>
      <c r="Q117" s="199"/>
      <c r="R117" s="220"/>
      <c r="S117" s="220"/>
      <c r="T117" s="220"/>
      <c r="U117" s="199"/>
      <c r="V117" s="199"/>
      <c r="W117" s="754"/>
      <c r="X117" s="753"/>
      <c r="Y117" s="753"/>
      <c r="Z117" s="753"/>
      <c r="AA117" s="753"/>
      <c r="AB117" s="753"/>
      <c r="AC117" s="753"/>
      <c r="AD117" s="753"/>
      <c r="AE117" s="753"/>
    </row>
    <row r="118" spans="1:32" ht="18" customHeight="1">
      <c r="B118" s="755"/>
      <c r="C118" s="756"/>
      <c r="D118" s="756"/>
      <c r="E118" s="756"/>
      <c r="F118" s="756"/>
      <c r="G118" s="757"/>
      <c r="H118" s="221"/>
      <c r="I118" s="220"/>
      <c r="J118" s="220"/>
      <c r="P118" s="296"/>
      <c r="Q118" s="296"/>
      <c r="R118" s="296"/>
      <c r="S118" s="296"/>
      <c r="T118" s="296"/>
      <c r="U118" s="296"/>
      <c r="V118" s="296"/>
      <c r="W118" s="296"/>
      <c r="X118" s="296"/>
      <c r="Y118" s="296"/>
      <c r="Z118" s="296"/>
      <c r="AA118" s="296"/>
      <c r="AB118" s="296"/>
      <c r="AC118" s="296"/>
      <c r="AD118" s="296"/>
      <c r="AE118" s="296"/>
      <c r="AF118" s="33"/>
    </row>
    <row r="119" spans="1:32" ht="18" customHeight="1">
      <c r="B119" s="759"/>
      <c r="C119" s="760"/>
      <c r="D119" s="760"/>
      <c r="E119" s="760"/>
      <c r="F119" s="760"/>
      <c r="G119" s="761"/>
      <c r="H119" s="761"/>
      <c r="I119" s="762"/>
      <c r="J119" s="762"/>
      <c r="K119" s="762"/>
      <c r="L119" s="763"/>
      <c r="M119" s="763"/>
      <c r="N119" s="764"/>
      <c r="O119" s="764"/>
      <c r="P119" s="764"/>
      <c r="Q119" s="764"/>
      <c r="R119" s="764"/>
      <c r="S119" s="764"/>
      <c r="T119" s="764"/>
      <c r="U119" s="764"/>
      <c r="V119" s="764"/>
      <c r="W119" s="764"/>
      <c r="X119" s="764"/>
      <c r="Y119" s="764"/>
      <c r="Z119" s="764"/>
      <c r="AA119" s="764"/>
      <c r="AB119" s="764"/>
      <c r="AC119" s="764"/>
      <c r="AD119" s="764"/>
      <c r="AE119" s="764"/>
      <c r="AF119" s="33"/>
    </row>
    <row r="120" spans="1:32" ht="3" customHeight="1">
      <c r="B120" s="29"/>
      <c r="C120" s="30"/>
      <c r="D120" s="31"/>
      <c r="E120" s="30"/>
      <c r="F120" s="30"/>
      <c r="G120" s="220"/>
      <c r="H120" s="220"/>
      <c r="I120" s="220"/>
      <c r="J120" s="220"/>
      <c r="R120" s="220"/>
      <c r="S120" s="220"/>
      <c r="T120" s="220"/>
      <c r="W120" s="221"/>
      <c r="X120" s="221"/>
      <c r="Y120" s="303"/>
      <c r="Z120" s="303"/>
      <c r="AA120" s="303"/>
      <c r="AB120" s="303"/>
      <c r="AC120" s="303"/>
      <c r="AD120" s="303"/>
      <c r="AE120" s="303"/>
      <c r="AF120" s="33"/>
    </row>
    <row r="121" spans="1:32" ht="23.25" customHeight="1">
      <c r="B121" s="880" t="s">
        <v>826</v>
      </c>
      <c r="C121" s="880"/>
      <c r="D121" s="880"/>
      <c r="E121" s="880"/>
      <c r="F121" s="880"/>
      <c r="G121" s="880"/>
      <c r="H121" s="880"/>
      <c r="I121" s="880"/>
      <c r="J121" s="880"/>
      <c r="K121" s="880"/>
      <c r="L121" s="880"/>
      <c r="M121" s="880"/>
      <c r="N121" s="880"/>
      <c r="O121" s="880"/>
      <c r="P121" s="880"/>
      <c r="Q121" s="880"/>
      <c r="R121" s="880"/>
      <c r="S121" s="880"/>
      <c r="T121" s="880"/>
      <c r="U121" s="880"/>
      <c r="V121" s="880"/>
      <c r="W121" s="880"/>
      <c r="X121" s="880"/>
      <c r="Y121" s="880"/>
      <c r="Z121" s="880"/>
      <c r="AA121" s="880"/>
      <c r="AB121" s="880"/>
      <c r="AC121" s="880"/>
      <c r="AD121" s="880"/>
      <c r="AE121" s="880"/>
      <c r="AF121" s="33"/>
    </row>
    <row r="122" spans="1:32" ht="18" customHeight="1">
      <c r="A122" s="10"/>
      <c r="B122" s="727" t="s">
        <v>928</v>
      </c>
      <c r="C122" s="728"/>
      <c r="D122" s="728"/>
      <c r="E122" s="728"/>
      <c r="F122" s="728"/>
      <c r="G122" s="729"/>
      <c r="H122" s="730"/>
      <c r="I122" s="730"/>
      <c r="J122" s="730"/>
      <c r="K122" s="731"/>
      <c r="L122" s="730"/>
      <c r="M122" s="730"/>
      <c r="N122" s="732"/>
      <c r="O122" s="732"/>
      <c r="P122" s="730"/>
      <c r="Q122" s="730"/>
      <c r="R122" s="730"/>
      <c r="S122" s="730"/>
      <c r="T122" s="730"/>
      <c r="U122" s="730"/>
      <c r="V122" s="732"/>
      <c r="W122" s="733" t="s">
        <v>927</v>
      </c>
      <c r="X122" s="734"/>
      <c r="Y122" s="734"/>
      <c r="Z122" s="734"/>
      <c r="AA122" s="734"/>
      <c r="AB122" s="734"/>
      <c r="AC122" s="734"/>
      <c r="AD122" s="734"/>
      <c r="AE122" s="735"/>
      <c r="AF122" s="33"/>
    </row>
    <row r="123" spans="1:32" ht="23.25" customHeight="1">
      <c r="A123" s="726">
        <v>0</v>
      </c>
      <c r="B123" s="742" t="s">
        <v>176</v>
      </c>
      <c r="C123" s="743"/>
      <c r="D123" s="743"/>
      <c r="E123" s="743"/>
      <c r="F123" s="743"/>
      <c r="G123" s="743"/>
      <c r="H123" s="743"/>
      <c r="I123" s="743"/>
      <c r="J123" s="744"/>
      <c r="K123" s="749" t="e">
        <f>VLOOKUP(A123,#REF!,2,FALSE)</f>
        <v>#REF!</v>
      </c>
      <c r="L123" s="750"/>
      <c r="M123" s="751"/>
      <c r="N123" s="746" t="s">
        <v>929</v>
      </c>
      <c r="O123" s="747"/>
      <c r="P123" s="747"/>
      <c r="Q123" s="747"/>
      <c r="R123" s="748"/>
      <c r="S123" s="881" t="e">
        <f>VLOOKUP(A123,#REF!,7,FALSE)</f>
        <v>#REF!</v>
      </c>
      <c r="T123" s="882"/>
      <c r="U123" s="882"/>
      <c r="V123" s="883"/>
      <c r="W123" s="736" t="s">
        <v>932</v>
      </c>
      <c r="X123" s="737"/>
      <c r="Y123" s="737"/>
      <c r="Z123" s="737"/>
      <c r="AA123" s="738"/>
      <c r="AB123" s="881" t="e">
        <f>S126*0.05</f>
        <v>#REF!</v>
      </c>
      <c r="AC123" s="882"/>
      <c r="AD123" s="882"/>
      <c r="AE123" s="758"/>
      <c r="AF123" s="33"/>
    </row>
    <row r="124" spans="1:32" s="11" customFormat="1" ht="21.75" customHeight="1">
      <c r="A124" s="140"/>
      <c r="B124" s="742" t="s">
        <v>177</v>
      </c>
      <c r="C124" s="743"/>
      <c r="D124" s="743"/>
      <c r="E124" s="743"/>
      <c r="F124" s="743"/>
      <c r="G124" s="743"/>
      <c r="H124" s="743"/>
      <c r="I124" s="743"/>
      <c r="J124" s="744"/>
      <c r="K124" s="739">
        <f>A123</f>
        <v>0</v>
      </c>
      <c r="L124" s="740"/>
      <c r="M124" s="741"/>
      <c r="N124" s="746" t="s">
        <v>930</v>
      </c>
      <c r="O124" s="747"/>
      <c r="P124" s="747"/>
      <c r="Q124" s="747"/>
      <c r="R124" s="748"/>
      <c r="S124" s="881" t="e">
        <f>VLOOKUP(A123,#REF!,8,FALSE)</f>
        <v>#REF!</v>
      </c>
      <c r="T124" s="882"/>
      <c r="U124" s="882"/>
      <c r="V124" s="883"/>
      <c r="W124" s="736" t="s">
        <v>432</v>
      </c>
      <c r="X124" s="737"/>
      <c r="Y124" s="737"/>
      <c r="Z124" s="737"/>
      <c r="AA124" s="738"/>
      <c r="AB124" s="884" t="e">
        <f>VLOOKUP(A123,#REF!,13,FALSE)</f>
        <v>#REF!</v>
      </c>
      <c r="AC124" s="885"/>
      <c r="AD124" s="885"/>
      <c r="AE124" s="752"/>
    </row>
    <row r="125" spans="1:32" ht="21.75" customHeight="1">
      <c r="B125" s="886" t="s">
        <v>178</v>
      </c>
      <c r="C125" s="887"/>
      <c r="D125" s="887"/>
      <c r="E125" s="887"/>
      <c r="F125" s="887"/>
      <c r="G125" s="887"/>
      <c r="H125" s="887"/>
      <c r="I125" s="887"/>
      <c r="J125" s="888"/>
      <c r="K125" s="892" t="e">
        <f>VLOOKUP(A123,#REF!,3,FALSE)</f>
        <v>#REF!</v>
      </c>
      <c r="L125" s="893"/>
      <c r="M125" s="894"/>
      <c r="N125" s="895" t="s">
        <v>931</v>
      </c>
      <c r="O125" s="896"/>
      <c r="P125" s="896"/>
      <c r="Q125" s="896"/>
      <c r="R125" s="897"/>
      <c r="S125" s="881" t="e">
        <f>VLOOKUP(A123,#REF!,9,FALSE)</f>
        <v>#REF!</v>
      </c>
      <c r="T125" s="882"/>
      <c r="U125" s="882"/>
      <c r="V125" s="883"/>
      <c r="W125" s="889" t="s">
        <v>192</v>
      </c>
      <c r="X125" s="890"/>
      <c r="Y125" s="890"/>
      <c r="Z125" s="890"/>
      <c r="AA125" s="891"/>
      <c r="AB125" s="884" t="e">
        <f>VLOOKUP(A123,#REF!,14,FALSE)</f>
        <v>#REF!</v>
      </c>
      <c r="AC125" s="885"/>
      <c r="AD125" s="885"/>
      <c r="AE125" s="752"/>
      <c r="AF125" s="33"/>
    </row>
    <row r="126" spans="1:32" ht="21.75" customHeight="1">
      <c r="B126" s="886" t="s">
        <v>198</v>
      </c>
      <c r="C126" s="887"/>
      <c r="D126" s="887"/>
      <c r="E126" s="887"/>
      <c r="F126" s="887"/>
      <c r="G126" s="887"/>
      <c r="H126" s="887"/>
      <c r="I126" s="887"/>
      <c r="J126" s="888"/>
      <c r="K126" s="898" t="e">
        <f>VLOOKUP(A123,#REF!,5,FALSE)</f>
        <v>#REF!</v>
      </c>
      <c r="L126" s="899"/>
      <c r="M126" s="900"/>
      <c r="N126" s="895" t="s">
        <v>925</v>
      </c>
      <c r="O126" s="896"/>
      <c r="P126" s="896"/>
      <c r="Q126" s="896"/>
      <c r="R126" s="897"/>
      <c r="S126" s="881" t="e">
        <f>SUM(S123:V125)</f>
        <v>#REF!</v>
      </c>
      <c r="T126" s="882"/>
      <c r="U126" s="882"/>
      <c r="V126" s="883"/>
      <c r="W126" s="889" t="s">
        <v>191</v>
      </c>
      <c r="X126" s="890"/>
      <c r="Y126" s="890"/>
      <c r="Z126" s="890"/>
      <c r="AA126" s="891"/>
      <c r="AB126" s="901" t="e">
        <f>AB123</f>
        <v>#REF!</v>
      </c>
      <c r="AC126" s="902"/>
      <c r="AD126" s="902"/>
      <c r="AE126" s="752"/>
      <c r="AF126" s="33"/>
    </row>
    <row r="127" spans="1:32" s="33" customFormat="1" ht="18" customHeight="1">
      <c r="A127" s="140"/>
      <c r="B127" s="35" t="s">
        <v>78</v>
      </c>
      <c r="C127" s="30"/>
      <c r="D127" s="31"/>
      <c r="E127" s="30"/>
      <c r="F127" s="32"/>
      <c r="G127" s="220"/>
      <c r="H127" s="220"/>
      <c r="I127" s="220"/>
      <c r="J127" s="220"/>
      <c r="K127" s="220"/>
      <c r="L127" s="199"/>
      <c r="M127" s="199"/>
      <c r="N127" s="296"/>
      <c r="O127" s="296"/>
      <c r="P127" s="199"/>
      <c r="Q127" s="199"/>
      <c r="R127" s="220"/>
      <c r="S127" s="220"/>
      <c r="T127" s="220"/>
      <c r="U127" s="199"/>
      <c r="V127" s="199"/>
      <c r="W127" s="754"/>
      <c r="X127" s="753"/>
      <c r="Y127" s="753"/>
      <c r="Z127" s="753"/>
      <c r="AA127" s="753"/>
      <c r="AB127" s="753"/>
      <c r="AC127" s="753"/>
      <c r="AD127" s="753"/>
      <c r="AE127" s="753"/>
    </row>
    <row r="128" spans="1:32" ht="18" customHeight="1">
      <c r="B128" s="755"/>
      <c r="C128" s="756"/>
      <c r="D128" s="756"/>
      <c r="E128" s="756"/>
      <c r="F128" s="756"/>
      <c r="G128" s="757"/>
      <c r="H128" s="221"/>
      <c r="I128" s="220"/>
      <c r="J128" s="220"/>
      <c r="P128" s="296"/>
      <c r="Q128" s="296"/>
      <c r="R128" s="296"/>
      <c r="S128" s="296"/>
      <c r="T128" s="296"/>
      <c r="U128" s="296"/>
      <c r="V128" s="296"/>
      <c r="W128" s="296"/>
      <c r="X128" s="296"/>
      <c r="Y128" s="296"/>
      <c r="Z128" s="296"/>
      <c r="AA128" s="296"/>
      <c r="AB128" s="296"/>
      <c r="AC128" s="296"/>
      <c r="AD128" s="296"/>
      <c r="AE128" s="296"/>
      <c r="AF128" s="33"/>
    </row>
    <row r="129" spans="1:32" ht="18" customHeight="1">
      <c r="B129" s="759"/>
      <c r="C129" s="760"/>
      <c r="D129" s="760"/>
      <c r="E129" s="760"/>
      <c r="F129" s="760"/>
      <c r="G129" s="761"/>
      <c r="H129" s="761"/>
      <c r="I129" s="762"/>
      <c r="J129" s="762"/>
      <c r="K129" s="762"/>
      <c r="L129" s="763"/>
      <c r="M129" s="763"/>
      <c r="N129" s="764"/>
      <c r="O129" s="764"/>
      <c r="P129" s="764"/>
      <c r="Q129" s="764"/>
      <c r="R129" s="764"/>
      <c r="S129" s="764"/>
      <c r="T129" s="764"/>
      <c r="U129" s="764"/>
      <c r="V129" s="764"/>
      <c r="W129" s="764"/>
      <c r="X129" s="764"/>
      <c r="Y129" s="764"/>
      <c r="Z129" s="764"/>
      <c r="AA129" s="764"/>
      <c r="AB129" s="764"/>
      <c r="AC129" s="764"/>
      <c r="AD129" s="764"/>
      <c r="AE129" s="764"/>
      <c r="AF129" s="33"/>
    </row>
    <row r="130" spans="1:32" ht="3" customHeight="1">
      <c r="B130" s="29"/>
      <c r="C130" s="30"/>
      <c r="D130" s="31"/>
      <c r="E130" s="30"/>
      <c r="F130" s="30"/>
      <c r="G130" s="220"/>
      <c r="H130" s="220"/>
      <c r="I130" s="220"/>
      <c r="J130" s="220"/>
      <c r="R130" s="220"/>
      <c r="S130" s="220"/>
      <c r="T130" s="220"/>
      <c r="W130" s="221"/>
      <c r="X130" s="221"/>
      <c r="Y130" s="303"/>
      <c r="Z130" s="303"/>
      <c r="AA130" s="303"/>
      <c r="AB130" s="303"/>
      <c r="AC130" s="303"/>
      <c r="AD130" s="303"/>
      <c r="AE130" s="303"/>
      <c r="AF130" s="33"/>
    </row>
    <row r="131" spans="1:32" ht="23.25" customHeight="1">
      <c r="B131" s="880" t="s">
        <v>826</v>
      </c>
      <c r="C131" s="880"/>
      <c r="D131" s="880"/>
      <c r="E131" s="880"/>
      <c r="F131" s="880"/>
      <c r="G131" s="880"/>
      <c r="H131" s="880"/>
      <c r="I131" s="880"/>
      <c r="J131" s="880"/>
      <c r="K131" s="880"/>
      <c r="L131" s="880"/>
      <c r="M131" s="880"/>
      <c r="N131" s="880"/>
      <c r="O131" s="880"/>
      <c r="P131" s="880"/>
      <c r="Q131" s="880"/>
      <c r="R131" s="880"/>
      <c r="S131" s="880"/>
      <c r="T131" s="880"/>
      <c r="U131" s="880"/>
      <c r="V131" s="880"/>
      <c r="W131" s="880"/>
      <c r="X131" s="880"/>
      <c r="Y131" s="880"/>
      <c r="Z131" s="880"/>
      <c r="AA131" s="880"/>
      <c r="AB131" s="880"/>
      <c r="AC131" s="880"/>
      <c r="AD131" s="880"/>
      <c r="AE131" s="880"/>
      <c r="AF131" s="33"/>
    </row>
    <row r="132" spans="1:32" ht="18" customHeight="1">
      <c r="A132" s="10"/>
      <c r="B132" s="727" t="s">
        <v>928</v>
      </c>
      <c r="C132" s="728"/>
      <c r="D132" s="728"/>
      <c r="E132" s="728"/>
      <c r="F132" s="728"/>
      <c r="G132" s="729"/>
      <c r="H132" s="730"/>
      <c r="I132" s="730"/>
      <c r="J132" s="730"/>
      <c r="K132" s="731"/>
      <c r="L132" s="730"/>
      <c r="M132" s="730"/>
      <c r="N132" s="732"/>
      <c r="O132" s="732"/>
      <c r="P132" s="730"/>
      <c r="Q132" s="730"/>
      <c r="R132" s="730"/>
      <c r="S132" s="730"/>
      <c r="T132" s="730"/>
      <c r="U132" s="730"/>
      <c r="V132" s="732"/>
      <c r="W132" s="733" t="s">
        <v>927</v>
      </c>
      <c r="X132" s="734"/>
      <c r="Y132" s="734"/>
      <c r="Z132" s="734"/>
      <c r="AA132" s="734"/>
      <c r="AB132" s="734"/>
      <c r="AC132" s="734"/>
      <c r="AD132" s="734"/>
      <c r="AE132" s="735"/>
      <c r="AF132" s="33"/>
    </row>
    <row r="133" spans="1:32" ht="23.25" customHeight="1">
      <c r="A133" s="726">
        <v>0</v>
      </c>
      <c r="B133" s="742" t="s">
        <v>176</v>
      </c>
      <c r="C133" s="743"/>
      <c r="D133" s="743"/>
      <c r="E133" s="743"/>
      <c r="F133" s="743"/>
      <c r="G133" s="743"/>
      <c r="H133" s="743"/>
      <c r="I133" s="743"/>
      <c r="J133" s="744"/>
      <c r="K133" s="749" t="e">
        <f>VLOOKUP(A133,#REF!,2,FALSE)</f>
        <v>#REF!</v>
      </c>
      <c r="L133" s="750"/>
      <c r="M133" s="751"/>
      <c r="N133" s="746" t="s">
        <v>929</v>
      </c>
      <c r="O133" s="747"/>
      <c r="P133" s="747"/>
      <c r="Q133" s="747"/>
      <c r="R133" s="748"/>
      <c r="S133" s="881" t="e">
        <f>VLOOKUP(A133,#REF!,7,FALSE)</f>
        <v>#REF!</v>
      </c>
      <c r="T133" s="882"/>
      <c r="U133" s="882"/>
      <c r="V133" s="883"/>
      <c r="W133" s="736" t="s">
        <v>932</v>
      </c>
      <c r="X133" s="737"/>
      <c r="Y133" s="737"/>
      <c r="Z133" s="737"/>
      <c r="AA133" s="738"/>
      <c r="AB133" s="881" t="e">
        <f>S136*0.05</f>
        <v>#REF!</v>
      </c>
      <c r="AC133" s="882"/>
      <c r="AD133" s="882"/>
      <c r="AE133" s="758"/>
      <c r="AF133" s="33"/>
    </row>
    <row r="134" spans="1:32" s="11" customFormat="1" ht="21.75" customHeight="1">
      <c r="A134" s="140"/>
      <c r="B134" s="742" t="s">
        <v>177</v>
      </c>
      <c r="C134" s="743"/>
      <c r="D134" s="743"/>
      <c r="E134" s="743"/>
      <c r="F134" s="743"/>
      <c r="G134" s="743"/>
      <c r="H134" s="743"/>
      <c r="I134" s="743"/>
      <c r="J134" s="744"/>
      <c r="K134" s="739">
        <f>A133</f>
        <v>0</v>
      </c>
      <c r="L134" s="740"/>
      <c r="M134" s="741"/>
      <c r="N134" s="746" t="s">
        <v>930</v>
      </c>
      <c r="O134" s="747"/>
      <c r="P134" s="747"/>
      <c r="Q134" s="747"/>
      <c r="R134" s="748"/>
      <c r="S134" s="881" t="e">
        <f>VLOOKUP(A133,#REF!,8,FALSE)</f>
        <v>#REF!</v>
      </c>
      <c r="T134" s="882"/>
      <c r="U134" s="882"/>
      <c r="V134" s="883"/>
      <c r="W134" s="736" t="s">
        <v>432</v>
      </c>
      <c r="X134" s="737"/>
      <c r="Y134" s="737"/>
      <c r="Z134" s="737"/>
      <c r="AA134" s="738"/>
      <c r="AB134" s="884" t="e">
        <f>VLOOKUP(A133,#REF!,13,FALSE)</f>
        <v>#REF!</v>
      </c>
      <c r="AC134" s="885"/>
      <c r="AD134" s="885"/>
      <c r="AE134" s="752"/>
    </row>
    <row r="135" spans="1:32" ht="21.75" customHeight="1">
      <c r="B135" s="886" t="s">
        <v>178</v>
      </c>
      <c r="C135" s="887"/>
      <c r="D135" s="887"/>
      <c r="E135" s="887"/>
      <c r="F135" s="887"/>
      <c r="G135" s="887"/>
      <c r="H135" s="887"/>
      <c r="I135" s="887"/>
      <c r="J135" s="888"/>
      <c r="K135" s="892" t="e">
        <f>VLOOKUP(A133,#REF!,3,FALSE)</f>
        <v>#REF!</v>
      </c>
      <c r="L135" s="893"/>
      <c r="M135" s="894"/>
      <c r="N135" s="895" t="s">
        <v>931</v>
      </c>
      <c r="O135" s="896"/>
      <c r="P135" s="896"/>
      <c r="Q135" s="896"/>
      <c r="R135" s="897"/>
      <c r="S135" s="881" t="e">
        <f>VLOOKUP(A133,#REF!,9,FALSE)</f>
        <v>#REF!</v>
      </c>
      <c r="T135" s="882"/>
      <c r="U135" s="882"/>
      <c r="V135" s="883"/>
      <c r="W135" s="889" t="s">
        <v>192</v>
      </c>
      <c r="X135" s="890"/>
      <c r="Y135" s="890"/>
      <c r="Z135" s="890"/>
      <c r="AA135" s="891"/>
      <c r="AB135" s="884" t="e">
        <f>VLOOKUP(A133,#REF!,14,FALSE)</f>
        <v>#REF!</v>
      </c>
      <c r="AC135" s="885"/>
      <c r="AD135" s="885"/>
      <c r="AE135" s="752"/>
      <c r="AF135" s="33"/>
    </row>
    <row r="136" spans="1:32" ht="21.75" customHeight="1">
      <c r="B136" s="886" t="s">
        <v>198</v>
      </c>
      <c r="C136" s="887"/>
      <c r="D136" s="887"/>
      <c r="E136" s="887"/>
      <c r="F136" s="887"/>
      <c r="G136" s="887"/>
      <c r="H136" s="887"/>
      <c r="I136" s="887"/>
      <c r="J136" s="888"/>
      <c r="K136" s="898" t="e">
        <f>VLOOKUP(A133,#REF!,5,FALSE)</f>
        <v>#REF!</v>
      </c>
      <c r="L136" s="899"/>
      <c r="M136" s="900"/>
      <c r="N136" s="895" t="s">
        <v>925</v>
      </c>
      <c r="O136" s="896"/>
      <c r="P136" s="896"/>
      <c r="Q136" s="896"/>
      <c r="R136" s="897"/>
      <c r="S136" s="881" t="e">
        <f>SUM(S133:V135)</f>
        <v>#REF!</v>
      </c>
      <c r="T136" s="882"/>
      <c r="U136" s="882"/>
      <c r="V136" s="883"/>
      <c r="W136" s="889" t="s">
        <v>191</v>
      </c>
      <c r="X136" s="890"/>
      <c r="Y136" s="890"/>
      <c r="Z136" s="890"/>
      <c r="AA136" s="891"/>
      <c r="AB136" s="901" t="e">
        <f>AB133</f>
        <v>#REF!</v>
      </c>
      <c r="AC136" s="902"/>
      <c r="AD136" s="902"/>
      <c r="AE136" s="752"/>
      <c r="AF136" s="33"/>
    </row>
    <row r="137" spans="1:32" s="33" customFormat="1" ht="18" customHeight="1">
      <c r="A137" s="140"/>
      <c r="B137" s="35" t="s">
        <v>78</v>
      </c>
      <c r="C137" s="30"/>
      <c r="D137" s="31"/>
      <c r="E137" s="30"/>
      <c r="F137" s="32"/>
      <c r="G137" s="220"/>
      <c r="H137" s="220"/>
      <c r="I137" s="220"/>
      <c r="J137" s="220"/>
      <c r="K137" s="220"/>
      <c r="L137" s="199"/>
      <c r="M137" s="199"/>
      <c r="N137" s="296"/>
      <c r="O137" s="296"/>
      <c r="P137" s="199"/>
      <c r="Q137" s="199"/>
      <c r="R137" s="220"/>
      <c r="S137" s="220"/>
      <c r="T137" s="220"/>
      <c r="U137" s="199"/>
      <c r="V137" s="199"/>
      <c r="W137" s="754"/>
      <c r="X137" s="753"/>
      <c r="Y137" s="753"/>
      <c r="Z137" s="753"/>
      <c r="AA137" s="753"/>
      <c r="AB137" s="753"/>
      <c r="AC137" s="753"/>
      <c r="AD137" s="753"/>
      <c r="AE137" s="753"/>
    </row>
    <row r="138" spans="1:32" ht="18" customHeight="1">
      <c r="B138" s="755"/>
      <c r="C138" s="756"/>
      <c r="D138" s="756"/>
      <c r="E138" s="756"/>
      <c r="F138" s="756"/>
      <c r="G138" s="757"/>
      <c r="H138" s="221"/>
      <c r="I138" s="220"/>
      <c r="J138" s="220"/>
      <c r="P138" s="296"/>
      <c r="Q138" s="296"/>
      <c r="R138" s="296"/>
      <c r="S138" s="296"/>
      <c r="T138" s="296"/>
      <c r="U138" s="296"/>
      <c r="V138" s="296"/>
      <c r="W138" s="296"/>
      <c r="X138" s="296"/>
      <c r="Y138" s="296"/>
      <c r="Z138" s="296"/>
      <c r="AA138" s="296"/>
      <c r="AB138" s="296"/>
      <c r="AC138" s="296"/>
      <c r="AD138" s="296"/>
      <c r="AE138" s="296"/>
      <c r="AF138" s="33"/>
    </row>
    <row r="139" spans="1:32" ht="18" customHeight="1">
      <c r="B139" s="759"/>
      <c r="C139" s="760"/>
      <c r="D139" s="760"/>
      <c r="E139" s="760"/>
      <c r="F139" s="760"/>
      <c r="G139" s="761"/>
      <c r="H139" s="761"/>
      <c r="I139" s="762"/>
      <c r="J139" s="762"/>
      <c r="K139" s="762"/>
      <c r="L139" s="763"/>
      <c r="M139" s="763"/>
      <c r="N139" s="764"/>
      <c r="O139" s="764"/>
      <c r="P139" s="764"/>
      <c r="Q139" s="764"/>
      <c r="R139" s="764"/>
      <c r="S139" s="764"/>
      <c r="T139" s="764"/>
      <c r="U139" s="764"/>
      <c r="V139" s="764"/>
      <c r="W139" s="764"/>
      <c r="X139" s="764"/>
      <c r="Y139" s="764"/>
      <c r="Z139" s="764"/>
      <c r="AA139" s="764"/>
      <c r="AB139" s="764"/>
      <c r="AC139" s="764"/>
      <c r="AD139" s="764"/>
      <c r="AE139" s="764"/>
      <c r="AF139" s="33"/>
    </row>
    <row r="140" spans="1:32" ht="3" customHeight="1">
      <c r="B140" s="29"/>
      <c r="C140" s="30"/>
      <c r="D140" s="31"/>
      <c r="E140" s="30"/>
      <c r="F140" s="30"/>
      <c r="G140" s="220"/>
      <c r="H140" s="220"/>
      <c r="I140" s="220"/>
      <c r="J140" s="220"/>
      <c r="R140" s="220"/>
      <c r="S140" s="220"/>
      <c r="T140" s="220"/>
      <c r="W140" s="221"/>
      <c r="X140" s="221"/>
      <c r="Y140" s="303"/>
      <c r="Z140" s="303"/>
      <c r="AA140" s="303"/>
      <c r="AB140" s="303"/>
      <c r="AC140" s="303"/>
      <c r="AD140" s="303"/>
      <c r="AE140" s="303"/>
      <c r="AF140" s="33"/>
    </row>
    <row r="141" spans="1:32" ht="23.25" customHeight="1">
      <c r="B141" s="880" t="s">
        <v>826</v>
      </c>
      <c r="C141" s="880"/>
      <c r="D141" s="880"/>
      <c r="E141" s="880"/>
      <c r="F141" s="880"/>
      <c r="G141" s="880"/>
      <c r="H141" s="880"/>
      <c r="I141" s="880"/>
      <c r="J141" s="880"/>
      <c r="K141" s="880"/>
      <c r="L141" s="880"/>
      <c r="M141" s="880"/>
      <c r="N141" s="880"/>
      <c r="O141" s="880"/>
      <c r="P141" s="880"/>
      <c r="Q141" s="880"/>
      <c r="R141" s="880"/>
      <c r="S141" s="880"/>
      <c r="T141" s="880"/>
      <c r="U141" s="880"/>
      <c r="V141" s="880"/>
      <c r="W141" s="880"/>
      <c r="X141" s="880"/>
      <c r="Y141" s="880"/>
      <c r="Z141" s="880"/>
      <c r="AA141" s="880"/>
      <c r="AB141" s="880"/>
      <c r="AC141" s="880"/>
      <c r="AD141" s="880"/>
      <c r="AE141" s="880"/>
      <c r="AF141" s="33"/>
    </row>
    <row r="142" spans="1:32" ht="18" customHeight="1">
      <c r="A142" s="10"/>
      <c r="B142" s="727" t="s">
        <v>928</v>
      </c>
      <c r="C142" s="728"/>
      <c r="D142" s="728"/>
      <c r="E142" s="728"/>
      <c r="F142" s="728"/>
      <c r="G142" s="729"/>
      <c r="H142" s="730"/>
      <c r="I142" s="730"/>
      <c r="J142" s="730"/>
      <c r="K142" s="731"/>
      <c r="L142" s="730"/>
      <c r="M142" s="730"/>
      <c r="N142" s="732"/>
      <c r="O142" s="732"/>
      <c r="P142" s="730"/>
      <c r="Q142" s="730"/>
      <c r="R142" s="730"/>
      <c r="S142" s="730"/>
      <c r="T142" s="730"/>
      <c r="U142" s="730"/>
      <c r="V142" s="732"/>
      <c r="W142" s="733" t="s">
        <v>927</v>
      </c>
      <c r="X142" s="734"/>
      <c r="Y142" s="734"/>
      <c r="Z142" s="734"/>
      <c r="AA142" s="734"/>
      <c r="AB142" s="734"/>
      <c r="AC142" s="734"/>
      <c r="AD142" s="734"/>
      <c r="AE142" s="735"/>
      <c r="AF142" s="33"/>
    </row>
    <row r="143" spans="1:32" ht="23.25" customHeight="1">
      <c r="A143" s="726">
        <v>0</v>
      </c>
      <c r="B143" s="742" t="s">
        <v>176</v>
      </c>
      <c r="C143" s="743"/>
      <c r="D143" s="743"/>
      <c r="E143" s="743"/>
      <c r="F143" s="743"/>
      <c r="G143" s="743"/>
      <c r="H143" s="743"/>
      <c r="I143" s="743"/>
      <c r="J143" s="744"/>
      <c r="K143" s="749" t="e">
        <f>VLOOKUP(A143,#REF!,2,FALSE)</f>
        <v>#REF!</v>
      </c>
      <c r="L143" s="750"/>
      <c r="M143" s="751"/>
      <c r="N143" s="746" t="s">
        <v>929</v>
      </c>
      <c r="O143" s="747"/>
      <c r="P143" s="747"/>
      <c r="Q143" s="747"/>
      <c r="R143" s="748"/>
      <c r="S143" s="881" t="e">
        <f>VLOOKUP(A143,#REF!,7,FALSE)</f>
        <v>#REF!</v>
      </c>
      <c r="T143" s="882"/>
      <c r="U143" s="882"/>
      <c r="V143" s="883"/>
      <c r="W143" s="736" t="s">
        <v>932</v>
      </c>
      <c r="X143" s="737"/>
      <c r="Y143" s="737"/>
      <c r="Z143" s="737"/>
      <c r="AA143" s="738"/>
      <c r="AB143" s="881" t="e">
        <f>S146*0.05</f>
        <v>#REF!</v>
      </c>
      <c r="AC143" s="882"/>
      <c r="AD143" s="882"/>
      <c r="AE143" s="758"/>
      <c r="AF143" s="33"/>
    </row>
    <row r="144" spans="1:32" s="11" customFormat="1" ht="21.75" customHeight="1">
      <c r="A144" s="140"/>
      <c r="B144" s="742" t="s">
        <v>177</v>
      </c>
      <c r="C144" s="743"/>
      <c r="D144" s="743"/>
      <c r="E144" s="743"/>
      <c r="F144" s="743"/>
      <c r="G144" s="743"/>
      <c r="H144" s="743"/>
      <c r="I144" s="743"/>
      <c r="J144" s="744"/>
      <c r="K144" s="739">
        <f>A143</f>
        <v>0</v>
      </c>
      <c r="L144" s="740"/>
      <c r="M144" s="741"/>
      <c r="N144" s="746" t="s">
        <v>930</v>
      </c>
      <c r="O144" s="747"/>
      <c r="P144" s="747"/>
      <c r="Q144" s="747"/>
      <c r="R144" s="748"/>
      <c r="S144" s="881" t="e">
        <f>VLOOKUP(A143,#REF!,8,FALSE)</f>
        <v>#REF!</v>
      </c>
      <c r="T144" s="882"/>
      <c r="U144" s="882"/>
      <c r="V144" s="883"/>
      <c r="W144" s="736" t="s">
        <v>432</v>
      </c>
      <c r="X144" s="737"/>
      <c r="Y144" s="737"/>
      <c r="Z144" s="737"/>
      <c r="AA144" s="738"/>
      <c r="AB144" s="884" t="e">
        <f>VLOOKUP(A143,#REF!,13,FALSE)</f>
        <v>#REF!</v>
      </c>
      <c r="AC144" s="885"/>
      <c r="AD144" s="885"/>
      <c r="AE144" s="752"/>
    </row>
    <row r="145" spans="1:32" ht="21.75" customHeight="1">
      <c r="B145" s="886" t="s">
        <v>178</v>
      </c>
      <c r="C145" s="887"/>
      <c r="D145" s="887"/>
      <c r="E145" s="887"/>
      <c r="F145" s="887"/>
      <c r="G145" s="887"/>
      <c r="H145" s="887"/>
      <c r="I145" s="887"/>
      <c r="J145" s="888"/>
      <c r="K145" s="892" t="e">
        <f>VLOOKUP(A143,#REF!,3,FALSE)</f>
        <v>#REF!</v>
      </c>
      <c r="L145" s="893"/>
      <c r="M145" s="894"/>
      <c r="N145" s="895" t="s">
        <v>931</v>
      </c>
      <c r="O145" s="896"/>
      <c r="P145" s="896"/>
      <c r="Q145" s="896"/>
      <c r="R145" s="897"/>
      <c r="S145" s="881" t="e">
        <f>VLOOKUP(A143,#REF!,9,FALSE)</f>
        <v>#REF!</v>
      </c>
      <c r="T145" s="882"/>
      <c r="U145" s="882"/>
      <c r="V145" s="883"/>
      <c r="W145" s="889" t="s">
        <v>192</v>
      </c>
      <c r="X145" s="890"/>
      <c r="Y145" s="890"/>
      <c r="Z145" s="890"/>
      <c r="AA145" s="891"/>
      <c r="AB145" s="884" t="e">
        <f>VLOOKUP(A143,#REF!,14,FALSE)</f>
        <v>#REF!</v>
      </c>
      <c r="AC145" s="885"/>
      <c r="AD145" s="885"/>
      <c r="AE145" s="752"/>
      <c r="AF145" s="33"/>
    </row>
    <row r="146" spans="1:32" ht="21.75" customHeight="1">
      <c r="B146" s="886" t="s">
        <v>198</v>
      </c>
      <c r="C146" s="887"/>
      <c r="D146" s="887"/>
      <c r="E146" s="887"/>
      <c r="F146" s="887"/>
      <c r="G146" s="887"/>
      <c r="H146" s="887"/>
      <c r="I146" s="887"/>
      <c r="J146" s="888"/>
      <c r="K146" s="898" t="e">
        <f>VLOOKUP(A143,#REF!,5,FALSE)</f>
        <v>#REF!</v>
      </c>
      <c r="L146" s="899"/>
      <c r="M146" s="900"/>
      <c r="N146" s="895" t="s">
        <v>925</v>
      </c>
      <c r="O146" s="896"/>
      <c r="P146" s="896"/>
      <c r="Q146" s="896"/>
      <c r="R146" s="897"/>
      <c r="S146" s="881" t="e">
        <f>SUM(S143:V145)</f>
        <v>#REF!</v>
      </c>
      <c r="T146" s="882"/>
      <c r="U146" s="882"/>
      <c r="V146" s="883"/>
      <c r="W146" s="889" t="s">
        <v>191</v>
      </c>
      <c r="X146" s="890"/>
      <c r="Y146" s="890"/>
      <c r="Z146" s="890"/>
      <c r="AA146" s="891"/>
      <c r="AB146" s="901" t="e">
        <f>AB143</f>
        <v>#REF!</v>
      </c>
      <c r="AC146" s="902"/>
      <c r="AD146" s="902"/>
      <c r="AE146" s="752"/>
      <c r="AF146" s="33"/>
    </row>
    <row r="147" spans="1:32" s="33" customFormat="1" ht="18" customHeight="1">
      <c r="A147" s="140"/>
      <c r="B147" s="35" t="s">
        <v>78</v>
      </c>
      <c r="C147" s="30"/>
      <c r="D147" s="31"/>
      <c r="E147" s="30"/>
      <c r="F147" s="32"/>
      <c r="G147" s="220"/>
      <c r="H147" s="220"/>
      <c r="I147" s="220"/>
      <c r="J147" s="220"/>
      <c r="K147" s="220"/>
      <c r="L147" s="199"/>
      <c r="M147" s="199"/>
      <c r="N147" s="296"/>
      <c r="O147" s="296"/>
      <c r="P147" s="199"/>
      <c r="Q147" s="199"/>
      <c r="R147" s="220"/>
      <c r="S147" s="220"/>
      <c r="T147" s="220"/>
      <c r="U147" s="199"/>
      <c r="V147" s="199"/>
      <c r="W147" s="754"/>
      <c r="X147" s="753"/>
      <c r="Y147" s="753"/>
      <c r="Z147" s="753"/>
      <c r="AA147" s="753"/>
      <c r="AB147" s="753"/>
      <c r="AC147" s="753"/>
      <c r="AD147" s="753"/>
      <c r="AE147" s="753"/>
    </row>
    <row r="148" spans="1:32" ht="18" customHeight="1">
      <c r="B148" s="755"/>
      <c r="C148" s="756"/>
      <c r="D148" s="756"/>
      <c r="E148" s="756"/>
      <c r="F148" s="756"/>
      <c r="G148" s="757"/>
      <c r="H148" s="221"/>
      <c r="I148" s="220"/>
      <c r="J148" s="220"/>
      <c r="P148" s="296"/>
      <c r="Q148" s="296"/>
      <c r="R148" s="296"/>
      <c r="S148" s="296"/>
      <c r="T148" s="296"/>
      <c r="U148" s="296"/>
      <c r="V148" s="296"/>
      <c r="W148" s="296"/>
      <c r="X148" s="296"/>
      <c r="Y148" s="296"/>
      <c r="Z148" s="296"/>
      <c r="AA148" s="296"/>
      <c r="AB148" s="296"/>
      <c r="AC148" s="296"/>
      <c r="AD148" s="296"/>
      <c r="AE148" s="296"/>
      <c r="AF148" s="33"/>
    </row>
  </sheetData>
  <mergeCells count="264">
    <mergeCell ref="B146:J146"/>
    <mergeCell ref="K146:M146"/>
    <mergeCell ref="N146:R146"/>
    <mergeCell ref="S146:V146"/>
    <mergeCell ref="W146:AA146"/>
    <mergeCell ref="AB146:AD146"/>
    <mergeCell ref="B141:AE141"/>
    <mergeCell ref="S143:V143"/>
    <mergeCell ref="AB143:AD143"/>
    <mergeCell ref="S144:V144"/>
    <mergeCell ref="AB144:AD144"/>
    <mergeCell ref="B145:J145"/>
    <mergeCell ref="K145:M145"/>
    <mergeCell ref="N145:R145"/>
    <mergeCell ref="S145:V145"/>
    <mergeCell ref="W145:AA145"/>
    <mergeCell ref="AB145:AD145"/>
    <mergeCell ref="K135:M135"/>
    <mergeCell ref="N135:R135"/>
    <mergeCell ref="S135:V135"/>
    <mergeCell ref="W135:AA135"/>
    <mergeCell ref="AB135:AD135"/>
    <mergeCell ref="B136:J136"/>
    <mergeCell ref="K136:M136"/>
    <mergeCell ref="N136:R136"/>
    <mergeCell ref="S136:V136"/>
    <mergeCell ref="W136:AA136"/>
    <mergeCell ref="AB136:AD136"/>
    <mergeCell ref="B121:AE121"/>
    <mergeCell ref="S123:V123"/>
    <mergeCell ref="AB123:AD123"/>
    <mergeCell ref="S124:V124"/>
    <mergeCell ref="AB124:AD124"/>
    <mergeCell ref="B125:J125"/>
    <mergeCell ref="K125:M125"/>
    <mergeCell ref="N125:R125"/>
    <mergeCell ref="S125:V125"/>
    <mergeCell ref="W125:AA125"/>
    <mergeCell ref="AB125:AD125"/>
    <mergeCell ref="K115:M115"/>
    <mergeCell ref="N115:R115"/>
    <mergeCell ref="S115:V115"/>
    <mergeCell ref="W115:AA115"/>
    <mergeCell ref="AB115:AD115"/>
    <mergeCell ref="B116:J116"/>
    <mergeCell ref="K116:M116"/>
    <mergeCell ref="N116:R116"/>
    <mergeCell ref="S116:V116"/>
    <mergeCell ref="W116:AA116"/>
    <mergeCell ref="AB116:AD116"/>
    <mergeCell ref="AB96:AD96"/>
    <mergeCell ref="S103:V103"/>
    <mergeCell ref="AB103:AD103"/>
    <mergeCell ref="S104:V104"/>
    <mergeCell ref="AB104:AD104"/>
    <mergeCell ref="B105:J105"/>
    <mergeCell ref="K105:M105"/>
    <mergeCell ref="N105:R105"/>
    <mergeCell ref="S105:V105"/>
    <mergeCell ref="W105:AA105"/>
    <mergeCell ref="AB105:AD105"/>
    <mergeCell ref="B86:J86"/>
    <mergeCell ref="K86:M86"/>
    <mergeCell ref="N86:R86"/>
    <mergeCell ref="S86:V86"/>
    <mergeCell ref="W86:AA86"/>
    <mergeCell ref="AB86:AD86"/>
    <mergeCell ref="B91:AE91"/>
    <mergeCell ref="S93:V93"/>
    <mergeCell ref="AB93:AD93"/>
    <mergeCell ref="B81:AE81"/>
    <mergeCell ref="S83:V83"/>
    <mergeCell ref="AB83:AD83"/>
    <mergeCell ref="S84:V84"/>
    <mergeCell ref="AB84:AD84"/>
    <mergeCell ref="B85:J85"/>
    <mergeCell ref="K85:M85"/>
    <mergeCell ref="N85:R85"/>
    <mergeCell ref="S85:V85"/>
    <mergeCell ref="W85:AA85"/>
    <mergeCell ref="AB85:AD85"/>
    <mergeCell ref="B66:J66"/>
    <mergeCell ref="K66:M66"/>
    <mergeCell ref="N66:R66"/>
    <mergeCell ref="S66:V66"/>
    <mergeCell ref="W66:AA66"/>
    <mergeCell ref="AB66:AD66"/>
    <mergeCell ref="B71:AE71"/>
    <mergeCell ref="S73:V73"/>
    <mergeCell ref="AB73:AD73"/>
    <mergeCell ref="W56:AA56"/>
    <mergeCell ref="AB56:AD56"/>
    <mergeCell ref="B61:AE61"/>
    <mergeCell ref="S63:V63"/>
    <mergeCell ref="AB63:AD63"/>
    <mergeCell ref="S64:V64"/>
    <mergeCell ref="AB64:AD64"/>
    <mergeCell ref="B65:J65"/>
    <mergeCell ref="K65:M65"/>
    <mergeCell ref="N65:R65"/>
    <mergeCell ref="S65:V65"/>
    <mergeCell ref="W65:AA65"/>
    <mergeCell ref="AB65:AD65"/>
    <mergeCell ref="B56:J56"/>
    <mergeCell ref="K56:M56"/>
    <mergeCell ref="N56:R56"/>
    <mergeCell ref="S56:V56"/>
    <mergeCell ref="B46:J46"/>
    <mergeCell ref="K46:M46"/>
    <mergeCell ref="N46:R46"/>
    <mergeCell ref="S46:V46"/>
    <mergeCell ref="W46:AA46"/>
    <mergeCell ref="AB46:AD46"/>
    <mergeCell ref="B51:AE51"/>
    <mergeCell ref="S53:V53"/>
    <mergeCell ref="AB53:AD53"/>
    <mergeCell ref="AB43:AD43"/>
    <mergeCell ref="S44:V44"/>
    <mergeCell ref="AB44:AD44"/>
    <mergeCell ref="B45:J45"/>
    <mergeCell ref="K45:M45"/>
    <mergeCell ref="N45:R45"/>
    <mergeCell ref="S45:V45"/>
    <mergeCell ref="W45:AA45"/>
    <mergeCell ref="AB45:AD45"/>
    <mergeCell ref="B21:AE21"/>
    <mergeCell ref="S23:V23"/>
    <mergeCell ref="AB23:AD23"/>
    <mergeCell ref="S24:V24"/>
    <mergeCell ref="AB24:AD24"/>
    <mergeCell ref="B25:J25"/>
    <mergeCell ref="K25:M25"/>
    <mergeCell ref="N25:R25"/>
    <mergeCell ref="S25:V25"/>
    <mergeCell ref="W25:AA25"/>
    <mergeCell ref="AB25:AD25"/>
    <mergeCell ref="B11:AE11"/>
    <mergeCell ref="S13:V13"/>
    <mergeCell ref="S14:V14"/>
    <mergeCell ref="AB6:AD6"/>
    <mergeCell ref="W6:AA6"/>
    <mergeCell ref="S6:V6"/>
    <mergeCell ref="N6:R6"/>
    <mergeCell ref="K6:M6"/>
    <mergeCell ref="B6:J6"/>
    <mergeCell ref="W16:AA16"/>
    <mergeCell ref="AB16:AD16"/>
    <mergeCell ref="B1:AE1"/>
    <mergeCell ref="W2:AE2"/>
    <mergeCell ref="K3:M3"/>
    <mergeCell ref="S3:V3"/>
    <mergeCell ref="B15:J15"/>
    <mergeCell ref="K15:M15"/>
    <mergeCell ref="N15:R15"/>
    <mergeCell ref="S15:V15"/>
    <mergeCell ref="W15:AA15"/>
    <mergeCell ref="AB15:AD15"/>
    <mergeCell ref="B16:J16"/>
    <mergeCell ref="K16:M16"/>
    <mergeCell ref="N16:R16"/>
    <mergeCell ref="S16:V16"/>
    <mergeCell ref="AB5:AD5"/>
    <mergeCell ref="W5:AA5"/>
    <mergeCell ref="S5:V5"/>
    <mergeCell ref="N5:R5"/>
    <mergeCell ref="K5:M5"/>
    <mergeCell ref="B5:J5"/>
    <mergeCell ref="AB13:AD13"/>
    <mergeCell ref="AB14:AD14"/>
    <mergeCell ref="B26:J26"/>
    <mergeCell ref="K26:M26"/>
    <mergeCell ref="N26:R26"/>
    <mergeCell ref="S26:V26"/>
    <mergeCell ref="W26:AA26"/>
    <mergeCell ref="AB26:AD26"/>
    <mergeCell ref="B31:AE31"/>
    <mergeCell ref="S33:V33"/>
    <mergeCell ref="AB33:AD33"/>
    <mergeCell ref="S34:V34"/>
    <mergeCell ref="AB34:AD34"/>
    <mergeCell ref="B35:J35"/>
    <mergeCell ref="S54:V54"/>
    <mergeCell ref="AB54:AD54"/>
    <mergeCell ref="B55:J55"/>
    <mergeCell ref="K55:M55"/>
    <mergeCell ref="N55:R55"/>
    <mergeCell ref="S55:V55"/>
    <mergeCell ref="W55:AA55"/>
    <mergeCell ref="AB55:AD55"/>
    <mergeCell ref="K35:M35"/>
    <mergeCell ref="N35:R35"/>
    <mergeCell ref="S35:V35"/>
    <mergeCell ref="W35:AA35"/>
    <mergeCell ref="AB35:AD35"/>
    <mergeCell ref="B36:J36"/>
    <mergeCell ref="K36:M36"/>
    <mergeCell ref="N36:R36"/>
    <mergeCell ref="S36:V36"/>
    <mergeCell ref="W36:AA36"/>
    <mergeCell ref="AB36:AD36"/>
    <mergeCell ref="B41:AE41"/>
    <mergeCell ref="S43:V43"/>
    <mergeCell ref="S74:V74"/>
    <mergeCell ref="AB74:AD74"/>
    <mergeCell ref="B75:J75"/>
    <mergeCell ref="K75:M75"/>
    <mergeCell ref="N75:R75"/>
    <mergeCell ref="S75:V75"/>
    <mergeCell ref="W75:AA75"/>
    <mergeCell ref="AB75:AD75"/>
    <mergeCell ref="B76:J76"/>
    <mergeCell ref="K76:M76"/>
    <mergeCell ref="N76:R76"/>
    <mergeCell ref="S76:V76"/>
    <mergeCell ref="W76:AA76"/>
    <mergeCell ref="AB76:AD76"/>
    <mergeCell ref="N126:R126"/>
    <mergeCell ref="S126:V126"/>
    <mergeCell ref="W126:AA126"/>
    <mergeCell ref="AB126:AD126"/>
    <mergeCell ref="S94:V94"/>
    <mergeCell ref="AB94:AD94"/>
    <mergeCell ref="B101:AE101"/>
    <mergeCell ref="B106:J106"/>
    <mergeCell ref="K106:M106"/>
    <mergeCell ref="N106:R106"/>
    <mergeCell ref="S106:V106"/>
    <mergeCell ref="W106:AA106"/>
    <mergeCell ref="AB106:AD106"/>
    <mergeCell ref="B95:J95"/>
    <mergeCell ref="K95:M95"/>
    <mergeCell ref="N95:R95"/>
    <mergeCell ref="S95:V95"/>
    <mergeCell ref="W95:AA95"/>
    <mergeCell ref="AB95:AD95"/>
    <mergeCell ref="B96:J96"/>
    <mergeCell ref="K96:M96"/>
    <mergeCell ref="N96:R96"/>
    <mergeCell ref="S96:V96"/>
    <mergeCell ref="W96:AA96"/>
    <mergeCell ref="B131:AE131"/>
    <mergeCell ref="S133:V133"/>
    <mergeCell ref="AB133:AD133"/>
    <mergeCell ref="S134:V134"/>
    <mergeCell ref="AB134:AD134"/>
    <mergeCell ref="B135:J135"/>
    <mergeCell ref="AB3:AD3"/>
    <mergeCell ref="AB4:AD4"/>
    <mergeCell ref="B3:J3"/>
    <mergeCell ref="B4:J4"/>
    <mergeCell ref="W3:AA3"/>
    <mergeCell ref="K4:M4"/>
    <mergeCell ref="N3:R3"/>
    <mergeCell ref="N4:R4"/>
    <mergeCell ref="W4:AA4"/>
    <mergeCell ref="S4:V4"/>
    <mergeCell ref="B111:AE111"/>
    <mergeCell ref="S113:V113"/>
    <mergeCell ref="AB113:AD113"/>
    <mergeCell ref="S114:V114"/>
    <mergeCell ref="AB114:AD114"/>
    <mergeCell ref="B115:J115"/>
    <mergeCell ref="B126:J126"/>
    <mergeCell ref="K126:M126"/>
  </mergeCells>
  <printOptions horizontalCentered="1"/>
  <pageMargins left="0" right="0" top="0.25" bottom="0.25" header="0" footer="0"/>
  <pageSetup paperSize="9" scale="80" orientation="portrait" r:id="rId1"/>
  <colBreaks count="1" manualBreakCount="1">
    <brk id="31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4">
    <tabColor rgb="FF92D050"/>
  </sheetPr>
  <dimension ref="A1:CU140"/>
  <sheetViews>
    <sheetView tabSelected="1" view="pageBreakPreview" topLeftCell="A2" zoomScale="115" zoomScaleNormal="126" zoomScaleSheetLayoutView="115" workbookViewId="0">
      <pane ySplit="6" topLeftCell="A8" activePane="bottomLeft" state="frozen"/>
      <selection activeCell="A2" sqref="A2"/>
      <selection pane="bottomLeft" activeCell="V9" sqref="V9"/>
    </sheetView>
  </sheetViews>
  <sheetFormatPr defaultColWidth="9.140625" defaultRowHeight="15"/>
  <cols>
    <col min="1" max="1" width="3.28515625" style="328" customWidth="1"/>
    <col min="2" max="2" width="6.28515625" style="329" customWidth="1"/>
    <col min="3" max="3" width="7.85546875" style="330" hidden="1" customWidth="1"/>
    <col min="4" max="4" width="8.7109375" style="331" customWidth="1"/>
    <col min="5" max="5" width="13.28515625" style="332" hidden="1" customWidth="1"/>
    <col min="6" max="6" width="4.85546875" style="333" customWidth="1"/>
    <col min="7" max="7" width="6.28515625" style="334" hidden="1" customWidth="1"/>
    <col min="8" max="8" width="7.7109375" style="335" hidden="1" customWidth="1"/>
    <col min="9" max="9" width="8.7109375" style="716" customWidth="1"/>
    <col min="10" max="10" width="7.140625" style="336" hidden="1" customWidth="1"/>
    <col min="11" max="11" width="5.28515625" style="337" customWidth="1"/>
    <col min="12" max="12" width="3.7109375" style="338" hidden="1" customWidth="1"/>
    <col min="13" max="14" width="3.140625" style="338" hidden="1" customWidth="1"/>
    <col min="15" max="15" width="3.140625" style="339" hidden="1" customWidth="1"/>
    <col min="16" max="16" width="4.85546875" style="340" customWidth="1"/>
    <col min="17" max="17" width="4.7109375" style="709" customWidth="1"/>
    <col min="18" max="18" width="4.42578125" style="341" hidden="1" customWidth="1"/>
    <col min="19" max="19" width="5.7109375" style="342" customWidth="1"/>
    <col min="20" max="20" width="4.7109375" style="342" customWidth="1"/>
    <col min="21" max="21" width="4.85546875" style="342" hidden="1" customWidth="1"/>
    <col min="22" max="22" width="6.28515625" style="342" customWidth="1"/>
    <col min="23" max="23" width="5" style="342" hidden="1" customWidth="1"/>
    <col min="24" max="24" width="4.7109375" style="342" hidden="1" customWidth="1"/>
    <col min="25" max="25" width="6.140625" style="342" hidden="1" customWidth="1"/>
    <col min="26" max="26" width="8.7109375" style="338" customWidth="1"/>
    <col min="27" max="27" width="7" style="338" customWidth="1"/>
    <col min="28" max="28" width="7.28515625" style="338" hidden="1" customWidth="1"/>
    <col min="29" max="29" width="7.28515625" style="343" hidden="1" customWidth="1"/>
    <col min="30" max="30" width="7.42578125" style="338" customWidth="1"/>
    <col min="31" max="31" width="6.85546875" style="338" hidden="1" customWidth="1"/>
    <col min="32" max="32" width="7" style="344" hidden="1" customWidth="1"/>
    <col min="33" max="33" width="5.7109375" style="338" customWidth="1"/>
    <col min="34" max="34" width="7" style="338" hidden="1" customWidth="1"/>
    <col min="35" max="35" width="7.5703125" style="338" customWidth="1"/>
    <col min="36" max="36" width="5.140625" style="338" customWidth="1"/>
    <col min="37" max="37" width="7.140625" style="338" customWidth="1"/>
    <col min="38" max="38" width="7.140625" style="688" customWidth="1"/>
    <col min="39" max="39" width="7.140625" style="338" hidden="1" customWidth="1"/>
    <col min="40" max="40" width="5.5703125" style="338" customWidth="1"/>
    <col min="41" max="41" width="5.42578125" style="338" hidden="1" customWidth="1"/>
    <col min="42" max="43" width="8.5703125" style="338" customWidth="1"/>
    <col min="44" max="44" width="6.7109375" style="345" customWidth="1"/>
    <col min="45" max="45" width="6.42578125" style="338" customWidth="1"/>
    <col min="46" max="46" width="9" style="346" customWidth="1"/>
    <col min="47" max="47" width="12" style="347" hidden="1" customWidth="1"/>
    <col min="48" max="48" width="8.7109375" style="539" customWidth="1"/>
    <col min="49" max="49" width="8.42578125" style="348" customWidth="1"/>
    <col min="50" max="50" width="8.28515625" style="343" customWidth="1"/>
    <col min="51" max="51" width="7.140625" style="338" customWidth="1"/>
    <col min="52" max="52" width="12.5703125" style="349" customWidth="1"/>
    <col min="53" max="53" width="12.42578125" style="349" customWidth="1"/>
    <col min="54" max="55" width="10.42578125" style="349" customWidth="1"/>
    <col min="56" max="56" width="7.140625" style="349" customWidth="1"/>
    <col min="57" max="59" width="11" style="349" customWidth="1"/>
    <col min="60" max="60" width="10.140625" style="342" customWidth="1"/>
    <col min="61" max="67" width="9.140625" style="342" customWidth="1"/>
    <col min="68" max="70" width="9.140625" style="333" customWidth="1"/>
    <col min="71" max="79" width="9.140625" style="342" customWidth="1"/>
    <col min="80" max="93" width="9.140625" style="333"/>
    <col min="94" max="99" width="9.140625" style="350"/>
    <col min="100" max="16384" width="9.140625" style="351"/>
  </cols>
  <sheetData>
    <row r="1" spans="1:99" ht="44.25" hidden="1" customHeight="1">
      <c r="A1" s="909" t="s">
        <v>239</v>
      </c>
      <c r="B1" s="910"/>
      <c r="C1" s="909"/>
      <c r="D1" s="909"/>
      <c r="E1" s="909"/>
      <c r="F1" s="909"/>
      <c r="G1" s="909"/>
      <c r="H1" s="909"/>
      <c r="I1" s="909"/>
      <c r="J1" s="909"/>
      <c r="K1" s="909"/>
      <c r="L1" s="910"/>
      <c r="M1" s="909"/>
      <c r="N1" s="909"/>
      <c r="O1" s="911"/>
      <c r="P1" s="912"/>
      <c r="Q1" s="910"/>
      <c r="R1" s="910"/>
      <c r="S1" s="913"/>
      <c r="T1" s="914"/>
      <c r="U1" s="915"/>
      <c r="V1" s="916"/>
      <c r="W1" s="909"/>
      <c r="X1" s="909"/>
      <c r="Y1" s="912"/>
      <c r="Z1" s="912"/>
      <c r="AA1" s="912"/>
      <c r="AB1" s="912"/>
      <c r="AC1" s="912"/>
      <c r="AD1" s="912"/>
      <c r="AE1" s="909"/>
      <c r="AF1" s="917"/>
      <c r="AG1" s="909"/>
      <c r="AH1" s="909"/>
      <c r="AI1" s="912"/>
      <c r="AJ1" s="909"/>
      <c r="AK1" s="909"/>
      <c r="AL1" s="909"/>
      <c r="AM1" s="918"/>
      <c r="AN1" s="915"/>
      <c r="AO1" s="909"/>
      <c r="AP1" s="909"/>
      <c r="AQ1" s="915"/>
      <c r="AR1" s="919"/>
      <c r="AS1" s="909"/>
      <c r="AT1" s="920"/>
      <c r="AU1" s="921"/>
      <c r="AV1" s="909"/>
      <c r="AW1" s="909"/>
      <c r="AX1" s="909"/>
      <c r="AY1" s="909"/>
    </row>
    <row r="2" spans="1:99" ht="24.75" customHeight="1">
      <c r="A2" s="352" t="s">
        <v>240</v>
      </c>
      <c r="B2" s="353"/>
      <c r="C2" s="354"/>
      <c r="D2" s="356"/>
      <c r="E2" s="354"/>
      <c r="F2" s="354"/>
      <c r="G2" s="354"/>
      <c r="H2" s="354"/>
      <c r="I2" s="710"/>
      <c r="J2" s="355"/>
      <c r="K2" s="356"/>
      <c r="L2" s="357"/>
      <c r="M2" s="357"/>
      <c r="N2" s="357"/>
      <c r="O2" s="358"/>
      <c r="P2" s="359"/>
      <c r="Q2" s="702"/>
      <c r="R2" s="360"/>
      <c r="S2" s="356"/>
      <c r="T2" s="356"/>
      <c r="U2" s="356"/>
      <c r="V2" s="356"/>
      <c r="W2" s="356"/>
      <c r="X2" s="356"/>
      <c r="Y2" s="356"/>
      <c r="Z2" s="356"/>
      <c r="AA2" s="356"/>
      <c r="AB2" s="356"/>
      <c r="AC2" s="356"/>
      <c r="AD2" s="356"/>
      <c r="AE2" s="356"/>
      <c r="AF2" s="361"/>
      <c r="AG2" s="356"/>
      <c r="AH2" s="356"/>
      <c r="AI2" s="356"/>
      <c r="AJ2" s="356"/>
      <c r="AK2" s="356"/>
      <c r="AL2" s="684"/>
      <c r="AM2" s="356"/>
      <c r="AN2" s="356"/>
      <c r="AO2" s="356"/>
      <c r="AP2" s="356"/>
      <c r="AQ2" s="356"/>
      <c r="AR2" s="362"/>
      <c r="AS2" s="356"/>
      <c r="AT2" s="363"/>
      <c r="AU2" s="364"/>
      <c r="AV2" s="356"/>
      <c r="AW2" s="359"/>
      <c r="AX2" s="356"/>
      <c r="AY2" s="356"/>
    </row>
    <row r="3" spans="1:99" ht="35.25" customHeight="1">
      <c r="A3" s="922" t="s">
        <v>934</v>
      </c>
      <c r="B3" s="923"/>
      <c r="C3" s="924"/>
      <c r="D3" s="925"/>
      <c r="E3" s="924"/>
      <c r="F3" s="924"/>
      <c r="G3" s="924"/>
      <c r="H3" s="924"/>
      <c r="I3" s="924"/>
      <c r="J3" s="924"/>
      <c r="K3" s="924"/>
      <c r="L3" s="923"/>
      <c r="M3" s="924"/>
      <c r="N3" s="924"/>
      <c r="O3" s="926"/>
      <c r="P3" s="925"/>
      <c r="Q3" s="923"/>
      <c r="R3" s="923"/>
      <c r="S3" s="927"/>
      <c r="T3" s="928"/>
      <c r="U3" s="929"/>
      <c r="V3" s="930"/>
      <c r="W3" s="924"/>
      <c r="X3" s="924"/>
      <c r="Y3" s="925"/>
      <c r="Z3" s="925"/>
      <c r="AA3" s="925"/>
      <c r="AB3" s="925"/>
      <c r="AC3" s="925"/>
      <c r="AD3" s="925"/>
      <c r="AE3" s="924"/>
      <c r="AF3" s="931"/>
      <c r="AG3" s="924"/>
      <c r="AH3" s="924"/>
      <c r="AI3" s="925"/>
      <c r="AJ3" s="924"/>
      <c r="AK3" s="924"/>
      <c r="AL3" s="924"/>
      <c r="AM3" s="932"/>
      <c r="AN3" s="929"/>
      <c r="AO3" s="924"/>
      <c r="AP3" s="924"/>
      <c r="AQ3" s="929"/>
      <c r="AR3" s="933"/>
      <c r="AS3" s="924"/>
      <c r="AT3" s="934"/>
      <c r="AU3" s="935"/>
      <c r="AV3" s="924"/>
      <c r="AW3" s="924"/>
      <c r="AX3" s="924"/>
      <c r="AY3" s="936"/>
    </row>
    <row r="4" spans="1:99" s="370" customFormat="1" ht="20.25" customHeight="1">
      <c r="A4" s="937" t="s">
        <v>17</v>
      </c>
      <c r="B4" s="939" t="s">
        <v>18</v>
      </c>
      <c r="C4" s="941"/>
      <c r="D4" s="943" t="s">
        <v>42</v>
      </c>
      <c r="E4" s="944"/>
      <c r="F4" s="947" t="s">
        <v>0</v>
      </c>
      <c r="G4" s="947" t="s">
        <v>1</v>
      </c>
      <c r="H4" s="947" t="s">
        <v>21</v>
      </c>
      <c r="I4" s="949" t="s">
        <v>2</v>
      </c>
      <c r="J4" s="947" t="s">
        <v>269</v>
      </c>
      <c r="K4" s="955" t="s">
        <v>22</v>
      </c>
      <c r="L4" s="957" t="s">
        <v>43</v>
      </c>
      <c r="M4" s="959" t="s">
        <v>268</v>
      </c>
      <c r="N4" s="959"/>
      <c r="O4" s="959"/>
      <c r="P4" s="960" t="s">
        <v>491</v>
      </c>
      <c r="Q4" s="961" t="s">
        <v>24</v>
      </c>
      <c r="R4" s="964" t="s">
        <v>11</v>
      </c>
      <c r="S4" s="965" t="s">
        <v>25</v>
      </c>
      <c r="T4" s="969" t="s">
        <v>26</v>
      </c>
      <c r="U4" s="970"/>
      <c r="V4" s="969"/>
      <c r="W4" s="969"/>
      <c r="X4" s="969"/>
      <c r="Y4" s="969"/>
      <c r="Z4" s="971" t="s">
        <v>30</v>
      </c>
      <c r="AA4" s="971"/>
      <c r="AB4" s="971"/>
      <c r="AC4" s="971"/>
      <c r="AD4" s="971"/>
      <c r="AE4" s="971"/>
      <c r="AF4" s="972"/>
      <c r="AG4" s="971"/>
      <c r="AH4" s="971"/>
      <c r="AI4" s="971"/>
      <c r="AJ4" s="971"/>
      <c r="AK4" s="971"/>
      <c r="AL4" s="971"/>
      <c r="AM4" s="971"/>
      <c r="AN4" s="971"/>
      <c r="AO4" s="973"/>
      <c r="AP4" s="951" t="s">
        <v>925</v>
      </c>
      <c r="AQ4" s="365"/>
      <c r="AR4" s="953" t="s">
        <v>46</v>
      </c>
      <c r="AS4" s="974" t="s">
        <v>271</v>
      </c>
      <c r="AT4" s="976" t="s">
        <v>435</v>
      </c>
      <c r="AU4" s="978" t="s">
        <v>554</v>
      </c>
      <c r="AV4" s="966" t="s">
        <v>272</v>
      </c>
      <c r="AW4" s="967"/>
      <c r="AX4" s="968"/>
      <c r="AY4" s="969" t="s">
        <v>63</v>
      </c>
      <c r="AZ4" s="366"/>
      <c r="BA4" s="366"/>
      <c r="BB4" s="366"/>
      <c r="BC4" s="366"/>
      <c r="BD4" s="366"/>
      <c r="BE4" s="366"/>
      <c r="BF4" s="366"/>
      <c r="BG4" s="366"/>
      <c r="BH4" s="367"/>
      <c r="BI4" s="367"/>
      <c r="BJ4" s="367"/>
      <c r="BK4" s="367"/>
      <c r="BL4" s="367"/>
      <c r="BM4" s="367"/>
      <c r="BN4" s="367"/>
      <c r="BO4" s="367"/>
      <c r="BP4" s="368"/>
      <c r="BQ4" s="368"/>
      <c r="BR4" s="368"/>
      <c r="BS4" s="367"/>
      <c r="BT4" s="367"/>
      <c r="BU4" s="367"/>
      <c r="BV4" s="367"/>
      <c r="BW4" s="367"/>
      <c r="BX4" s="367"/>
      <c r="BY4" s="367"/>
      <c r="BZ4" s="367"/>
      <c r="CA4" s="367"/>
      <c r="CB4" s="368"/>
      <c r="CC4" s="368"/>
      <c r="CD4" s="368"/>
      <c r="CE4" s="368"/>
      <c r="CF4" s="368"/>
      <c r="CG4" s="368"/>
      <c r="CH4" s="368"/>
      <c r="CI4" s="368"/>
      <c r="CJ4" s="368"/>
      <c r="CK4" s="368"/>
      <c r="CL4" s="368"/>
      <c r="CM4" s="368"/>
      <c r="CN4" s="368"/>
      <c r="CO4" s="368"/>
      <c r="CP4" s="369"/>
      <c r="CQ4" s="369"/>
      <c r="CR4" s="369"/>
      <c r="CS4" s="369"/>
      <c r="CT4" s="369"/>
      <c r="CU4" s="369"/>
    </row>
    <row r="5" spans="1:99" s="370" customFormat="1" ht="57.75" customHeight="1">
      <c r="A5" s="938"/>
      <c r="B5" s="940"/>
      <c r="C5" s="942"/>
      <c r="D5" s="945"/>
      <c r="E5" s="946"/>
      <c r="F5" s="948"/>
      <c r="G5" s="948"/>
      <c r="H5" s="948"/>
      <c r="I5" s="950"/>
      <c r="J5" s="948"/>
      <c r="K5" s="956"/>
      <c r="L5" s="958"/>
      <c r="M5" s="959"/>
      <c r="N5" s="959"/>
      <c r="O5" s="959"/>
      <c r="P5" s="960"/>
      <c r="Q5" s="961"/>
      <c r="R5" s="964"/>
      <c r="S5" s="965"/>
      <c r="T5" s="371" t="s">
        <v>202</v>
      </c>
      <c r="U5" s="372" t="s">
        <v>531</v>
      </c>
      <c r="V5" s="373" t="s">
        <v>936</v>
      </c>
      <c r="W5" s="371" t="s">
        <v>27</v>
      </c>
      <c r="X5" s="371" t="s">
        <v>28</v>
      </c>
      <c r="Y5" s="371" t="s">
        <v>29</v>
      </c>
      <c r="Z5" s="374" t="s">
        <v>31</v>
      </c>
      <c r="AA5" s="375" t="s">
        <v>32</v>
      </c>
      <c r="AB5" s="375" t="s">
        <v>646</v>
      </c>
      <c r="AC5" s="376" t="s">
        <v>33</v>
      </c>
      <c r="AD5" s="376" t="s">
        <v>425</v>
      </c>
      <c r="AE5" s="376" t="s">
        <v>34</v>
      </c>
      <c r="AF5" s="377" t="s">
        <v>72</v>
      </c>
      <c r="AG5" s="376" t="s">
        <v>454</v>
      </c>
      <c r="AH5" s="671" t="s">
        <v>921</v>
      </c>
      <c r="AI5" s="376" t="s">
        <v>36</v>
      </c>
      <c r="AJ5" s="376" t="s">
        <v>71</v>
      </c>
      <c r="AK5" s="376" t="s">
        <v>37</v>
      </c>
      <c r="AL5" s="619" t="s">
        <v>122</v>
      </c>
      <c r="AM5" s="376" t="s">
        <v>123</v>
      </c>
      <c r="AN5" s="378" t="s">
        <v>67</v>
      </c>
      <c r="AO5" s="376" t="s">
        <v>38</v>
      </c>
      <c r="AP5" s="952"/>
      <c r="AQ5" s="700" t="s">
        <v>861</v>
      </c>
      <c r="AR5" s="954"/>
      <c r="AS5" s="975"/>
      <c r="AT5" s="977"/>
      <c r="AU5" s="979"/>
      <c r="AV5" s="682" t="s">
        <v>47</v>
      </c>
      <c r="AW5" s="380" t="s">
        <v>40</v>
      </c>
      <c r="AX5" s="376" t="s">
        <v>41</v>
      </c>
      <c r="AY5" s="969"/>
      <c r="AZ5" s="366"/>
      <c r="BA5" s="366"/>
      <c r="BB5" s="366"/>
      <c r="BC5" s="366"/>
      <c r="BD5" s="366"/>
      <c r="BE5" s="366"/>
      <c r="BF5" s="366"/>
      <c r="BG5" s="366"/>
      <c r="BH5" s="367"/>
      <c r="BI5" s="367"/>
      <c r="BJ5" s="367"/>
      <c r="BK5" s="367"/>
      <c r="BL5" s="367"/>
      <c r="BM5" s="367"/>
      <c r="BN5" s="367"/>
      <c r="BO5" s="367"/>
      <c r="BP5" s="368"/>
      <c r="BQ5" s="368"/>
      <c r="BR5" s="368"/>
      <c r="BS5" s="367"/>
      <c r="BT5" s="367"/>
      <c r="BU5" s="367"/>
      <c r="BV5" s="367"/>
      <c r="BW5" s="367"/>
      <c r="BX5" s="367"/>
      <c r="BY5" s="367"/>
      <c r="BZ5" s="367"/>
      <c r="CA5" s="367"/>
      <c r="CB5" s="368"/>
      <c r="CC5" s="368"/>
      <c r="CD5" s="368"/>
      <c r="CE5" s="368"/>
      <c r="CF5" s="368"/>
      <c r="CG5" s="368"/>
      <c r="CH5" s="368"/>
      <c r="CI5" s="368"/>
      <c r="CJ5" s="368"/>
      <c r="CK5" s="368"/>
      <c r="CL5" s="368"/>
      <c r="CM5" s="368"/>
      <c r="CN5" s="368"/>
      <c r="CO5" s="368"/>
      <c r="CP5" s="369"/>
      <c r="CQ5" s="369"/>
      <c r="CR5" s="369"/>
      <c r="CS5" s="369"/>
      <c r="CT5" s="369"/>
      <c r="CU5" s="369"/>
    </row>
    <row r="6" spans="1:99" s="408" customFormat="1" ht="8.25" hidden="1" customHeight="1">
      <c r="A6" s="381"/>
      <c r="B6" s="382" t="s">
        <v>867</v>
      </c>
      <c r="C6" s="383"/>
      <c r="D6" s="962" t="s">
        <v>868</v>
      </c>
      <c r="E6" s="963"/>
      <c r="F6" s="384"/>
      <c r="G6" s="385" t="s">
        <v>869</v>
      </c>
      <c r="H6" s="384"/>
      <c r="I6" s="711" t="s">
        <v>870</v>
      </c>
      <c r="J6" s="386"/>
      <c r="K6" s="387" t="s">
        <v>871</v>
      </c>
      <c r="L6" s="388" t="s">
        <v>872</v>
      </c>
      <c r="M6" s="389"/>
      <c r="N6" s="389"/>
      <c r="O6" s="390"/>
      <c r="P6" s="391" t="s">
        <v>873</v>
      </c>
      <c r="Q6" s="703" t="s">
        <v>874</v>
      </c>
      <c r="R6" s="392" t="s">
        <v>875</v>
      </c>
      <c r="S6" s="393" t="s">
        <v>876</v>
      </c>
      <c r="T6" s="393" t="s">
        <v>877</v>
      </c>
      <c r="U6" s="394" t="s">
        <v>532</v>
      </c>
      <c r="V6" s="394" t="s">
        <v>878</v>
      </c>
      <c r="W6" s="393" t="s">
        <v>879</v>
      </c>
      <c r="X6" s="393" t="s">
        <v>880</v>
      </c>
      <c r="Y6" s="393" t="s">
        <v>881</v>
      </c>
      <c r="Z6" s="395" t="s">
        <v>882</v>
      </c>
      <c r="AA6" s="394" t="s">
        <v>883</v>
      </c>
      <c r="AB6" s="394" t="s">
        <v>648</v>
      </c>
      <c r="AC6" s="393" t="s">
        <v>884</v>
      </c>
      <c r="AD6" s="393" t="s">
        <v>885</v>
      </c>
      <c r="AE6" s="393" t="s">
        <v>886</v>
      </c>
      <c r="AF6" s="396" t="s">
        <v>887</v>
      </c>
      <c r="AG6" s="393" t="s">
        <v>888</v>
      </c>
      <c r="AH6" s="393" t="s">
        <v>749</v>
      </c>
      <c r="AI6" s="393" t="s">
        <v>889</v>
      </c>
      <c r="AJ6" s="393" t="s">
        <v>288</v>
      </c>
      <c r="AK6" s="393" t="s">
        <v>890</v>
      </c>
      <c r="AL6" s="685" t="s">
        <v>891</v>
      </c>
      <c r="AM6" s="393" t="s">
        <v>892</v>
      </c>
      <c r="AN6" s="398" t="s">
        <v>893</v>
      </c>
      <c r="AO6" s="393" t="s">
        <v>894</v>
      </c>
      <c r="AP6" s="399" t="s">
        <v>247</v>
      </c>
      <c r="AQ6" s="400"/>
      <c r="AR6" s="400" t="s">
        <v>895</v>
      </c>
      <c r="AS6" s="400" t="s">
        <v>896</v>
      </c>
      <c r="AT6" s="401" t="s">
        <v>897</v>
      </c>
      <c r="AU6" s="402" t="s">
        <v>557</v>
      </c>
      <c r="AV6" s="400" t="s">
        <v>898</v>
      </c>
      <c r="AW6" s="403" t="s">
        <v>899</v>
      </c>
      <c r="AX6" s="400" t="s">
        <v>900</v>
      </c>
      <c r="AY6" s="404" t="s">
        <v>901</v>
      </c>
      <c r="AZ6" s="405"/>
      <c r="BA6" s="405"/>
      <c r="BB6" s="405"/>
      <c r="BC6" s="405"/>
      <c r="BD6" s="405"/>
      <c r="BE6" s="405"/>
      <c r="BF6" s="405"/>
      <c r="BG6" s="405"/>
      <c r="BH6" s="406"/>
      <c r="BI6" s="406"/>
      <c r="BJ6" s="406"/>
      <c r="BK6" s="406"/>
      <c r="BL6" s="406"/>
      <c r="BM6" s="406"/>
      <c r="BN6" s="406"/>
      <c r="BO6" s="406"/>
      <c r="BP6" s="337"/>
      <c r="BQ6" s="337"/>
      <c r="BR6" s="337"/>
      <c r="BS6" s="406"/>
      <c r="BT6" s="406"/>
      <c r="BU6" s="406"/>
      <c r="BV6" s="406"/>
      <c r="BW6" s="406"/>
      <c r="BX6" s="406"/>
      <c r="BY6" s="406"/>
      <c r="BZ6" s="406"/>
      <c r="CA6" s="406"/>
      <c r="CB6" s="337"/>
      <c r="CC6" s="337"/>
      <c r="CD6" s="337"/>
      <c r="CE6" s="337"/>
      <c r="CF6" s="337"/>
      <c r="CG6" s="337"/>
      <c r="CH6" s="337"/>
      <c r="CI6" s="337"/>
      <c r="CJ6" s="337"/>
      <c r="CK6" s="337"/>
      <c r="CL6" s="337"/>
      <c r="CM6" s="337"/>
      <c r="CN6" s="337"/>
      <c r="CO6" s="337"/>
      <c r="CP6" s="407"/>
      <c r="CQ6" s="407"/>
      <c r="CR6" s="407"/>
      <c r="CS6" s="407"/>
      <c r="CT6" s="407"/>
      <c r="CU6" s="407"/>
    </row>
    <row r="7" spans="1:99" s="370" customFormat="1" ht="51" customHeight="1">
      <c r="A7" s="409" t="s">
        <v>3</v>
      </c>
      <c r="B7" s="410" t="s">
        <v>10</v>
      </c>
      <c r="C7" s="411" t="s">
        <v>263</v>
      </c>
      <c r="D7" s="412" t="s">
        <v>902</v>
      </c>
      <c r="E7" s="413" t="s">
        <v>9</v>
      </c>
      <c r="F7" s="411" t="s">
        <v>5</v>
      </c>
      <c r="G7" s="411" t="s">
        <v>125</v>
      </c>
      <c r="H7" s="411" t="s">
        <v>48</v>
      </c>
      <c r="I7" s="712" t="s">
        <v>14</v>
      </c>
      <c r="J7" s="414" t="s">
        <v>270</v>
      </c>
      <c r="K7" s="415" t="s">
        <v>4</v>
      </c>
      <c r="L7" s="416" t="s">
        <v>44</v>
      </c>
      <c r="M7" s="417" t="s">
        <v>16</v>
      </c>
      <c r="N7" s="418" t="s">
        <v>99</v>
      </c>
      <c r="O7" s="419" t="s">
        <v>97</v>
      </c>
      <c r="P7" s="420" t="s">
        <v>6</v>
      </c>
      <c r="Q7" s="704" t="s">
        <v>45</v>
      </c>
      <c r="R7" s="421" t="s">
        <v>65</v>
      </c>
      <c r="S7" s="422" t="s">
        <v>20</v>
      </c>
      <c r="T7" s="422" t="s">
        <v>49</v>
      </c>
      <c r="U7" s="423" t="s">
        <v>533</v>
      </c>
      <c r="V7" s="423" t="s">
        <v>530</v>
      </c>
      <c r="W7" s="422" t="s">
        <v>50</v>
      </c>
      <c r="X7" s="422" t="s">
        <v>51</v>
      </c>
      <c r="Y7" s="422" t="s">
        <v>358</v>
      </c>
      <c r="Z7" s="424" t="s">
        <v>53</v>
      </c>
      <c r="AA7" s="423" t="s">
        <v>54</v>
      </c>
      <c r="AB7" s="423" t="s">
        <v>647</v>
      </c>
      <c r="AC7" s="422" t="s">
        <v>52</v>
      </c>
      <c r="AD7" s="422" t="s">
        <v>426</v>
      </c>
      <c r="AE7" s="422" t="s">
        <v>55</v>
      </c>
      <c r="AF7" s="425" t="s">
        <v>57</v>
      </c>
      <c r="AG7" s="422" t="s">
        <v>246</v>
      </c>
      <c r="AH7" s="422" t="s">
        <v>922</v>
      </c>
      <c r="AI7" s="422" t="s">
        <v>58</v>
      </c>
      <c r="AJ7" s="422" t="s">
        <v>903</v>
      </c>
      <c r="AK7" s="422" t="s">
        <v>56</v>
      </c>
      <c r="AL7" s="426" t="s">
        <v>124</v>
      </c>
      <c r="AM7" s="422" t="s">
        <v>70</v>
      </c>
      <c r="AN7" s="426" t="s">
        <v>135</v>
      </c>
      <c r="AO7" s="422" t="s">
        <v>904</v>
      </c>
      <c r="AP7" s="427" t="s">
        <v>384</v>
      </c>
      <c r="AQ7" s="701" t="s">
        <v>331</v>
      </c>
      <c r="AR7" s="429" t="s">
        <v>59</v>
      </c>
      <c r="AS7" s="428" t="s">
        <v>60</v>
      </c>
      <c r="AT7" s="430" t="s">
        <v>434</v>
      </c>
      <c r="AU7" s="431" t="s">
        <v>555</v>
      </c>
      <c r="AV7" s="683" t="s">
        <v>66</v>
      </c>
      <c r="AW7" s="433" t="s">
        <v>61</v>
      </c>
      <c r="AX7" s="422" t="s">
        <v>62</v>
      </c>
      <c r="AY7" s="434" t="s">
        <v>64</v>
      </c>
      <c r="AZ7" s="435"/>
      <c r="BA7" s="435"/>
      <c r="BB7" s="435"/>
      <c r="BC7" s="435"/>
      <c r="BD7" s="366"/>
      <c r="BE7" s="436"/>
      <c r="BF7" s="436"/>
      <c r="BG7" s="436"/>
      <c r="BH7" s="367"/>
      <c r="BI7" s="367"/>
      <c r="BJ7" s="367"/>
      <c r="BK7" s="367"/>
      <c r="BL7" s="367"/>
      <c r="BM7" s="367"/>
      <c r="BN7" s="367"/>
      <c r="BO7" s="367"/>
      <c r="BP7" s="368"/>
      <c r="BQ7" s="368"/>
      <c r="BR7" s="368"/>
      <c r="BS7" s="367"/>
      <c r="BT7" s="367"/>
      <c r="BU7" s="367"/>
      <c r="BV7" s="367"/>
      <c r="BW7" s="367"/>
      <c r="BX7" s="367"/>
      <c r="BY7" s="367"/>
      <c r="BZ7" s="367"/>
      <c r="CA7" s="367"/>
      <c r="CB7" s="368"/>
      <c r="CC7" s="368"/>
      <c r="CD7" s="368"/>
      <c r="CE7" s="368"/>
      <c r="CF7" s="368"/>
      <c r="CG7" s="368"/>
      <c r="CH7" s="368"/>
      <c r="CI7" s="368"/>
      <c r="CJ7" s="368"/>
      <c r="CK7" s="368"/>
      <c r="CL7" s="368"/>
      <c r="CM7" s="368"/>
      <c r="CN7" s="368"/>
      <c r="CO7" s="368"/>
      <c r="CP7" s="369"/>
      <c r="CQ7" s="369"/>
      <c r="CR7" s="369"/>
      <c r="CS7" s="369"/>
      <c r="CT7" s="369"/>
      <c r="CU7" s="369"/>
    </row>
    <row r="8" spans="1:99" s="457" customFormat="1" ht="39.75" customHeight="1">
      <c r="A8" s="437">
        <v>1</v>
      </c>
      <c r="B8" s="438" t="s">
        <v>85</v>
      </c>
      <c r="C8" s="445"/>
      <c r="D8" s="439" t="s">
        <v>203</v>
      </c>
      <c r="E8" s="440" t="s">
        <v>12</v>
      </c>
      <c r="F8" s="423" t="s">
        <v>69</v>
      </c>
      <c r="G8" s="445" t="s">
        <v>126</v>
      </c>
      <c r="H8" s="423" t="s">
        <v>114</v>
      </c>
      <c r="I8" s="713">
        <v>41806</v>
      </c>
      <c r="J8" s="445">
        <v>28862</v>
      </c>
      <c r="K8" s="445" t="s">
        <v>7</v>
      </c>
      <c r="L8" s="514" t="s">
        <v>13</v>
      </c>
      <c r="M8" s="442" t="s">
        <v>89</v>
      </c>
      <c r="N8" s="442"/>
      <c r="O8" s="443">
        <v>3</v>
      </c>
      <c r="P8" s="444">
        <v>408</v>
      </c>
      <c r="Q8" s="857">
        <v>26</v>
      </c>
      <c r="R8" s="705">
        <v>3</v>
      </c>
      <c r="S8" s="446">
        <v>19.5</v>
      </c>
      <c r="T8" s="446">
        <v>0</v>
      </c>
      <c r="U8" s="446">
        <v>0</v>
      </c>
      <c r="V8" s="446">
        <v>0</v>
      </c>
      <c r="W8" s="446">
        <v>0</v>
      </c>
      <c r="X8" s="446">
        <v>0</v>
      </c>
      <c r="Y8" s="646">
        <v>0</v>
      </c>
      <c r="Z8" s="448">
        <v>353.07692307692304</v>
      </c>
      <c r="AA8" s="448">
        <v>0</v>
      </c>
      <c r="AB8" s="448">
        <v>0</v>
      </c>
      <c r="AC8" s="448">
        <v>0</v>
      </c>
      <c r="AD8" s="448">
        <v>0</v>
      </c>
      <c r="AE8" s="448">
        <v>0</v>
      </c>
      <c r="AF8" s="858">
        <v>0</v>
      </c>
      <c r="AG8" s="448">
        <v>9</v>
      </c>
      <c r="AH8" s="448">
        <v>0</v>
      </c>
      <c r="AI8" s="448">
        <v>10</v>
      </c>
      <c r="AJ8" s="448">
        <v>0</v>
      </c>
      <c r="AK8" s="448">
        <v>8</v>
      </c>
      <c r="AL8" s="478">
        <v>6.75</v>
      </c>
      <c r="AM8" s="448">
        <v>0</v>
      </c>
      <c r="AN8" s="448">
        <v>0</v>
      </c>
      <c r="AO8" s="448">
        <v>0</v>
      </c>
      <c r="AP8" s="449">
        <v>386.82692307692304</v>
      </c>
      <c r="AQ8" s="689">
        <v>6</v>
      </c>
      <c r="AR8" s="450">
        <v>0</v>
      </c>
      <c r="AS8" s="448">
        <v>0.5</v>
      </c>
      <c r="AT8" s="142">
        <v>176.76923076923077</v>
      </c>
      <c r="AU8" s="768" t="s">
        <v>558</v>
      </c>
      <c r="AV8" s="142">
        <v>203.56076923076921</v>
      </c>
      <c r="AW8" s="451">
        <v>203</v>
      </c>
      <c r="AX8" s="452">
        <v>2243</v>
      </c>
      <c r="AY8" s="599"/>
      <c r="AZ8" s="454"/>
      <c r="BA8" s="690"/>
      <c r="BB8" s="454"/>
      <c r="BC8" s="454"/>
      <c r="BD8" s="454"/>
      <c r="BE8" s="454"/>
      <c r="BF8" s="454"/>
      <c r="BG8" s="454"/>
      <c r="BH8" s="455"/>
      <c r="BI8" s="455"/>
      <c r="BJ8" s="455"/>
      <c r="BK8" s="455"/>
      <c r="BL8" s="455"/>
      <c r="BM8" s="455"/>
      <c r="BN8" s="455"/>
      <c r="BO8" s="455"/>
      <c r="BP8" s="456"/>
      <c r="BQ8" s="456"/>
      <c r="BR8" s="456"/>
      <c r="BS8" s="455"/>
      <c r="BT8" s="455"/>
      <c r="BU8" s="455"/>
      <c r="BV8" s="455"/>
      <c r="BW8" s="455"/>
      <c r="BX8" s="455"/>
      <c r="BY8" s="455"/>
      <c r="BZ8" s="455"/>
      <c r="CA8" s="455"/>
      <c r="CB8" s="456"/>
      <c r="CC8" s="456"/>
      <c r="CD8" s="456"/>
      <c r="CE8" s="456"/>
      <c r="CF8" s="456"/>
      <c r="CG8" s="456"/>
      <c r="CH8" s="456"/>
      <c r="CI8" s="456"/>
      <c r="CJ8" s="456"/>
      <c r="CK8" s="456"/>
      <c r="CL8" s="456"/>
      <c r="CM8" s="456"/>
      <c r="CN8" s="456"/>
      <c r="CO8" s="456"/>
      <c r="CP8" s="456"/>
      <c r="CQ8" s="456"/>
      <c r="CR8" s="456"/>
      <c r="CS8" s="456"/>
      <c r="CT8" s="456"/>
      <c r="CU8" s="456"/>
    </row>
    <row r="9" spans="1:99" s="460" customFormat="1" ht="36" customHeight="1">
      <c r="A9" s="437">
        <v>2</v>
      </c>
      <c r="B9" s="438" t="s">
        <v>86</v>
      </c>
      <c r="C9" s="445"/>
      <c r="D9" s="439" t="s">
        <v>546</v>
      </c>
      <c r="E9" s="440" t="s">
        <v>547</v>
      </c>
      <c r="F9" s="423" t="s">
        <v>90</v>
      </c>
      <c r="G9" s="445" t="s">
        <v>126</v>
      </c>
      <c r="H9" s="423" t="s">
        <v>115</v>
      </c>
      <c r="I9" s="713">
        <v>41834</v>
      </c>
      <c r="J9" s="445">
        <v>31328</v>
      </c>
      <c r="K9" s="445" t="s">
        <v>8</v>
      </c>
      <c r="L9" s="514" t="s">
        <v>13</v>
      </c>
      <c r="M9" s="442" t="s">
        <v>89</v>
      </c>
      <c r="N9" s="458"/>
      <c r="O9" s="632">
        <v>1</v>
      </c>
      <c r="P9" s="444">
        <v>408</v>
      </c>
      <c r="Q9" s="705">
        <v>26</v>
      </c>
      <c r="R9" s="705">
        <v>3</v>
      </c>
      <c r="S9" s="446">
        <v>20</v>
      </c>
      <c r="T9" s="446">
        <v>0</v>
      </c>
      <c r="U9" s="446">
        <v>0</v>
      </c>
      <c r="V9" s="446">
        <v>0</v>
      </c>
      <c r="W9" s="446">
        <v>0</v>
      </c>
      <c r="X9" s="446">
        <v>0</v>
      </c>
      <c r="Y9" s="646">
        <v>0</v>
      </c>
      <c r="Z9" s="448">
        <v>360.92307692307691</v>
      </c>
      <c r="AA9" s="448">
        <v>0</v>
      </c>
      <c r="AB9" s="448">
        <v>0</v>
      </c>
      <c r="AC9" s="448">
        <v>0</v>
      </c>
      <c r="AD9" s="448">
        <v>0</v>
      </c>
      <c r="AE9" s="448">
        <v>0</v>
      </c>
      <c r="AF9" s="858">
        <v>0</v>
      </c>
      <c r="AG9" s="448">
        <v>9</v>
      </c>
      <c r="AH9" s="448">
        <v>0</v>
      </c>
      <c r="AI9" s="448">
        <v>10</v>
      </c>
      <c r="AJ9" s="448">
        <v>0</v>
      </c>
      <c r="AK9" s="448">
        <v>8</v>
      </c>
      <c r="AL9" s="478">
        <v>8</v>
      </c>
      <c r="AM9" s="448">
        <v>0</v>
      </c>
      <c r="AN9" s="448">
        <v>0</v>
      </c>
      <c r="AO9" s="448">
        <v>0</v>
      </c>
      <c r="AP9" s="449">
        <v>395.92307692307691</v>
      </c>
      <c r="AQ9" s="689">
        <v>6</v>
      </c>
      <c r="AR9" s="450">
        <v>0</v>
      </c>
      <c r="AS9" s="448">
        <v>0.5</v>
      </c>
      <c r="AT9" s="142">
        <v>210.15384615384613</v>
      </c>
      <c r="AU9" s="769" t="s">
        <v>639</v>
      </c>
      <c r="AV9" s="142">
        <v>179.26615384615388</v>
      </c>
      <c r="AW9" s="451">
        <v>179</v>
      </c>
      <c r="AX9" s="452">
        <v>1065</v>
      </c>
      <c r="AY9" s="650"/>
      <c r="AZ9" s="454"/>
      <c r="BA9" s="691"/>
      <c r="BB9" s="454"/>
      <c r="BC9" s="454"/>
      <c r="BD9" s="454"/>
      <c r="BE9" s="454"/>
      <c r="BF9" s="454"/>
      <c r="BG9" s="454"/>
      <c r="BH9" s="455"/>
      <c r="BI9" s="455"/>
      <c r="BJ9" s="455"/>
      <c r="BK9" s="455"/>
      <c r="BL9" s="455"/>
      <c r="BM9" s="455"/>
      <c r="BN9" s="455"/>
      <c r="BO9" s="455"/>
      <c r="BP9" s="455"/>
      <c r="BQ9" s="455"/>
      <c r="BR9" s="455"/>
      <c r="BS9" s="455"/>
      <c r="BT9" s="455"/>
      <c r="BU9" s="455"/>
      <c r="BV9" s="455"/>
      <c r="BW9" s="455"/>
      <c r="BX9" s="455"/>
      <c r="BY9" s="455"/>
      <c r="BZ9" s="455"/>
      <c r="CA9" s="455"/>
      <c r="CB9" s="455"/>
      <c r="CC9" s="455"/>
      <c r="CD9" s="455"/>
      <c r="CE9" s="455"/>
      <c r="CF9" s="455"/>
      <c r="CG9" s="455"/>
      <c r="CH9" s="455"/>
      <c r="CI9" s="455"/>
      <c r="CJ9" s="455"/>
      <c r="CK9" s="455"/>
      <c r="CL9" s="455"/>
      <c r="CM9" s="455"/>
      <c r="CN9" s="455"/>
      <c r="CO9" s="455"/>
      <c r="CP9" s="455"/>
      <c r="CQ9" s="455"/>
      <c r="CR9" s="455"/>
      <c r="CS9" s="455"/>
      <c r="CT9" s="455"/>
      <c r="CU9" s="455"/>
    </row>
    <row r="10" spans="1:99" s="462" customFormat="1" ht="39.75" customHeight="1">
      <c r="A10" s="437">
        <v>3</v>
      </c>
      <c r="B10" s="438" t="s">
        <v>95</v>
      </c>
      <c r="C10" s="445"/>
      <c r="D10" s="439" t="s">
        <v>93</v>
      </c>
      <c r="E10" s="440" t="s">
        <v>94</v>
      </c>
      <c r="F10" s="423" t="s">
        <v>113</v>
      </c>
      <c r="G10" s="445" t="s">
        <v>113</v>
      </c>
      <c r="H10" s="423" t="s">
        <v>511</v>
      </c>
      <c r="I10" s="713">
        <v>41836</v>
      </c>
      <c r="J10" s="445">
        <v>29745</v>
      </c>
      <c r="K10" s="445" t="s">
        <v>7</v>
      </c>
      <c r="L10" s="514" t="s">
        <v>13</v>
      </c>
      <c r="M10" s="442" t="s">
        <v>89</v>
      </c>
      <c r="N10" s="458"/>
      <c r="O10" s="632">
        <v>2</v>
      </c>
      <c r="P10" s="444">
        <v>298</v>
      </c>
      <c r="Q10" s="705">
        <v>26</v>
      </c>
      <c r="R10" s="705">
        <v>3</v>
      </c>
      <c r="S10" s="446">
        <v>20.25</v>
      </c>
      <c r="T10" s="446">
        <v>0</v>
      </c>
      <c r="U10" s="446">
        <v>0</v>
      </c>
      <c r="V10" s="446">
        <v>0</v>
      </c>
      <c r="W10" s="446">
        <v>0</v>
      </c>
      <c r="X10" s="446">
        <v>0</v>
      </c>
      <c r="Y10" s="646">
        <v>0</v>
      </c>
      <c r="Z10" s="448">
        <v>266.48076923076923</v>
      </c>
      <c r="AA10" s="448">
        <v>0</v>
      </c>
      <c r="AB10" s="448">
        <v>0</v>
      </c>
      <c r="AC10" s="448">
        <v>0</v>
      </c>
      <c r="AD10" s="448">
        <v>0</v>
      </c>
      <c r="AE10" s="448">
        <v>0</v>
      </c>
      <c r="AF10" s="858">
        <v>0</v>
      </c>
      <c r="AG10" s="448">
        <v>9</v>
      </c>
      <c r="AH10" s="448">
        <v>0</v>
      </c>
      <c r="AI10" s="448">
        <v>10</v>
      </c>
      <c r="AJ10" s="448">
        <v>0</v>
      </c>
      <c r="AK10" s="448">
        <v>8</v>
      </c>
      <c r="AL10" s="478">
        <v>8.75</v>
      </c>
      <c r="AM10" s="448">
        <v>0</v>
      </c>
      <c r="AN10" s="448">
        <v>0</v>
      </c>
      <c r="AO10" s="448">
        <v>0</v>
      </c>
      <c r="AP10" s="449">
        <v>302.23076923076923</v>
      </c>
      <c r="AQ10" s="689">
        <v>6</v>
      </c>
      <c r="AR10" s="450">
        <v>0</v>
      </c>
      <c r="AS10" s="448">
        <v>0</v>
      </c>
      <c r="AT10" s="142">
        <v>148.42307692307693</v>
      </c>
      <c r="AU10" s="770" t="s">
        <v>576</v>
      </c>
      <c r="AV10" s="142">
        <v>147.80692307692308</v>
      </c>
      <c r="AW10" s="451">
        <v>147</v>
      </c>
      <c r="AX10" s="452">
        <v>3228</v>
      </c>
      <c r="AY10" s="650"/>
      <c r="AZ10" s="454"/>
      <c r="BA10" s="692"/>
      <c r="BB10" s="454"/>
      <c r="BC10" s="454"/>
      <c r="BD10" s="454"/>
      <c r="BE10" s="454"/>
      <c r="BF10" s="454"/>
      <c r="BG10" s="454"/>
      <c r="BH10" s="461"/>
      <c r="BI10" s="461"/>
      <c r="BJ10" s="461"/>
      <c r="BK10" s="461"/>
      <c r="BL10" s="461"/>
      <c r="BM10" s="461"/>
      <c r="BN10" s="461"/>
      <c r="BO10" s="461"/>
      <c r="BP10" s="461"/>
      <c r="BQ10" s="461"/>
      <c r="BR10" s="461"/>
      <c r="BS10" s="461"/>
      <c r="BT10" s="461"/>
      <c r="BU10" s="461"/>
      <c r="BV10" s="461"/>
      <c r="BW10" s="461"/>
      <c r="BX10" s="461"/>
      <c r="BY10" s="461"/>
      <c r="BZ10" s="461"/>
      <c r="CA10" s="461"/>
      <c r="CB10" s="461"/>
      <c r="CC10" s="461"/>
      <c r="CD10" s="461"/>
      <c r="CE10" s="461"/>
      <c r="CF10" s="461"/>
      <c r="CG10" s="461"/>
      <c r="CH10" s="461"/>
      <c r="CI10" s="461"/>
      <c r="CJ10" s="461"/>
      <c r="CK10" s="461"/>
      <c r="CL10" s="461"/>
      <c r="CM10" s="461"/>
      <c r="CN10" s="461"/>
      <c r="CO10" s="461"/>
      <c r="CP10" s="461"/>
      <c r="CQ10" s="461"/>
      <c r="CR10" s="461"/>
      <c r="CS10" s="461"/>
      <c r="CT10" s="461"/>
      <c r="CU10" s="461"/>
    </row>
    <row r="11" spans="1:99" s="462" customFormat="1" ht="39.75" customHeight="1">
      <c r="A11" s="437">
        <v>4</v>
      </c>
      <c r="B11" s="438" t="s">
        <v>100</v>
      </c>
      <c r="C11" s="445"/>
      <c r="D11" s="439" t="s">
        <v>83</v>
      </c>
      <c r="E11" s="440" t="s">
        <v>84</v>
      </c>
      <c r="F11" s="423" t="s">
        <v>110</v>
      </c>
      <c r="G11" s="445" t="s">
        <v>110</v>
      </c>
      <c r="H11" s="423" t="s">
        <v>114</v>
      </c>
      <c r="I11" s="713">
        <v>41852</v>
      </c>
      <c r="J11" s="445">
        <v>33394</v>
      </c>
      <c r="K11" s="445" t="s">
        <v>7</v>
      </c>
      <c r="L11" s="514" t="s">
        <v>13</v>
      </c>
      <c r="M11" s="442" t="s">
        <v>89</v>
      </c>
      <c r="N11" s="463"/>
      <c r="O11" s="445">
        <v>1</v>
      </c>
      <c r="P11" s="444">
        <v>261</v>
      </c>
      <c r="Q11" s="705">
        <v>26</v>
      </c>
      <c r="R11" s="705">
        <v>3</v>
      </c>
      <c r="S11" s="446">
        <v>20</v>
      </c>
      <c r="T11" s="446">
        <v>0</v>
      </c>
      <c r="U11" s="446">
        <v>0</v>
      </c>
      <c r="V11" s="446">
        <v>0</v>
      </c>
      <c r="W11" s="446">
        <v>0</v>
      </c>
      <c r="X11" s="446">
        <v>0</v>
      </c>
      <c r="Y11" s="646">
        <v>0</v>
      </c>
      <c r="Z11" s="448">
        <v>230.88461538461539</v>
      </c>
      <c r="AA11" s="448">
        <v>0</v>
      </c>
      <c r="AB11" s="448">
        <v>0</v>
      </c>
      <c r="AC11" s="448">
        <v>0</v>
      </c>
      <c r="AD11" s="448">
        <v>0</v>
      </c>
      <c r="AE11" s="448">
        <v>0</v>
      </c>
      <c r="AF11" s="858">
        <v>0</v>
      </c>
      <c r="AG11" s="448">
        <v>9</v>
      </c>
      <c r="AH11" s="448">
        <v>0</v>
      </c>
      <c r="AI11" s="448">
        <v>10</v>
      </c>
      <c r="AJ11" s="448">
        <v>0</v>
      </c>
      <c r="AK11" s="448">
        <v>8</v>
      </c>
      <c r="AL11" s="478">
        <v>8.25</v>
      </c>
      <c r="AM11" s="448">
        <v>0</v>
      </c>
      <c r="AN11" s="448">
        <v>0</v>
      </c>
      <c r="AO11" s="448">
        <v>0</v>
      </c>
      <c r="AP11" s="449">
        <v>266.13461538461536</v>
      </c>
      <c r="AQ11" s="689">
        <v>5.4889999999999999</v>
      </c>
      <c r="AR11" s="450">
        <v>0</v>
      </c>
      <c r="AS11" s="448">
        <v>0</v>
      </c>
      <c r="AT11" s="142">
        <v>112.38461538461539</v>
      </c>
      <c r="AU11" s="771" t="s">
        <v>608</v>
      </c>
      <c r="AV11" s="142">
        <v>148.26538461538459</v>
      </c>
      <c r="AW11" s="451">
        <v>148</v>
      </c>
      <c r="AX11" s="452">
        <v>1062</v>
      </c>
      <c r="AY11" s="650"/>
      <c r="AZ11" s="454"/>
      <c r="BA11" s="692"/>
      <c r="BB11" s="454"/>
      <c r="BC11" s="454"/>
      <c r="BD11" s="454"/>
      <c r="BE11" s="454"/>
      <c r="BF11" s="454"/>
      <c r="BG11" s="454"/>
      <c r="BH11" s="461"/>
      <c r="BI11" s="461"/>
      <c r="BJ11" s="461"/>
      <c r="BK11" s="461"/>
      <c r="BL11" s="461"/>
      <c r="BM11" s="461"/>
      <c r="BN11" s="461"/>
      <c r="BO11" s="461"/>
      <c r="BP11" s="461"/>
      <c r="BQ11" s="461"/>
      <c r="BR11" s="461"/>
      <c r="BS11" s="461"/>
      <c r="BT11" s="461"/>
      <c r="BU11" s="461"/>
      <c r="BV11" s="461"/>
      <c r="BW11" s="461"/>
      <c r="BX11" s="461"/>
      <c r="BY11" s="461"/>
      <c r="BZ11" s="461"/>
      <c r="CA11" s="461"/>
      <c r="CB11" s="461"/>
      <c r="CC11" s="461"/>
      <c r="CD11" s="461"/>
      <c r="CE11" s="461"/>
      <c r="CF11" s="461"/>
      <c r="CG11" s="461"/>
      <c r="CH11" s="461"/>
      <c r="CI11" s="461"/>
      <c r="CJ11" s="461"/>
      <c r="CK11" s="461"/>
      <c r="CL11" s="461"/>
      <c r="CM11" s="461"/>
      <c r="CN11" s="461"/>
      <c r="CO11" s="461"/>
      <c r="CP11" s="461"/>
      <c r="CQ11" s="461"/>
      <c r="CR11" s="461"/>
      <c r="CS11" s="461"/>
      <c r="CT11" s="461"/>
      <c r="CU11" s="461"/>
    </row>
    <row r="12" spans="1:99" s="462" customFormat="1" ht="39.75" customHeight="1">
      <c r="A12" s="437">
        <v>5</v>
      </c>
      <c r="B12" s="438" t="s">
        <v>103</v>
      </c>
      <c r="C12" s="445"/>
      <c r="D12" s="439" t="s">
        <v>104</v>
      </c>
      <c r="E12" s="440" t="s">
        <v>105</v>
      </c>
      <c r="F12" s="423" t="s">
        <v>69</v>
      </c>
      <c r="G12" s="445" t="s">
        <v>126</v>
      </c>
      <c r="H12" s="423" t="s">
        <v>115</v>
      </c>
      <c r="I12" s="713">
        <v>41866</v>
      </c>
      <c r="J12" s="445">
        <v>32116</v>
      </c>
      <c r="K12" s="445" t="s">
        <v>7</v>
      </c>
      <c r="L12" s="514" t="s">
        <v>13</v>
      </c>
      <c r="M12" s="442" t="s">
        <v>89</v>
      </c>
      <c r="N12" s="463"/>
      <c r="O12" s="445">
        <v>2</v>
      </c>
      <c r="P12" s="444">
        <v>770</v>
      </c>
      <c r="Q12" s="705">
        <v>26</v>
      </c>
      <c r="R12" s="705">
        <v>3</v>
      </c>
      <c r="S12" s="446">
        <v>20</v>
      </c>
      <c r="T12" s="446">
        <v>0</v>
      </c>
      <c r="U12" s="446">
        <v>0</v>
      </c>
      <c r="V12" s="446">
        <v>0</v>
      </c>
      <c r="W12" s="446">
        <v>0</v>
      </c>
      <c r="X12" s="446">
        <v>0</v>
      </c>
      <c r="Y12" s="646">
        <v>0</v>
      </c>
      <c r="Z12" s="448">
        <v>681.15384615384619</v>
      </c>
      <c r="AA12" s="448">
        <v>0</v>
      </c>
      <c r="AB12" s="448">
        <v>0</v>
      </c>
      <c r="AC12" s="448">
        <v>0</v>
      </c>
      <c r="AD12" s="448">
        <v>0</v>
      </c>
      <c r="AE12" s="448">
        <v>0</v>
      </c>
      <c r="AF12" s="858">
        <v>0</v>
      </c>
      <c r="AG12" s="448">
        <v>9</v>
      </c>
      <c r="AH12" s="448">
        <v>0</v>
      </c>
      <c r="AI12" s="448">
        <v>10</v>
      </c>
      <c r="AJ12" s="448">
        <v>0</v>
      </c>
      <c r="AK12" s="448">
        <v>8</v>
      </c>
      <c r="AL12" s="478">
        <v>8.5</v>
      </c>
      <c r="AM12" s="448">
        <v>0</v>
      </c>
      <c r="AN12" s="448">
        <v>0</v>
      </c>
      <c r="AO12" s="448">
        <v>0</v>
      </c>
      <c r="AP12" s="449">
        <v>716.65384615384619</v>
      </c>
      <c r="AQ12" s="689">
        <v>6</v>
      </c>
      <c r="AR12" s="450">
        <v>0</v>
      </c>
      <c r="AS12" s="448">
        <v>0.5</v>
      </c>
      <c r="AT12" s="142">
        <v>384.69230769230774</v>
      </c>
      <c r="AU12" s="772">
        <v>7002550012651</v>
      </c>
      <c r="AV12" s="142">
        <v>325.45769230769224</v>
      </c>
      <c r="AW12" s="451">
        <v>325</v>
      </c>
      <c r="AX12" s="452">
        <v>1831</v>
      </c>
      <c r="AY12" s="650"/>
      <c r="AZ12" s="454"/>
      <c r="BA12" s="692"/>
      <c r="BB12" s="454"/>
      <c r="BC12" s="454"/>
      <c r="BD12" s="454"/>
      <c r="BE12" s="454"/>
      <c r="BF12" s="454"/>
      <c r="BG12" s="454"/>
      <c r="BH12" s="461"/>
      <c r="BI12" s="461"/>
      <c r="BJ12" s="461"/>
      <c r="BK12" s="461"/>
      <c r="BL12" s="461"/>
      <c r="BM12" s="461"/>
      <c r="BN12" s="461"/>
      <c r="BO12" s="461"/>
      <c r="BP12" s="461"/>
      <c r="BQ12" s="461"/>
      <c r="BR12" s="461"/>
      <c r="BS12" s="461"/>
      <c r="BT12" s="461"/>
      <c r="BU12" s="461"/>
      <c r="BV12" s="461"/>
      <c r="BW12" s="461"/>
      <c r="BX12" s="461"/>
      <c r="BY12" s="461"/>
      <c r="BZ12" s="461"/>
      <c r="CA12" s="461"/>
      <c r="CB12" s="461"/>
      <c r="CC12" s="461"/>
      <c r="CD12" s="461"/>
      <c r="CE12" s="461"/>
      <c r="CF12" s="461"/>
      <c r="CG12" s="461"/>
      <c r="CH12" s="461"/>
      <c r="CI12" s="461"/>
      <c r="CJ12" s="461"/>
      <c r="CK12" s="461"/>
      <c r="CL12" s="461"/>
      <c r="CM12" s="461"/>
      <c r="CN12" s="461"/>
      <c r="CO12" s="461"/>
      <c r="CP12" s="461"/>
      <c r="CQ12" s="461"/>
      <c r="CR12" s="461"/>
      <c r="CS12" s="461"/>
      <c r="CT12" s="461"/>
      <c r="CU12" s="461"/>
    </row>
    <row r="13" spans="1:99" s="462" customFormat="1" ht="39.75" customHeight="1">
      <c r="A13" s="437">
        <v>6</v>
      </c>
      <c r="B13" s="438" t="s">
        <v>107</v>
      </c>
      <c r="C13" s="445"/>
      <c r="D13" s="439" t="s">
        <v>108</v>
      </c>
      <c r="E13" s="440" t="s">
        <v>109</v>
      </c>
      <c r="F13" s="423" t="s">
        <v>96</v>
      </c>
      <c r="G13" s="445" t="s">
        <v>126</v>
      </c>
      <c r="H13" s="423" t="s">
        <v>115</v>
      </c>
      <c r="I13" s="713">
        <v>41892</v>
      </c>
      <c r="J13" s="445">
        <v>31171</v>
      </c>
      <c r="K13" s="445" t="s">
        <v>8</v>
      </c>
      <c r="L13" s="514" t="s">
        <v>13</v>
      </c>
      <c r="M13" s="442" t="s">
        <v>89</v>
      </c>
      <c r="N13" s="463"/>
      <c r="O13" s="445">
        <v>2</v>
      </c>
      <c r="P13" s="444">
        <v>286</v>
      </c>
      <c r="Q13" s="705">
        <v>26</v>
      </c>
      <c r="R13" s="705">
        <v>3</v>
      </c>
      <c r="S13" s="446">
        <v>18.5</v>
      </c>
      <c r="T13" s="446">
        <v>0</v>
      </c>
      <c r="U13" s="446">
        <v>0</v>
      </c>
      <c r="V13" s="446">
        <v>0</v>
      </c>
      <c r="W13" s="446">
        <v>0</v>
      </c>
      <c r="X13" s="446">
        <v>0</v>
      </c>
      <c r="Y13" s="646">
        <v>0</v>
      </c>
      <c r="Z13" s="448">
        <v>236.5</v>
      </c>
      <c r="AA13" s="448">
        <v>0</v>
      </c>
      <c r="AB13" s="448">
        <v>0</v>
      </c>
      <c r="AC13" s="448">
        <v>0</v>
      </c>
      <c r="AD13" s="448">
        <v>0</v>
      </c>
      <c r="AE13" s="448">
        <v>0</v>
      </c>
      <c r="AF13" s="858">
        <v>0</v>
      </c>
      <c r="AG13" s="448">
        <v>9</v>
      </c>
      <c r="AH13" s="448">
        <v>0</v>
      </c>
      <c r="AI13" s="448">
        <v>10</v>
      </c>
      <c r="AJ13" s="448">
        <v>0</v>
      </c>
      <c r="AK13" s="448">
        <v>8</v>
      </c>
      <c r="AL13" s="478">
        <v>6.5</v>
      </c>
      <c r="AM13" s="448">
        <v>0</v>
      </c>
      <c r="AN13" s="448">
        <v>0</v>
      </c>
      <c r="AO13" s="448">
        <v>0</v>
      </c>
      <c r="AP13" s="449">
        <v>270</v>
      </c>
      <c r="AQ13" s="689">
        <v>5.5687499999999996</v>
      </c>
      <c r="AR13" s="450">
        <v>0</v>
      </c>
      <c r="AS13" s="448">
        <v>0.5</v>
      </c>
      <c r="AT13" s="142">
        <v>110</v>
      </c>
      <c r="AU13" s="773" t="s">
        <v>636</v>
      </c>
      <c r="AV13" s="142">
        <v>153.93</v>
      </c>
      <c r="AW13" s="451">
        <v>153</v>
      </c>
      <c r="AX13" s="452">
        <v>3720</v>
      </c>
      <c r="AY13" s="650"/>
      <c r="AZ13" s="454"/>
      <c r="BA13" s="692"/>
      <c r="BB13" s="454"/>
      <c r="BC13" s="454"/>
      <c r="BD13" s="454"/>
      <c r="BE13" s="454"/>
      <c r="BF13" s="454"/>
      <c r="BG13" s="454"/>
      <c r="BH13" s="461"/>
      <c r="BI13" s="461"/>
      <c r="BJ13" s="461"/>
      <c r="BK13" s="461"/>
      <c r="BL13" s="461"/>
      <c r="BM13" s="461"/>
      <c r="BN13" s="461"/>
      <c r="BO13" s="461"/>
      <c r="BP13" s="461"/>
      <c r="BQ13" s="461"/>
      <c r="BR13" s="461"/>
      <c r="BS13" s="461"/>
      <c r="BT13" s="461"/>
      <c r="BU13" s="461"/>
      <c r="BV13" s="461"/>
      <c r="BW13" s="461"/>
      <c r="BX13" s="461"/>
      <c r="BY13" s="461"/>
      <c r="BZ13" s="461"/>
      <c r="CA13" s="461"/>
      <c r="CB13" s="461"/>
      <c r="CC13" s="461"/>
      <c r="CD13" s="461"/>
      <c r="CE13" s="461"/>
      <c r="CF13" s="461"/>
      <c r="CG13" s="461"/>
      <c r="CH13" s="461"/>
      <c r="CI13" s="461"/>
      <c r="CJ13" s="461"/>
      <c r="CK13" s="461"/>
      <c r="CL13" s="461"/>
      <c r="CM13" s="461"/>
      <c r="CN13" s="461"/>
      <c r="CO13" s="461"/>
      <c r="CP13" s="461"/>
      <c r="CQ13" s="461"/>
      <c r="CR13" s="461"/>
      <c r="CS13" s="461"/>
      <c r="CT13" s="461"/>
      <c r="CU13" s="461"/>
    </row>
    <row r="14" spans="1:99" s="462" customFormat="1" ht="39.75" customHeight="1">
      <c r="A14" s="437">
        <v>7</v>
      </c>
      <c r="B14" s="438" t="s">
        <v>106</v>
      </c>
      <c r="C14" s="445"/>
      <c r="D14" s="439" t="s">
        <v>118</v>
      </c>
      <c r="E14" s="440" t="s">
        <v>117</v>
      </c>
      <c r="F14" s="423" t="s">
        <v>113</v>
      </c>
      <c r="G14" s="445" t="s">
        <v>113</v>
      </c>
      <c r="H14" s="423" t="s">
        <v>92</v>
      </c>
      <c r="I14" s="713">
        <v>41939</v>
      </c>
      <c r="J14" s="445">
        <v>32057</v>
      </c>
      <c r="K14" s="445" t="s">
        <v>7</v>
      </c>
      <c r="L14" s="514" t="s">
        <v>13</v>
      </c>
      <c r="M14" s="442" t="s">
        <v>89</v>
      </c>
      <c r="N14" s="463"/>
      <c r="O14" s="445">
        <v>2</v>
      </c>
      <c r="P14" s="444">
        <v>286</v>
      </c>
      <c r="Q14" s="705">
        <v>26</v>
      </c>
      <c r="R14" s="705">
        <v>3</v>
      </c>
      <c r="S14" s="446">
        <v>20.5</v>
      </c>
      <c r="T14" s="446">
        <v>0</v>
      </c>
      <c r="U14" s="446">
        <v>0</v>
      </c>
      <c r="V14" s="446">
        <v>0</v>
      </c>
      <c r="W14" s="446">
        <v>0</v>
      </c>
      <c r="X14" s="446">
        <v>0</v>
      </c>
      <c r="Y14" s="646">
        <v>0</v>
      </c>
      <c r="Z14" s="448">
        <v>258.5</v>
      </c>
      <c r="AA14" s="448">
        <v>0</v>
      </c>
      <c r="AB14" s="448">
        <v>0</v>
      </c>
      <c r="AC14" s="448">
        <v>0</v>
      </c>
      <c r="AD14" s="448">
        <v>0</v>
      </c>
      <c r="AE14" s="448">
        <v>0</v>
      </c>
      <c r="AF14" s="858">
        <v>0</v>
      </c>
      <c r="AG14" s="448">
        <v>9</v>
      </c>
      <c r="AH14" s="448">
        <v>0</v>
      </c>
      <c r="AI14" s="448">
        <v>10</v>
      </c>
      <c r="AJ14" s="448">
        <v>0</v>
      </c>
      <c r="AK14" s="448">
        <v>8</v>
      </c>
      <c r="AL14" s="478">
        <v>8.75</v>
      </c>
      <c r="AM14" s="448">
        <v>0</v>
      </c>
      <c r="AN14" s="448">
        <v>0</v>
      </c>
      <c r="AO14" s="448">
        <v>0</v>
      </c>
      <c r="AP14" s="449">
        <v>294.25</v>
      </c>
      <c r="AQ14" s="689">
        <v>6</v>
      </c>
      <c r="AR14" s="450">
        <v>0</v>
      </c>
      <c r="AS14" s="448">
        <v>0.5</v>
      </c>
      <c r="AT14" s="142">
        <v>149</v>
      </c>
      <c r="AU14" s="774" t="s">
        <v>561</v>
      </c>
      <c r="AV14" s="142">
        <v>138.75</v>
      </c>
      <c r="AW14" s="451">
        <v>138</v>
      </c>
      <c r="AX14" s="452">
        <v>3000</v>
      </c>
      <c r="AY14" s="650"/>
      <c r="AZ14" s="454"/>
      <c r="BA14" s="692"/>
      <c r="BB14" s="454"/>
      <c r="BC14" s="454"/>
      <c r="BD14" s="454"/>
      <c r="BE14" s="454"/>
      <c r="BF14" s="454"/>
      <c r="BG14" s="454"/>
      <c r="BH14" s="461"/>
      <c r="BI14" s="461"/>
      <c r="BJ14" s="461"/>
      <c r="BK14" s="461"/>
      <c r="BL14" s="461"/>
      <c r="BM14" s="461"/>
      <c r="BN14" s="461"/>
      <c r="BO14" s="461"/>
      <c r="BP14" s="461"/>
      <c r="BQ14" s="461"/>
      <c r="BR14" s="461"/>
      <c r="BS14" s="461"/>
      <c r="BT14" s="461"/>
      <c r="BU14" s="461"/>
      <c r="BV14" s="461"/>
      <c r="BW14" s="461"/>
      <c r="BX14" s="461"/>
      <c r="BY14" s="461"/>
      <c r="BZ14" s="461"/>
      <c r="CA14" s="461"/>
      <c r="CB14" s="461"/>
      <c r="CC14" s="461"/>
      <c r="CD14" s="461"/>
      <c r="CE14" s="461"/>
      <c r="CF14" s="461"/>
      <c r="CG14" s="461"/>
      <c r="CH14" s="461"/>
      <c r="CI14" s="461"/>
      <c r="CJ14" s="461"/>
      <c r="CK14" s="461"/>
      <c r="CL14" s="461"/>
      <c r="CM14" s="461"/>
      <c r="CN14" s="461"/>
      <c r="CO14" s="461"/>
      <c r="CP14" s="461"/>
      <c r="CQ14" s="461"/>
      <c r="CR14" s="461"/>
      <c r="CS14" s="461"/>
      <c r="CT14" s="461"/>
      <c r="CU14" s="461"/>
    </row>
    <row r="15" spans="1:99" s="462" customFormat="1" ht="39.75" customHeight="1">
      <c r="A15" s="437">
        <v>8</v>
      </c>
      <c r="B15" s="438" t="s">
        <v>119</v>
      </c>
      <c r="C15" s="445"/>
      <c r="D15" s="439" t="s">
        <v>120</v>
      </c>
      <c r="E15" s="440" t="s">
        <v>121</v>
      </c>
      <c r="F15" s="423" t="s">
        <v>112</v>
      </c>
      <c r="G15" s="445" t="s">
        <v>112</v>
      </c>
      <c r="H15" s="423" t="s">
        <v>115</v>
      </c>
      <c r="I15" s="713">
        <v>41944</v>
      </c>
      <c r="J15" s="445">
        <v>33915</v>
      </c>
      <c r="K15" s="445" t="s">
        <v>7</v>
      </c>
      <c r="L15" s="514" t="s">
        <v>13</v>
      </c>
      <c r="M15" s="442" t="s">
        <v>89</v>
      </c>
      <c r="N15" s="442"/>
      <c r="O15" s="445">
        <v>1</v>
      </c>
      <c r="P15" s="444">
        <v>460</v>
      </c>
      <c r="Q15" s="705">
        <v>26</v>
      </c>
      <c r="R15" s="705">
        <v>3</v>
      </c>
      <c r="S15" s="446">
        <v>17.25</v>
      </c>
      <c r="T15" s="446">
        <v>0</v>
      </c>
      <c r="U15" s="446">
        <v>0</v>
      </c>
      <c r="V15" s="446">
        <v>0</v>
      </c>
      <c r="W15" s="446">
        <v>0</v>
      </c>
      <c r="X15" s="446">
        <v>0</v>
      </c>
      <c r="Y15" s="646">
        <v>0</v>
      </c>
      <c r="Z15" s="448">
        <v>358.26923076923077</v>
      </c>
      <c r="AA15" s="448">
        <v>0</v>
      </c>
      <c r="AB15" s="448">
        <v>0</v>
      </c>
      <c r="AC15" s="448">
        <v>0</v>
      </c>
      <c r="AD15" s="448">
        <v>0</v>
      </c>
      <c r="AE15" s="448">
        <v>0</v>
      </c>
      <c r="AF15" s="858">
        <v>0</v>
      </c>
      <c r="AG15" s="448">
        <v>9</v>
      </c>
      <c r="AH15" s="448">
        <v>0</v>
      </c>
      <c r="AI15" s="448">
        <v>10</v>
      </c>
      <c r="AJ15" s="448">
        <v>0</v>
      </c>
      <c r="AK15" s="448">
        <v>8</v>
      </c>
      <c r="AL15" s="478">
        <v>5.75</v>
      </c>
      <c r="AM15" s="448">
        <v>0</v>
      </c>
      <c r="AN15" s="448">
        <v>0</v>
      </c>
      <c r="AO15" s="448">
        <v>0</v>
      </c>
      <c r="AP15" s="449">
        <v>391.01923076923077</v>
      </c>
      <c r="AQ15" s="689">
        <v>6</v>
      </c>
      <c r="AR15" s="450">
        <v>0</v>
      </c>
      <c r="AS15" s="448">
        <v>0.5</v>
      </c>
      <c r="AT15" s="142">
        <v>151.53846153846155</v>
      </c>
      <c r="AU15" s="775" t="s">
        <v>614</v>
      </c>
      <c r="AV15" s="142">
        <v>232.98153846153843</v>
      </c>
      <c r="AW15" s="451">
        <v>232</v>
      </c>
      <c r="AX15" s="452">
        <v>3926</v>
      </c>
      <c r="AY15" s="650"/>
      <c r="AZ15" s="454"/>
      <c r="BA15" s="692"/>
      <c r="BB15" s="454"/>
      <c r="BC15" s="454"/>
      <c r="BD15" s="454"/>
      <c r="BE15" s="454"/>
      <c r="BF15" s="454"/>
      <c r="BG15" s="454"/>
      <c r="BH15" s="461"/>
      <c r="BI15" s="461"/>
      <c r="BJ15" s="461"/>
      <c r="BK15" s="461"/>
      <c r="BL15" s="461"/>
      <c r="BM15" s="461"/>
      <c r="BN15" s="461"/>
      <c r="BO15" s="461"/>
      <c r="BP15" s="461"/>
      <c r="BQ15" s="461"/>
      <c r="BR15" s="461"/>
      <c r="BS15" s="461"/>
      <c r="BT15" s="461"/>
      <c r="BU15" s="461"/>
      <c r="BV15" s="461"/>
      <c r="BW15" s="461"/>
      <c r="BX15" s="461"/>
      <c r="BY15" s="461"/>
      <c r="BZ15" s="461"/>
      <c r="CA15" s="461"/>
      <c r="CB15" s="461"/>
      <c r="CC15" s="461"/>
      <c r="CD15" s="461"/>
      <c r="CE15" s="461"/>
      <c r="CF15" s="461"/>
      <c r="CG15" s="461"/>
      <c r="CH15" s="461"/>
      <c r="CI15" s="461"/>
      <c r="CJ15" s="461"/>
      <c r="CK15" s="461"/>
      <c r="CL15" s="461"/>
      <c r="CM15" s="461"/>
      <c r="CN15" s="461"/>
      <c r="CO15" s="461"/>
      <c r="CP15" s="461"/>
      <c r="CQ15" s="461"/>
      <c r="CR15" s="461"/>
      <c r="CS15" s="461"/>
      <c r="CT15" s="461"/>
      <c r="CU15" s="461"/>
    </row>
    <row r="16" spans="1:99" s="462" customFormat="1" ht="39.75" customHeight="1">
      <c r="A16" s="437">
        <v>9</v>
      </c>
      <c r="B16" s="438" t="s">
        <v>127</v>
      </c>
      <c r="C16" s="445"/>
      <c r="D16" s="439" t="s">
        <v>128</v>
      </c>
      <c r="E16" s="440" t="s">
        <v>129</v>
      </c>
      <c r="F16" s="423" t="s">
        <v>102</v>
      </c>
      <c r="G16" s="445" t="s">
        <v>111</v>
      </c>
      <c r="H16" s="423" t="s">
        <v>935</v>
      </c>
      <c r="I16" s="713">
        <v>41954</v>
      </c>
      <c r="J16" s="445">
        <v>34970</v>
      </c>
      <c r="K16" s="445" t="s">
        <v>8</v>
      </c>
      <c r="L16" s="514" t="s">
        <v>13</v>
      </c>
      <c r="M16" s="442" t="s">
        <v>89</v>
      </c>
      <c r="N16" s="442"/>
      <c r="O16" s="445">
        <v>1</v>
      </c>
      <c r="P16" s="444">
        <v>348</v>
      </c>
      <c r="Q16" s="705">
        <v>26</v>
      </c>
      <c r="R16" s="705">
        <v>3</v>
      </c>
      <c r="S16" s="446">
        <v>23</v>
      </c>
      <c r="T16" s="446">
        <v>0</v>
      </c>
      <c r="U16" s="446">
        <v>0</v>
      </c>
      <c r="V16" s="446">
        <v>0</v>
      </c>
      <c r="W16" s="446">
        <v>0</v>
      </c>
      <c r="X16" s="446">
        <v>0</v>
      </c>
      <c r="Y16" s="646">
        <v>2</v>
      </c>
      <c r="Z16" s="448">
        <v>348</v>
      </c>
      <c r="AA16" s="448">
        <v>0</v>
      </c>
      <c r="AB16" s="448">
        <v>0</v>
      </c>
      <c r="AC16" s="448">
        <v>0</v>
      </c>
      <c r="AD16" s="448">
        <v>0</v>
      </c>
      <c r="AE16" s="448">
        <v>0</v>
      </c>
      <c r="AF16" s="858">
        <v>4.3791160680834018</v>
      </c>
      <c r="AG16" s="448">
        <v>9</v>
      </c>
      <c r="AH16" s="448">
        <v>0</v>
      </c>
      <c r="AI16" s="448">
        <v>10</v>
      </c>
      <c r="AJ16" s="448">
        <v>0</v>
      </c>
      <c r="AK16" s="448">
        <v>8</v>
      </c>
      <c r="AL16" s="478">
        <v>10.25</v>
      </c>
      <c r="AM16" s="448">
        <v>0</v>
      </c>
      <c r="AN16" s="448">
        <v>0</v>
      </c>
      <c r="AO16" s="448">
        <v>0</v>
      </c>
      <c r="AP16" s="449">
        <v>389.62911606808342</v>
      </c>
      <c r="AQ16" s="689">
        <v>6</v>
      </c>
      <c r="AR16" s="450">
        <v>0</v>
      </c>
      <c r="AS16" s="448">
        <v>0</v>
      </c>
      <c r="AT16" s="142">
        <v>187.75</v>
      </c>
      <c r="AU16" s="776" t="s">
        <v>624</v>
      </c>
      <c r="AV16" s="142">
        <v>195.88</v>
      </c>
      <c r="AW16" s="451">
        <v>195</v>
      </c>
      <c r="AX16" s="452">
        <v>3520</v>
      </c>
      <c r="AY16" s="650"/>
      <c r="AZ16" s="454"/>
      <c r="BA16" s="692"/>
      <c r="BB16" s="454"/>
      <c r="BC16" s="454"/>
      <c r="BD16" s="454"/>
      <c r="BE16" s="454"/>
      <c r="BF16" s="454"/>
      <c r="BG16" s="454"/>
      <c r="BH16" s="461"/>
      <c r="BI16" s="461"/>
      <c r="BJ16" s="461"/>
      <c r="BK16" s="461"/>
      <c r="BL16" s="461"/>
      <c r="BM16" s="461"/>
      <c r="BN16" s="461"/>
      <c r="BO16" s="461"/>
      <c r="BP16" s="461"/>
      <c r="BQ16" s="461"/>
      <c r="BR16" s="461"/>
      <c r="BS16" s="461"/>
      <c r="BT16" s="461"/>
      <c r="BU16" s="461"/>
      <c r="BV16" s="461"/>
      <c r="BW16" s="461"/>
      <c r="BX16" s="461"/>
      <c r="BY16" s="461"/>
      <c r="BZ16" s="461"/>
      <c r="CA16" s="461"/>
      <c r="CB16" s="461"/>
      <c r="CC16" s="461"/>
      <c r="CD16" s="461"/>
      <c r="CE16" s="461"/>
      <c r="CF16" s="461"/>
      <c r="CG16" s="461"/>
      <c r="CH16" s="461"/>
      <c r="CI16" s="461"/>
      <c r="CJ16" s="461"/>
      <c r="CK16" s="461"/>
      <c r="CL16" s="461"/>
      <c r="CM16" s="461"/>
      <c r="CN16" s="461"/>
      <c r="CO16" s="461"/>
      <c r="CP16" s="461"/>
      <c r="CQ16" s="461"/>
      <c r="CR16" s="461"/>
      <c r="CS16" s="461"/>
      <c r="CT16" s="461"/>
      <c r="CU16" s="461"/>
    </row>
    <row r="17" spans="1:99" s="462" customFormat="1" ht="39.75" customHeight="1">
      <c r="A17" s="437">
        <v>10</v>
      </c>
      <c r="B17" s="438" t="s">
        <v>132</v>
      </c>
      <c r="C17" s="445"/>
      <c r="D17" s="439" t="s">
        <v>133</v>
      </c>
      <c r="E17" s="440" t="s">
        <v>134</v>
      </c>
      <c r="F17" s="423" t="s">
        <v>102</v>
      </c>
      <c r="G17" s="445" t="s">
        <v>111</v>
      </c>
      <c r="H17" s="423" t="s">
        <v>73</v>
      </c>
      <c r="I17" s="713">
        <v>41964</v>
      </c>
      <c r="J17" s="445">
        <v>24139</v>
      </c>
      <c r="K17" s="445" t="s">
        <v>8</v>
      </c>
      <c r="L17" s="514" t="s">
        <v>13</v>
      </c>
      <c r="M17" s="442" t="s">
        <v>89</v>
      </c>
      <c r="N17" s="463"/>
      <c r="O17" s="445">
        <v>3</v>
      </c>
      <c r="P17" s="444">
        <v>203</v>
      </c>
      <c r="Q17" s="705">
        <v>26</v>
      </c>
      <c r="R17" s="705">
        <v>3</v>
      </c>
      <c r="S17" s="446">
        <v>19.5</v>
      </c>
      <c r="T17" s="446">
        <v>0</v>
      </c>
      <c r="U17" s="446">
        <v>0</v>
      </c>
      <c r="V17" s="446">
        <v>0</v>
      </c>
      <c r="W17" s="446">
        <v>0</v>
      </c>
      <c r="X17" s="446">
        <v>0</v>
      </c>
      <c r="Y17" s="646">
        <v>0</v>
      </c>
      <c r="Z17" s="448">
        <v>175.67307692307691</v>
      </c>
      <c r="AA17" s="448">
        <v>0</v>
      </c>
      <c r="AB17" s="448">
        <v>0</v>
      </c>
      <c r="AC17" s="448">
        <v>0</v>
      </c>
      <c r="AD17" s="448">
        <v>0</v>
      </c>
      <c r="AE17" s="448">
        <v>0</v>
      </c>
      <c r="AF17" s="858">
        <v>0</v>
      </c>
      <c r="AG17" s="448">
        <v>9</v>
      </c>
      <c r="AH17" s="448">
        <v>0</v>
      </c>
      <c r="AI17" s="448">
        <v>10</v>
      </c>
      <c r="AJ17" s="448">
        <v>0</v>
      </c>
      <c r="AK17" s="448">
        <v>8</v>
      </c>
      <c r="AL17" s="478">
        <v>8</v>
      </c>
      <c r="AM17" s="448">
        <v>0</v>
      </c>
      <c r="AN17" s="448">
        <v>0</v>
      </c>
      <c r="AO17" s="448">
        <v>0</v>
      </c>
      <c r="AP17" s="449">
        <v>210.67307692307691</v>
      </c>
      <c r="AQ17" s="689">
        <v>4.3452500000000001</v>
      </c>
      <c r="AR17" s="450">
        <v>0</v>
      </c>
      <c r="AS17" s="448">
        <v>0.5</v>
      </c>
      <c r="AT17" s="142">
        <v>103.28846153846153</v>
      </c>
      <c r="AU17" s="777" t="s">
        <v>623</v>
      </c>
      <c r="AV17" s="142">
        <v>102.54153846153848</v>
      </c>
      <c r="AW17" s="451">
        <v>102</v>
      </c>
      <c r="AX17" s="452">
        <v>2166</v>
      </c>
      <c r="AY17" s="650"/>
      <c r="AZ17" s="454"/>
      <c r="BA17" s="692"/>
      <c r="BB17" s="454"/>
      <c r="BC17" s="454"/>
      <c r="BD17" s="454"/>
      <c r="BE17" s="454"/>
      <c r="BF17" s="454"/>
      <c r="BG17" s="454"/>
      <c r="BH17" s="461"/>
      <c r="BI17" s="461"/>
      <c r="BJ17" s="461"/>
      <c r="BK17" s="461"/>
      <c r="BL17" s="461"/>
      <c r="BM17" s="461"/>
      <c r="BN17" s="461"/>
      <c r="BO17" s="461"/>
      <c r="BP17" s="461"/>
      <c r="BQ17" s="461"/>
      <c r="BR17" s="461"/>
      <c r="BS17" s="461"/>
      <c r="BT17" s="461"/>
      <c r="BU17" s="461"/>
      <c r="BV17" s="461"/>
      <c r="BW17" s="461"/>
      <c r="BX17" s="461"/>
      <c r="BY17" s="461"/>
      <c r="BZ17" s="461"/>
      <c r="CA17" s="461"/>
      <c r="CB17" s="461"/>
      <c r="CC17" s="461"/>
      <c r="CD17" s="461"/>
      <c r="CE17" s="461"/>
      <c r="CF17" s="461"/>
      <c r="CG17" s="461"/>
      <c r="CH17" s="461"/>
      <c r="CI17" s="461"/>
      <c r="CJ17" s="461"/>
      <c r="CK17" s="461"/>
      <c r="CL17" s="461"/>
      <c r="CM17" s="461"/>
      <c r="CN17" s="461"/>
      <c r="CO17" s="461"/>
      <c r="CP17" s="461"/>
      <c r="CQ17" s="461"/>
      <c r="CR17" s="461"/>
      <c r="CS17" s="461"/>
      <c r="CT17" s="461"/>
      <c r="CU17" s="461"/>
    </row>
    <row r="18" spans="1:99" s="462" customFormat="1" ht="39.75" customHeight="1">
      <c r="A18" s="437">
        <v>11</v>
      </c>
      <c r="B18" s="438" t="s">
        <v>136</v>
      </c>
      <c r="C18" s="445"/>
      <c r="D18" s="439" t="s">
        <v>343</v>
      </c>
      <c r="E18" s="440" t="s">
        <v>318</v>
      </c>
      <c r="F18" s="423" t="s">
        <v>151</v>
      </c>
      <c r="G18" s="445" t="s">
        <v>113</v>
      </c>
      <c r="H18" s="423" t="s">
        <v>283</v>
      </c>
      <c r="I18" s="713">
        <v>41974</v>
      </c>
      <c r="J18" s="445">
        <v>30869</v>
      </c>
      <c r="K18" s="445" t="s">
        <v>8</v>
      </c>
      <c r="L18" s="514" t="s">
        <v>13</v>
      </c>
      <c r="M18" s="458"/>
      <c r="N18" s="442" t="s">
        <v>89</v>
      </c>
      <c r="O18" s="632"/>
      <c r="P18" s="444">
        <v>212</v>
      </c>
      <c r="Q18" s="705">
        <v>26</v>
      </c>
      <c r="R18" s="705">
        <v>3</v>
      </c>
      <c r="S18" s="446">
        <v>14.75</v>
      </c>
      <c r="T18" s="446">
        <v>0</v>
      </c>
      <c r="U18" s="446">
        <v>0</v>
      </c>
      <c r="V18" s="446">
        <v>2.25</v>
      </c>
      <c r="W18" s="446">
        <v>0</v>
      </c>
      <c r="X18" s="446">
        <v>0</v>
      </c>
      <c r="Y18" s="646">
        <v>0</v>
      </c>
      <c r="Z18" s="448">
        <v>144.73076923076923</v>
      </c>
      <c r="AA18" s="448">
        <v>0</v>
      </c>
      <c r="AB18" s="448">
        <v>0</v>
      </c>
      <c r="AC18" s="448">
        <v>0</v>
      </c>
      <c r="AD18" s="448">
        <v>27.51923076923077</v>
      </c>
      <c r="AE18" s="448">
        <v>0</v>
      </c>
      <c r="AF18" s="858">
        <v>0</v>
      </c>
      <c r="AG18" s="448">
        <v>9</v>
      </c>
      <c r="AH18" s="448">
        <v>0</v>
      </c>
      <c r="AI18" s="448">
        <v>10</v>
      </c>
      <c r="AJ18" s="448">
        <v>0</v>
      </c>
      <c r="AK18" s="448">
        <v>8</v>
      </c>
      <c r="AL18" s="478">
        <v>5.5</v>
      </c>
      <c r="AM18" s="448">
        <v>0</v>
      </c>
      <c r="AN18" s="448">
        <v>0</v>
      </c>
      <c r="AO18" s="448">
        <v>0</v>
      </c>
      <c r="AP18" s="449">
        <v>204.75</v>
      </c>
      <c r="AQ18" s="689">
        <v>4.2229999999999999</v>
      </c>
      <c r="AR18" s="450">
        <v>0</v>
      </c>
      <c r="AS18" s="448">
        <v>0.5</v>
      </c>
      <c r="AT18" s="142">
        <v>102.71153846153845</v>
      </c>
      <c r="AU18" s="778" t="s">
        <v>597</v>
      </c>
      <c r="AV18" s="142">
        <v>97.318461538461548</v>
      </c>
      <c r="AW18" s="451">
        <v>97</v>
      </c>
      <c r="AX18" s="452">
        <v>1274</v>
      </c>
      <c r="AY18" s="650"/>
      <c r="AZ18" s="454"/>
      <c r="BA18" s="692"/>
      <c r="BB18" s="454"/>
      <c r="BC18" s="454"/>
      <c r="BD18" s="454"/>
      <c r="BE18" s="454"/>
      <c r="BF18" s="454"/>
      <c r="BG18" s="454"/>
      <c r="BH18" s="461"/>
      <c r="BI18" s="461"/>
      <c r="BJ18" s="461"/>
      <c r="BK18" s="461"/>
      <c r="BL18" s="461"/>
      <c r="BM18" s="461"/>
      <c r="BN18" s="461"/>
      <c r="BO18" s="461"/>
      <c r="BP18" s="461"/>
      <c r="BQ18" s="461"/>
      <c r="BR18" s="461"/>
      <c r="BS18" s="461"/>
      <c r="BT18" s="461"/>
      <c r="BU18" s="461"/>
      <c r="BV18" s="461"/>
      <c r="BW18" s="461"/>
      <c r="BX18" s="461"/>
      <c r="BY18" s="461"/>
      <c r="BZ18" s="461"/>
      <c r="CA18" s="461"/>
      <c r="CB18" s="461"/>
      <c r="CC18" s="461"/>
      <c r="CD18" s="461"/>
      <c r="CE18" s="461"/>
      <c r="CF18" s="461"/>
      <c r="CG18" s="461"/>
      <c r="CH18" s="461"/>
      <c r="CI18" s="461"/>
      <c r="CJ18" s="461"/>
      <c r="CK18" s="461"/>
      <c r="CL18" s="461"/>
      <c r="CM18" s="461"/>
      <c r="CN18" s="461"/>
      <c r="CO18" s="461"/>
      <c r="CP18" s="461"/>
      <c r="CQ18" s="461"/>
      <c r="CR18" s="461"/>
      <c r="CS18" s="461"/>
      <c r="CT18" s="461"/>
      <c r="CU18" s="461"/>
    </row>
    <row r="19" spans="1:99" s="462" customFormat="1" ht="39.75" customHeight="1">
      <c r="A19" s="437">
        <v>12</v>
      </c>
      <c r="B19" s="438" t="s">
        <v>137</v>
      </c>
      <c r="C19" s="445"/>
      <c r="D19" s="439" t="s">
        <v>216</v>
      </c>
      <c r="E19" s="440" t="s">
        <v>144</v>
      </c>
      <c r="F19" s="423" t="s">
        <v>113</v>
      </c>
      <c r="G19" s="445" t="s">
        <v>113</v>
      </c>
      <c r="H19" s="423" t="s">
        <v>92</v>
      </c>
      <c r="I19" s="713">
        <v>41974</v>
      </c>
      <c r="J19" s="445">
        <v>35144</v>
      </c>
      <c r="K19" s="445" t="s">
        <v>7</v>
      </c>
      <c r="L19" s="514" t="s">
        <v>13</v>
      </c>
      <c r="M19" s="442" t="s">
        <v>89</v>
      </c>
      <c r="N19" s="442"/>
      <c r="O19" s="632">
        <v>1</v>
      </c>
      <c r="P19" s="444">
        <v>323</v>
      </c>
      <c r="Q19" s="705">
        <v>26</v>
      </c>
      <c r="R19" s="705">
        <v>3</v>
      </c>
      <c r="S19" s="446">
        <v>19.5</v>
      </c>
      <c r="T19" s="446">
        <v>0</v>
      </c>
      <c r="U19" s="446">
        <v>0</v>
      </c>
      <c r="V19" s="446">
        <v>0</v>
      </c>
      <c r="W19" s="446">
        <v>0</v>
      </c>
      <c r="X19" s="446">
        <v>0</v>
      </c>
      <c r="Y19" s="646">
        <v>0</v>
      </c>
      <c r="Z19" s="448">
        <v>279.51923076923077</v>
      </c>
      <c r="AA19" s="448">
        <v>0</v>
      </c>
      <c r="AB19" s="448">
        <v>0</v>
      </c>
      <c r="AC19" s="448">
        <v>0</v>
      </c>
      <c r="AD19" s="448">
        <v>0</v>
      </c>
      <c r="AE19" s="448">
        <v>0</v>
      </c>
      <c r="AF19" s="858">
        <v>0</v>
      </c>
      <c r="AG19" s="448">
        <v>9</v>
      </c>
      <c r="AH19" s="448">
        <v>0</v>
      </c>
      <c r="AI19" s="448">
        <v>10</v>
      </c>
      <c r="AJ19" s="448">
        <v>0</v>
      </c>
      <c r="AK19" s="448">
        <v>8</v>
      </c>
      <c r="AL19" s="478">
        <v>8</v>
      </c>
      <c r="AM19" s="448">
        <v>0</v>
      </c>
      <c r="AN19" s="448">
        <v>59.999999999999993</v>
      </c>
      <c r="AO19" s="448">
        <v>0</v>
      </c>
      <c r="AP19" s="449">
        <v>374.51923076923077</v>
      </c>
      <c r="AQ19" s="689">
        <v>6</v>
      </c>
      <c r="AR19" s="450">
        <v>0</v>
      </c>
      <c r="AS19" s="448">
        <v>0.5</v>
      </c>
      <c r="AT19" s="142">
        <v>149.65384615384616</v>
      </c>
      <c r="AU19" s="779" t="s">
        <v>564</v>
      </c>
      <c r="AV19" s="142">
        <v>218.36615384615382</v>
      </c>
      <c r="AW19" s="451">
        <v>218</v>
      </c>
      <c r="AX19" s="452">
        <v>1465</v>
      </c>
      <c r="AY19" s="650"/>
      <c r="AZ19" s="454"/>
      <c r="BA19" s="692"/>
      <c r="BB19" s="454"/>
      <c r="BC19" s="454"/>
      <c r="BD19" s="454"/>
      <c r="BE19" s="454"/>
      <c r="BF19" s="454"/>
      <c r="BG19" s="454"/>
      <c r="BH19" s="461"/>
      <c r="BI19" s="461"/>
      <c r="BJ19" s="461"/>
      <c r="BK19" s="461"/>
      <c r="BL19" s="461"/>
      <c r="BM19" s="461"/>
      <c r="BN19" s="461"/>
      <c r="BO19" s="461"/>
      <c r="BP19" s="461"/>
      <c r="BQ19" s="461"/>
      <c r="BR19" s="461"/>
      <c r="BS19" s="461"/>
      <c r="BT19" s="461"/>
      <c r="BU19" s="461"/>
      <c r="BV19" s="461"/>
      <c r="BW19" s="461"/>
      <c r="BX19" s="461"/>
      <c r="BY19" s="461"/>
      <c r="BZ19" s="461"/>
      <c r="CA19" s="461"/>
      <c r="CB19" s="461"/>
      <c r="CC19" s="461"/>
      <c r="CD19" s="461"/>
      <c r="CE19" s="461"/>
      <c r="CF19" s="461"/>
      <c r="CG19" s="461"/>
      <c r="CH19" s="461"/>
      <c r="CI19" s="461"/>
      <c r="CJ19" s="461"/>
      <c r="CK19" s="461"/>
      <c r="CL19" s="461"/>
      <c r="CM19" s="461"/>
      <c r="CN19" s="461"/>
      <c r="CO19" s="461"/>
      <c r="CP19" s="461"/>
      <c r="CQ19" s="461"/>
      <c r="CR19" s="461"/>
      <c r="CS19" s="461"/>
      <c r="CT19" s="461"/>
      <c r="CU19" s="461"/>
    </row>
    <row r="20" spans="1:99" s="462" customFormat="1" ht="39.75" customHeight="1">
      <c r="A20" s="437">
        <v>13</v>
      </c>
      <c r="B20" s="438" t="s">
        <v>138</v>
      </c>
      <c r="C20" s="445"/>
      <c r="D20" s="439" t="s">
        <v>139</v>
      </c>
      <c r="E20" s="440" t="s">
        <v>143</v>
      </c>
      <c r="F20" s="423" t="s">
        <v>113</v>
      </c>
      <c r="G20" s="445" t="s">
        <v>113</v>
      </c>
      <c r="H20" s="423" t="s">
        <v>283</v>
      </c>
      <c r="I20" s="713">
        <v>41974</v>
      </c>
      <c r="J20" s="445">
        <v>34366</v>
      </c>
      <c r="K20" s="445" t="s">
        <v>8</v>
      </c>
      <c r="L20" s="514" t="s">
        <v>13</v>
      </c>
      <c r="M20" s="442" t="s">
        <v>89</v>
      </c>
      <c r="N20" s="442"/>
      <c r="O20" s="632">
        <v>1</v>
      </c>
      <c r="P20" s="444">
        <v>200</v>
      </c>
      <c r="Q20" s="705">
        <v>26</v>
      </c>
      <c r="R20" s="705">
        <v>3</v>
      </c>
      <c r="S20" s="446">
        <v>15</v>
      </c>
      <c r="T20" s="446">
        <v>0</v>
      </c>
      <c r="U20" s="446">
        <v>0</v>
      </c>
      <c r="V20" s="446">
        <v>0</v>
      </c>
      <c r="W20" s="446">
        <v>0</v>
      </c>
      <c r="X20" s="446">
        <v>0</v>
      </c>
      <c r="Y20" s="646">
        <v>0</v>
      </c>
      <c r="Z20" s="448">
        <v>138.46153846153845</v>
      </c>
      <c r="AA20" s="448">
        <v>0</v>
      </c>
      <c r="AB20" s="448">
        <v>0</v>
      </c>
      <c r="AC20" s="448">
        <v>0</v>
      </c>
      <c r="AD20" s="448">
        <v>0</v>
      </c>
      <c r="AE20" s="448">
        <v>0</v>
      </c>
      <c r="AF20" s="858">
        <v>0</v>
      </c>
      <c r="AG20" s="448">
        <v>9</v>
      </c>
      <c r="AH20" s="448">
        <v>0</v>
      </c>
      <c r="AI20" s="448">
        <v>10</v>
      </c>
      <c r="AJ20" s="448">
        <v>0</v>
      </c>
      <c r="AK20" s="448">
        <v>8</v>
      </c>
      <c r="AL20" s="478">
        <v>3.5</v>
      </c>
      <c r="AM20" s="448">
        <v>0</v>
      </c>
      <c r="AN20" s="448">
        <v>55</v>
      </c>
      <c r="AO20" s="448">
        <v>0</v>
      </c>
      <c r="AP20" s="449">
        <v>223.96153846153845</v>
      </c>
      <c r="AQ20" s="689">
        <v>4.6192500000000001</v>
      </c>
      <c r="AR20" s="450">
        <v>0</v>
      </c>
      <c r="AS20" s="448">
        <v>0.5</v>
      </c>
      <c r="AT20" s="142">
        <v>93.269230769230774</v>
      </c>
      <c r="AU20" s="780" t="s">
        <v>586</v>
      </c>
      <c r="AV20" s="142">
        <v>125.57076923076923</v>
      </c>
      <c r="AW20" s="451">
        <v>125</v>
      </c>
      <c r="AX20" s="452">
        <v>2283</v>
      </c>
      <c r="AY20" s="650"/>
      <c r="AZ20" s="454"/>
      <c r="BA20" s="692"/>
      <c r="BB20" s="454"/>
      <c r="BC20" s="454"/>
      <c r="BD20" s="454"/>
      <c r="BE20" s="454"/>
      <c r="BF20" s="454"/>
      <c r="BG20" s="454"/>
      <c r="BH20" s="461"/>
      <c r="BI20" s="461"/>
      <c r="BJ20" s="461"/>
      <c r="BK20" s="461"/>
      <c r="BL20" s="461"/>
      <c r="BM20" s="461"/>
      <c r="BN20" s="461"/>
      <c r="BO20" s="461"/>
      <c r="BP20" s="461"/>
      <c r="BQ20" s="461"/>
      <c r="BR20" s="461"/>
      <c r="BS20" s="461"/>
      <c r="BT20" s="461"/>
      <c r="BU20" s="461"/>
      <c r="BV20" s="461"/>
      <c r="BW20" s="461"/>
      <c r="BX20" s="461"/>
      <c r="BY20" s="461"/>
      <c r="BZ20" s="461"/>
      <c r="CA20" s="461"/>
      <c r="CB20" s="461"/>
      <c r="CC20" s="461"/>
      <c r="CD20" s="461"/>
      <c r="CE20" s="461"/>
      <c r="CF20" s="461"/>
      <c r="CG20" s="461"/>
      <c r="CH20" s="461"/>
      <c r="CI20" s="461"/>
      <c r="CJ20" s="461"/>
      <c r="CK20" s="461"/>
      <c r="CL20" s="461"/>
      <c r="CM20" s="461"/>
      <c r="CN20" s="461"/>
      <c r="CO20" s="461"/>
      <c r="CP20" s="461"/>
      <c r="CQ20" s="461"/>
      <c r="CR20" s="461"/>
      <c r="CS20" s="461"/>
      <c r="CT20" s="461"/>
      <c r="CU20" s="461"/>
    </row>
    <row r="21" spans="1:99" s="462" customFormat="1" ht="39.75" customHeight="1">
      <c r="A21" s="437">
        <v>14</v>
      </c>
      <c r="B21" s="438" t="s">
        <v>140</v>
      </c>
      <c r="C21" s="445"/>
      <c r="D21" s="439" t="s">
        <v>141</v>
      </c>
      <c r="E21" s="440" t="s">
        <v>142</v>
      </c>
      <c r="F21" s="423" t="s">
        <v>113</v>
      </c>
      <c r="G21" s="445" t="s">
        <v>113</v>
      </c>
      <c r="H21" s="423" t="s">
        <v>91</v>
      </c>
      <c r="I21" s="713">
        <v>41974</v>
      </c>
      <c r="J21" s="445">
        <v>34157</v>
      </c>
      <c r="K21" s="445" t="s">
        <v>7</v>
      </c>
      <c r="L21" s="514" t="s">
        <v>13</v>
      </c>
      <c r="M21" s="442" t="s">
        <v>89</v>
      </c>
      <c r="N21" s="458"/>
      <c r="O21" s="632">
        <v>1</v>
      </c>
      <c r="P21" s="444">
        <v>205</v>
      </c>
      <c r="Q21" s="705">
        <v>26</v>
      </c>
      <c r="R21" s="705">
        <v>3</v>
      </c>
      <c r="S21" s="446">
        <v>14.75</v>
      </c>
      <c r="T21" s="446">
        <v>0</v>
      </c>
      <c r="U21" s="446">
        <v>0</v>
      </c>
      <c r="V21" s="446">
        <v>0</v>
      </c>
      <c r="W21" s="446">
        <v>0</v>
      </c>
      <c r="X21" s="446">
        <v>0</v>
      </c>
      <c r="Y21" s="646">
        <v>0</v>
      </c>
      <c r="Z21" s="448">
        <v>139.95192307692309</v>
      </c>
      <c r="AA21" s="448">
        <v>0</v>
      </c>
      <c r="AB21" s="448">
        <v>0</v>
      </c>
      <c r="AC21" s="448">
        <v>0</v>
      </c>
      <c r="AD21" s="448">
        <v>0</v>
      </c>
      <c r="AE21" s="448">
        <v>0</v>
      </c>
      <c r="AF21" s="858">
        <v>0</v>
      </c>
      <c r="AG21" s="448">
        <v>9</v>
      </c>
      <c r="AH21" s="448">
        <v>0</v>
      </c>
      <c r="AI21" s="448">
        <v>10</v>
      </c>
      <c r="AJ21" s="448">
        <v>0</v>
      </c>
      <c r="AK21" s="448">
        <v>8</v>
      </c>
      <c r="AL21" s="478">
        <v>3.25</v>
      </c>
      <c r="AM21" s="448">
        <v>0</v>
      </c>
      <c r="AN21" s="448">
        <v>4.9519230769230775</v>
      </c>
      <c r="AO21" s="448">
        <v>0</v>
      </c>
      <c r="AP21" s="449">
        <v>175.15384615384616</v>
      </c>
      <c r="AQ21" s="689">
        <v>3.6124999999999998</v>
      </c>
      <c r="AR21" s="450">
        <v>0</v>
      </c>
      <c r="AS21" s="448">
        <v>0.5</v>
      </c>
      <c r="AT21" s="142">
        <v>93.067307692307693</v>
      </c>
      <c r="AU21" s="781" t="s">
        <v>559</v>
      </c>
      <c r="AV21" s="142">
        <v>77.972692307692299</v>
      </c>
      <c r="AW21" s="451">
        <v>77</v>
      </c>
      <c r="AX21" s="452">
        <v>3891</v>
      </c>
      <c r="AY21" s="650"/>
      <c r="AZ21" s="454"/>
      <c r="BA21" s="692"/>
      <c r="BB21" s="454"/>
      <c r="BC21" s="454"/>
      <c r="BD21" s="454"/>
      <c r="BE21" s="454"/>
      <c r="BF21" s="454"/>
      <c r="BG21" s="454"/>
      <c r="BH21" s="461"/>
      <c r="BI21" s="461"/>
      <c r="BJ21" s="461"/>
      <c r="BK21" s="461"/>
      <c r="BL21" s="461"/>
      <c r="BM21" s="461"/>
      <c r="BN21" s="461"/>
      <c r="BO21" s="461"/>
      <c r="BP21" s="461"/>
      <c r="BQ21" s="461"/>
      <c r="BR21" s="461"/>
      <c r="BS21" s="461"/>
      <c r="BT21" s="461"/>
      <c r="BU21" s="461"/>
      <c r="BV21" s="461"/>
      <c r="BW21" s="461"/>
      <c r="BX21" s="461"/>
      <c r="BY21" s="461"/>
      <c r="BZ21" s="461"/>
      <c r="CA21" s="461"/>
      <c r="CB21" s="461"/>
      <c r="CC21" s="461"/>
      <c r="CD21" s="461"/>
      <c r="CE21" s="461"/>
      <c r="CF21" s="461"/>
      <c r="CG21" s="461"/>
      <c r="CH21" s="461"/>
      <c r="CI21" s="461"/>
      <c r="CJ21" s="461"/>
      <c r="CK21" s="461"/>
      <c r="CL21" s="461"/>
      <c r="CM21" s="461"/>
      <c r="CN21" s="461"/>
      <c r="CO21" s="461"/>
      <c r="CP21" s="461"/>
      <c r="CQ21" s="461"/>
      <c r="CR21" s="461"/>
      <c r="CS21" s="461"/>
      <c r="CT21" s="461"/>
      <c r="CU21" s="461"/>
    </row>
    <row r="22" spans="1:99" s="462" customFormat="1" ht="39.75" customHeight="1">
      <c r="A22" s="437">
        <v>15</v>
      </c>
      <c r="B22" s="438" t="s">
        <v>147</v>
      </c>
      <c r="C22" s="445"/>
      <c r="D22" s="439" t="s">
        <v>238</v>
      </c>
      <c r="E22" s="440" t="s">
        <v>148</v>
      </c>
      <c r="F22" s="423" t="s">
        <v>151</v>
      </c>
      <c r="G22" s="445" t="s">
        <v>113</v>
      </c>
      <c r="H22" s="423" t="s">
        <v>152</v>
      </c>
      <c r="I22" s="713">
        <v>41981</v>
      </c>
      <c r="J22" s="445">
        <v>29989</v>
      </c>
      <c r="K22" s="445" t="s">
        <v>8</v>
      </c>
      <c r="L22" s="514" t="s">
        <v>13</v>
      </c>
      <c r="M22" s="442" t="s">
        <v>89</v>
      </c>
      <c r="N22" s="458"/>
      <c r="O22" s="632">
        <v>1</v>
      </c>
      <c r="P22" s="444">
        <v>386</v>
      </c>
      <c r="Q22" s="705">
        <v>26</v>
      </c>
      <c r="R22" s="705">
        <v>3</v>
      </c>
      <c r="S22" s="446">
        <v>10.5</v>
      </c>
      <c r="T22" s="446">
        <v>0</v>
      </c>
      <c r="U22" s="446">
        <v>0</v>
      </c>
      <c r="V22" s="446">
        <v>7.5</v>
      </c>
      <c r="W22" s="446">
        <v>0</v>
      </c>
      <c r="X22" s="446">
        <v>0</v>
      </c>
      <c r="Y22" s="646">
        <v>0</v>
      </c>
      <c r="Z22" s="448">
        <v>200.42307692307693</v>
      </c>
      <c r="AA22" s="448">
        <v>0</v>
      </c>
      <c r="AB22" s="448">
        <v>0</v>
      </c>
      <c r="AC22" s="448">
        <v>0</v>
      </c>
      <c r="AD22" s="448">
        <v>167.01923076923077</v>
      </c>
      <c r="AE22" s="448">
        <v>0</v>
      </c>
      <c r="AF22" s="858">
        <v>0</v>
      </c>
      <c r="AG22" s="448">
        <v>9</v>
      </c>
      <c r="AH22" s="448">
        <v>0</v>
      </c>
      <c r="AI22" s="448">
        <v>10</v>
      </c>
      <c r="AJ22" s="448">
        <v>0</v>
      </c>
      <c r="AK22" s="448">
        <v>8</v>
      </c>
      <c r="AL22" s="478">
        <v>6.5</v>
      </c>
      <c r="AM22" s="448">
        <v>0</v>
      </c>
      <c r="AN22" s="448">
        <v>0</v>
      </c>
      <c r="AO22" s="448">
        <v>0</v>
      </c>
      <c r="AP22" s="449">
        <v>400.94230769230774</v>
      </c>
      <c r="AQ22" s="689">
        <v>6</v>
      </c>
      <c r="AR22" s="450">
        <v>0</v>
      </c>
      <c r="AS22" s="448">
        <v>0.5</v>
      </c>
      <c r="AT22" s="142">
        <v>217.63461538461539</v>
      </c>
      <c r="AU22" s="782" t="s">
        <v>926</v>
      </c>
      <c r="AV22" s="142">
        <v>176.80538461538461</v>
      </c>
      <c r="AW22" s="451">
        <v>176</v>
      </c>
      <c r="AX22" s="452">
        <v>3222</v>
      </c>
      <c r="AY22" s="650"/>
      <c r="AZ22" s="454"/>
      <c r="BA22" s="692"/>
      <c r="BB22" s="454"/>
      <c r="BC22" s="454"/>
      <c r="BD22" s="454"/>
      <c r="BE22" s="454"/>
      <c r="BF22" s="454"/>
      <c r="BG22" s="454"/>
      <c r="BH22" s="461"/>
      <c r="BI22" s="461"/>
      <c r="BJ22" s="461"/>
      <c r="BK22" s="461"/>
      <c r="BL22" s="461"/>
      <c r="BM22" s="461"/>
      <c r="BN22" s="461"/>
      <c r="BO22" s="461"/>
      <c r="BP22" s="461"/>
      <c r="BQ22" s="461"/>
      <c r="BR22" s="461"/>
      <c r="BS22" s="461"/>
      <c r="BT22" s="461"/>
      <c r="BU22" s="461"/>
      <c r="BV22" s="461"/>
      <c r="BW22" s="461"/>
      <c r="BX22" s="461"/>
      <c r="BY22" s="461"/>
      <c r="BZ22" s="461"/>
      <c r="CA22" s="461"/>
      <c r="CB22" s="461"/>
      <c r="CC22" s="461"/>
      <c r="CD22" s="461"/>
      <c r="CE22" s="461"/>
      <c r="CF22" s="461"/>
      <c r="CG22" s="461"/>
      <c r="CH22" s="461"/>
      <c r="CI22" s="461"/>
      <c r="CJ22" s="461"/>
      <c r="CK22" s="461"/>
      <c r="CL22" s="461"/>
      <c r="CM22" s="461"/>
      <c r="CN22" s="461"/>
      <c r="CO22" s="461"/>
      <c r="CP22" s="461"/>
      <c r="CQ22" s="461"/>
      <c r="CR22" s="461"/>
      <c r="CS22" s="461"/>
      <c r="CT22" s="461"/>
      <c r="CU22" s="461"/>
    </row>
    <row r="23" spans="1:99" s="465" customFormat="1" ht="39.75" customHeight="1">
      <c r="A23" s="437">
        <v>16</v>
      </c>
      <c r="B23" s="438" t="s">
        <v>153</v>
      </c>
      <c r="C23" s="445"/>
      <c r="D23" s="439" t="s">
        <v>154</v>
      </c>
      <c r="E23" s="440" t="s">
        <v>155</v>
      </c>
      <c r="F23" s="423" t="s">
        <v>113</v>
      </c>
      <c r="G23" s="445" t="s">
        <v>113</v>
      </c>
      <c r="H23" s="423" t="s">
        <v>91</v>
      </c>
      <c r="I23" s="713">
        <v>42006</v>
      </c>
      <c r="J23" s="445">
        <v>31595</v>
      </c>
      <c r="K23" s="445" t="s">
        <v>8</v>
      </c>
      <c r="L23" s="514" t="s">
        <v>13</v>
      </c>
      <c r="M23" s="442" t="s">
        <v>89</v>
      </c>
      <c r="N23" s="464"/>
      <c r="O23" s="632">
        <v>1</v>
      </c>
      <c r="P23" s="444">
        <v>210</v>
      </c>
      <c r="Q23" s="705">
        <v>26</v>
      </c>
      <c r="R23" s="705">
        <v>3</v>
      </c>
      <c r="S23" s="446">
        <v>15.5</v>
      </c>
      <c r="T23" s="446">
        <v>0</v>
      </c>
      <c r="U23" s="446">
        <v>0</v>
      </c>
      <c r="V23" s="446">
        <v>0</v>
      </c>
      <c r="W23" s="446">
        <v>0</v>
      </c>
      <c r="X23" s="446">
        <v>0</v>
      </c>
      <c r="Y23" s="646">
        <v>2</v>
      </c>
      <c r="Z23" s="448">
        <v>149.42307692307691</v>
      </c>
      <c r="AA23" s="448">
        <v>0</v>
      </c>
      <c r="AB23" s="448">
        <v>0</v>
      </c>
      <c r="AC23" s="448">
        <v>0</v>
      </c>
      <c r="AD23" s="448">
        <v>0</v>
      </c>
      <c r="AE23" s="448">
        <v>0</v>
      </c>
      <c r="AF23" s="858">
        <v>1.6824802165729498</v>
      </c>
      <c r="AG23" s="448">
        <v>8</v>
      </c>
      <c r="AH23" s="448">
        <v>0</v>
      </c>
      <c r="AI23" s="448">
        <v>9.8076923076923084</v>
      </c>
      <c r="AJ23" s="448">
        <v>0</v>
      </c>
      <c r="AK23" s="448">
        <v>8</v>
      </c>
      <c r="AL23" s="478">
        <v>3.25</v>
      </c>
      <c r="AM23" s="448">
        <v>0</v>
      </c>
      <c r="AN23" s="448">
        <v>0</v>
      </c>
      <c r="AO23" s="448">
        <v>0</v>
      </c>
      <c r="AP23" s="449">
        <v>180.16324944734217</v>
      </c>
      <c r="AQ23" s="689">
        <v>3.7157499999999999</v>
      </c>
      <c r="AR23" s="450">
        <v>0</v>
      </c>
      <c r="AS23" s="448">
        <v>0.5</v>
      </c>
      <c r="AT23" s="142">
        <v>74.615384615384613</v>
      </c>
      <c r="AU23" s="783" t="s">
        <v>575</v>
      </c>
      <c r="AV23" s="142">
        <v>101.33461538461538</v>
      </c>
      <c r="AW23" s="451">
        <v>101</v>
      </c>
      <c r="AX23" s="452">
        <v>1338</v>
      </c>
      <c r="AY23" s="650"/>
      <c r="AZ23" s="454"/>
      <c r="BA23" s="692"/>
      <c r="BB23" s="454"/>
      <c r="BC23" s="454"/>
      <c r="BD23" s="454"/>
      <c r="BE23" s="454"/>
      <c r="BF23" s="454"/>
      <c r="BG23" s="454"/>
      <c r="BH23" s="342"/>
      <c r="BI23" s="342"/>
      <c r="BJ23" s="342"/>
      <c r="BK23" s="342"/>
      <c r="BL23" s="342"/>
      <c r="BM23" s="342"/>
      <c r="BN23" s="342"/>
      <c r="BO23" s="342"/>
      <c r="BP23" s="342"/>
      <c r="BQ23" s="342"/>
      <c r="BR23" s="342"/>
      <c r="BS23" s="342"/>
      <c r="BT23" s="342"/>
      <c r="BU23" s="342"/>
      <c r="BV23" s="342"/>
      <c r="BW23" s="342"/>
      <c r="BX23" s="342"/>
      <c r="BY23" s="342"/>
      <c r="BZ23" s="342"/>
      <c r="CA23" s="342"/>
      <c r="CB23" s="342"/>
      <c r="CC23" s="342"/>
      <c r="CD23" s="342"/>
      <c r="CE23" s="342"/>
      <c r="CF23" s="342"/>
      <c r="CG23" s="342"/>
      <c r="CH23" s="342"/>
      <c r="CI23" s="342"/>
      <c r="CJ23" s="342"/>
      <c r="CK23" s="342"/>
      <c r="CL23" s="342"/>
      <c r="CM23" s="342"/>
      <c r="CN23" s="342"/>
      <c r="CO23" s="342"/>
      <c r="CP23" s="342"/>
      <c r="CQ23" s="342"/>
      <c r="CR23" s="342"/>
      <c r="CS23" s="342"/>
      <c r="CT23" s="342"/>
      <c r="CU23" s="342"/>
    </row>
    <row r="24" spans="1:99" s="465" customFormat="1" ht="39.75" customHeight="1">
      <c r="A24" s="437">
        <v>17</v>
      </c>
      <c r="B24" s="438" t="s">
        <v>156</v>
      </c>
      <c r="C24" s="445"/>
      <c r="D24" s="439" t="s">
        <v>157</v>
      </c>
      <c r="E24" s="440" t="s">
        <v>158</v>
      </c>
      <c r="F24" s="423" t="s">
        <v>113</v>
      </c>
      <c r="G24" s="445" t="s">
        <v>113</v>
      </c>
      <c r="H24" s="423" t="s">
        <v>91</v>
      </c>
      <c r="I24" s="713">
        <v>42006</v>
      </c>
      <c r="J24" s="445">
        <v>35035</v>
      </c>
      <c r="K24" s="445" t="s">
        <v>7</v>
      </c>
      <c r="L24" s="514" t="s">
        <v>13</v>
      </c>
      <c r="M24" s="442" t="s">
        <v>89</v>
      </c>
      <c r="N24" s="467"/>
      <c r="O24" s="632"/>
      <c r="P24" s="444">
        <v>260</v>
      </c>
      <c r="Q24" s="705">
        <v>26</v>
      </c>
      <c r="R24" s="705">
        <v>3</v>
      </c>
      <c r="S24" s="446">
        <v>22.25</v>
      </c>
      <c r="T24" s="446">
        <v>0</v>
      </c>
      <c r="U24" s="446">
        <v>0</v>
      </c>
      <c r="V24" s="446">
        <v>0</v>
      </c>
      <c r="W24" s="446">
        <v>0</v>
      </c>
      <c r="X24" s="446">
        <v>0</v>
      </c>
      <c r="Y24" s="646">
        <v>6</v>
      </c>
      <c r="Z24" s="448">
        <v>252.5</v>
      </c>
      <c r="AA24" s="448">
        <v>0</v>
      </c>
      <c r="AB24" s="448">
        <v>0</v>
      </c>
      <c r="AC24" s="448">
        <v>0</v>
      </c>
      <c r="AD24" s="448">
        <v>0</v>
      </c>
      <c r="AE24" s="448">
        <v>0</v>
      </c>
      <c r="AF24" s="858">
        <v>0.63133467500295737</v>
      </c>
      <c r="AG24" s="448">
        <v>8</v>
      </c>
      <c r="AH24" s="448">
        <v>0</v>
      </c>
      <c r="AI24" s="448">
        <v>10</v>
      </c>
      <c r="AJ24" s="448">
        <v>0</v>
      </c>
      <c r="AK24" s="448">
        <v>8</v>
      </c>
      <c r="AL24" s="478">
        <v>7.75</v>
      </c>
      <c r="AM24" s="448">
        <v>0</v>
      </c>
      <c r="AN24" s="448">
        <v>0</v>
      </c>
      <c r="AO24" s="448">
        <v>0</v>
      </c>
      <c r="AP24" s="449">
        <v>286.88133467500296</v>
      </c>
      <c r="AQ24" s="689">
        <v>5.9169999999999998</v>
      </c>
      <c r="AR24" s="450">
        <v>0</v>
      </c>
      <c r="AS24" s="448">
        <v>0.5</v>
      </c>
      <c r="AT24" s="142">
        <v>112.5</v>
      </c>
      <c r="AU24" s="784" t="s">
        <v>570</v>
      </c>
      <c r="AV24" s="142">
        <v>167.95999999999998</v>
      </c>
      <c r="AW24" s="451">
        <v>167</v>
      </c>
      <c r="AX24" s="452">
        <v>3840</v>
      </c>
      <c r="AY24" s="650"/>
      <c r="AZ24" s="454"/>
      <c r="BA24" s="692"/>
      <c r="BB24" s="454"/>
      <c r="BC24" s="454"/>
      <c r="BD24" s="454"/>
      <c r="BE24" s="454"/>
      <c r="BF24" s="454"/>
      <c r="BG24" s="454"/>
      <c r="BH24" s="342"/>
      <c r="BI24" s="342"/>
      <c r="BJ24" s="342"/>
      <c r="BK24" s="342"/>
      <c r="BL24" s="342"/>
      <c r="BM24" s="342"/>
      <c r="BN24" s="342"/>
      <c r="BO24" s="342"/>
      <c r="BP24" s="342"/>
      <c r="BQ24" s="342"/>
      <c r="BR24" s="342"/>
      <c r="BS24" s="342"/>
      <c r="BT24" s="342"/>
      <c r="BU24" s="342"/>
      <c r="BV24" s="342"/>
      <c r="BW24" s="342"/>
      <c r="BX24" s="342"/>
      <c r="BY24" s="342"/>
      <c r="BZ24" s="342"/>
      <c r="CA24" s="342"/>
      <c r="CB24" s="342"/>
      <c r="CC24" s="342"/>
      <c r="CD24" s="342"/>
      <c r="CE24" s="342"/>
      <c r="CF24" s="342"/>
      <c r="CG24" s="342"/>
      <c r="CH24" s="342"/>
      <c r="CI24" s="342"/>
      <c r="CJ24" s="342"/>
      <c r="CK24" s="342"/>
      <c r="CL24" s="342"/>
      <c r="CM24" s="342"/>
      <c r="CN24" s="342"/>
      <c r="CO24" s="342"/>
      <c r="CP24" s="342"/>
      <c r="CQ24" s="342"/>
      <c r="CR24" s="342"/>
      <c r="CS24" s="342"/>
      <c r="CT24" s="342"/>
      <c r="CU24" s="342"/>
    </row>
    <row r="25" spans="1:99" s="465" customFormat="1" ht="39.75" customHeight="1">
      <c r="A25" s="437">
        <v>18</v>
      </c>
      <c r="B25" s="438" t="s">
        <v>159</v>
      </c>
      <c r="C25" s="445"/>
      <c r="D25" s="439" t="s">
        <v>349</v>
      </c>
      <c r="E25" s="440" t="s">
        <v>348</v>
      </c>
      <c r="F25" s="423" t="s">
        <v>151</v>
      </c>
      <c r="G25" s="445" t="s">
        <v>151</v>
      </c>
      <c r="H25" s="423" t="s">
        <v>283</v>
      </c>
      <c r="I25" s="713">
        <v>42009</v>
      </c>
      <c r="J25" s="445">
        <v>33979</v>
      </c>
      <c r="K25" s="445" t="s">
        <v>8</v>
      </c>
      <c r="L25" s="514" t="s">
        <v>13</v>
      </c>
      <c r="M25" s="442" t="s">
        <v>89</v>
      </c>
      <c r="N25" s="458"/>
      <c r="O25" s="632">
        <v>1</v>
      </c>
      <c r="P25" s="444">
        <v>205</v>
      </c>
      <c r="Q25" s="705">
        <v>26</v>
      </c>
      <c r="R25" s="705">
        <v>3</v>
      </c>
      <c r="S25" s="446">
        <v>17</v>
      </c>
      <c r="T25" s="446">
        <v>0</v>
      </c>
      <c r="U25" s="446">
        <v>0</v>
      </c>
      <c r="V25" s="466">
        <v>0</v>
      </c>
      <c r="W25" s="446">
        <v>0</v>
      </c>
      <c r="X25" s="446">
        <v>0</v>
      </c>
      <c r="Y25" s="646">
        <v>0</v>
      </c>
      <c r="Z25" s="448">
        <v>157.69230769230771</v>
      </c>
      <c r="AA25" s="448">
        <v>0</v>
      </c>
      <c r="AB25" s="448">
        <v>0</v>
      </c>
      <c r="AC25" s="448">
        <v>0</v>
      </c>
      <c r="AD25" s="448">
        <v>0</v>
      </c>
      <c r="AE25" s="448">
        <v>0</v>
      </c>
      <c r="AF25" s="858">
        <v>0</v>
      </c>
      <c r="AG25" s="448">
        <v>8</v>
      </c>
      <c r="AH25" s="448">
        <v>0</v>
      </c>
      <c r="AI25" s="448">
        <v>10</v>
      </c>
      <c r="AJ25" s="448">
        <v>5</v>
      </c>
      <c r="AK25" s="448">
        <v>8</v>
      </c>
      <c r="AL25" s="478">
        <v>5.5</v>
      </c>
      <c r="AM25" s="448">
        <v>0</v>
      </c>
      <c r="AN25" s="448">
        <v>0</v>
      </c>
      <c r="AO25" s="448">
        <v>0</v>
      </c>
      <c r="AP25" s="449">
        <v>194.19230769230771</v>
      </c>
      <c r="AQ25" s="689">
        <v>4.0052500000000002</v>
      </c>
      <c r="AR25" s="450">
        <v>0</v>
      </c>
      <c r="AS25" s="448">
        <v>0.5</v>
      </c>
      <c r="AT25" s="142">
        <v>108.17307692307693</v>
      </c>
      <c r="AU25" s="785" t="s">
        <v>596</v>
      </c>
      <c r="AV25" s="142">
        <v>81.516923076923064</v>
      </c>
      <c r="AW25" s="451">
        <v>81</v>
      </c>
      <c r="AX25" s="452">
        <v>2068</v>
      </c>
      <c r="AY25" s="650"/>
      <c r="AZ25" s="454"/>
      <c r="BA25" s="692"/>
      <c r="BB25" s="454"/>
      <c r="BC25" s="454"/>
      <c r="BD25" s="454"/>
      <c r="BE25" s="454"/>
      <c r="BF25" s="454"/>
      <c r="BG25" s="454"/>
      <c r="BH25" s="342"/>
      <c r="BI25" s="342"/>
      <c r="BJ25" s="342"/>
      <c r="BK25" s="342"/>
      <c r="BL25" s="342"/>
      <c r="BM25" s="342"/>
      <c r="BN25" s="342"/>
      <c r="BO25" s="342"/>
      <c r="BP25" s="342"/>
      <c r="BQ25" s="342"/>
      <c r="BR25" s="342"/>
      <c r="BS25" s="342"/>
      <c r="BT25" s="342"/>
      <c r="BU25" s="342"/>
      <c r="BV25" s="342"/>
      <c r="BW25" s="342"/>
      <c r="BX25" s="342"/>
      <c r="BY25" s="342"/>
      <c r="BZ25" s="342"/>
      <c r="CA25" s="342"/>
      <c r="CB25" s="342"/>
      <c r="CC25" s="342"/>
      <c r="CD25" s="342"/>
      <c r="CE25" s="342"/>
      <c r="CF25" s="342"/>
      <c r="CG25" s="342"/>
      <c r="CH25" s="342"/>
      <c r="CI25" s="342"/>
      <c r="CJ25" s="342"/>
      <c r="CK25" s="342"/>
      <c r="CL25" s="342"/>
      <c r="CM25" s="342"/>
      <c r="CN25" s="342"/>
      <c r="CO25" s="342"/>
      <c r="CP25" s="342"/>
      <c r="CQ25" s="342"/>
      <c r="CR25" s="342"/>
      <c r="CS25" s="342"/>
      <c r="CT25" s="342"/>
      <c r="CU25" s="342"/>
    </row>
    <row r="26" spans="1:99" s="465" customFormat="1" ht="39.75" customHeight="1">
      <c r="A26" s="437">
        <v>19</v>
      </c>
      <c r="B26" s="438" t="s">
        <v>193</v>
      </c>
      <c r="C26" s="445"/>
      <c r="D26" s="439" t="s">
        <v>421</v>
      </c>
      <c r="E26" s="440" t="s">
        <v>422</v>
      </c>
      <c r="F26" s="423" t="s">
        <v>113</v>
      </c>
      <c r="G26" s="445" t="s">
        <v>113</v>
      </c>
      <c r="H26" s="423" t="s">
        <v>283</v>
      </c>
      <c r="I26" s="713">
        <v>42023</v>
      </c>
      <c r="J26" s="445">
        <v>32548</v>
      </c>
      <c r="K26" s="445" t="s">
        <v>8</v>
      </c>
      <c r="L26" s="514" t="s">
        <v>13</v>
      </c>
      <c r="M26" s="442" t="s">
        <v>89</v>
      </c>
      <c r="N26" s="458"/>
      <c r="O26" s="632"/>
      <c r="P26" s="444">
        <v>203</v>
      </c>
      <c r="Q26" s="705">
        <v>26</v>
      </c>
      <c r="R26" s="705">
        <v>3</v>
      </c>
      <c r="S26" s="446">
        <v>21.5</v>
      </c>
      <c r="T26" s="446">
        <v>0</v>
      </c>
      <c r="U26" s="446">
        <v>0</v>
      </c>
      <c r="V26" s="446">
        <v>0</v>
      </c>
      <c r="W26" s="446">
        <v>0</v>
      </c>
      <c r="X26" s="446">
        <v>0</v>
      </c>
      <c r="Y26" s="646">
        <v>0</v>
      </c>
      <c r="Z26" s="448">
        <v>191.28846153846155</v>
      </c>
      <c r="AA26" s="448">
        <v>0</v>
      </c>
      <c r="AB26" s="448">
        <v>0</v>
      </c>
      <c r="AC26" s="448">
        <v>0</v>
      </c>
      <c r="AD26" s="448">
        <v>0</v>
      </c>
      <c r="AE26" s="448">
        <v>0</v>
      </c>
      <c r="AF26" s="858">
        <v>0</v>
      </c>
      <c r="AG26" s="448">
        <v>8</v>
      </c>
      <c r="AH26" s="448">
        <v>0</v>
      </c>
      <c r="AI26" s="448">
        <v>10</v>
      </c>
      <c r="AJ26" s="448">
        <v>0</v>
      </c>
      <c r="AK26" s="448">
        <v>8</v>
      </c>
      <c r="AL26" s="478">
        <v>10</v>
      </c>
      <c r="AM26" s="448">
        <v>0</v>
      </c>
      <c r="AN26" s="448">
        <v>0</v>
      </c>
      <c r="AO26" s="448">
        <v>0</v>
      </c>
      <c r="AP26" s="449">
        <v>227.28846153846155</v>
      </c>
      <c r="AQ26" s="689">
        <v>4.6877500000000003</v>
      </c>
      <c r="AR26" s="450">
        <v>0</v>
      </c>
      <c r="AS26" s="448">
        <v>0.5</v>
      </c>
      <c r="AT26" s="142">
        <v>108.89423076923077</v>
      </c>
      <c r="AU26" s="786" t="s">
        <v>569</v>
      </c>
      <c r="AV26" s="142">
        <v>113.20576923076922</v>
      </c>
      <c r="AW26" s="451">
        <v>113</v>
      </c>
      <c r="AX26" s="452">
        <v>823</v>
      </c>
      <c r="AY26" s="650"/>
      <c r="AZ26" s="454"/>
      <c r="BA26" s="692"/>
      <c r="BB26" s="454"/>
      <c r="BC26" s="454"/>
      <c r="BD26" s="454"/>
      <c r="BE26" s="454"/>
      <c r="BF26" s="454"/>
      <c r="BG26" s="454"/>
      <c r="BH26" s="342"/>
      <c r="BI26" s="342"/>
      <c r="BJ26" s="342"/>
      <c r="BK26" s="342"/>
      <c r="BL26" s="342"/>
      <c r="BM26" s="342"/>
      <c r="BN26" s="342"/>
      <c r="BO26" s="342"/>
      <c r="BP26" s="342"/>
      <c r="BQ26" s="342"/>
      <c r="BR26" s="342"/>
      <c r="BS26" s="342"/>
      <c r="BT26" s="342"/>
      <c r="BU26" s="342"/>
      <c r="BV26" s="342"/>
      <c r="BW26" s="342"/>
      <c r="BX26" s="342"/>
      <c r="BY26" s="342"/>
      <c r="BZ26" s="342"/>
      <c r="CA26" s="342"/>
      <c r="CB26" s="342"/>
      <c r="CC26" s="342"/>
      <c r="CD26" s="342"/>
      <c r="CE26" s="342"/>
      <c r="CF26" s="342"/>
      <c r="CG26" s="342"/>
      <c r="CH26" s="342"/>
      <c r="CI26" s="342"/>
      <c r="CJ26" s="342"/>
      <c r="CK26" s="342"/>
      <c r="CL26" s="342"/>
      <c r="CM26" s="342"/>
      <c r="CN26" s="342"/>
      <c r="CO26" s="342"/>
      <c r="CP26" s="342"/>
      <c r="CQ26" s="342"/>
      <c r="CR26" s="342"/>
      <c r="CS26" s="342"/>
      <c r="CT26" s="342"/>
      <c r="CU26" s="342"/>
    </row>
    <row r="27" spans="1:99" s="465" customFormat="1" ht="39.75" customHeight="1">
      <c r="A27" s="437">
        <v>20</v>
      </c>
      <c r="B27" s="438" t="s">
        <v>204</v>
      </c>
      <c r="C27" s="445"/>
      <c r="D27" s="439" t="s">
        <v>205</v>
      </c>
      <c r="E27" s="440" t="s">
        <v>206</v>
      </c>
      <c r="F27" s="423" t="s">
        <v>113</v>
      </c>
      <c r="G27" s="445" t="s">
        <v>113</v>
      </c>
      <c r="H27" s="423" t="s">
        <v>91</v>
      </c>
      <c r="I27" s="713">
        <v>42095</v>
      </c>
      <c r="J27" s="445">
        <v>33762</v>
      </c>
      <c r="K27" s="445" t="s">
        <v>7</v>
      </c>
      <c r="L27" s="514" t="s">
        <v>13</v>
      </c>
      <c r="M27" s="442" t="s">
        <v>89</v>
      </c>
      <c r="N27" s="458"/>
      <c r="O27" s="632">
        <v>1</v>
      </c>
      <c r="P27" s="444">
        <v>203</v>
      </c>
      <c r="Q27" s="705">
        <v>26</v>
      </c>
      <c r="R27" s="705">
        <v>3</v>
      </c>
      <c r="S27" s="446">
        <v>17.75</v>
      </c>
      <c r="T27" s="446">
        <v>0</v>
      </c>
      <c r="U27" s="446">
        <v>0</v>
      </c>
      <c r="V27" s="446">
        <v>0</v>
      </c>
      <c r="W27" s="446">
        <v>0</v>
      </c>
      <c r="X27" s="446">
        <v>0</v>
      </c>
      <c r="Y27" s="646">
        <v>0</v>
      </c>
      <c r="Z27" s="448">
        <v>162.00961538461539</v>
      </c>
      <c r="AA27" s="448">
        <v>0</v>
      </c>
      <c r="AB27" s="448">
        <v>0</v>
      </c>
      <c r="AC27" s="448">
        <v>0</v>
      </c>
      <c r="AD27" s="448">
        <v>0</v>
      </c>
      <c r="AE27" s="448">
        <v>0</v>
      </c>
      <c r="AF27" s="858">
        <v>0</v>
      </c>
      <c r="AG27" s="448">
        <v>8</v>
      </c>
      <c r="AH27" s="448">
        <v>0</v>
      </c>
      <c r="AI27" s="448">
        <v>10</v>
      </c>
      <c r="AJ27" s="448">
        <v>0</v>
      </c>
      <c r="AK27" s="448">
        <v>8</v>
      </c>
      <c r="AL27" s="478">
        <v>6.25</v>
      </c>
      <c r="AM27" s="448">
        <v>0</v>
      </c>
      <c r="AN27" s="448">
        <v>0</v>
      </c>
      <c r="AO27" s="448">
        <v>0</v>
      </c>
      <c r="AP27" s="449">
        <v>194.25961538461539</v>
      </c>
      <c r="AQ27" s="689">
        <v>4.0065</v>
      </c>
      <c r="AR27" s="450">
        <v>0</v>
      </c>
      <c r="AS27" s="448">
        <v>0.5</v>
      </c>
      <c r="AT27" s="142">
        <v>100.08653846153845</v>
      </c>
      <c r="AU27" s="787" t="s">
        <v>566</v>
      </c>
      <c r="AV27" s="142">
        <v>89.663461538461547</v>
      </c>
      <c r="AW27" s="451">
        <v>89</v>
      </c>
      <c r="AX27" s="452">
        <v>2654</v>
      </c>
      <c r="AY27" s="650"/>
      <c r="AZ27" s="454"/>
      <c r="BA27" s="692"/>
      <c r="BB27" s="454"/>
      <c r="BC27" s="454"/>
      <c r="BD27" s="454"/>
      <c r="BE27" s="454"/>
      <c r="BF27" s="454"/>
      <c r="BG27" s="454"/>
      <c r="BH27" s="342"/>
      <c r="BI27" s="342"/>
      <c r="BJ27" s="342"/>
      <c r="BK27" s="342"/>
      <c r="BL27" s="342"/>
      <c r="BM27" s="342"/>
      <c r="BN27" s="342"/>
      <c r="BO27" s="342"/>
      <c r="BP27" s="342"/>
      <c r="BQ27" s="342"/>
      <c r="BR27" s="342"/>
      <c r="BS27" s="342"/>
      <c r="BT27" s="342"/>
      <c r="BU27" s="342"/>
      <c r="BV27" s="342"/>
      <c r="BW27" s="342"/>
      <c r="BX27" s="342"/>
      <c r="BY27" s="342"/>
      <c r="BZ27" s="342"/>
      <c r="CA27" s="342"/>
      <c r="CB27" s="342"/>
      <c r="CC27" s="342"/>
      <c r="CD27" s="342"/>
      <c r="CE27" s="342"/>
      <c r="CF27" s="342"/>
      <c r="CG27" s="342"/>
      <c r="CH27" s="342"/>
      <c r="CI27" s="342"/>
      <c r="CJ27" s="342"/>
      <c r="CK27" s="342"/>
      <c r="CL27" s="342"/>
      <c r="CM27" s="342"/>
      <c r="CN27" s="342"/>
      <c r="CO27" s="342"/>
      <c r="CP27" s="342"/>
      <c r="CQ27" s="342"/>
      <c r="CR27" s="342"/>
      <c r="CS27" s="342"/>
      <c r="CT27" s="342"/>
      <c r="CU27" s="342"/>
    </row>
    <row r="28" spans="1:99" s="465" customFormat="1" ht="39.75" customHeight="1">
      <c r="A28" s="437">
        <v>21</v>
      </c>
      <c r="B28" s="438" t="s">
        <v>207</v>
      </c>
      <c r="C28" s="445"/>
      <c r="D28" s="439" t="s">
        <v>209</v>
      </c>
      <c r="E28" s="440" t="s">
        <v>208</v>
      </c>
      <c r="F28" s="423" t="s">
        <v>98</v>
      </c>
      <c r="G28" s="445" t="s">
        <v>111</v>
      </c>
      <c r="H28" s="423" t="s">
        <v>98</v>
      </c>
      <c r="I28" s="713">
        <v>42097</v>
      </c>
      <c r="J28" s="445">
        <v>35495</v>
      </c>
      <c r="K28" s="445" t="s">
        <v>7</v>
      </c>
      <c r="L28" s="514" t="s">
        <v>13</v>
      </c>
      <c r="M28" s="442" t="s">
        <v>89</v>
      </c>
      <c r="N28" s="467"/>
      <c r="O28" s="632"/>
      <c r="P28" s="444">
        <v>228</v>
      </c>
      <c r="Q28" s="705">
        <v>26</v>
      </c>
      <c r="R28" s="705">
        <v>3</v>
      </c>
      <c r="S28" s="446">
        <v>15</v>
      </c>
      <c r="T28" s="446">
        <v>0</v>
      </c>
      <c r="U28" s="446">
        <v>0</v>
      </c>
      <c r="V28" s="446">
        <v>0</v>
      </c>
      <c r="W28" s="446">
        <v>0</v>
      </c>
      <c r="X28" s="446">
        <v>0</v>
      </c>
      <c r="Y28" s="646">
        <v>0</v>
      </c>
      <c r="Z28" s="448">
        <v>157.84615384615387</v>
      </c>
      <c r="AA28" s="448">
        <v>0</v>
      </c>
      <c r="AB28" s="448">
        <v>0</v>
      </c>
      <c r="AC28" s="448">
        <v>0</v>
      </c>
      <c r="AD28" s="448">
        <v>0</v>
      </c>
      <c r="AE28" s="448">
        <v>0</v>
      </c>
      <c r="AF28" s="858">
        <v>0</v>
      </c>
      <c r="AG28" s="448">
        <v>8</v>
      </c>
      <c r="AH28" s="448">
        <v>0</v>
      </c>
      <c r="AI28" s="448">
        <v>10</v>
      </c>
      <c r="AJ28" s="448">
        <v>0</v>
      </c>
      <c r="AK28" s="448">
        <v>8</v>
      </c>
      <c r="AL28" s="478">
        <v>3.5</v>
      </c>
      <c r="AM28" s="448">
        <v>0</v>
      </c>
      <c r="AN28" s="448">
        <v>0</v>
      </c>
      <c r="AO28" s="448">
        <v>0</v>
      </c>
      <c r="AP28" s="449">
        <v>187.34615384615387</v>
      </c>
      <c r="AQ28" s="689">
        <v>3.8639999999999999</v>
      </c>
      <c r="AR28" s="450">
        <v>0</v>
      </c>
      <c r="AS28" s="448">
        <v>0.5</v>
      </c>
      <c r="AT28" s="142">
        <v>69.384615384615387</v>
      </c>
      <c r="AU28" s="788" t="s">
        <v>640</v>
      </c>
      <c r="AV28" s="142">
        <v>113.5953846153846</v>
      </c>
      <c r="AW28" s="451">
        <v>113</v>
      </c>
      <c r="AX28" s="452">
        <v>2382</v>
      </c>
      <c r="AY28" s="650"/>
      <c r="AZ28" s="454"/>
      <c r="BA28" s="692"/>
      <c r="BB28" s="454"/>
      <c r="BC28" s="454"/>
      <c r="BD28" s="454"/>
      <c r="BE28" s="454"/>
      <c r="BF28" s="454"/>
      <c r="BG28" s="454"/>
      <c r="BH28" s="342"/>
      <c r="BI28" s="342"/>
      <c r="BJ28" s="342"/>
      <c r="BK28" s="342"/>
      <c r="BL28" s="342"/>
      <c r="BM28" s="342"/>
      <c r="BN28" s="342"/>
      <c r="BO28" s="342"/>
      <c r="BP28" s="342"/>
      <c r="BQ28" s="342"/>
      <c r="BR28" s="342"/>
      <c r="BS28" s="342"/>
      <c r="BT28" s="342"/>
      <c r="BU28" s="342"/>
      <c r="BV28" s="342"/>
      <c r="BW28" s="342"/>
      <c r="BX28" s="342"/>
      <c r="BY28" s="342"/>
      <c r="BZ28" s="342"/>
      <c r="CA28" s="342"/>
      <c r="CB28" s="342"/>
      <c r="CC28" s="342"/>
      <c r="CD28" s="342"/>
      <c r="CE28" s="342"/>
      <c r="CF28" s="342"/>
      <c r="CG28" s="342"/>
      <c r="CH28" s="342"/>
      <c r="CI28" s="342"/>
      <c r="CJ28" s="342"/>
      <c r="CK28" s="342"/>
      <c r="CL28" s="342"/>
      <c r="CM28" s="342"/>
      <c r="CN28" s="342"/>
      <c r="CO28" s="342"/>
      <c r="CP28" s="342"/>
      <c r="CQ28" s="342"/>
      <c r="CR28" s="342"/>
      <c r="CS28" s="342"/>
      <c r="CT28" s="342"/>
      <c r="CU28" s="342"/>
    </row>
    <row r="29" spans="1:99" s="465" customFormat="1" ht="39.75" customHeight="1">
      <c r="A29" s="437">
        <v>22</v>
      </c>
      <c r="B29" s="438" t="s">
        <v>210</v>
      </c>
      <c r="C29" s="445"/>
      <c r="D29" s="439" t="s">
        <v>212</v>
      </c>
      <c r="E29" s="440" t="s">
        <v>211</v>
      </c>
      <c r="F29" s="423" t="s">
        <v>98</v>
      </c>
      <c r="G29" s="445" t="s">
        <v>111</v>
      </c>
      <c r="H29" s="423" t="s">
        <v>98</v>
      </c>
      <c r="I29" s="713">
        <v>42129</v>
      </c>
      <c r="J29" s="445">
        <v>34191</v>
      </c>
      <c r="K29" s="445" t="s">
        <v>7</v>
      </c>
      <c r="L29" s="514" t="s">
        <v>13</v>
      </c>
      <c r="M29" s="458"/>
      <c r="N29" s="442" t="s">
        <v>89</v>
      </c>
      <c r="O29" s="632"/>
      <c r="P29" s="444">
        <v>223</v>
      </c>
      <c r="Q29" s="705">
        <v>26</v>
      </c>
      <c r="R29" s="705">
        <v>3</v>
      </c>
      <c r="S29" s="446">
        <v>11.5</v>
      </c>
      <c r="T29" s="446">
        <v>0</v>
      </c>
      <c r="U29" s="446">
        <v>0</v>
      </c>
      <c r="V29" s="446">
        <v>0</v>
      </c>
      <c r="W29" s="446">
        <v>0</v>
      </c>
      <c r="X29" s="446">
        <v>0</v>
      </c>
      <c r="Y29" s="646">
        <v>0</v>
      </c>
      <c r="Z29" s="448">
        <v>124.36538461538461</v>
      </c>
      <c r="AA29" s="448">
        <v>0</v>
      </c>
      <c r="AB29" s="448">
        <v>0</v>
      </c>
      <c r="AC29" s="448">
        <v>0</v>
      </c>
      <c r="AD29" s="448">
        <v>0</v>
      </c>
      <c r="AE29" s="448">
        <v>0</v>
      </c>
      <c r="AF29" s="858">
        <v>0</v>
      </c>
      <c r="AG29" s="448">
        <v>8</v>
      </c>
      <c r="AH29" s="448">
        <v>0</v>
      </c>
      <c r="AI29" s="448">
        <v>10</v>
      </c>
      <c r="AJ29" s="448">
        <v>0</v>
      </c>
      <c r="AK29" s="448">
        <v>8</v>
      </c>
      <c r="AL29" s="478">
        <v>0</v>
      </c>
      <c r="AM29" s="448">
        <v>0</v>
      </c>
      <c r="AN29" s="448">
        <v>0</v>
      </c>
      <c r="AO29" s="448">
        <v>0</v>
      </c>
      <c r="AP29" s="449">
        <v>150.36538461538461</v>
      </c>
      <c r="AQ29" s="689">
        <v>3.1012499999999998</v>
      </c>
      <c r="AR29" s="450">
        <v>0</v>
      </c>
      <c r="AS29" s="448">
        <v>0.5</v>
      </c>
      <c r="AT29" s="142">
        <v>68.038461538461533</v>
      </c>
      <c r="AU29" s="789">
        <v>7002550012509</v>
      </c>
      <c r="AV29" s="142">
        <v>78.721538461538458</v>
      </c>
      <c r="AW29" s="451">
        <v>78</v>
      </c>
      <c r="AX29" s="452">
        <v>2886</v>
      </c>
      <c r="AY29" s="650"/>
      <c r="AZ29" s="454"/>
      <c r="BA29" s="692"/>
      <c r="BB29" s="454"/>
      <c r="BC29" s="454"/>
      <c r="BD29" s="454"/>
      <c r="BE29" s="454"/>
      <c r="BF29" s="454"/>
      <c r="BG29" s="454"/>
      <c r="BH29" s="342"/>
      <c r="BI29" s="342"/>
      <c r="BJ29" s="342"/>
      <c r="BK29" s="342"/>
      <c r="BL29" s="342"/>
      <c r="BM29" s="342"/>
      <c r="BN29" s="342"/>
      <c r="BO29" s="342"/>
      <c r="BP29" s="342"/>
      <c r="BQ29" s="342"/>
      <c r="BR29" s="342"/>
      <c r="BS29" s="342"/>
      <c r="BT29" s="342"/>
      <c r="BU29" s="342"/>
      <c r="BV29" s="342"/>
      <c r="BW29" s="342"/>
      <c r="BX29" s="342"/>
      <c r="BY29" s="342"/>
      <c r="BZ29" s="342"/>
      <c r="CA29" s="342"/>
      <c r="CB29" s="342"/>
      <c r="CC29" s="342"/>
      <c r="CD29" s="342"/>
      <c r="CE29" s="342"/>
      <c r="CF29" s="342"/>
      <c r="CG29" s="342"/>
      <c r="CH29" s="342"/>
      <c r="CI29" s="342"/>
      <c r="CJ29" s="342"/>
      <c r="CK29" s="342"/>
      <c r="CL29" s="342"/>
      <c r="CM29" s="342"/>
      <c r="CN29" s="342"/>
      <c r="CO29" s="342"/>
      <c r="CP29" s="342"/>
      <c r="CQ29" s="342"/>
      <c r="CR29" s="342"/>
      <c r="CS29" s="342"/>
      <c r="CT29" s="342"/>
      <c r="CU29" s="342"/>
    </row>
    <row r="30" spans="1:99" s="465" customFormat="1" ht="39.75" customHeight="1">
      <c r="A30" s="437">
        <v>23</v>
      </c>
      <c r="B30" s="438" t="s">
        <v>213</v>
      </c>
      <c r="C30" s="445"/>
      <c r="D30" s="439" t="s">
        <v>215</v>
      </c>
      <c r="E30" s="440" t="s">
        <v>214</v>
      </c>
      <c r="F30" s="423" t="s">
        <v>98</v>
      </c>
      <c r="G30" s="445" t="s">
        <v>111</v>
      </c>
      <c r="H30" s="423" t="s">
        <v>98</v>
      </c>
      <c r="I30" s="713">
        <v>42146</v>
      </c>
      <c r="J30" s="445">
        <v>35490</v>
      </c>
      <c r="K30" s="445" t="s">
        <v>7</v>
      </c>
      <c r="L30" s="514" t="s">
        <v>13</v>
      </c>
      <c r="M30" s="464" t="s">
        <v>89</v>
      </c>
      <c r="N30" s="467"/>
      <c r="O30" s="632">
        <v>1</v>
      </c>
      <c r="P30" s="444">
        <v>223</v>
      </c>
      <c r="Q30" s="705">
        <v>26</v>
      </c>
      <c r="R30" s="705">
        <v>3</v>
      </c>
      <c r="S30" s="446">
        <v>12.5</v>
      </c>
      <c r="T30" s="446">
        <v>0</v>
      </c>
      <c r="U30" s="446">
        <v>0</v>
      </c>
      <c r="V30" s="446">
        <v>0</v>
      </c>
      <c r="W30" s="446">
        <v>0</v>
      </c>
      <c r="X30" s="446">
        <v>0</v>
      </c>
      <c r="Y30" s="646">
        <v>0</v>
      </c>
      <c r="Z30" s="448">
        <v>132.94230769230768</v>
      </c>
      <c r="AA30" s="448">
        <v>0</v>
      </c>
      <c r="AB30" s="448">
        <v>0</v>
      </c>
      <c r="AC30" s="448">
        <v>0</v>
      </c>
      <c r="AD30" s="448">
        <v>0</v>
      </c>
      <c r="AE30" s="448">
        <v>0</v>
      </c>
      <c r="AF30" s="858">
        <v>0</v>
      </c>
      <c r="AG30" s="448">
        <v>8</v>
      </c>
      <c r="AH30" s="448">
        <v>0</v>
      </c>
      <c r="AI30" s="448">
        <v>10</v>
      </c>
      <c r="AJ30" s="448">
        <v>0</v>
      </c>
      <c r="AK30" s="448">
        <v>8</v>
      </c>
      <c r="AL30" s="478">
        <v>1</v>
      </c>
      <c r="AM30" s="448">
        <v>0</v>
      </c>
      <c r="AN30" s="448">
        <v>0</v>
      </c>
      <c r="AO30" s="448">
        <v>0</v>
      </c>
      <c r="AP30" s="449">
        <v>159.94230769230768</v>
      </c>
      <c r="AQ30" s="689">
        <v>3.2987500000000001</v>
      </c>
      <c r="AR30" s="450">
        <v>0</v>
      </c>
      <c r="AS30" s="448">
        <v>0.5</v>
      </c>
      <c r="AT30" s="142">
        <v>77.615384615384613</v>
      </c>
      <c r="AU30" s="790" t="s">
        <v>641</v>
      </c>
      <c r="AV30" s="142">
        <v>78.524615384615373</v>
      </c>
      <c r="AW30" s="451">
        <v>78</v>
      </c>
      <c r="AX30" s="452">
        <v>2098</v>
      </c>
      <c r="AY30" s="650"/>
      <c r="AZ30" s="454"/>
      <c r="BA30" s="692"/>
      <c r="BB30" s="454"/>
      <c r="BC30" s="454"/>
      <c r="BD30" s="454"/>
      <c r="BE30" s="454"/>
      <c r="BF30" s="454"/>
      <c r="BG30" s="454"/>
      <c r="BH30" s="342"/>
      <c r="BI30" s="342"/>
      <c r="BJ30" s="342"/>
      <c r="BK30" s="342"/>
      <c r="BL30" s="342"/>
      <c r="BM30" s="342"/>
      <c r="BN30" s="342"/>
      <c r="BO30" s="342"/>
      <c r="BP30" s="342"/>
      <c r="BQ30" s="342"/>
      <c r="BR30" s="342"/>
      <c r="BS30" s="342"/>
      <c r="BT30" s="342"/>
      <c r="BU30" s="342"/>
      <c r="BV30" s="342"/>
      <c r="BW30" s="342"/>
      <c r="BX30" s="342"/>
      <c r="BY30" s="342"/>
      <c r="BZ30" s="342"/>
      <c r="CA30" s="342"/>
      <c r="CB30" s="342"/>
      <c r="CC30" s="342"/>
      <c r="CD30" s="342"/>
      <c r="CE30" s="342"/>
      <c r="CF30" s="342"/>
      <c r="CG30" s="342"/>
      <c r="CH30" s="342"/>
      <c r="CI30" s="342"/>
      <c r="CJ30" s="342"/>
      <c r="CK30" s="342"/>
      <c r="CL30" s="342"/>
      <c r="CM30" s="342"/>
      <c r="CN30" s="342"/>
      <c r="CO30" s="342"/>
      <c r="CP30" s="342"/>
      <c r="CQ30" s="342"/>
      <c r="CR30" s="342"/>
      <c r="CS30" s="342"/>
      <c r="CT30" s="342"/>
      <c r="CU30" s="342"/>
    </row>
    <row r="31" spans="1:99" s="465" customFormat="1" ht="39.75" customHeight="1">
      <c r="A31" s="437">
        <v>24</v>
      </c>
      <c r="B31" s="438" t="s">
        <v>219</v>
      </c>
      <c r="C31" s="445"/>
      <c r="D31" s="439" t="s">
        <v>220</v>
      </c>
      <c r="E31" s="440" t="s">
        <v>221</v>
      </c>
      <c r="F31" s="423" t="s">
        <v>113</v>
      </c>
      <c r="G31" s="445" t="s">
        <v>113</v>
      </c>
      <c r="H31" s="423" t="s">
        <v>91</v>
      </c>
      <c r="I31" s="713">
        <v>42159</v>
      </c>
      <c r="J31" s="445">
        <v>31023</v>
      </c>
      <c r="K31" s="445" t="s">
        <v>8</v>
      </c>
      <c r="L31" s="514" t="s">
        <v>13</v>
      </c>
      <c r="M31" s="458"/>
      <c r="N31" s="442" t="s">
        <v>89</v>
      </c>
      <c r="O31" s="632"/>
      <c r="P31" s="444">
        <v>203</v>
      </c>
      <c r="Q31" s="705">
        <v>26</v>
      </c>
      <c r="R31" s="705">
        <v>3</v>
      </c>
      <c r="S31" s="446">
        <v>16.75</v>
      </c>
      <c r="T31" s="446">
        <v>0</v>
      </c>
      <c r="U31" s="446">
        <v>0</v>
      </c>
      <c r="V31" s="446">
        <v>0</v>
      </c>
      <c r="W31" s="446">
        <v>0</v>
      </c>
      <c r="X31" s="446">
        <v>0</v>
      </c>
      <c r="Y31" s="646">
        <v>0</v>
      </c>
      <c r="Z31" s="448">
        <v>154.20192307692307</v>
      </c>
      <c r="AA31" s="448">
        <v>0</v>
      </c>
      <c r="AB31" s="448">
        <v>0</v>
      </c>
      <c r="AC31" s="448">
        <v>0</v>
      </c>
      <c r="AD31" s="448">
        <v>0</v>
      </c>
      <c r="AE31" s="448">
        <v>0</v>
      </c>
      <c r="AF31" s="858">
        <v>0</v>
      </c>
      <c r="AG31" s="448">
        <v>8</v>
      </c>
      <c r="AH31" s="448">
        <v>0</v>
      </c>
      <c r="AI31" s="448">
        <v>10</v>
      </c>
      <c r="AJ31" s="448">
        <v>0</v>
      </c>
      <c r="AK31" s="448">
        <v>8</v>
      </c>
      <c r="AL31" s="478">
        <v>5.25</v>
      </c>
      <c r="AM31" s="448">
        <v>0</v>
      </c>
      <c r="AN31" s="448">
        <v>0</v>
      </c>
      <c r="AO31" s="448">
        <v>0</v>
      </c>
      <c r="AP31" s="449">
        <v>185.45192307692307</v>
      </c>
      <c r="AQ31" s="689">
        <v>3.8250000000000002</v>
      </c>
      <c r="AR31" s="450">
        <v>0</v>
      </c>
      <c r="AS31" s="448">
        <v>0.5</v>
      </c>
      <c r="AT31" s="142">
        <v>91.278846153846146</v>
      </c>
      <c r="AU31" s="791" t="s">
        <v>580</v>
      </c>
      <c r="AV31" s="142">
        <v>89.851153846153849</v>
      </c>
      <c r="AW31" s="451">
        <v>89</v>
      </c>
      <c r="AX31" s="452">
        <v>3405</v>
      </c>
      <c r="AY31" s="650"/>
      <c r="AZ31" s="454"/>
      <c r="BA31" s="692"/>
      <c r="BB31" s="454"/>
      <c r="BC31" s="454"/>
      <c r="BD31" s="454"/>
      <c r="BE31" s="454"/>
      <c r="BF31" s="454"/>
      <c r="BG31" s="454"/>
      <c r="BH31" s="342"/>
      <c r="BI31" s="342"/>
      <c r="BJ31" s="342"/>
      <c r="BK31" s="342"/>
      <c r="BL31" s="342"/>
      <c r="BM31" s="342"/>
      <c r="BN31" s="342"/>
      <c r="BO31" s="342"/>
      <c r="BP31" s="342"/>
      <c r="BQ31" s="342"/>
      <c r="BR31" s="342"/>
      <c r="BS31" s="342"/>
      <c r="BT31" s="342"/>
      <c r="BU31" s="342"/>
      <c r="BV31" s="342"/>
      <c r="BW31" s="342"/>
      <c r="BX31" s="342"/>
      <c r="BY31" s="342"/>
      <c r="BZ31" s="342"/>
      <c r="CA31" s="342"/>
      <c r="CB31" s="342"/>
      <c r="CC31" s="342"/>
      <c r="CD31" s="342"/>
      <c r="CE31" s="342"/>
      <c r="CF31" s="342"/>
      <c r="CG31" s="342"/>
      <c r="CH31" s="342"/>
      <c r="CI31" s="342"/>
      <c r="CJ31" s="342"/>
      <c r="CK31" s="342"/>
      <c r="CL31" s="342"/>
      <c r="CM31" s="342"/>
      <c r="CN31" s="342"/>
      <c r="CO31" s="342"/>
      <c r="CP31" s="342"/>
      <c r="CQ31" s="342"/>
      <c r="CR31" s="342"/>
      <c r="CS31" s="342"/>
      <c r="CT31" s="342"/>
      <c r="CU31" s="342"/>
    </row>
    <row r="32" spans="1:99" s="465" customFormat="1" ht="39.75" customHeight="1">
      <c r="A32" s="437">
        <v>25</v>
      </c>
      <c r="B32" s="438" t="s">
        <v>222</v>
      </c>
      <c r="C32" s="445"/>
      <c r="D32" s="439" t="s">
        <v>224</v>
      </c>
      <c r="E32" s="440" t="s">
        <v>223</v>
      </c>
      <c r="F32" s="423" t="s">
        <v>69</v>
      </c>
      <c r="G32" s="445" t="s">
        <v>126</v>
      </c>
      <c r="H32" s="423" t="s">
        <v>114</v>
      </c>
      <c r="I32" s="713">
        <v>42163</v>
      </c>
      <c r="J32" s="445">
        <v>34394</v>
      </c>
      <c r="K32" s="445" t="s">
        <v>7</v>
      </c>
      <c r="L32" s="514" t="s">
        <v>13</v>
      </c>
      <c r="M32" s="464" t="s">
        <v>89</v>
      </c>
      <c r="N32" s="467"/>
      <c r="O32" s="632">
        <v>1</v>
      </c>
      <c r="P32" s="444">
        <v>258</v>
      </c>
      <c r="Q32" s="705">
        <v>26</v>
      </c>
      <c r="R32" s="705">
        <v>3</v>
      </c>
      <c r="S32" s="446">
        <v>12</v>
      </c>
      <c r="T32" s="446">
        <v>0</v>
      </c>
      <c r="U32" s="446">
        <v>0</v>
      </c>
      <c r="V32" s="446">
        <v>0</v>
      </c>
      <c r="W32" s="446">
        <v>0</v>
      </c>
      <c r="X32" s="446">
        <v>0</v>
      </c>
      <c r="Y32" s="646">
        <v>0</v>
      </c>
      <c r="Z32" s="448">
        <v>148.84615384615384</v>
      </c>
      <c r="AA32" s="448">
        <v>0</v>
      </c>
      <c r="AB32" s="448">
        <v>0</v>
      </c>
      <c r="AC32" s="448">
        <v>0</v>
      </c>
      <c r="AD32" s="448">
        <v>0</v>
      </c>
      <c r="AE32" s="448">
        <v>0</v>
      </c>
      <c r="AF32" s="858">
        <v>0</v>
      </c>
      <c r="AG32" s="448">
        <v>8</v>
      </c>
      <c r="AH32" s="448">
        <v>0</v>
      </c>
      <c r="AI32" s="448">
        <v>10</v>
      </c>
      <c r="AJ32" s="448">
        <v>0</v>
      </c>
      <c r="AK32" s="448">
        <v>8</v>
      </c>
      <c r="AL32" s="478">
        <v>0.5</v>
      </c>
      <c r="AM32" s="448">
        <v>0</v>
      </c>
      <c r="AN32" s="448">
        <v>0</v>
      </c>
      <c r="AO32" s="448">
        <v>0</v>
      </c>
      <c r="AP32" s="449">
        <v>175.34615384615384</v>
      </c>
      <c r="AQ32" s="689">
        <v>3.6164999999999998</v>
      </c>
      <c r="AR32" s="450">
        <v>0</v>
      </c>
      <c r="AS32" s="448">
        <v>0.5</v>
      </c>
      <c r="AT32" s="142">
        <v>77.461538461538467</v>
      </c>
      <c r="AU32" s="792" t="s">
        <v>556</v>
      </c>
      <c r="AV32" s="142">
        <v>93.768461538461523</v>
      </c>
      <c r="AW32" s="451">
        <v>93</v>
      </c>
      <c r="AX32" s="452">
        <v>3074</v>
      </c>
      <c r="AY32" s="650"/>
      <c r="AZ32" s="454"/>
      <c r="BA32" s="692"/>
      <c r="BB32" s="454"/>
      <c r="BC32" s="454"/>
      <c r="BD32" s="454"/>
      <c r="BE32" s="454"/>
      <c r="BF32" s="454"/>
      <c r="BG32" s="454"/>
      <c r="BH32" s="342"/>
      <c r="BI32" s="342"/>
      <c r="BJ32" s="342"/>
      <c r="BK32" s="342"/>
      <c r="BL32" s="342"/>
      <c r="BM32" s="342"/>
      <c r="BN32" s="342"/>
      <c r="BO32" s="342"/>
      <c r="BP32" s="342"/>
      <c r="BQ32" s="342"/>
      <c r="BR32" s="342"/>
      <c r="BS32" s="342"/>
      <c r="BT32" s="342"/>
      <c r="BU32" s="342"/>
      <c r="BV32" s="342"/>
      <c r="BW32" s="342"/>
      <c r="BX32" s="342"/>
      <c r="BY32" s="342"/>
      <c r="BZ32" s="342"/>
      <c r="CA32" s="342"/>
      <c r="CB32" s="342"/>
      <c r="CC32" s="342"/>
      <c r="CD32" s="342"/>
      <c r="CE32" s="342"/>
      <c r="CF32" s="342"/>
      <c r="CG32" s="342"/>
      <c r="CH32" s="342"/>
      <c r="CI32" s="342"/>
      <c r="CJ32" s="342"/>
      <c r="CK32" s="342"/>
      <c r="CL32" s="342"/>
      <c r="CM32" s="342"/>
      <c r="CN32" s="342"/>
      <c r="CO32" s="342"/>
      <c r="CP32" s="342"/>
      <c r="CQ32" s="342"/>
      <c r="CR32" s="342"/>
      <c r="CS32" s="342"/>
      <c r="CT32" s="342"/>
      <c r="CU32" s="342"/>
    </row>
    <row r="33" spans="1:99" s="465" customFormat="1" ht="39.75" customHeight="1">
      <c r="A33" s="437">
        <v>26</v>
      </c>
      <c r="B33" s="438" t="s">
        <v>227</v>
      </c>
      <c r="C33" s="445"/>
      <c r="D33" s="439" t="s">
        <v>226</v>
      </c>
      <c r="E33" s="440" t="s">
        <v>228</v>
      </c>
      <c r="F33" s="423" t="s">
        <v>151</v>
      </c>
      <c r="G33" s="445" t="s">
        <v>151</v>
      </c>
      <c r="H33" s="423" t="s">
        <v>91</v>
      </c>
      <c r="I33" s="713">
        <v>42182</v>
      </c>
      <c r="J33" s="445">
        <v>33856</v>
      </c>
      <c r="K33" s="445" t="s">
        <v>8</v>
      </c>
      <c r="L33" s="514" t="s">
        <v>13</v>
      </c>
      <c r="M33" s="463" t="s">
        <v>89</v>
      </c>
      <c r="N33" s="442"/>
      <c r="O33" s="632">
        <v>1</v>
      </c>
      <c r="P33" s="444">
        <v>200</v>
      </c>
      <c r="Q33" s="705">
        <v>26</v>
      </c>
      <c r="R33" s="705">
        <v>0</v>
      </c>
      <c r="S33" s="446">
        <v>0</v>
      </c>
      <c r="T33" s="446">
        <v>0</v>
      </c>
      <c r="U33" s="446">
        <v>0</v>
      </c>
      <c r="V33" s="446">
        <v>0</v>
      </c>
      <c r="W33" s="446">
        <v>0</v>
      </c>
      <c r="X33" s="446">
        <v>0</v>
      </c>
      <c r="Y33" s="646">
        <v>0</v>
      </c>
      <c r="Z33" s="448">
        <v>0</v>
      </c>
      <c r="AA33" s="448">
        <v>0</v>
      </c>
      <c r="AB33" s="448">
        <v>0</v>
      </c>
      <c r="AC33" s="448">
        <v>0</v>
      </c>
      <c r="AD33" s="448">
        <v>0</v>
      </c>
      <c r="AE33" s="448">
        <v>0</v>
      </c>
      <c r="AF33" s="858">
        <v>0</v>
      </c>
      <c r="AG33" s="448">
        <v>0</v>
      </c>
      <c r="AH33" s="448">
        <v>0</v>
      </c>
      <c r="AI33" s="448">
        <v>0</v>
      </c>
      <c r="AJ33" s="448">
        <v>0</v>
      </c>
      <c r="AK33" s="448">
        <v>0</v>
      </c>
      <c r="AL33" s="478">
        <v>0</v>
      </c>
      <c r="AM33" s="448">
        <v>0</v>
      </c>
      <c r="AN33" s="448">
        <v>0</v>
      </c>
      <c r="AO33" s="448">
        <v>0</v>
      </c>
      <c r="AP33" s="449">
        <v>0</v>
      </c>
      <c r="AQ33" s="689">
        <v>0</v>
      </c>
      <c r="AR33" s="450">
        <v>0</v>
      </c>
      <c r="AS33" s="448">
        <v>0</v>
      </c>
      <c r="AT33" s="142">
        <v>0</v>
      </c>
      <c r="AU33" s="793">
        <v>7002550012703</v>
      </c>
      <c r="AV33" s="142">
        <v>0</v>
      </c>
      <c r="AW33" s="451">
        <v>0</v>
      </c>
      <c r="AX33" s="452">
        <v>0</v>
      </c>
      <c r="AY33" s="767" t="s">
        <v>924</v>
      </c>
      <c r="AZ33" s="454"/>
      <c r="BA33" s="692"/>
      <c r="BB33" s="454"/>
      <c r="BC33" s="454"/>
      <c r="BD33" s="454"/>
      <c r="BE33" s="454"/>
      <c r="BF33" s="454"/>
      <c r="BG33" s="454"/>
      <c r="BH33" s="342"/>
      <c r="BI33" s="342"/>
      <c r="BJ33" s="342"/>
      <c r="BK33" s="342"/>
      <c r="BL33" s="342"/>
      <c r="BM33" s="342"/>
      <c r="BN33" s="342"/>
      <c r="BO33" s="342"/>
      <c r="BP33" s="342"/>
      <c r="BQ33" s="342"/>
      <c r="BR33" s="342"/>
      <c r="BS33" s="342"/>
      <c r="BT33" s="342"/>
      <c r="BU33" s="342"/>
      <c r="BV33" s="342"/>
      <c r="BW33" s="342"/>
      <c r="BX33" s="342"/>
      <c r="BY33" s="342"/>
      <c r="BZ33" s="342"/>
      <c r="CA33" s="342"/>
      <c r="CB33" s="342"/>
      <c r="CC33" s="342"/>
      <c r="CD33" s="342"/>
      <c r="CE33" s="342"/>
      <c r="CF33" s="342"/>
      <c r="CG33" s="342"/>
      <c r="CH33" s="342"/>
      <c r="CI33" s="342"/>
      <c r="CJ33" s="342"/>
      <c r="CK33" s="342"/>
      <c r="CL33" s="342"/>
      <c r="CM33" s="342"/>
      <c r="CN33" s="342"/>
      <c r="CO33" s="342"/>
      <c r="CP33" s="342"/>
      <c r="CQ33" s="342"/>
      <c r="CR33" s="342"/>
      <c r="CS33" s="342"/>
      <c r="CT33" s="342"/>
      <c r="CU33" s="342"/>
    </row>
    <row r="34" spans="1:99" s="465" customFormat="1" ht="39.75" customHeight="1">
      <c r="A34" s="437">
        <v>27</v>
      </c>
      <c r="B34" s="438" t="s">
        <v>229</v>
      </c>
      <c r="C34" s="445"/>
      <c r="D34" s="439" t="s">
        <v>231</v>
      </c>
      <c r="E34" s="440" t="s">
        <v>230</v>
      </c>
      <c r="F34" s="423" t="s">
        <v>113</v>
      </c>
      <c r="G34" s="445" t="s">
        <v>113</v>
      </c>
      <c r="H34" s="423" t="s">
        <v>512</v>
      </c>
      <c r="I34" s="713">
        <v>42186</v>
      </c>
      <c r="J34" s="445">
        <v>35036</v>
      </c>
      <c r="K34" s="445" t="s">
        <v>7</v>
      </c>
      <c r="L34" s="514" t="s">
        <v>13</v>
      </c>
      <c r="M34" s="442" t="s">
        <v>89</v>
      </c>
      <c r="N34" s="464"/>
      <c r="O34" s="632">
        <v>1</v>
      </c>
      <c r="P34" s="444">
        <v>215</v>
      </c>
      <c r="Q34" s="705">
        <v>26</v>
      </c>
      <c r="R34" s="705">
        <v>3</v>
      </c>
      <c r="S34" s="446">
        <v>18.5</v>
      </c>
      <c r="T34" s="446">
        <v>0</v>
      </c>
      <c r="U34" s="446">
        <v>0</v>
      </c>
      <c r="V34" s="446">
        <v>0</v>
      </c>
      <c r="W34" s="446">
        <v>0</v>
      </c>
      <c r="X34" s="446">
        <v>0</v>
      </c>
      <c r="Y34" s="646">
        <v>0</v>
      </c>
      <c r="Z34" s="448">
        <v>177.78846153846155</v>
      </c>
      <c r="AA34" s="448">
        <v>0</v>
      </c>
      <c r="AB34" s="448">
        <v>0</v>
      </c>
      <c r="AC34" s="448">
        <v>0</v>
      </c>
      <c r="AD34" s="448">
        <v>0</v>
      </c>
      <c r="AE34" s="448">
        <v>0</v>
      </c>
      <c r="AF34" s="858">
        <v>0</v>
      </c>
      <c r="AG34" s="448">
        <v>8</v>
      </c>
      <c r="AH34" s="448">
        <v>0</v>
      </c>
      <c r="AI34" s="448">
        <v>9.2307692307692317</v>
      </c>
      <c r="AJ34" s="448">
        <v>0</v>
      </c>
      <c r="AK34" s="448">
        <v>8</v>
      </c>
      <c r="AL34" s="478">
        <v>8</v>
      </c>
      <c r="AM34" s="448">
        <v>0</v>
      </c>
      <c r="AN34" s="448">
        <v>0</v>
      </c>
      <c r="AO34" s="448">
        <v>0</v>
      </c>
      <c r="AP34" s="449">
        <v>211.01923076923077</v>
      </c>
      <c r="AQ34" s="689">
        <v>4.3522499999999997</v>
      </c>
      <c r="AR34" s="450">
        <v>0</v>
      </c>
      <c r="AS34" s="448">
        <v>0.5</v>
      </c>
      <c r="AT34" s="142">
        <v>97.009615384615387</v>
      </c>
      <c r="AU34" s="794" t="s">
        <v>577</v>
      </c>
      <c r="AV34" s="142">
        <v>109.1603846153846</v>
      </c>
      <c r="AW34" s="451">
        <v>109</v>
      </c>
      <c r="AX34" s="452">
        <v>642</v>
      </c>
      <c r="AY34" s="650"/>
      <c r="AZ34" s="454"/>
      <c r="BA34" s="692"/>
      <c r="BB34" s="454"/>
      <c r="BC34" s="454"/>
      <c r="BD34" s="454"/>
      <c r="BE34" s="454"/>
      <c r="BF34" s="454"/>
      <c r="BG34" s="454"/>
      <c r="BH34" s="342"/>
      <c r="BI34" s="342"/>
      <c r="BJ34" s="342"/>
      <c r="BK34" s="342"/>
      <c r="BL34" s="342"/>
      <c r="BM34" s="342"/>
      <c r="BN34" s="342"/>
      <c r="BO34" s="342"/>
      <c r="BP34" s="342"/>
      <c r="BQ34" s="342"/>
      <c r="BR34" s="342"/>
      <c r="BS34" s="342"/>
      <c r="BT34" s="342"/>
      <c r="BU34" s="342"/>
      <c r="BV34" s="342"/>
      <c r="BW34" s="342"/>
      <c r="BX34" s="342"/>
      <c r="BY34" s="342"/>
      <c r="BZ34" s="342"/>
      <c r="CA34" s="342"/>
      <c r="CB34" s="342"/>
      <c r="CC34" s="342"/>
      <c r="CD34" s="342"/>
      <c r="CE34" s="342"/>
      <c r="CF34" s="342"/>
      <c r="CG34" s="342"/>
      <c r="CH34" s="342"/>
      <c r="CI34" s="342"/>
      <c r="CJ34" s="342"/>
      <c r="CK34" s="342"/>
      <c r="CL34" s="342"/>
      <c r="CM34" s="342"/>
      <c r="CN34" s="342"/>
      <c r="CO34" s="342"/>
      <c r="CP34" s="342"/>
      <c r="CQ34" s="342"/>
      <c r="CR34" s="342"/>
      <c r="CS34" s="342"/>
      <c r="CT34" s="342"/>
      <c r="CU34" s="342"/>
    </row>
    <row r="35" spans="1:99" s="465" customFormat="1" ht="39.75" customHeight="1">
      <c r="A35" s="437">
        <v>28</v>
      </c>
      <c r="B35" s="438" t="s">
        <v>248</v>
      </c>
      <c r="C35" s="445"/>
      <c r="D35" s="439" t="s">
        <v>249</v>
      </c>
      <c r="E35" s="440" t="s">
        <v>250</v>
      </c>
      <c r="F35" s="423" t="s">
        <v>110</v>
      </c>
      <c r="G35" s="445" t="s">
        <v>110</v>
      </c>
      <c r="H35" s="423" t="s">
        <v>116</v>
      </c>
      <c r="I35" s="713">
        <v>42339</v>
      </c>
      <c r="J35" s="445">
        <v>31938</v>
      </c>
      <c r="K35" s="445" t="s">
        <v>7</v>
      </c>
      <c r="L35" s="514" t="s">
        <v>13</v>
      </c>
      <c r="M35" s="463" t="s">
        <v>89</v>
      </c>
      <c r="N35" s="442"/>
      <c r="O35" s="445">
        <v>2</v>
      </c>
      <c r="P35" s="444">
        <v>283</v>
      </c>
      <c r="Q35" s="705">
        <v>26</v>
      </c>
      <c r="R35" s="705">
        <v>3</v>
      </c>
      <c r="S35" s="446">
        <v>19</v>
      </c>
      <c r="T35" s="446">
        <v>0</v>
      </c>
      <c r="U35" s="446">
        <v>0</v>
      </c>
      <c r="V35" s="446">
        <v>0</v>
      </c>
      <c r="W35" s="446">
        <v>0</v>
      </c>
      <c r="X35" s="446">
        <v>0</v>
      </c>
      <c r="Y35" s="646">
        <v>0</v>
      </c>
      <c r="Z35" s="448">
        <v>239.46153846153848</v>
      </c>
      <c r="AA35" s="448">
        <v>0</v>
      </c>
      <c r="AB35" s="448">
        <v>0</v>
      </c>
      <c r="AC35" s="448">
        <v>0</v>
      </c>
      <c r="AD35" s="448">
        <v>0</v>
      </c>
      <c r="AE35" s="448">
        <v>0</v>
      </c>
      <c r="AF35" s="858">
        <v>0</v>
      </c>
      <c r="AG35" s="448">
        <v>8</v>
      </c>
      <c r="AH35" s="448">
        <v>0</v>
      </c>
      <c r="AI35" s="448">
        <v>10</v>
      </c>
      <c r="AJ35" s="448">
        <v>0</v>
      </c>
      <c r="AK35" s="448">
        <v>8</v>
      </c>
      <c r="AL35" s="478">
        <v>7.25</v>
      </c>
      <c r="AM35" s="448">
        <v>0</v>
      </c>
      <c r="AN35" s="448">
        <v>0</v>
      </c>
      <c r="AO35" s="448">
        <v>0</v>
      </c>
      <c r="AP35" s="449">
        <v>272.71153846153845</v>
      </c>
      <c r="AQ35" s="689">
        <v>5.6247499999999997</v>
      </c>
      <c r="AR35" s="450">
        <v>0</v>
      </c>
      <c r="AS35" s="448">
        <v>0.5</v>
      </c>
      <c r="AT35" s="142">
        <v>107.96153846153847</v>
      </c>
      <c r="AU35" s="795" t="s">
        <v>611</v>
      </c>
      <c r="AV35" s="142">
        <v>158.62846153846152</v>
      </c>
      <c r="AW35" s="451">
        <v>158</v>
      </c>
      <c r="AX35" s="452">
        <v>2514</v>
      </c>
      <c r="AY35" s="650"/>
      <c r="AZ35" s="454"/>
      <c r="BA35" s="692"/>
      <c r="BB35" s="454"/>
      <c r="BC35" s="454"/>
      <c r="BD35" s="454"/>
      <c r="BE35" s="454"/>
      <c r="BF35" s="454"/>
      <c r="BG35" s="454"/>
      <c r="BH35" s="342"/>
      <c r="BI35" s="342"/>
      <c r="BJ35" s="342"/>
      <c r="BK35" s="342"/>
      <c r="BL35" s="342"/>
      <c r="BM35" s="342"/>
      <c r="BN35" s="342"/>
      <c r="BO35" s="342"/>
      <c r="BP35" s="342"/>
      <c r="BQ35" s="342"/>
      <c r="BR35" s="342"/>
      <c r="BS35" s="342"/>
      <c r="BT35" s="342"/>
      <c r="BU35" s="342"/>
      <c r="BV35" s="342"/>
      <c r="BW35" s="342"/>
      <c r="BX35" s="342"/>
      <c r="BY35" s="342"/>
      <c r="BZ35" s="342"/>
      <c r="CA35" s="342"/>
      <c r="CB35" s="342"/>
      <c r="CC35" s="342"/>
      <c r="CD35" s="342"/>
      <c r="CE35" s="342"/>
      <c r="CF35" s="342"/>
      <c r="CG35" s="342"/>
      <c r="CH35" s="342"/>
      <c r="CI35" s="342"/>
      <c r="CJ35" s="342"/>
      <c r="CK35" s="342"/>
      <c r="CL35" s="342"/>
      <c r="CM35" s="342"/>
      <c r="CN35" s="342"/>
      <c r="CO35" s="342"/>
      <c r="CP35" s="342"/>
      <c r="CQ35" s="342"/>
      <c r="CR35" s="342"/>
      <c r="CS35" s="342"/>
      <c r="CT35" s="342"/>
      <c r="CU35" s="342"/>
    </row>
    <row r="36" spans="1:99" s="465" customFormat="1" ht="39.75" customHeight="1">
      <c r="A36" s="437">
        <v>29</v>
      </c>
      <c r="B36" s="438" t="s">
        <v>251</v>
      </c>
      <c r="C36" s="445"/>
      <c r="D36" s="439" t="s">
        <v>252</v>
      </c>
      <c r="E36" s="440" t="s">
        <v>253</v>
      </c>
      <c r="F36" s="423" t="s">
        <v>96</v>
      </c>
      <c r="G36" s="445" t="s">
        <v>126</v>
      </c>
      <c r="H36" s="423" t="s">
        <v>96</v>
      </c>
      <c r="I36" s="713">
        <v>42339</v>
      </c>
      <c r="J36" s="445">
        <v>31685</v>
      </c>
      <c r="K36" s="445" t="s">
        <v>8</v>
      </c>
      <c r="L36" s="514" t="s">
        <v>13</v>
      </c>
      <c r="M36" s="463" t="s">
        <v>89</v>
      </c>
      <c r="N36" s="442"/>
      <c r="O36" s="445">
        <v>3</v>
      </c>
      <c r="P36" s="444">
        <v>211</v>
      </c>
      <c r="Q36" s="705">
        <v>26</v>
      </c>
      <c r="R36" s="705">
        <v>3</v>
      </c>
      <c r="S36" s="446">
        <v>14</v>
      </c>
      <c r="T36" s="446">
        <v>0</v>
      </c>
      <c r="U36" s="446">
        <v>0</v>
      </c>
      <c r="V36" s="446">
        <v>0</v>
      </c>
      <c r="W36" s="446">
        <v>0</v>
      </c>
      <c r="X36" s="446">
        <v>0</v>
      </c>
      <c r="Y36" s="646">
        <v>0</v>
      </c>
      <c r="Z36" s="448">
        <v>137.96153846153845</v>
      </c>
      <c r="AA36" s="448">
        <v>0</v>
      </c>
      <c r="AB36" s="448">
        <v>0</v>
      </c>
      <c r="AC36" s="448">
        <v>0</v>
      </c>
      <c r="AD36" s="448">
        <v>0</v>
      </c>
      <c r="AE36" s="448">
        <v>0</v>
      </c>
      <c r="AF36" s="858">
        <v>0</v>
      </c>
      <c r="AG36" s="448">
        <v>8</v>
      </c>
      <c r="AH36" s="448">
        <v>0</v>
      </c>
      <c r="AI36" s="448">
        <v>10</v>
      </c>
      <c r="AJ36" s="448">
        <v>0</v>
      </c>
      <c r="AK36" s="448">
        <v>8</v>
      </c>
      <c r="AL36" s="478">
        <v>2.5</v>
      </c>
      <c r="AM36" s="448">
        <v>0</v>
      </c>
      <c r="AN36" s="448">
        <v>0</v>
      </c>
      <c r="AO36" s="448">
        <v>0</v>
      </c>
      <c r="AP36" s="449">
        <v>166.46153846153845</v>
      </c>
      <c r="AQ36" s="689">
        <v>3.4332500000000001</v>
      </c>
      <c r="AR36" s="450">
        <v>0</v>
      </c>
      <c r="AS36" s="448">
        <v>0.5</v>
      </c>
      <c r="AT36" s="142">
        <v>63.807692307692307</v>
      </c>
      <c r="AU36" s="796" t="s">
        <v>634</v>
      </c>
      <c r="AV36" s="142">
        <v>98.722307692307695</v>
      </c>
      <c r="AW36" s="451">
        <v>98</v>
      </c>
      <c r="AX36" s="452">
        <v>2889</v>
      </c>
      <c r="AY36" s="650"/>
      <c r="AZ36" s="454"/>
      <c r="BA36" s="692"/>
      <c r="BB36" s="454"/>
      <c r="BC36" s="454"/>
      <c r="BD36" s="454"/>
      <c r="BE36" s="454"/>
      <c r="BF36" s="454"/>
      <c r="BG36" s="454"/>
      <c r="BH36" s="342"/>
      <c r="BI36" s="342"/>
      <c r="BJ36" s="342"/>
      <c r="BK36" s="342"/>
      <c r="BL36" s="342"/>
      <c r="BM36" s="342"/>
      <c r="BN36" s="342"/>
      <c r="BO36" s="342"/>
      <c r="BP36" s="342"/>
      <c r="BQ36" s="342"/>
      <c r="BR36" s="342"/>
      <c r="BS36" s="342"/>
      <c r="BT36" s="342"/>
      <c r="BU36" s="342"/>
      <c r="BV36" s="342"/>
      <c r="BW36" s="342"/>
      <c r="BX36" s="342"/>
      <c r="BY36" s="342"/>
      <c r="BZ36" s="342"/>
      <c r="CA36" s="342"/>
      <c r="CB36" s="342"/>
      <c r="CC36" s="342"/>
      <c r="CD36" s="342"/>
      <c r="CE36" s="342"/>
      <c r="CF36" s="342"/>
      <c r="CG36" s="342"/>
      <c r="CH36" s="342"/>
      <c r="CI36" s="342"/>
      <c r="CJ36" s="342"/>
      <c r="CK36" s="342"/>
      <c r="CL36" s="342"/>
      <c r="CM36" s="342"/>
      <c r="CN36" s="342"/>
      <c r="CO36" s="342"/>
      <c r="CP36" s="342"/>
      <c r="CQ36" s="342"/>
      <c r="CR36" s="342"/>
      <c r="CS36" s="342"/>
      <c r="CT36" s="342"/>
      <c r="CU36" s="342"/>
    </row>
    <row r="37" spans="1:99" s="465" customFormat="1" ht="39.75" customHeight="1">
      <c r="A37" s="437">
        <v>30</v>
      </c>
      <c r="B37" s="438" t="s">
        <v>254</v>
      </c>
      <c r="C37" s="445"/>
      <c r="D37" s="439" t="s">
        <v>255</v>
      </c>
      <c r="E37" s="440" t="s">
        <v>256</v>
      </c>
      <c r="F37" s="423" t="s">
        <v>81</v>
      </c>
      <c r="G37" s="445" t="s">
        <v>126</v>
      </c>
      <c r="H37" s="423" t="s">
        <v>114</v>
      </c>
      <c r="I37" s="713">
        <v>42356</v>
      </c>
      <c r="J37" s="445">
        <v>35616</v>
      </c>
      <c r="K37" s="445" t="s">
        <v>7</v>
      </c>
      <c r="L37" s="514" t="s">
        <v>13</v>
      </c>
      <c r="M37" s="442" t="s">
        <v>89</v>
      </c>
      <c r="N37" s="464"/>
      <c r="O37" s="632">
        <v>2</v>
      </c>
      <c r="P37" s="444">
        <v>306</v>
      </c>
      <c r="Q37" s="705">
        <v>26</v>
      </c>
      <c r="R37" s="705">
        <v>3</v>
      </c>
      <c r="S37" s="446">
        <v>20.5</v>
      </c>
      <c r="T37" s="446">
        <v>0</v>
      </c>
      <c r="U37" s="446">
        <v>0</v>
      </c>
      <c r="V37" s="446">
        <v>0</v>
      </c>
      <c r="W37" s="446">
        <v>0</v>
      </c>
      <c r="X37" s="446">
        <v>0</v>
      </c>
      <c r="Y37" s="646">
        <v>0</v>
      </c>
      <c r="Z37" s="448">
        <v>276.57692307692309</v>
      </c>
      <c r="AA37" s="448">
        <v>0</v>
      </c>
      <c r="AB37" s="448">
        <v>0</v>
      </c>
      <c r="AC37" s="448">
        <v>0</v>
      </c>
      <c r="AD37" s="448">
        <v>0</v>
      </c>
      <c r="AE37" s="448">
        <v>0</v>
      </c>
      <c r="AF37" s="858">
        <v>0</v>
      </c>
      <c r="AG37" s="448">
        <v>7</v>
      </c>
      <c r="AH37" s="448">
        <v>0</v>
      </c>
      <c r="AI37" s="448">
        <v>10</v>
      </c>
      <c r="AJ37" s="448">
        <v>0</v>
      </c>
      <c r="AK37" s="448">
        <v>8</v>
      </c>
      <c r="AL37" s="478">
        <v>9</v>
      </c>
      <c r="AM37" s="448">
        <v>0</v>
      </c>
      <c r="AN37" s="448">
        <v>0</v>
      </c>
      <c r="AO37" s="448">
        <v>0</v>
      </c>
      <c r="AP37" s="449">
        <v>310.57692307692309</v>
      </c>
      <c r="AQ37" s="689">
        <v>6</v>
      </c>
      <c r="AR37" s="450">
        <v>0</v>
      </c>
      <c r="AS37" s="448">
        <v>0.5</v>
      </c>
      <c r="AT37" s="142">
        <v>153.23076923076923</v>
      </c>
      <c r="AU37" s="797" t="s">
        <v>603</v>
      </c>
      <c r="AV37" s="142">
        <v>150.84923076923076</v>
      </c>
      <c r="AW37" s="451">
        <v>150</v>
      </c>
      <c r="AX37" s="452">
        <v>3397</v>
      </c>
      <c r="AY37" s="650"/>
      <c r="AZ37" s="454"/>
      <c r="BA37" s="692"/>
      <c r="BB37" s="454"/>
      <c r="BC37" s="454"/>
      <c r="BD37" s="454"/>
      <c r="BE37" s="454"/>
      <c r="BF37" s="454"/>
      <c r="BG37" s="454"/>
      <c r="BH37" s="342"/>
      <c r="BI37" s="342"/>
      <c r="BJ37" s="342"/>
      <c r="BK37" s="342"/>
      <c r="BL37" s="342"/>
      <c r="BM37" s="342"/>
      <c r="BN37" s="342"/>
      <c r="BO37" s="342"/>
      <c r="BP37" s="342"/>
      <c r="BQ37" s="342"/>
      <c r="BR37" s="342"/>
      <c r="BS37" s="342"/>
      <c r="BT37" s="342"/>
      <c r="BU37" s="342"/>
      <c r="BV37" s="342"/>
      <c r="BW37" s="342"/>
      <c r="BX37" s="342"/>
      <c r="BY37" s="342"/>
      <c r="BZ37" s="342"/>
      <c r="CA37" s="342"/>
      <c r="CB37" s="342"/>
      <c r="CC37" s="342"/>
      <c r="CD37" s="342"/>
      <c r="CE37" s="342"/>
      <c r="CF37" s="342"/>
      <c r="CG37" s="342"/>
      <c r="CH37" s="342"/>
      <c r="CI37" s="342"/>
      <c r="CJ37" s="342"/>
      <c r="CK37" s="342"/>
      <c r="CL37" s="342"/>
      <c r="CM37" s="342"/>
      <c r="CN37" s="342"/>
      <c r="CO37" s="342"/>
      <c r="CP37" s="342"/>
      <c r="CQ37" s="342"/>
      <c r="CR37" s="342"/>
      <c r="CS37" s="342"/>
      <c r="CT37" s="342"/>
      <c r="CU37" s="342"/>
    </row>
    <row r="38" spans="1:99" s="465" customFormat="1" ht="39.75" customHeight="1">
      <c r="A38" s="437">
        <v>31</v>
      </c>
      <c r="B38" s="438" t="s">
        <v>257</v>
      </c>
      <c r="C38" s="445"/>
      <c r="D38" s="439" t="s">
        <v>259</v>
      </c>
      <c r="E38" s="440" t="s">
        <v>258</v>
      </c>
      <c r="F38" s="423" t="s">
        <v>113</v>
      </c>
      <c r="G38" s="445" t="s">
        <v>113</v>
      </c>
      <c r="H38" s="423" t="s">
        <v>91</v>
      </c>
      <c r="I38" s="713">
        <v>42391</v>
      </c>
      <c r="J38" s="445">
        <v>35195</v>
      </c>
      <c r="K38" s="445" t="s">
        <v>7</v>
      </c>
      <c r="L38" s="514" t="s">
        <v>13</v>
      </c>
      <c r="M38" s="464"/>
      <c r="N38" s="442" t="s">
        <v>89</v>
      </c>
      <c r="O38" s="445"/>
      <c r="P38" s="444">
        <v>206</v>
      </c>
      <c r="Q38" s="705">
        <v>26</v>
      </c>
      <c r="R38" s="705">
        <v>3</v>
      </c>
      <c r="S38" s="446">
        <v>16.75</v>
      </c>
      <c r="T38" s="446">
        <v>0</v>
      </c>
      <c r="U38" s="446">
        <v>0</v>
      </c>
      <c r="V38" s="446">
        <v>0</v>
      </c>
      <c r="W38" s="446">
        <v>0</v>
      </c>
      <c r="X38" s="446">
        <v>0</v>
      </c>
      <c r="Y38" s="646">
        <v>0</v>
      </c>
      <c r="Z38" s="448">
        <v>156.48076923076923</v>
      </c>
      <c r="AA38" s="448">
        <v>0</v>
      </c>
      <c r="AB38" s="448">
        <v>0</v>
      </c>
      <c r="AC38" s="448">
        <v>0</v>
      </c>
      <c r="AD38" s="448">
        <v>0</v>
      </c>
      <c r="AE38" s="448">
        <v>0</v>
      </c>
      <c r="AF38" s="858">
        <v>0</v>
      </c>
      <c r="AG38" s="448">
        <v>7</v>
      </c>
      <c r="AH38" s="448">
        <v>0</v>
      </c>
      <c r="AI38" s="448">
        <v>10</v>
      </c>
      <c r="AJ38" s="448">
        <v>0</v>
      </c>
      <c r="AK38" s="448">
        <v>8</v>
      </c>
      <c r="AL38" s="478">
        <v>5.25</v>
      </c>
      <c r="AM38" s="448">
        <v>0</v>
      </c>
      <c r="AN38" s="448">
        <v>0</v>
      </c>
      <c r="AO38" s="448">
        <v>0</v>
      </c>
      <c r="AP38" s="449">
        <v>186.73076923076923</v>
      </c>
      <c r="AQ38" s="689">
        <v>3.8512499999999998</v>
      </c>
      <c r="AR38" s="450">
        <v>0</v>
      </c>
      <c r="AS38" s="448">
        <v>0.5</v>
      </c>
      <c r="AT38" s="142">
        <v>95.92307692307692</v>
      </c>
      <c r="AU38" s="798" t="s">
        <v>565</v>
      </c>
      <c r="AV38" s="142">
        <v>86.456923076923076</v>
      </c>
      <c r="AW38" s="451">
        <v>86</v>
      </c>
      <c r="AX38" s="452">
        <v>1828</v>
      </c>
      <c r="AY38" s="650"/>
      <c r="AZ38" s="454"/>
      <c r="BA38" s="692"/>
      <c r="BB38" s="454"/>
      <c r="BC38" s="454"/>
      <c r="BD38" s="454"/>
      <c r="BE38" s="454"/>
      <c r="BF38" s="454"/>
      <c r="BG38" s="454"/>
      <c r="BH38" s="342"/>
      <c r="BI38" s="342"/>
      <c r="BJ38" s="342"/>
      <c r="BK38" s="342"/>
      <c r="BL38" s="342"/>
      <c r="BM38" s="342"/>
      <c r="BN38" s="342"/>
      <c r="BO38" s="342"/>
      <c r="BP38" s="342"/>
      <c r="BQ38" s="342"/>
      <c r="BR38" s="342"/>
      <c r="BS38" s="342"/>
      <c r="BT38" s="342"/>
      <c r="BU38" s="342"/>
      <c r="BV38" s="342"/>
      <c r="BW38" s="342"/>
      <c r="BX38" s="342"/>
      <c r="BY38" s="342"/>
      <c r="BZ38" s="342"/>
      <c r="CA38" s="342"/>
      <c r="CB38" s="342"/>
      <c r="CC38" s="342"/>
      <c r="CD38" s="342"/>
      <c r="CE38" s="342"/>
      <c r="CF38" s="342"/>
      <c r="CG38" s="342"/>
      <c r="CH38" s="342"/>
      <c r="CI38" s="342"/>
      <c r="CJ38" s="342"/>
      <c r="CK38" s="342"/>
      <c r="CL38" s="342"/>
      <c r="CM38" s="342"/>
      <c r="CN38" s="342"/>
      <c r="CO38" s="342"/>
      <c r="CP38" s="342"/>
      <c r="CQ38" s="342"/>
      <c r="CR38" s="342"/>
      <c r="CS38" s="342"/>
      <c r="CT38" s="342"/>
      <c r="CU38" s="342"/>
    </row>
    <row r="39" spans="1:99" s="465" customFormat="1" ht="39.75" customHeight="1">
      <c r="A39" s="437">
        <v>32</v>
      </c>
      <c r="B39" s="438" t="s">
        <v>260</v>
      </c>
      <c r="C39" s="445"/>
      <c r="D39" s="439" t="s">
        <v>261</v>
      </c>
      <c r="E39" s="440" t="s">
        <v>262</v>
      </c>
      <c r="F39" s="423" t="s">
        <v>151</v>
      </c>
      <c r="G39" s="445" t="s">
        <v>151</v>
      </c>
      <c r="H39" s="423" t="s">
        <v>283</v>
      </c>
      <c r="I39" s="713">
        <v>42391</v>
      </c>
      <c r="J39" s="445">
        <v>33008</v>
      </c>
      <c r="K39" s="445" t="s">
        <v>8</v>
      </c>
      <c r="L39" s="514" t="s">
        <v>13</v>
      </c>
      <c r="M39" s="442" t="s">
        <v>89</v>
      </c>
      <c r="N39" s="442"/>
      <c r="O39" s="445"/>
      <c r="P39" s="444">
        <v>202</v>
      </c>
      <c r="Q39" s="705">
        <v>26</v>
      </c>
      <c r="R39" s="705">
        <v>3</v>
      </c>
      <c r="S39" s="446">
        <v>20</v>
      </c>
      <c r="T39" s="446">
        <v>0</v>
      </c>
      <c r="U39" s="446">
        <v>0</v>
      </c>
      <c r="V39" s="466">
        <v>0</v>
      </c>
      <c r="W39" s="446">
        <v>0</v>
      </c>
      <c r="X39" s="446">
        <v>0</v>
      </c>
      <c r="Y39" s="646">
        <v>0</v>
      </c>
      <c r="Z39" s="448">
        <v>178.69230769230768</v>
      </c>
      <c r="AA39" s="448">
        <v>0</v>
      </c>
      <c r="AB39" s="448">
        <v>0</v>
      </c>
      <c r="AC39" s="448">
        <v>0</v>
      </c>
      <c r="AD39" s="448">
        <v>0</v>
      </c>
      <c r="AE39" s="448">
        <v>0</v>
      </c>
      <c r="AF39" s="858">
        <v>0</v>
      </c>
      <c r="AG39" s="448">
        <v>7</v>
      </c>
      <c r="AH39" s="448">
        <v>0</v>
      </c>
      <c r="AI39" s="448">
        <v>10</v>
      </c>
      <c r="AJ39" s="448">
        <v>0</v>
      </c>
      <c r="AK39" s="448">
        <v>8</v>
      </c>
      <c r="AL39" s="478">
        <v>8.5</v>
      </c>
      <c r="AM39" s="448">
        <v>0</v>
      </c>
      <c r="AN39" s="448">
        <v>0</v>
      </c>
      <c r="AO39" s="448">
        <v>0</v>
      </c>
      <c r="AP39" s="449">
        <v>212.19230769230768</v>
      </c>
      <c r="AQ39" s="689">
        <v>4.3765000000000001</v>
      </c>
      <c r="AR39" s="450">
        <v>0</v>
      </c>
      <c r="AS39" s="448">
        <v>0.5</v>
      </c>
      <c r="AT39" s="142">
        <v>103.03846153846153</v>
      </c>
      <c r="AU39" s="799" t="s">
        <v>590</v>
      </c>
      <c r="AV39" s="142">
        <v>104.28153846153846</v>
      </c>
      <c r="AW39" s="451">
        <v>104</v>
      </c>
      <c r="AX39" s="452">
        <v>1126</v>
      </c>
      <c r="AY39" s="650"/>
      <c r="AZ39" s="454"/>
      <c r="BA39" s="692"/>
      <c r="BB39" s="454"/>
      <c r="BC39" s="454"/>
      <c r="BD39" s="454"/>
      <c r="BE39" s="454"/>
      <c r="BF39" s="454"/>
      <c r="BG39" s="454"/>
      <c r="BH39" s="342"/>
      <c r="BI39" s="342"/>
      <c r="BJ39" s="342"/>
      <c r="BK39" s="342"/>
      <c r="BL39" s="342"/>
      <c r="BM39" s="342"/>
      <c r="BN39" s="342"/>
      <c r="BO39" s="342"/>
      <c r="BP39" s="342"/>
      <c r="BQ39" s="342"/>
      <c r="BR39" s="342"/>
      <c r="BS39" s="342"/>
      <c r="BT39" s="342"/>
      <c r="BU39" s="342"/>
      <c r="BV39" s="342"/>
      <c r="BW39" s="342"/>
      <c r="BX39" s="342"/>
      <c r="BY39" s="342"/>
      <c r="BZ39" s="342"/>
      <c r="CA39" s="342"/>
      <c r="CB39" s="342"/>
      <c r="CC39" s="342"/>
      <c r="CD39" s="342"/>
      <c r="CE39" s="342"/>
      <c r="CF39" s="342"/>
      <c r="CG39" s="342"/>
      <c r="CH39" s="342"/>
      <c r="CI39" s="342"/>
      <c r="CJ39" s="342"/>
      <c r="CK39" s="342"/>
      <c r="CL39" s="342"/>
      <c r="CM39" s="342"/>
      <c r="CN39" s="342"/>
      <c r="CO39" s="342"/>
      <c r="CP39" s="342"/>
      <c r="CQ39" s="342"/>
      <c r="CR39" s="342"/>
      <c r="CS39" s="342"/>
      <c r="CT39" s="342"/>
      <c r="CU39" s="342"/>
    </row>
    <row r="40" spans="1:99" s="465" customFormat="1" ht="39.75" customHeight="1">
      <c r="A40" s="437">
        <v>33</v>
      </c>
      <c r="B40" s="438" t="s">
        <v>264</v>
      </c>
      <c r="C40" s="445"/>
      <c r="D40" s="439" t="s">
        <v>131</v>
      </c>
      <c r="E40" s="440" t="s">
        <v>130</v>
      </c>
      <c r="F40" s="423" t="s">
        <v>110</v>
      </c>
      <c r="G40" s="445" t="s">
        <v>110</v>
      </c>
      <c r="H40" s="423" t="s">
        <v>116</v>
      </c>
      <c r="I40" s="713">
        <v>42446</v>
      </c>
      <c r="J40" s="445">
        <v>34351</v>
      </c>
      <c r="K40" s="445" t="s">
        <v>7</v>
      </c>
      <c r="L40" s="514" t="s">
        <v>13</v>
      </c>
      <c r="M40" s="442" t="s">
        <v>89</v>
      </c>
      <c r="N40" s="464"/>
      <c r="O40" s="632">
        <v>1</v>
      </c>
      <c r="P40" s="444">
        <v>246</v>
      </c>
      <c r="Q40" s="705">
        <v>26</v>
      </c>
      <c r="R40" s="705">
        <v>3</v>
      </c>
      <c r="S40" s="446">
        <v>18.5</v>
      </c>
      <c r="T40" s="446">
        <v>0</v>
      </c>
      <c r="U40" s="446">
        <v>0</v>
      </c>
      <c r="V40" s="446">
        <v>0</v>
      </c>
      <c r="W40" s="446">
        <v>0</v>
      </c>
      <c r="X40" s="446">
        <v>0</v>
      </c>
      <c r="Y40" s="646">
        <v>0</v>
      </c>
      <c r="Z40" s="448">
        <v>203.42307692307693</v>
      </c>
      <c r="AA40" s="448">
        <v>0</v>
      </c>
      <c r="AB40" s="448">
        <v>0</v>
      </c>
      <c r="AC40" s="448">
        <v>0</v>
      </c>
      <c r="AD40" s="448">
        <v>0</v>
      </c>
      <c r="AE40" s="448">
        <v>0</v>
      </c>
      <c r="AF40" s="858">
        <v>0</v>
      </c>
      <c r="AG40" s="448">
        <v>7</v>
      </c>
      <c r="AH40" s="448">
        <v>0</v>
      </c>
      <c r="AI40" s="448">
        <v>10</v>
      </c>
      <c r="AJ40" s="448">
        <v>0</v>
      </c>
      <c r="AK40" s="448">
        <v>8</v>
      </c>
      <c r="AL40" s="478">
        <v>7</v>
      </c>
      <c r="AM40" s="448">
        <v>0</v>
      </c>
      <c r="AN40" s="448">
        <v>0</v>
      </c>
      <c r="AO40" s="448">
        <v>0</v>
      </c>
      <c r="AP40" s="449">
        <v>235.42307692307693</v>
      </c>
      <c r="AQ40" s="689">
        <v>4.8555000000000001</v>
      </c>
      <c r="AR40" s="450">
        <v>0</v>
      </c>
      <c r="AS40" s="448">
        <v>0.5</v>
      </c>
      <c r="AT40" s="142">
        <v>94.15384615384616</v>
      </c>
      <c r="AU40" s="800" t="s">
        <v>606</v>
      </c>
      <c r="AV40" s="142">
        <v>135.91615384615383</v>
      </c>
      <c r="AW40" s="451">
        <v>135</v>
      </c>
      <c r="AX40" s="452">
        <v>3665</v>
      </c>
      <c r="AY40" s="650"/>
      <c r="AZ40" s="454"/>
      <c r="BA40" s="692"/>
      <c r="BB40" s="454"/>
      <c r="BC40" s="454"/>
      <c r="BD40" s="454"/>
      <c r="BE40" s="454"/>
      <c r="BF40" s="454"/>
      <c r="BG40" s="454"/>
      <c r="BH40" s="342"/>
      <c r="BI40" s="342"/>
      <c r="BJ40" s="342"/>
      <c r="BK40" s="342"/>
      <c r="BL40" s="342"/>
      <c r="BM40" s="342"/>
      <c r="BN40" s="342"/>
      <c r="BO40" s="342"/>
      <c r="BP40" s="342"/>
      <c r="BQ40" s="342"/>
      <c r="BR40" s="342"/>
      <c r="BS40" s="342"/>
      <c r="BT40" s="342"/>
      <c r="BU40" s="342"/>
      <c r="BV40" s="342"/>
      <c r="BW40" s="342"/>
      <c r="BX40" s="342"/>
      <c r="BY40" s="342"/>
      <c r="BZ40" s="342"/>
      <c r="CA40" s="342"/>
      <c r="CB40" s="342"/>
      <c r="CC40" s="342"/>
      <c r="CD40" s="342"/>
      <c r="CE40" s="342"/>
      <c r="CF40" s="342"/>
      <c r="CG40" s="342"/>
      <c r="CH40" s="342"/>
      <c r="CI40" s="342"/>
      <c r="CJ40" s="342"/>
      <c r="CK40" s="342"/>
      <c r="CL40" s="342"/>
      <c r="CM40" s="342"/>
      <c r="CN40" s="342"/>
      <c r="CO40" s="342"/>
      <c r="CP40" s="342"/>
      <c r="CQ40" s="342"/>
      <c r="CR40" s="342"/>
      <c r="CS40" s="342"/>
      <c r="CT40" s="342"/>
      <c r="CU40" s="342"/>
    </row>
    <row r="41" spans="1:99" s="484" customFormat="1" ht="39.75" customHeight="1">
      <c r="A41" s="468">
        <v>34</v>
      </c>
      <c r="B41" s="469" t="s">
        <v>267</v>
      </c>
      <c r="C41" s="475"/>
      <c r="D41" s="471" t="s">
        <v>265</v>
      </c>
      <c r="E41" s="472" t="s">
        <v>266</v>
      </c>
      <c r="F41" s="426" t="s">
        <v>151</v>
      </c>
      <c r="G41" s="475" t="s">
        <v>151</v>
      </c>
      <c r="H41" s="426" t="s">
        <v>91</v>
      </c>
      <c r="I41" s="713">
        <v>42451</v>
      </c>
      <c r="J41" s="475">
        <v>33111</v>
      </c>
      <c r="K41" s="475" t="s">
        <v>8</v>
      </c>
      <c r="L41" s="653" t="s">
        <v>13</v>
      </c>
      <c r="M41" s="442" t="s">
        <v>89</v>
      </c>
      <c r="N41" s="442"/>
      <c r="O41" s="475">
        <v>1</v>
      </c>
      <c r="P41" s="474">
        <v>200</v>
      </c>
      <c r="Q41" s="706">
        <v>26</v>
      </c>
      <c r="R41" s="706">
        <v>3</v>
      </c>
      <c r="S41" s="446">
        <v>10.5</v>
      </c>
      <c r="T41" s="446">
        <v>0</v>
      </c>
      <c r="U41" s="476">
        <v>0</v>
      </c>
      <c r="V41" s="477">
        <v>7.5</v>
      </c>
      <c r="W41" s="476">
        <v>0</v>
      </c>
      <c r="X41" s="476">
        <v>0</v>
      </c>
      <c r="Y41" s="646">
        <v>0</v>
      </c>
      <c r="Z41" s="478">
        <v>103.84615384615385</v>
      </c>
      <c r="AA41" s="478">
        <v>0</v>
      </c>
      <c r="AB41" s="478">
        <v>0</v>
      </c>
      <c r="AC41" s="478">
        <v>0</v>
      </c>
      <c r="AD41" s="478">
        <v>86.538461538461547</v>
      </c>
      <c r="AE41" s="478">
        <v>0</v>
      </c>
      <c r="AF41" s="858">
        <v>0</v>
      </c>
      <c r="AG41" s="478">
        <v>7</v>
      </c>
      <c r="AH41" s="448">
        <v>0</v>
      </c>
      <c r="AI41" s="478">
        <v>10</v>
      </c>
      <c r="AJ41" s="478">
        <v>5</v>
      </c>
      <c r="AK41" s="478">
        <v>8</v>
      </c>
      <c r="AL41" s="478">
        <v>6.5</v>
      </c>
      <c r="AM41" s="478">
        <v>0</v>
      </c>
      <c r="AN41" s="448">
        <v>0</v>
      </c>
      <c r="AO41" s="448">
        <v>0</v>
      </c>
      <c r="AP41" s="449">
        <v>226.88461538461542</v>
      </c>
      <c r="AQ41" s="689">
        <v>4.6795</v>
      </c>
      <c r="AR41" s="479">
        <v>0</v>
      </c>
      <c r="AS41" s="448">
        <v>0.5</v>
      </c>
      <c r="AT41" s="142">
        <v>122.26923076923077</v>
      </c>
      <c r="AU41" s="801">
        <v>7002550012725</v>
      </c>
      <c r="AV41" s="142">
        <v>99.440769230769234</v>
      </c>
      <c r="AW41" s="480">
        <v>99</v>
      </c>
      <c r="AX41" s="481">
        <v>1763</v>
      </c>
      <c r="AY41" s="656"/>
      <c r="AZ41" s="454"/>
      <c r="BA41" s="693"/>
      <c r="BB41" s="454"/>
      <c r="BC41" s="454"/>
      <c r="BD41" s="454"/>
      <c r="BE41" s="454"/>
      <c r="BF41" s="454"/>
      <c r="BG41" s="454"/>
      <c r="BH41" s="342"/>
      <c r="BI41" s="483"/>
      <c r="BJ41" s="483"/>
      <c r="BK41" s="483"/>
      <c r="BL41" s="483"/>
      <c r="BM41" s="483"/>
      <c r="BN41" s="483"/>
      <c r="BO41" s="483"/>
      <c r="BP41" s="483"/>
      <c r="BQ41" s="483"/>
      <c r="BR41" s="483"/>
      <c r="BS41" s="483"/>
      <c r="BT41" s="483"/>
      <c r="BU41" s="483"/>
      <c r="BV41" s="483"/>
      <c r="BW41" s="483"/>
      <c r="BX41" s="483"/>
      <c r="BY41" s="483"/>
      <c r="BZ41" s="483"/>
      <c r="CA41" s="483"/>
      <c r="CB41" s="483"/>
      <c r="CC41" s="483"/>
      <c r="CD41" s="483"/>
      <c r="CE41" s="483"/>
      <c r="CF41" s="483"/>
      <c r="CG41" s="483"/>
      <c r="CH41" s="483"/>
      <c r="CI41" s="483"/>
      <c r="CJ41" s="483"/>
      <c r="CK41" s="483"/>
      <c r="CL41" s="483"/>
      <c r="CM41" s="483"/>
      <c r="CN41" s="483"/>
      <c r="CO41" s="483"/>
      <c r="CP41" s="483"/>
      <c r="CQ41" s="483"/>
      <c r="CR41" s="483"/>
      <c r="CS41" s="483"/>
      <c r="CT41" s="483"/>
      <c r="CU41" s="483"/>
    </row>
    <row r="42" spans="1:99" s="465" customFormat="1" ht="39.75" customHeight="1">
      <c r="A42" s="437">
        <v>35</v>
      </c>
      <c r="B42" s="438" t="s">
        <v>273</v>
      </c>
      <c r="C42" s="445"/>
      <c r="D42" s="439" t="s">
        <v>276</v>
      </c>
      <c r="E42" s="440" t="s">
        <v>275</v>
      </c>
      <c r="F42" s="423" t="s">
        <v>113</v>
      </c>
      <c r="G42" s="445" t="s">
        <v>113</v>
      </c>
      <c r="H42" s="423" t="s">
        <v>283</v>
      </c>
      <c r="I42" s="713">
        <v>42493</v>
      </c>
      <c r="J42" s="445">
        <v>32457</v>
      </c>
      <c r="K42" s="445" t="s">
        <v>8</v>
      </c>
      <c r="L42" s="514" t="s">
        <v>13</v>
      </c>
      <c r="M42" s="442" t="s">
        <v>89</v>
      </c>
      <c r="N42" s="464"/>
      <c r="O42" s="445">
        <v>3</v>
      </c>
      <c r="P42" s="444">
        <v>200</v>
      </c>
      <c r="Q42" s="705">
        <v>26</v>
      </c>
      <c r="R42" s="705">
        <v>3</v>
      </c>
      <c r="S42" s="446">
        <v>19.25</v>
      </c>
      <c r="T42" s="446">
        <v>0</v>
      </c>
      <c r="U42" s="446">
        <v>0</v>
      </c>
      <c r="V42" s="446">
        <v>0</v>
      </c>
      <c r="W42" s="446">
        <v>0</v>
      </c>
      <c r="X42" s="446">
        <v>0</v>
      </c>
      <c r="Y42" s="646">
        <v>0</v>
      </c>
      <c r="Z42" s="448">
        <v>171.15384615384616</v>
      </c>
      <c r="AA42" s="448">
        <v>0</v>
      </c>
      <c r="AB42" s="448">
        <v>0</v>
      </c>
      <c r="AC42" s="448">
        <v>0</v>
      </c>
      <c r="AD42" s="448">
        <v>0</v>
      </c>
      <c r="AE42" s="448">
        <v>0</v>
      </c>
      <c r="AF42" s="858">
        <v>0</v>
      </c>
      <c r="AG42" s="448">
        <v>7</v>
      </c>
      <c r="AH42" s="448">
        <v>0</v>
      </c>
      <c r="AI42" s="448">
        <v>10</v>
      </c>
      <c r="AJ42" s="448">
        <v>0</v>
      </c>
      <c r="AK42" s="448">
        <v>8</v>
      </c>
      <c r="AL42" s="478">
        <v>7.75</v>
      </c>
      <c r="AM42" s="448">
        <v>0</v>
      </c>
      <c r="AN42" s="448">
        <v>0</v>
      </c>
      <c r="AO42" s="448">
        <v>0</v>
      </c>
      <c r="AP42" s="449">
        <v>203.90384615384616</v>
      </c>
      <c r="AQ42" s="689">
        <v>4.2054999999999998</v>
      </c>
      <c r="AR42" s="450">
        <v>0</v>
      </c>
      <c r="AS42" s="448">
        <v>0.5</v>
      </c>
      <c r="AT42" s="142">
        <v>102.13461538461539</v>
      </c>
      <c r="AU42" s="802" t="s">
        <v>574</v>
      </c>
      <c r="AV42" s="142">
        <v>97.065384615384602</v>
      </c>
      <c r="AW42" s="451">
        <v>97</v>
      </c>
      <c r="AX42" s="452">
        <v>262</v>
      </c>
      <c r="AY42" s="650"/>
      <c r="AZ42" s="454"/>
      <c r="BA42" s="692"/>
      <c r="BB42" s="454"/>
      <c r="BC42" s="454"/>
      <c r="BD42" s="454"/>
      <c r="BE42" s="454"/>
      <c r="BF42" s="454"/>
      <c r="BG42" s="454"/>
      <c r="BH42" s="342"/>
      <c r="BI42" s="342"/>
      <c r="BJ42" s="342"/>
      <c r="BK42" s="342"/>
      <c r="BL42" s="342"/>
      <c r="BM42" s="342"/>
      <c r="BN42" s="342"/>
      <c r="BO42" s="342"/>
      <c r="BP42" s="342"/>
      <c r="BQ42" s="342"/>
      <c r="BR42" s="342"/>
      <c r="BS42" s="342"/>
      <c r="BT42" s="342"/>
      <c r="BU42" s="342"/>
      <c r="BV42" s="342"/>
      <c r="BW42" s="342"/>
      <c r="BX42" s="342"/>
      <c r="BY42" s="342"/>
      <c r="BZ42" s="342"/>
      <c r="CA42" s="342"/>
      <c r="CB42" s="342"/>
      <c r="CC42" s="342"/>
      <c r="CD42" s="342"/>
      <c r="CE42" s="342"/>
      <c r="CF42" s="342"/>
      <c r="CG42" s="342"/>
      <c r="CH42" s="342"/>
      <c r="CI42" s="342"/>
      <c r="CJ42" s="342"/>
      <c r="CK42" s="342"/>
      <c r="CL42" s="342"/>
      <c r="CM42" s="342"/>
      <c r="CN42" s="342"/>
      <c r="CO42" s="342"/>
      <c r="CP42" s="342"/>
      <c r="CQ42" s="342"/>
      <c r="CR42" s="342"/>
      <c r="CS42" s="342"/>
      <c r="CT42" s="342"/>
      <c r="CU42" s="342"/>
    </row>
    <row r="43" spans="1:99" s="465" customFormat="1" ht="39.75" customHeight="1">
      <c r="A43" s="437">
        <v>36</v>
      </c>
      <c r="B43" s="438" t="s">
        <v>274</v>
      </c>
      <c r="C43" s="445"/>
      <c r="D43" s="439" t="s">
        <v>278</v>
      </c>
      <c r="E43" s="440" t="s">
        <v>277</v>
      </c>
      <c r="F43" s="423" t="s">
        <v>151</v>
      </c>
      <c r="G43" s="445" t="s">
        <v>151</v>
      </c>
      <c r="H43" s="423" t="s">
        <v>289</v>
      </c>
      <c r="I43" s="713">
        <v>42493</v>
      </c>
      <c r="J43" s="445">
        <v>30926</v>
      </c>
      <c r="K43" s="445" t="s">
        <v>8</v>
      </c>
      <c r="L43" s="514" t="s">
        <v>13</v>
      </c>
      <c r="M43" s="442"/>
      <c r="N43" s="442" t="s">
        <v>89</v>
      </c>
      <c r="O43" s="445"/>
      <c r="P43" s="444">
        <v>258</v>
      </c>
      <c r="Q43" s="705">
        <v>26</v>
      </c>
      <c r="R43" s="705">
        <v>3</v>
      </c>
      <c r="S43" s="446">
        <v>21</v>
      </c>
      <c r="T43" s="446">
        <v>0</v>
      </c>
      <c r="U43" s="446">
        <v>0</v>
      </c>
      <c r="V43" s="446">
        <v>0</v>
      </c>
      <c r="W43" s="446">
        <v>0</v>
      </c>
      <c r="X43" s="446">
        <v>0</v>
      </c>
      <c r="Y43" s="646">
        <v>0</v>
      </c>
      <c r="Z43" s="448">
        <v>238.15384615384616</v>
      </c>
      <c r="AA43" s="448">
        <v>0</v>
      </c>
      <c r="AB43" s="448">
        <v>0</v>
      </c>
      <c r="AC43" s="448">
        <v>0</v>
      </c>
      <c r="AD43" s="448">
        <v>0</v>
      </c>
      <c r="AE43" s="448">
        <v>0</v>
      </c>
      <c r="AF43" s="858">
        <v>0</v>
      </c>
      <c r="AG43" s="448">
        <v>7</v>
      </c>
      <c r="AH43" s="448">
        <v>0</v>
      </c>
      <c r="AI43" s="448">
        <v>10</v>
      </c>
      <c r="AJ43" s="448">
        <v>0</v>
      </c>
      <c r="AK43" s="448">
        <v>8</v>
      </c>
      <c r="AL43" s="478">
        <v>9.5</v>
      </c>
      <c r="AM43" s="448">
        <v>0</v>
      </c>
      <c r="AN43" s="448">
        <v>0</v>
      </c>
      <c r="AO43" s="448">
        <v>0</v>
      </c>
      <c r="AP43" s="449">
        <v>272.65384615384619</v>
      </c>
      <c r="AQ43" s="689">
        <v>5.6234999999999999</v>
      </c>
      <c r="AR43" s="450">
        <v>0</v>
      </c>
      <c r="AS43" s="448">
        <v>0.5</v>
      </c>
      <c r="AT43" s="142">
        <v>133.80769230769232</v>
      </c>
      <c r="AU43" s="803">
        <v>7002550012576</v>
      </c>
      <c r="AV43" s="142">
        <v>132.72230769230765</v>
      </c>
      <c r="AW43" s="451">
        <v>132</v>
      </c>
      <c r="AX43" s="452">
        <v>2889</v>
      </c>
      <c r="AY43" s="650"/>
      <c r="AZ43" s="454"/>
      <c r="BA43" s="692"/>
      <c r="BB43" s="454"/>
      <c r="BC43" s="454"/>
      <c r="BD43" s="454"/>
      <c r="BE43" s="454"/>
      <c r="BF43" s="454"/>
      <c r="BG43" s="454"/>
      <c r="BH43" s="342"/>
      <c r="BI43" s="342"/>
      <c r="BJ43" s="342"/>
      <c r="BK43" s="342"/>
      <c r="BL43" s="342"/>
      <c r="BM43" s="342"/>
      <c r="BN43" s="342"/>
      <c r="BO43" s="342"/>
      <c r="BP43" s="342"/>
      <c r="BQ43" s="342"/>
      <c r="BR43" s="342"/>
      <c r="BS43" s="342"/>
      <c r="BT43" s="342"/>
      <c r="BU43" s="342"/>
      <c r="BV43" s="342"/>
      <c r="BW43" s="342"/>
      <c r="BX43" s="342"/>
      <c r="BY43" s="342"/>
      <c r="BZ43" s="342"/>
      <c r="CA43" s="342"/>
      <c r="CB43" s="342"/>
      <c r="CC43" s="342"/>
      <c r="CD43" s="342"/>
      <c r="CE43" s="342"/>
      <c r="CF43" s="342"/>
      <c r="CG43" s="342"/>
      <c r="CH43" s="342"/>
      <c r="CI43" s="342"/>
      <c r="CJ43" s="342"/>
      <c r="CK43" s="342"/>
      <c r="CL43" s="342"/>
      <c r="CM43" s="342"/>
      <c r="CN43" s="342"/>
      <c r="CO43" s="342"/>
      <c r="CP43" s="342"/>
      <c r="CQ43" s="342"/>
      <c r="CR43" s="342"/>
      <c r="CS43" s="342"/>
      <c r="CT43" s="342"/>
      <c r="CU43" s="342"/>
    </row>
    <row r="44" spans="1:99" s="465" customFormat="1" ht="39.75" customHeight="1">
      <c r="A44" s="437">
        <v>37</v>
      </c>
      <c r="B44" s="438" t="s">
        <v>280</v>
      </c>
      <c r="C44" s="445"/>
      <c r="D44" s="439" t="s">
        <v>282</v>
      </c>
      <c r="E44" s="440" t="s">
        <v>281</v>
      </c>
      <c r="F44" s="423" t="s">
        <v>113</v>
      </c>
      <c r="G44" s="445" t="s">
        <v>113</v>
      </c>
      <c r="H44" s="423" t="s">
        <v>289</v>
      </c>
      <c r="I44" s="713">
        <v>42525</v>
      </c>
      <c r="J44" s="445">
        <v>35586</v>
      </c>
      <c r="K44" s="445" t="s">
        <v>8</v>
      </c>
      <c r="L44" s="514" t="s">
        <v>13</v>
      </c>
      <c r="M44" s="442" t="s">
        <v>89</v>
      </c>
      <c r="N44" s="464"/>
      <c r="O44" s="445">
        <v>1</v>
      </c>
      <c r="P44" s="444">
        <v>248</v>
      </c>
      <c r="Q44" s="705">
        <v>26</v>
      </c>
      <c r="R44" s="705">
        <v>3</v>
      </c>
      <c r="S44" s="446">
        <v>20.25</v>
      </c>
      <c r="T44" s="446">
        <v>0</v>
      </c>
      <c r="U44" s="446">
        <v>0</v>
      </c>
      <c r="V44" s="446">
        <v>0</v>
      </c>
      <c r="W44" s="446">
        <v>0</v>
      </c>
      <c r="X44" s="446">
        <v>0</v>
      </c>
      <c r="Y44" s="646">
        <v>0</v>
      </c>
      <c r="Z44" s="448">
        <v>221.76923076923077</v>
      </c>
      <c r="AA44" s="448">
        <v>0</v>
      </c>
      <c r="AB44" s="448">
        <v>0</v>
      </c>
      <c r="AC44" s="448">
        <v>0</v>
      </c>
      <c r="AD44" s="448">
        <v>0</v>
      </c>
      <c r="AE44" s="448">
        <v>0</v>
      </c>
      <c r="AF44" s="858">
        <v>0</v>
      </c>
      <c r="AG44" s="448">
        <v>7</v>
      </c>
      <c r="AH44" s="448">
        <v>0</v>
      </c>
      <c r="AI44" s="448">
        <v>9.2307692307692317</v>
      </c>
      <c r="AJ44" s="448">
        <v>0</v>
      </c>
      <c r="AK44" s="448">
        <v>8</v>
      </c>
      <c r="AL44" s="478">
        <v>9.75</v>
      </c>
      <c r="AM44" s="448">
        <v>0</v>
      </c>
      <c r="AN44" s="448">
        <v>0</v>
      </c>
      <c r="AO44" s="448">
        <v>0</v>
      </c>
      <c r="AP44" s="449">
        <v>255.75</v>
      </c>
      <c r="AQ44" s="689">
        <v>5.27475</v>
      </c>
      <c r="AR44" s="450">
        <v>0</v>
      </c>
      <c r="AS44" s="448">
        <v>0</v>
      </c>
      <c r="AT44" s="142">
        <v>116.92307692307692</v>
      </c>
      <c r="AU44" s="804" t="s">
        <v>578</v>
      </c>
      <c r="AV44" s="142">
        <v>133.55692307692306</v>
      </c>
      <c r="AW44" s="451">
        <v>133</v>
      </c>
      <c r="AX44" s="452">
        <v>2228</v>
      </c>
      <c r="AY44" s="650"/>
      <c r="AZ44" s="454"/>
      <c r="BA44" s="692"/>
      <c r="BB44" s="454"/>
      <c r="BC44" s="454"/>
      <c r="BD44" s="454"/>
      <c r="BE44" s="454"/>
      <c r="BF44" s="454"/>
      <c r="BG44" s="454"/>
      <c r="BH44" s="485"/>
      <c r="BI44" s="485"/>
      <c r="BJ44" s="485"/>
      <c r="BK44" s="485"/>
      <c r="BL44" s="342"/>
      <c r="BM44" s="342"/>
      <c r="BN44" s="342"/>
      <c r="BO44" s="342"/>
      <c r="BP44" s="342"/>
      <c r="BQ44" s="342"/>
      <c r="BR44" s="342"/>
      <c r="BS44" s="342"/>
      <c r="BT44" s="342"/>
      <c r="BU44" s="342"/>
      <c r="BV44" s="342"/>
      <c r="BW44" s="342"/>
      <c r="BX44" s="342"/>
      <c r="BY44" s="342"/>
      <c r="BZ44" s="342"/>
      <c r="CA44" s="342"/>
      <c r="CB44" s="342"/>
      <c r="CC44" s="342"/>
      <c r="CD44" s="342"/>
      <c r="CE44" s="342"/>
      <c r="CF44" s="342"/>
      <c r="CG44" s="342"/>
      <c r="CH44" s="342"/>
      <c r="CI44" s="342"/>
      <c r="CJ44" s="342"/>
      <c r="CK44" s="342"/>
      <c r="CL44" s="342"/>
      <c r="CM44" s="342"/>
      <c r="CN44" s="342"/>
      <c r="CO44" s="342"/>
      <c r="CP44" s="342"/>
      <c r="CQ44" s="342"/>
      <c r="CR44" s="342"/>
      <c r="CS44" s="342"/>
      <c r="CT44" s="342"/>
      <c r="CU44" s="342"/>
    </row>
    <row r="45" spans="1:99" s="465" customFormat="1" ht="39.75" customHeight="1">
      <c r="A45" s="437">
        <v>38</v>
      </c>
      <c r="B45" s="438" t="s">
        <v>284</v>
      </c>
      <c r="C45" s="445"/>
      <c r="D45" s="439" t="s">
        <v>201</v>
      </c>
      <c r="E45" s="440" t="s">
        <v>200</v>
      </c>
      <c r="F45" s="423" t="s">
        <v>110</v>
      </c>
      <c r="G45" s="445" t="s">
        <v>110</v>
      </c>
      <c r="H45" s="423" t="s">
        <v>114</v>
      </c>
      <c r="I45" s="713">
        <v>42534</v>
      </c>
      <c r="J45" s="445">
        <v>34500</v>
      </c>
      <c r="K45" s="445" t="s">
        <v>7</v>
      </c>
      <c r="L45" s="514" t="s">
        <v>13</v>
      </c>
      <c r="M45" s="464"/>
      <c r="N45" s="442" t="s">
        <v>89</v>
      </c>
      <c r="O45" s="632"/>
      <c r="P45" s="444">
        <v>241</v>
      </c>
      <c r="Q45" s="705">
        <v>26</v>
      </c>
      <c r="R45" s="705">
        <v>3</v>
      </c>
      <c r="S45" s="446">
        <v>18.25</v>
      </c>
      <c r="T45" s="446">
        <v>0</v>
      </c>
      <c r="U45" s="446">
        <v>0</v>
      </c>
      <c r="V45" s="446">
        <v>0</v>
      </c>
      <c r="W45" s="446">
        <v>0</v>
      </c>
      <c r="X45" s="446">
        <v>0</v>
      </c>
      <c r="Y45" s="646">
        <v>0</v>
      </c>
      <c r="Z45" s="448">
        <v>196.97115384615387</v>
      </c>
      <c r="AA45" s="448">
        <v>0</v>
      </c>
      <c r="AB45" s="448">
        <v>0</v>
      </c>
      <c r="AC45" s="448">
        <v>0</v>
      </c>
      <c r="AD45" s="448">
        <v>0</v>
      </c>
      <c r="AE45" s="448">
        <v>0</v>
      </c>
      <c r="AF45" s="858">
        <v>0</v>
      </c>
      <c r="AG45" s="448">
        <v>7</v>
      </c>
      <c r="AH45" s="448">
        <v>0</v>
      </c>
      <c r="AI45" s="448">
        <v>10</v>
      </c>
      <c r="AJ45" s="448">
        <v>0</v>
      </c>
      <c r="AK45" s="448">
        <v>8</v>
      </c>
      <c r="AL45" s="478">
        <v>6.5</v>
      </c>
      <c r="AM45" s="448">
        <v>0</v>
      </c>
      <c r="AN45" s="448">
        <v>0</v>
      </c>
      <c r="AO45" s="448">
        <v>0</v>
      </c>
      <c r="AP45" s="449">
        <v>228.47115384615387</v>
      </c>
      <c r="AQ45" s="689">
        <v>4.71225</v>
      </c>
      <c r="AR45" s="450">
        <v>0</v>
      </c>
      <c r="AS45" s="448">
        <v>0.5</v>
      </c>
      <c r="AT45" s="142">
        <v>87.288461538461547</v>
      </c>
      <c r="AU45" s="805" t="s">
        <v>607</v>
      </c>
      <c r="AV45" s="142">
        <v>135.97153846153844</v>
      </c>
      <c r="AW45" s="451">
        <v>135</v>
      </c>
      <c r="AX45" s="452">
        <v>3886</v>
      </c>
      <c r="AY45" s="650"/>
      <c r="AZ45" s="454"/>
      <c r="BA45" s="692"/>
      <c r="BB45" s="454"/>
      <c r="BC45" s="454"/>
      <c r="BD45" s="454"/>
      <c r="BE45" s="454"/>
      <c r="BF45" s="454"/>
      <c r="BG45" s="454"/>
      <c r="BH45" s="485"/>
      <c r="BI45" s="485"/>
      <c r="BJ45" s="485"/>
      <c r="BK45" s="485"/>
      <c r="BL45" s="342"/>
      <c r="BM45" s="342"/>
      <c r="BN45" s="342"/>
      <c r="BO45" s="342"/>
      <c r="BP45" s="342"/>
      <c r="BQ45" s="342"/>
      <c r="BR45" s="342"/>
      <c r="BS45" s="342"/>
      <c r="BT45" s="342"/>
      <c r="BU45" s="342"/>
      <c r="BV45" s="342"/>
      <c r="BW45" s="342"/>
      <c r="BX45" s="342"/>
      <c r="BY45" s="342"/>
      <c r="BZ45" s="342"/>
      <c r="CA45" s="342"/>
      <c r="CB45" s="342"/>
      <c r="CC45" s="342"/>
      <c r="CD45" s="342"/>
      <c r="CE45" s="342"/>
      <c r="CF45" s="342"/>
      <c r="CG45" s="342"/>
      <c r="CH45" s="342"/>
      <c r="CI45" s="342"/>
      <c r="CJ45" s="342"/>
      <c r="CK45" s="342"/>
      <c r="CL45" s="342"/>
      <c r="CM45" s="342"/>
      <c r="CN45" s="342"/>
      <c r="CO45" s="342"/>
      <c r="CP45" s="342"/>
      <c r="CQ45" s="342"/>
      <c r="CR45" s="342"/>
      <c r="CS45" s="342"/>
      <c r="CT45" s="342"/>
      <c r="CU45" s="342"/>
    </row>
    <row r="46" spans="1:99" s="465" customFormat="1" ht="39.75" customHeight="1">
      <c r="A46" s="437">
        <v>39</v>
      </c>
      <c r="B46" s="438" t="s">
        <v>285</v>
      </c>
      <c r="C46" s="445"/>
      <c r="D46" s="439" t="s">
        <v>286</v>
      </c>
      <c r="E46" s="440" t="s">
        <v>287</v>
      </c>
      <c r="F46" s="423" t="s">
        <v>113</v>
      </c>
      <c r="G46" s="445" t="s">
        <v>113</v>
      </c>
      <c r="H46" s="423" t="s">
        <v>91</v>
      </c>
      <c r="I46" s="713">
        <v>42542</v>
      </c>
      <c r="J46" s="445">
        <v>35099</v>
      </c>
      <c r="K46" s="445" t="s">
        <v>7</v>
      </c>
      <c r="L46" s="514" t="s">
        <v>13</v>
      </c>
      <c r="M46" s="464" t="s">
        <v>89</v>
      </c>
      <c r="N46" s="467"/>
      <c r="O46" s="632">
        <v>1</v>
      </c>
      <c r="P46" s="444">
        <v>203</v>
      </c>
      <c r="Q46" s="705">
        <v>26</v>
      </c>
      <c r="R46" s="705">
        <v>3</v>
      </c>
      <c r="S46" s="446">
        <v>18.75</v>
      </c>
      <c r="T46" s="446">
        <v>0</v>
      </c>
      <c r="U46" s="446">
        <v>0</v>
      </c>
      <c r="V46" s="446">
        <v>0</v>
      </c>
      <c r="W46" s="446">
        <v>0</v>
      </c>
      <c r="X46" s="446">
        <v>0</v>
      </c>
      <c r="Y46" s="646">
        <v>0</v>
      </c>
      <c r="Z46" s="448">
        <v>169.81730769230768</v>
      </c>
      <c r="AA46" s="448">
        <v>0</v>
      </c>
      <c r="AB46" s="448">
        <v>0</v>
      </c>
      <c r="AC46" s="448">
        <v>0</v>
      </c>
      <c r="AD46" s="448">
        <v>0</v>
      </c>
      <c r="AE46" s="448">
        <v>0</v>
      </c>
      <c r="AF46" s="858">
        <v>0</v>
      </c>
      <c r="AG46" s="448">
        <v>7</v>
      </c>
      <c r="AH46" s="448">
        <v>0</v>
      </c>
      <c r="AI46" s="448">
        <v>10</v>
      </c>
      <c r="AJ46" s="448">
        <v>0</v>
      </c>
      <c r="AK46" s="448">
        <v>8</v>
      </c>
      <c r="AL46" s="478">
        <v>7.25</v>
      </c>
      <c r="AM46" s="448">
        <v>0</v>
      </c>
      <c r="AN46" s="448">
        <v>0</v>
      </c>
      <c r="AO46" s="448">
        <v>0</v>
      </c>
      <c r="AP46" s="449">
        <v>202.06730769230768</v>
      </c>
      <c r="AQ46" s="689">
        <v>4.1677499999999998</v>
      </c>
      <c r="AR46" s="450">
        <v>0</v>
      </c>
      <c r="AS46" s="448">
        <v>0.5</v>
      </c>
      <c r="AT46" s="142">
        <v>99.086538461538453</v>
      </c>
      <c r="AU46" s="806" t="s">
        <v>572</v>
      </c>
      <c r="AV46" s="142">
        <v>98.313461538461553</v>
      </c>
      <c r="AW46" s="451">
        <v>98</v>
      </c>
      <c r="AX46" s="452">
        <v>1254</v>
      </c>
      <c r="AY46" s="650"/>
      <c r="AZ46" s="454"/>
      <c r="BA46" s="692"/>
      <c r="BB46" s="454"/>
      <c r="BC46" s="454"/>
      <c r="BD46" s="454"/>
      <c r="BE46" s="454"/>
      <c r="BF46" s="454"/>
      <c r="BG46" s="454"/>
      <c r="BH46" s="485"/>
      <c r="BI46" s="485"/>
      <c r="BJ46" s="485"/>
      <c r="BK46" s="485"/>
      <c r="BL46" s="342"/>
      <c r="BM46" s="342"/>
      <c r="BN46" s="342"/>
      <c r="BO46" s="342"/>
      <c r="BP46" s="342"/>
      <c r="BQ46" s="342"/>
      <c r="BR46" s="342"/>
      <c r="BS46" s="342"/>
      <c r="BT46" s="342"/>
      <c r="BU46" s="342"/>
      <c r="BV46" s="342"/>
      <c r="BW46" s="342"/>
      <c r="BX46" s="342"/>
      <c r="BY46" s="342"/>
      <c r="BZ46" s="342"/>
      <c r="CA46" s="342"/>
      <c r="CB46" s="342"/>
      <c r="CC46" s="342"/>
      <c r="CD46" s="342"/>
      <c r="CE46" s="342"/>
      <c r="CF46" s="342"/>
      <c r="CG46" s="342"/>
      <c r="CH46" s="342"/>
      <c r="CI46" s="342"/>
      <c r="CJ46" s="342"/>
      <c r="CK46" s="342"/>
      <c r="CL46" s="342"/>
      <c r="CM46" s="342"/>
      <c r="CN46" s="342"/>
      <c r="CO46" s="342"/>
      <c r="CP46" s="342"/>
      <c r="CQ46" s="342"/>
      <c r="CR46" s="342"/>
      <c r="CS46" s="342"/>
      <c r="CT46" s="342"/>
      <c r="CU46" s="342"/>
    </row>
    <row r="47" spans="1:99" s="486" customFormat="1" ht="39.75" customHeight="1">
      <c r="A47" s="437">
        <v>40</v>
      </c>
      <c r="B47" s="438" t="s">
        <v>295</v>
      </c>
      <c r="C47" s="445"/>
      <c r="D47" s="439" t="s">
        <v>300</v>
      </c>
      <c r="E47" s="440" t="s">
        <v>296</v>
      </c>
      <c r="F47" s="423" t="s">
        <v>113</v>
      </c>
      <c r="G47" s="445" t="s">
        <v>113</v>
      </c>
      <c r="H47" s="423" t="s">
        <v>283</v>
      </c>
      <c r="I47" s="713">
        <v>42675</v>
      </c>
      <c r="J47" s="445">
        <v>30932</v>
      </c>
      <c r="K47" s="445" t="s">
        <v>8</v>
      </c>
      <c r="L47" s="514" t="s">
        <v>13</v>
      </c>
      <c r="M47" s="442" t="s">
        <v>89</v>
      </c>
      <c r="N47" s="442"/>
      <c r="O47" s="445">
        <v>2</v>
      </c>
      <c r="P47" s="444">
        <v>200</v>
      </c>
      <c r="Q47" s="705">
        <v>26</v>
      </c>
      <c r="R47" s="705">
        <v>3</v>
      </c>
      <c r="S47" s="446">
        <v>17</v>
      </c>
      <c r="T47" s="446">
        <v>0</v>
      </c>
      <c r="U47" s="446">
        <v>0</v>
      </c>
      <c r="V47" s="446">
        <v>0</v>
      </c>
      <c r="W47" s="446">
        <v>0</v>
      </c>
      <c r="X47" s="446">
        <v>0</v>
      </c>
      <c r="Y47" s="646">
        <v>0</v>
      </c>
      <c r="Z47" s="448">
        <v>153.84615384615384</v>
      </c>
      <c r="AA47" s="448">
        <v>0</v>
      </c>
      <c r="AB47" s="448">
        <v>0</v>
      </c>
      <c r="AC47" s="448">
        <v>0</v>
      </c>
      <c r="AD47" s="448">
        <v>0</v>
      </c>
      <c r="AE47" s="448">
        <v>0</v>
      </c>
      <c r="AF47" s="858">
        <v>0</v>
      </c>
      <c r="AG47" s="448">
        <v>7</v>
      </c>
      <c r="AH47" s="448">
        <v>0</v>
      </c>
      <c r="AI47" s="448">
        <v>10</v>
      </c>
      <c r="AJ47" s="448">
        <v>0</v>
      </c>
      <c r="AK47" s="448">
        <v>8</v>
      </c>
      <c r="AL47" s="478">
        <v>5.5</v>
      </c>
      <c r="AM47" s="448">
        <v>0</v>
      </c>
      <c r="AN47" s="448">
        <v>0</v>
      </c>
      <c r="AO47" s="448">
        <v>0</v>
      </c>
      <c r="AP47" s="449">
        <v>184.34615384615384</v>
      </c>
      <c r="AQ47" s="689">
        <v>3.8022499999999999</v>
      </c>
      <c r="AR47" s="450">
        <v>0</v>
      </c>
      <c r="AS47" s="448">
        <v>0.5</v>
      </c>
      <c r="AT47" s="142">
        <v>91.269230769230774</v>
      </c>
      <c r="AU47" s="807" t="s">
        <v>571</v>
      </c>
      <c r="AV47" s="142">
        <v>88.770769230769218</v>
      </c>
      <c r="AW47" s="451">
        <v>88</v>
      </c>
      <c r="AX47" s="452">
        <v>3083</v>
      </c>
      <c r="AY47" s="650"/>
      <c r="AZ47" s="454"/>
      <c r="BA47" s="694"/>
      <c r="BB47" s="454"/>
      <c r="BC47" s="454"/>
      <c r="BD47" s="454"/>
      <c r="BE47" s="454"/>
      <c r="BF47" s="454"/>
      <c r="BG47" s="454"/>
      <c r="BH47" s="342"/>
      <c r="BI47" s="342"/>
      <c r="BJ47" s="342"/>
      <c r="BK47" s="342"/>
      <c r="BL47" s="342"/>
      <c r="BM47" s="342"/>
      <c r="BN47" s="342"/>
      <c r="BO47" s="342"/>
      <c r="BP47" s="333"/>
      <c r="BQ47" s="333"/>
      <c r="BR47" s="333"/>
      <c r="BS47" s="342"/>
      <c r="BT47" s="342"/>
      <c r="BU47" s="342"/>
      <c r="BV47" s="342"/>
      <c r="BW47" s="342"/>
      <c r="BX47" s="342"/>
      <c r="BY47" s="342"/>
      <c r="BZ47" s="342"/>
      <c r="CA47" s="342"/>
      <c r="CB47" s="333"/>
      <c r="CC47" s="333"/>
      <c r="CD47" s="333"/>
      <c r="CE47" s="333"/>
      <c r="CF47" s="333"/>
      <c r="CG47" s="333"/>
      <c r="CH47" s="333"/>
      <c r="CI47" s="333"/>
      <c r="CJ47" s="333"/>
      <c r="CK47" s="333"/>
      <c r="CL47" s="333"/>
      <c r="CM47" s="333"/>
      <c r="CN47" s="333"/>
      <c r="CO47" s="333"/>
      <c r="CP47" s="333"/>
      <c r="CQ47" s="333"/>
      <c r="CR47" s="333"/>
      <c r="CS47" s="333"/>
      <c r="CT47" s="333"/>
      <c r="CU47" s="333"/>
    </row>
    <row r="48" spans="1:99" s="486" customFormat="1" ht="39.75" customHeight="1">
      <c r="A48" s="437">
        <v>41</v>
      </c>
      <c r="B48" s="438" t="s">
        <v>297</v>
      </c>
      <c r="C48" s="445"/>
      <c r="D48" s="439" t="s">
        <v>301</v>
      </c>
      <c r="E48" s="440" t="s">
        <v>299</v>
      </c>
      <c r="F48" s="423" t="s">
        <v>113</v>
      </c>
      <c r="G48" s="445" t="s">
        <v>113</v>
      </c>
      <c r="H48" s="423" t="s">
        <v>283</v>
      </c>
      <c r="I48" s="713">
        <v>42675</v>
      </c>
      <c r="J48" s="445">
        <v>33430</v>
      </c>
      <c r="K48" s="445" t="s">
        <v>8</v>
      </c>
      <c r="L48" s="514" t="s">
        <v>13</v>
      </c>
      <c r="M48" s="442" t="s">
        <v>89</v>
      </c>
      <c r="N48" s="442"/>
      <c r="O48" s="445"/>
      <c r="P48" s="444">
        <v>203</v>
      </c>
      <c r="Q48" s="705">
        <v>26</v>
      </c>
      <c r="R48" s="705">
        <v>3</v>
      </c>
      <c r="S48" s="446">
        <v>20</v>
      </c>
      <c r="T48" s="446">
        <v>0</v>
      </c>
      <c r="U48" s="446">
        <v>0</v>
      </c>
      <c r="V48" s="446">
        <v>0</v>
      </c>
      <c r="W48" s="446">
        <v>0</v>
      </c>
      <c r="X48" s="446">
        <v>0</v>
      </c>
      <c r="Y48" s="646">
        <v>0</v>
      </c>
      <c r="Z48" s="448">
        <v>179.57692307692307</v>
      </c>
      <c r="AA48" s="448">
        <v>0</v>
      </c>
      <c r="AB48" s="448">
        <v>0</v>
      </c>
      <c r="AC48" s="448">
        <v>0</v>
      </c>
      <c r="AD48" s="448">
        <v>0</v>
      </c>
      <c r="AE48" s="448">
        <v>0</v>
      </c>
      <c r="AF48" s="858">
        <v>0</v>
      </c>
      <c r="AG48" s="448">
        <v>7</v>
      </c>
      <c r="AH48" s="448">
        <v>0</v>
      </c>
      <c r="AI48" s="448">
        <v>10</v>
      </c>
      <c r="AJ48" s="448">
        <v>0</v>
      </c>
      <c r="AK48" s="448">
        <v>8</v>
      </c>
      <c r="AL48" s="478">
        <v>8.5</v>
      </c>
      <c r="AM48" s="448">
        <v>0</v>
      </c>
      <c r="AN48" s="448">
        <v>0</v>
      </c>
      <c r="AO48" s="448">
        <v>0</v>
      </c>
      <c r="AP48" s="449">
        <v>213.07692307692307</v>
      </c>
      <c r="AQ48" s="689">
        <v>4.3947500000000002</v>
      </c>
      <c r="AR48" s="450">
        <v>0</v>
      </c>
      <c r="AS48" s="448">
        <v>0.5</v>
      </c>
      <c r="AT48" s="142">
        <v>103.49038461538461</v>
      </c>
      <c r="AU48" s="808" t="s">
        <v>585</v>
      </c>
      <c r="AV48" s="142">
        <v>104.68961538461539</v>
      </c>
      <c r="AW48" s="451">
        <v>104</v>
      </c>
      <c r="AX48" s="452">
        <v>2758</v>
      </c>
      <c r="AY48" s="650"/>
      <c r="AZ48" s="454"/>
      <c r="BA48" s="694"/>
      <c r="BB48" s="454"/>
      <c r="BC48" s="454"/>
      <c r="BD48" s="454"/>
      <c r="BE48" s="454"/>
      <c r="BF48" s="454"/>
      <c r="BG48" s="454"/>
      <c r="BH48" s="342"/>
      <c r="BI48" s="342"/>
      <c r="BJ48" s="342"/>
      <c r="BK48" s="342"/>
      <c r="BL48" s="342"/>
      <c r="BM48" s="342"/>
      <c r="BN48" s="342"/>
      <c r="BO48" s="342"/>
      <c r="BP48" s="333"/>
      <c r="BQ48" s="333"/>
      <c r="BR48" s="333"/>
      <c r="BS48" s="342"/>
      <c r="BT48" s="342"/>
      <c r="BU48" s="342"/>
      <c r="BV48" s="342"/>
      <c r="BW48" s="342"/>
      <c r="BX48" s="342"/>
      <c r="BY48" s="342"/>
      <c r="BZ48" s="342"/>
      <c r="CA48" s="342"/>
      <c r="CB48" s="333"/>
      <c r="CC48" s="333"/>
      <c r="CD48" s="333"/>
      <c r="CE48" s="333"/>
      <c r="CF48" s="333"/>
      <c r="CG48" s="333"/>
      <c r="CH48" s="333"/>
      <c r="CI48" s="333"/>
      <c r="CJ48" s="333"/>
      <c r="CK48" s="333"/>
      <c r="CL48" s="333"/>
      <c r="CM48" s="333"/>
      <c r="CN48" s="333"/>
      <c r="CO48" s="333"/>
      <c r="CP48" s="333"/>
      <c r="CQ48" s="333"/>
      <c r="CR48" s="333"/>
      <c r="CS48" s="333"/>
      <c r="CT48" s="333"/>
      <c r="CU48" s="333"/>
    </row>
    <row r="49" spans="1:99" s="486" customFormat="1" ht="39.75" customHeight="1">
      <c r="A49" s="437">
        <v>42</v>
      </c>
      <c r="B49" s="438" t="s">
        <v>298</v>
      </c>
      <c r="C49" s="445"/>
      <c r="D49" s="439" t="s">
        <v>303</v>
      </c>
      <c r="E49" s="440" t="s">
        <v>302</v>
      </c>
      <c r="F49" s="423" t="s">
        <v>113</v>
      </c>
      <c r="G49" s="445" t="s">
        <v>113</v>
      </c>
      <c r="H49" s="423" t="s">
        <v>91</v>
      </c>
      <c r="I49" s="713">
        <v>42675</v>
      </c>
      <c r="J49" s="445">
        <v>34397</v>
      </c>
      <c r="K49" s="445" t="s">
        <v>7</v>
      </c>
      <c r="L49" s="514" t="s">
        <v>13</v>
      </c>
      <c r="M49" s="442" t="s">
        <v>89</v>
      </c>
      <c r="N49" s="442"/>
      <c r="O49" s="445"/>
      <c r="P49" s="444">
        <v>213</v>
      </c>
      <c r="Q49" s="705">
        <v>26</v>
      </c>
      <c r="R49" s="705">
        <v>3</v>
      </c>
      <c r="S49" s="446">
        <v>17.75</v>
      </c>
      <c r="T49" s="446">
        <v>0</v>
      </c>
      <c r="U49" s="446">
        <v>0</v>
      </c>
      <c r="V49" s="446">
        <v>0</v>
      </c>
      <c r="W49" s="446">
        <v>0</v>
      </c>
      <c r="X49" s="446">
        <v>0</v>
      </c>
      <c r="Y49" s="646">
        <v>0</v>
      </c>
      <c r="Z49" s="448">
        <v>169.99038461538461</v>
      </c>
      <c r="AA49" s="448">
        <v>0</v>
      </c>
      <c r="AB49" s="448">
        <v>0</v>
      </c>
      <c r="AC49" s="448">
        <v>0</v>
      </c>
      <c r="AD49" s="448">
        <v>0</v>
      </c>
      <c r="AE49" s="448">
        <v>0</v>
      </c>
      <c r="AF49" s="858">
        <v>0</v>
      </c>
      <c r="AG49" s="448">
        <v>7</v>
      </c>
      <c r="AH49" s="448">
        <v>0</v>
      </c>
      <c r="AI49" s="448">
        <v>10</v>
      </c>
      <c r="AJ49" s="448">
        <v>0</v>
      </c>
      <c r="AK49" s="448">
        <v>8</v>
      </c>
      <c r="AL49" s="478">
        <v>6.25</v>
      </c>
      <c r="AM49" s="448">
        <v>0</v>
      </c>
      <c r="AN49" s="448">
        <v>0</v>
      </c>
      <c r="AO49" s="448">
        <v>0</v>
      </c>
      <c r="AP49" s="449">
        <v>201.24038461538461</v>
      </c>
      <c r="AQ49" s="689">
        <v>4.1505000000000001</v>
      </c>
      <c r="AR49" s="450">
        <v>0</v>
      </c>
      <c r="AS49" s="448">
        <v>0.5</v>
      </c>
      <c r="AT49" s="142">
        <v>94.22115384615384</v>
      </c>
      <c r="AU49" s="809" t="s">
        <v>579</v>
      </c>
      <c r="AV49" s="142">
        <v>102.36884615384616</v>
      </c>
      <c r="AW49" s="451">
        <v>102</v>
      </c>
      <c r="AX49" s="452">
        <v>1475</v>
      </c>
      <c r="AY49" s="650"/>
      <c r="AZ49" s="454"/>
      <c r="BA49" s="694"/>
      <c r="BB49" s="454"/>
      <c r="BC49" s="454"/>
      <c r="BD49" s="454"/>
      <c r="BE49" s="454"/>
      <c r="BF49" s="454"/>
      <c r="BG49" s="454"/>
      <c r="BH49" s="342"/>
      <c r="BI49" s="342"/>
      <c r="BJ49" s="342"/>
      <c r="BK49" s="342"/>
      <c r="BL49" s="342"/>
      <c r="BM49" s="342"/>
      <c r="BN49" s="342"/>
      <c r="BO49" s="342"/>
      <c r="BP49" s="333"/>
      <c r="BQ49" s="333"/>
      <c r="BR49" s="333"/>
      <c r="BS49" s="342"/>
      <c r="BT49" s="342"/>
      <c r="BU49" s="342"/>
      <c r="BV49" s="342"/>
      <c r="BW49" s="342"/>
      <c r="BX49" s="342"/>
      <c r="BY49" s="342"/>
      <c r="BZ49" s="342"/>
      <c r="CA49" s="342"/>
      <c r="CB49" s="333"/>
      <c r="CC49" s="333"/>
      <c r="CD49" s="333"/>
      <c r="CE49" s="333"/>
      <c r="CF49" s="333"/>
      <c r="CG49" s="333"/>
      <c r="CH49" s="333"/>
      <c r="CI49" s="333"/>
      <c r="CJ49" s="333"/>
      <c r="CK49" s="333"/>
      <c r="CL49" s="333"/>
      <c r="CM49" s="333"/>
      <c r="CN49" s="333"/>
      <c r="CO49" s="333"/>
      <c r="CP49" s="333"/>
      <c r="CQ49" s="333"/>
      <c r="CR49" s="333"/>
      <c r="CS49" s="333"/>
      <c r="CT49" s="333"/>
      <c r="CU49" s="333"/>
    </row>
    <row r="50" spans="1:99" s="486" customFormat="1" ht="39.75" customHeight="1">
      <c r="A50" s="437">
        <v>43</v>
      </c>
      <c r="B50" s="438" t="s">
        <v>307</v>
      </c>
      <c r="C50" s="445"/>
      <c r="D50" s="439" t="s">
        <v>309</v>
      </c>
      <c r="E50" s="440" t="s">
        <v>308</v>
      </c>
      <c r="F50" s="423" t="s">
        <v>96</v>
      </c>
      <c r="G50" s="445" t="s">
        <v>126</v>
      </c>
      <c r="H50" s="423" t="s">
        <v>114</v>
      </c>
      <c r="I50" s="713">
        <v>42720</v>
      </c>
      <c r="J50" s="445">
        <v>33819</v>
      </c>
      <c r="K50" s="445" t="s">
        <v>8</v>
      </c>
      <c r="L50" s="514" t="s">
        <v>13</v>
      </c>
      <c r="M50" s="442" t="s">
        <v>89</v>
      </c>
      <c r="N50" s="442"/>
      <c r="O50" s="445">
        <v>2</v>
      </c>
      <c r="P50" s="444">
        <v>211</v>
      </c>
      <c r="Q50" s="705">
        <v>26</v>
      </c>
      <c r="R50" s="705">
        <v>3</v>
      </c>
      <c r="S50" s="446">
        <v>14</v>
      </c>
      <c r="T50" s="446">
        <v>0</v>
      </c>
      <c r="U50" s="446">
        <v>0</v>
      </c>
      <c r="V50" s="446">
        <v>0</v>
      </c>
      <c r="W50" s="446">
        <v>0</v>
      </c>
      <c r="X50" s="446">
        <v>0</v>
      </c>
      <c r="Y50" s="646">
        <v>1</v>
      </c>
      <c r="Z50" s="448">
        <v>137.96153846153845</v>
      </c>
      <c r="AA50" s="448">
        <v>0</v>
      </c>
      <c r="AB50" s="448">
        <v>0</v>
      </c>
      <c r="AC50" s="448">
        <v>0</v>
      </c>
      <c r="AD50" s="448">
        <v>0</v>
      </c>
      <c r="AE50" s="448">
        <v>0</v>
      </c>
      <c r="AF50" s="858">
        <v>0.11695454328870802</v>
      </c>
      <c r="AG50" s="448">
        <v>7</v>
      </c>
      <c r="AH50" s="448">
        <v>0</v>
      </c>
      <c r="AI50" s="448">
        <v>10</v>
      </c>
      <c r="AJ50" s="448">
        <v>0</v>
      </c>
      <c r="AK50" s="448">
        <v>8</v>
      </c>
      <c r="AL50" s="478">
        <v>2</v>
      </c>
      <c r="AM50" s="448">
        <v>0</v>
      </c>
      <c r="AN50" s="448">
        <v>0</v>
      </c>
      <c r="AO50" s="448">
        <v>0</v>
      </c>
      <c r="AP50" s="449">
        <v>165.07849300482715</v>
      </c>
      <c r="AQ50" s="689">
        <v>3.4047499999999999</v>
      </c>
      <c r="AR50" s="450">
        <v>0</v>
      </c>
      <c r="AS50" s="448">
        <v>0.5</v>
      </c>
      <c r="AT50" s="142">
        <v>63.807692307692307</v>
      </c>
      <c r="AU50" s="810">
        <v>7002550012811</v>
      </c>
      <c r="AV50" s="142">
        <v>97.362307692307681</v>
      </c>
      <c r="AW50" s="451">
        <v>97</v>
      </c>
      <c r="AX50" s="452">
        <v>1449</v>
      </c>
      <c r="AY50" s="650"/>
      <c r="AZ50" s="454"/>
      <c r="BA50" s="694"/>
      <c r="BB50" s="454"/>
      <c r="BC50" s="454"/>
      <c r="BD50" s="454"/>
      <c r="BE50" s="454"/>
      <c r="BF50" s="454"/>
      <c r="BG50" s="454"/>
      <c r="BH50" s="342"/>
      <c r="BI50" s="342"/>
      <c r="BJ50" s="342"/>
      <c r="BK50" s="342"/>
      <c r="BL50" s="342"/>
      <c r="BM50" s="342"/>
      <c r="BN50" s="342"/>
      <c r="BO50" s="342"/>
      <c r="BP50" s="333"/>
      <c r="BQ50" s="333"/>
      <c r="BR50" s="333"/>
      <c r="BS50" s="342"/>
      <c r="BT50" s="342"/>
      <c r="BU50" s="342"/>
      <c r="BV50" s="342"/>
      <c r="BW50" s="342"/>
      <c r="BX50" s="342"/>
      <c r="BY50" s="342"/>
      <c r="BZ50" s="342"/>
      <c r="CA50" s="342"/>
      <c r="CB50" s="333"/>
      <c r="CC50" s="333"/>
      <c r="CD50" s="333"/>
      <c r="CE50" s="333"/>
      <c r="CF50" s="333"/>
      <c r="CG50" s="333"/>
      <c r="CH50" s="333"/>
      <c r="CI50" s="333"/>
      <c r="CJ50" s="333"/>
      <c r="CK50" s="333"/>
      <c r="CL50" s="333"/>
      <c r="CM50" s="333"/>
      <c r="CN50" s="333"/>
      <c r="CO50" s="333"/>
      <c r="CP50" s="333"/>
      <c r="CQ50" s="333"/>
      <c r="CR50" s="333"/>
      <c r="CS50" s="333"/>
      <c r="CT50" s="333"/>
      <c r="CU50" s="333"/>
    </row>
    <row r="51" spans="1:99" s="489" customFormat="1" ht="39.75" customHeight="1">
      <c r="A51" s="468">
        <v>44</v>
      </c>
      <c r="B51" s="469" t="s">
        <v>310</v>
      </c>
      <c r="C51" s="475"/>
      <c r="D51" s="471" t="s">
        <v>150</v>
      </c>
      <c r="E51" s="472" t="s">
        <v>311</v>
      </c>
      <c r="F51" s="426" t="s">
        <v>151</v>
      </c>
      <c r="G51" s="475" t="s">
        <v>151</v>
      </c>
      <c r="H51" s="426" t="s">
        <v>91</v>
      </c>
      <c r="I51" s="713">
        <v>42780</v>
      </c>
      <c r="J51" s="475">
        <v>30975</v>
      </c>
      <c r="K51" s="475" t="s">
        <v>8</v>
      </c>
      <c r="L51" s="653" t="s">
        <v>13</v>
      </c>
      <c r="M51" s="442" t="s">
        <v>89</v>
      </c>
      <c r="N51" s="442"/>
      <c r="O51" s="475">
        <v>2</v>
      </c>
      <c r="P51" s="474">
        <v>200</v>
      </c>
      <c r="Q51" s="706">
        <v>26</v>
      </c>
      <c r="R51" s="706">
        <v>3</v>
      </c>
      <c r="S51" s="446">
        <v>11</v>
      </c>
      <c r="T51" s="446">
        <v>0</v>
      </c>
      <c r="U51" s="476">
        <v>0</v>
      </c>
      <c r="V51" s="476">
        <v>4.5</v>
      </c>
      <c r="W51" s="476">
        <v>0</v>
      </c>
      <c r="X51" s="476">
        <v>0</v>
      </c>
      <c r="Y51" s="646">
        <v>0</v>
      </c>
      <c r="Z51" s="478">
        <v>107.69230769230769</v>
      </c>
      <c r="AA51" s="478">
        <v>0</v>
      </c>
      <c r="AB51" s="478">
        <v>0</v>
      </c>
      <c r="AC51" s="478">
        <v>0</v>
      </c>
      <c r="AD51" s="478">
        <v>51.92307692307692</v>
      </c>
      <c r="AE51" s="478">
        <v>0</v>
      </c>
      <c r="AF51" s="858">
        <v>0</v>
      </c>
      <c r="AG51" s="478">
        <v>7</v>
      </c>
      <c r="AH51" s="448">
        <v>0</v>
      </c>
      <c r="AI51" s="478">
        <v>10</v>
      </c>
      <c r="AJ51" s="478">
        <v>5</v>
      </c>
      <c r="AK51" s="478">
        <v>8</v>
      </c>
      <c r="AL51" s="478">
        <v>4</v>
      </c>
      <c r="AM51" s="478">
        <v>0</v>
      </c>
      <c r="AN51" s="448">
        <v>0</v>
      </c>
      <c r="AO51" s="448">
        <v>0</v>
      </c>
      <c r="AP51" s="449">
        <v>193.61538461538461</v>
      </c>
      <c r="AQ51" s="689">
        <v>3.9932500000000002</v>
      </c>
      <c r="AR51" s="479">
        <v>0</v>
      </c>
      <c r="AS51" s="448">
        <v>0.5</v>
      </c>
      <c r="AT51" s="142">
        <v>117.92307692307692</v>
      </c>
      <c r="AU51" s="811">
        <v>7002550012521</v>
      </c>
      <c r="AV51" s="142">
        <v>71.196923076923085</v>
      </c>
      <c r="AW51" s="480">
        <v>71</v>
      </c>
      <c r="AX51" s="481">
        <v>788</v>
      </c>
      <c r="AY51" s="656"/>
      <c r="AZ51" s="487"/>
      <c r="BA51" s="695"/>
      <c r="BB51" s="487"/>
      <c r="BC51" s="487"/>
      <c r="BD51" s="487"/>
      <c r="BE51" s="487"/>
      <c r="BF51" s="487"/>
      <c r="BG51" s="487"/>
      <c r="BH51" s="483"/>
      <c r="BI51" s="483"/>
      <c r="BJ51" s="483"/>
      <c r="BK51" s="483"/>
      <c r="BL51" s="483"/>
      <c r="BM51" s="483"/>
      <c r="BN51" s="483"/>
      <c r="BO51" s="483"/>
      <c r="BP51" s="488"/>
      <c r="BQ51" s="488"/>
      <c r="BR51" s="488"/>
      <c r="BS51" s="483"/>
      <c r="BT51" s="483"/>
      <c r="BU51" s="483"/>
      <c r="BV51" s="483"/>
      <c r="BW51" s="483"/>
      <c r="BX51" s="483"/>
      <c r="BY51" s="483"/>
      <c r="BZ51" s="483"/>
      <c r="CA51" s="483"/>
      <c r="CB51" s="488"/>
      <c r="CC51" s="488"/>
      <c r="CD51" s="488"/>
      <c r="CE51" s="488"/>
      <c r="CF51" s="488"/>
      <c r="CG51" s="488"/>
      <c r="CH51" s="488"/>
      <c r="CI51" s="488"/>
      <c r="CJ51" s="488"/>
      <c r="CK51" s="488"/>
      <c r="CL51" s="488"/>
      <c r="CM51" s="488"/>
      <c r="CN51" s="488"/>
      <c r="CO51" s="488"/>
      <c r="CP51" s="488"/>
      <c r="CQ51" s="488"/>
      <c r="CR51" s="488"/>
      <c r="CS51" s="488"/>
      <c r="CT51" s="488"/>
      <c r="CU51" s="488"/>
    </row>
    <row r="52" spans="1:99" s="486" customFormat="1" ht="39.75" customHeight="1">
      <c r="A52" s="437">
        <v>45</v>
      </c>
      <c r="B52" s="438" t="s">
        <v>323</v>
      </c>
      <c r="C52" s="445"/>
      <c r="D52" s="439" t="s">
        <v>324</v>
      </c>
      <c r="E52" s="440" t="s">
        <v>325</v>
      </c>
      <c r="F52" s="423" t="s">
        <v>110</v>
      </c>
      <c r="G52" s="445" t="s">
        <v>110</v>
      </c>
      <c r="H52" s="423" t="s">
        <v>114</v>
      </c>
      <c r="I52" s="713">
        <v>42844</v>
      </c>
      <c r="J52" s="445">
        <v>32421</v>
      </c>
      <c r="K52" s="445" t="s">
        <v>7</v>
      </c>
      <c r="L52" s="514" t="s">
        <v>13</v>
      </c>
      <c r="M52" s="442"/>
      <c r="N52" s="442" t="s">
        <v>89</v>
      </c>
      <c r="O52" s="445"/>
      <c r="P52" s="444">
        <v>211</v>
      </c>
      <c r="Q52" s="705">
        <v>26</v>
      </c>
      <c r="R52" s="705">
        <v>3</v>
      </c>
      <c r="S52" s="446">
        <v>14.75</v>
      </c>
      <c r="T52" s="446">
        <v>0</v>
      </c>
      <c r="U52" s="446">
        <v>0</v>
      </c>
      <c r="V52" s="446">
        <v>0</v>
      </c>
      <c r="W52" s="446">
        <v>0</v>
      </c>
      <c r="X52" s="446">
        <v>0</v>
      </c>
      <c r="Y52" s="646">
        <v>0</v>
      </c>
      <c r="Z52" s="448">
        <v>144.04807692307691</v>
      </c>
      <c r="AA52" s="448">
        <v>0</v>
      </c>
      <c r="AB52" s="448">
        <v>0</v>
      </c>
      <c r="AC52" s="448">
        <v>0</v>
      </c>
      <c r="AD52" s="448">
        <v>0</v>
      </c>
      <c r="AE52" s="448">
        <v>0</v>
      </c>
      <c r="AF52" s="858">
        <v>0</v>
      </c>
      <c r="AG52" s="448">
        <v>7</v>
      </c>
      <c r="AH52" s="448">
        <v>0</v>
      </c>
      <c r="AI52" s="448">
        <v>9.6153846153846168</v>
      </c>
      <c r="AJ52" s="448">
        <v>0</v>
      </c>
      <c r="AK52" s="448">
        <v>8</v>
      </c>
      <c r="AL52" s="478">
        <v>3.75</v>
      </c>
      <c r="AM52" s="448">
        <v>0</v>
      </c>
      <c r="AN52" s="448">
        <v>0</v>
      </c>
      <c r="AO52" s="448">
        <v>0</v>
      </c>
      <c r="AP52" s="449">
        <v>172.41346153846152</v>
      </c>
      <c r="AQ52" s="689">
        <v>3.556</v>
      </c>
      <c r="AR52" s="450">
        <v>0</v>
      </c>
      <c r="AS52" s="448">
        <v>0.5</v>
      </c>
      <c r="AT52" s="142">
        <v>72.92307692307692</v>
      </c>
      <c r="AU52" s="812" t="s">
        <v>610</v>
      </c>
      <c r="AV52" s="142">
        <v>95.436923076923094</v>
      </c>
      <c r="AW52" s="451">
        <v>95</v>
      </c>
      <c r="AX52" s="452">
        <v>1748</v>
      </c>
      <c r="AY52" s="650"/>
      <c r="AZ52" s="454"/>
      <c r="BA52" s="694"/>
      <c r="BB52" s="454"/>
      <c r="BC52" s="454"/>
      <c r="BD52" s="454"/>
      <c r="BE52" s="454"/>
      <c r="BF52" s="454"/>
      <c r="BG52" s="454"/>
      <c r="BH52" s="342"/>
      <c r="BI52" s="342"/>
      <c r="BJ52" s="342"/>
      <c r="BK52" s="342"/>
      <c r="BL52" s="342"/>
      <c r="BM52" s="342"/>
      <c r="BN52" s="342"/>
      <c r="BO52" s="342"/>
      <c r="BP52" s="333"/>
      <c r="BQ52" s="333"/>
      <c r="BR52" s="333"/>
      <c r="BS52" s="342"/>
      <c r="BT52" s="342"/>
      <c r="BU52" s="342"/>
      <c r="BV52" s="342"/>
      <c r="BW52" s="342"/>
      <c r="BX52" s="342"/>
      <c r="BY52" s="342"/>
      <c r="BZ52" s="342"/>
      <c r="CA52" s="342"/>
      <c r="CB52" s="333"/>
      <c r="CC52" s="333"/>
      <c r="CD52" s="333"/>
      <c r="CE52" s="333"/>
      <c r="CF52" s="333"/>
      <c r="CG52" s="333"/>
      <c r="CH52" s="333"/>
      <c r="CI52" s="333"/>
      <c r="CJ52" s="333"/>
      <c r="CK52" s="333"/>
      <c r="CL52" s="333"/>
      <c r="CM52" s="333"/>
      <c r="CN52" s="333"/>
      <c r="CO52" s="333"/>
      <c r="CP52" s="333"/>
      <c r="CQ52" s="333"/>
      <c r="CR52" s="333"/>
      <c r="CS52" s="333"/>
      <c r="CT52" s="333"/>
      <c r="CU52" s="333"/>
    </row>
    <row r="53" spans="1:99" s="465" customFormat="1" ht="39.75" customHeight="1">
      <c r="A53" s="437">
        <v>46</v>
      </c>
      <c r="B53" s="438" t="s">
        <v>329</v>
      </c>
      <c r="C53" s="445"/>
      <c r="D53" s="439" t="s">
        <v>330</v>
      </c>
      <c r="E53" s="440" t="s">
        <v>328</v>
      </c>
      <c r="F53" s="423" t="s">
        <v>151</v>
      </c>
      <c r="G53" s="445" t="s">
        <v>151</v>
      </c>
      <c r="H53" s="423" t="s">
        <v>283</v>
      </c>
      <c r="I53" s="713">
        <v>42858</v>
      </c>
      <c r="J53" s="445">
        <v>32160</v>
      </c>
      <c r="K53" s="445" t="s">
        <v>8</v>
      </c>
      <c r="L53" s="514" t="s">
        <v>13</v>
      </c>
      <c r="M53" s="442"/>
      <c r="N53" s="464" t="s">
        <v>89</v>
      </c>
      <c r="O53" s="445"/>
      <c r="P53" s="444">
        <v>202</v>
      </c>
      <c r="Q53" s="705">
        <v>26</v>
      </c>
      <c r="R53" s="705">
        <v>3</v>
      </c>
      <c r="S53" s="446">
        <v>20.5</v>
      </c>
      <c r="T53" s="446">
        <v>0</v>
      </c>
      <c r="U53" s="446">
        <v>0</v>
      </c>
      <c r="V53" s="446">
        <v>0</v>
      </c>
      <c r="W53" s="446">
        <v>0</v>
      </c>
      <c r="X53" s="446">
        <v>0</v>
      </c>
      <c r="Y53" s="646">
        <v>0</v>
      </c>
      <c r="Z53" s="448">
        <v>182.57692307692307</v>
      </c>
      <c r="AA53" s="448">
        <v>0</v>
      </c>
      <c r="AB53" s="448">
        <v>0</v>
      </c>
      <c r="AC53" s="448">
        <v>0</v>
      </c>
      <c r="AD53" s="448">
        <v>0</v>
      </c>
      <c r="AE53" s="448">
        <v>0</v>
      </c>
      <c r="AF53" s="858">
        <v>0</v>
      </c>
      <c r="AG53" s="448">
        <v>7</v>
      </c>
      <c r="AH53" s="448">
        <v>0</v>
      </c>
      <c r="AI53" s="448">
        <v>10</v>
      </c>
      <c r="AJ53" s="448">
        <v>0</v>
      </c>
      <c r="AK53" s="448">
        <v>8</v>
      </c>
      <c r="AL53" s="478">
        <v>9</v>
      </c>
      <c r="AM53" s="448">
        <v>0</v>
      </c>
      <c r="AN53" s="448">
        <v>0</v>
      </c>
      <c r="AO53" s="448">
        <v>0</v>
      </c>
      <c r="AP53" s="449">
        <v>216.57692307692307</v>
      </c>
      <c r="AQ53" s="689">
        <v>4.4669999999999996</v>
      </c>
      <c r="AR53" s="450">
        <v>0</v>
      </c>
      <c r="AS53" s="448">
        <v>0.5</v>
      </c>
      <c r="AT53" s="142">
        <v>107.42307692307692</v>
      </c>
      <c r="AU53" s="813">
        <v>7002550012695</v>
      </c>
      <c r="AV53" s="142">
        <v>104.18692307692309</v>
      </c>
      <c r="AW53" s="451">
        <v>104</v>
      </c>
      <c r="AX53" s="452">
        <v>748</v>
      </c>
      <c r="AY53" s="650"/>
      <c r="AZ53" s="454"/>
      <c r="BA53" s="692"/>
      <c r="BB53" s="454"/>
      <c r="BC53" s="454"/>
      <c r="BD53" s="454"/>
      <c r="BE53" s="454"/>
      <c r="BF53" s="454"/>
      <c r="BG53" s="454"/>
      <c r="BH53" s="342"/>
      <c r="BI53" s="342"/>
      <c r="BJ53" s="342"/>
      <c r="BK53" s="342"/>
      <c r="BL53" s="342"/>
      <c r="BM53" s="342"/>
      <c r="BN53" s="342"/>
      <c r="BO53" s="342"/>
      <c r="BP53" s="342"/>
      <c r="BQ53" s="342"/>
      <c r="BR53" s="342"/>
      <c r="BS53" s="342"/>
      <c r="BT53" s="342"/>
      <c r="BU53" s="342"/>
      <c r="BV53" s="342"/>
      <c r="BW53" s="342"/>
      <c r="BX53" s="342"/>
      <c r="BY53" s="342"/>
      <c r="BZ53" s="342"/>
      <c r="CA53" s="342"/>
      <c r="CB53" s="342"/>
      <c r="CC53" s="342"/>
      <c r="CD53" s="342"/>
      <c r="CE53" s="342"/>
      <c r="CF53" s="342"/>
      <c r="CG53" s="342"/>
      <c r="CH53" s="342"/>
      <c r="CI53" s="342"/>
      <c r="CJ53" s="342"/>
      <c r="CK53" s="342"/>
      <c r="CL53" s="342"/>
      <c r="CM53" s="342"/>
      <c r="CN53" s="342"/>
      <c r="CO53" s="342"/>
      <c r="CP53" s="342"/>
      <c r="CQ53" s="342"/>
      <c r="CR53" s="342"/>
      <c r="CS53" s="342"/>
      <c r="CT53" s="342"/>
      <c r="CU53" s="342"/>
    </row>
    <row r="54" spans="1:99" s="465" customFormat="1" ht="39.75" customHeight="1">
      <c r="A54" s="437">
        <v>47</v>
      </c>
      <c r="B54" s="438" t="s">
        <v>336</v>
      </c>
      <c r="C54" s="445"/>
      <c r="D54" s="439" t="s">
        <v>337</v>
      </c>
      <c r="E54" s="440" t="s">
        <v>516</v>
      </c>
      <c r="F54" s="423" t="s">
        <v>110</v>
      </c>
      <c r="G54" s="445" t="s">
        <v>110</v>
      </c>
      <c r="H54" s="423" t="s">
        <v>114</v>
      </c>
      <c r="I54" s="713">
        <v>42892</v>
      </c>
      <c r="J54" s="445">
        <v>30328</v>
      </c>
      <c r="K54" s="445" t="s">
        <v>8</v>
      </c>
      <c r="L54" s="514" t="s">
        <v>13</v>
      </c>
      <c r="M54" s="442" t="s">
        <v>89</v>
      </c>
      <c r="N54" s="442"/>
      <c r="O54" s="445">
        <v>3</v>
      </c>
      <c r="P54" s="444">
        <v>208</v>
      </c>
      <c r="Q54" s="705">
        <v>26</v>
      </c>
      <c r="R54" s="705">
        <v>3</v>
      </c>
      <c r="S54" s="446">
        <v>14.75</v>
      </c>
      <c r="T54" s="446">
        <v>0</v>
      </c>
      <c r="U54" s="446">
        <v>0</v>
      </c>
      <c r="V54" s="446">
        <v>0</v>
      </c>
      <c r="W54" s="446">
        <v>0</v>
      </c>
      <c r="X54" s="446">
        <v>0</v>
      </c>
      <c r="Y54" s="646">
        <v>0</v>
      </c>
      <c r="Z54" s="448">
        <v>142</v>
      </c>
      <c r="AA54" s="448">
        <v>0</v>
      </c>
      <c r="AB54" s="448">
        <v>0</v>
      </c>
      <c r="AC54" s="448">
        <v>0</v>
      </c>
      <c r="AD54" s="448">
        <v>0</v>
      </c>
      <c r="AE54" s="448">
        <v>0</v>
      </c>
      <c r="AF54" s="858">
        <v>0</v>
      </c>
      <c r="AG54" s="448">
        <v>7</v>
      </c>
      <c r="AH54" s="448">
        <v>0</v>
      </c>
      <c r="AI54" s="448">
        <v>9.8076923076923084</v>
      </c>
      <c r="AJ54" s="448">
        <v>0</v>
      </c>
      <c r="AK54" s="448">
        <v>8</v>
      </c>
      <c r="AL54" s="478">
        <v>3.5</v>
      </c>
      <c r="AM54" s="448">
        <v>0</v>
      </c>
      <c r="AN54" s="448">
        <v>0</v>
      </c>
      <c r="AO54" s="448">
        <v>0</v>
      </c>
      <c r="AP54" s="449">
        <v>170.30769230769232</v>
      </c>
      <c r="AQ54" s="689">
        <v>3.5125000000000002</v>
      </c>
      <c r="AR54" s="450">
        <v>0</v>
      </c>
      <c r="AS54" s="448">
        <v>0.5</v>
      </c>
      <c r="AT54" s="142">
        <v>63</v>
      </c>
      <c r="AU54" s="814" t="s">
        <v>605</v>
      </c>
      <c r="AV54" s="142">
        <v>103.30000000000001</v>
      </c>
      <c r="AW54" s="451">
        <v>103</v>
      </c>
      <c r="AX54" s="452">
        <v>1200</v>
      </c>
      <c r="AY54" s="650"/>
      <c r="AZ54" s="454"/>
      <c r="BA54" s="692"/>
      <c r="BB54" s="454"/>
      <c r="BC54" s="454"/>
      <c r="BD54" s="454"/>
      <c r="BE54" s="454"/>
      <c r="BF54" s="454"/>
      <c r="BG54" s="454"/>
      <c r="BH54" s="342"/>
      <c r="BI54" s="342"/>
      <c r="BJ54" s="342"/>
      <c r="BK54" s="342"/>
      <c r="BL54" s="342"/>
      <c r="BM54" s="342"/>
      <c r="BN54" s="342"/>
      <c r="BO54" s="342"/>
      <c r="BP54" s="342"/>
      <c r="BQ54" s="342"/>
      <c r="BR54" s="342"/>
      <c r="BS54" s="342"/>
      <c r="BT54" s="342"/>
      <c r="BU54" s="342"/>
      <c r="BV54" s="342"/>
      <c r="BW54" s="342"/>
      <c r="BX54" s="342"/>
      <c r="BY54" s="342"/>
      <c r="BZ54" s="342"/>
      <c r="CA54" s="342"/>
      <c r="CB54" s="342"/>
      <c r="CC54" s="342"/>
      <c r="CD54" s="342"/>
      <c r="CE54" s="342"/>
      <c r="CF54" s="342"/>
      <c r="CG54" s="342"/>
      <c r="CH54" s="342"/>
      <c r="CI54" s="342"/>
      <c r="CJ54" s="342"/>
      <c r="CK54" s="342"/>
      <c r="CL54" s="342"/>
      <c r="CM54" s="342"/>
      <c r="CN54" s="342"/>
      <c r="CO54" s="342"/>
      <c r="CP54" s="342"/>
      <c r="CQ54" s="342"/>
      <c r="CR54" s="342"/>
      <c r="CS54" s="342"/>
      <c r="CT54" s="342"/>
      <c r="CU54" s="342"/>
    </row>
    <row r="55" spans="1:99" s="465" customFormat="1" ht="39.75" customHeight="1">
      <c r="A55" s="437">
        <v>48</v>
      </c>
      <c r="B55" s="438" t="s">
        <v>333</v>
      </c>
      <c r="C55" s="445"/>
      <c r="D55" s="439" t="s">
        <v>334</v>
      </c>
      <c r="E55" s="440" t="s">
        <v>335</v>
      </c>
      <c r="F55" s="423" t="s">
        <v>151</v>
      </c>
      <c r="G55" s="445" t="s">
        <v>151</v>
      </c>
      <c r="H55" s="423" t="s">
        <v>283</v>
      </c>
      <c r="I55" s="713">
        <v>42893</v>
      </c>
      <c r="J55" s="445">
        <v>32162</v>
      </c>
      <c r="K55" s="445" t="s">
        <v>8</v>
      </c>
      <c r="L55" s="514" t="s">
        <v>13</v>
      </c>
      <c r="M55" s="464" t="s">
        <v>89</v>
      </c>
      <c r="N55" s="467"/>
      <c r="O55" s="445">
        <v>2</v>
      </c>
      <c r="P55" s="444">
        <v>200</v>
      </c>
      <c r="Q55" s="705">
        <v>26</v>
      </c>
      <c r="R55" s="705">
        <v>3</v>
      </c>
      <c r="S55" s="446">
        <v>16.5</v>
      </c>
      <c r="T55" s="446">
        <v>0</v>
      </c>
      <c r="U55" s="446">
        <v>0</v>
      </c>
      <c r="V55" s="466">
        <v>0</v>
      </c>
      <c r="W55" s="446">
        <v>0</v>
      </c>
      <c r="X55" s="446">
        <v>0</v>
      </c>
      <c r="Y55" s="646">
        <v>0</v>
      </c>
      <c r="Z55" s="448">
        <v>150</v>
      </c>
      <c r="AA55" s="448">
        <v>0</v>
      </c>
      <c r="AB55" s="448">
        <v>0</v>
      </c>
      <c r="AC55" s="448">
        <v>0</v>
      </c>
      <c r="AD55" s="448">
        <v>0</v>
      </c>
      <c r="AE55" s="448">
        <v>0</v>
      </c>
      <c r="AF55" s="858">
        <v>0</v>
      </c>
      <c r="AG55" s="448">
        <v>7</v>
      </c>
      <c r="AH55" s="448">
        <v>0</v>
      </c>
      <c r="AI55" s="448">
        <v>10</v>
      </c>
      <c r="AJ55" s="448">
        <v>5</v>
      </c>
      <c r="AK55" s="448">
        <v>8</v>
      </c>
      <c r="AL55" s="478">
        <v>5</v>
      </c>
      <c r="AM55" s="448">
        <v>0</v>
      </c>
      <c r="AN55" s="448">
        <v>0</v>
      </c>
      <c r="AO55" s="448">
        <v>0</v>
      </c>
      <c r="AP55" s="449">
        <v>185</v>
      </c>
      <c r="AQ55" s="689">
        <v>3.81575</v>
      </c>
      <c r="AR55" s="450">
        <v>0</v>
      </c>
      <c r="AS55" s="448">
        <v>0.5</v>
      </c>
      <c r="AT55" s="142">
        <v>96.269230769230774</v>
      </c>
      <c r="AU55" s="815" t="s">
        <v>602</v>
      </c>
      <c r="AV55" s="142">
        <v>84.410769230769233</v>
      </c>
      <c r="AW55" s="451">
        <v>84</v>
      </c>
      <c r="AX55" s="452">
        <v>1643</v>
      </c>
      <c r="AY55" s="650"/>
      <c r="AZ55" s="454"/>
      <c r="BA55" s="692"/>
      <c r="BB55" s="454"/>
      <c r="BC55" s="454"/>
      <c r="BD55" s="454"/>
      <c r="BE55" s="454"/>
      <c r="BF55" s="454"/>
      <c r="BG55" s="454"/>
      <c r="BH55" s="342"/>
      <c r="BI55" s="342"/>
      <c r="BJ55" s="342"/>
      <c r="BK55" s="342"/>
      <c r="BL55" s="342"/>
      <c r="BM55" s="342"/>
      <c r="BN55" s="342"/>
      <c r="BO55" s="342"/>
      <c r="BP55" s="342"/>
      <c r="BQ55" s="342"/>
      <c r="BR55" s="342"/>
      <c r="BS55" s="342"/>
      <c r="BT55" s="342"/>
      <c r="BU55" s="342"/>
      <c r="BV55" s="342"/>
      <c r="BW55" s="342"/>
      <c r="BX55" s="342"/>
      <c r="BY55" s="342"/>
      <c r="BZ55" s="342"/>
      <c r="CA55" s="342"/>
      <c r="CB55" s="342"/>
      <c r="CC55" s="342"/>
      <c r="CD55" s="342"/>
      <c r="CE55" s="342"/>
      <c r="CF55" s="342"/>
      <c r="CG55" s="342"/>
      <c r="CH55" s="342"/>
      <c r="CI55" s="342"/>
      <c r="CJ55" s="342"/>
      <c r="CK55" s="342"/>
      <c r="CL55" s="342"/>
      <c r="CM55" s="342"/>
      <c r="CN55" s="342"/>
      <c r="CO55" s="342"/>
      <c r="CP55" s="342"/>
      <c r="CQ55" s="342"/>
      <c r="CR55" s="342"/>
      <c r="CS55" s="342"/>
      <c r="CT55" s="342"/>
      <c r="CU55" s="342"/>
    </row>
    <row r="56" spans="1:99" s="465" customFormat="1" ht="39.75" customHeight="1">
      <c r="A56" s="437">
        <v>49</v>
      </c>
      <c r="B56" s="438" t="s">
        <v>338</v>
      </c>
      <c r="C56" s="445"/>
      <c r="D56" s="439" t="s">
        <v>344</v>
      </c>
      <c r="E56" s="440" t="s">
        <v>339</v>
      </c>
      <c r="F56" s="423" t="s">
        <v>102</v>
      </c>
      <c r="G56" s="445" t="s">
        <v>111</v>
      </c>
      <c r="H56" s="423" t="s">
        <v>68</v>
      </c>
      <c r="I56" s="713">
        <v>42907</v>
      </c>
      <c r="J56" s="445">
        <v>31330</v>
      </c>
      <c r="K56" s="445" t="s">
        <v>7</v>
      </c>
      <c r="L56" s="514" t="s">
        <v>13</v>
      </c>
      <c r="M56" s="442" t="s">
        <v>89</v>
      </c>
      <c r="N56" s="464"/>
      <c r="O56" s="445">
        <v>1</v>
      </c>
      <c r="P56" s="444">
        <v>647</v>
      </c>
      <c r="Q56" s="705">
        <v>26</v>
      </c>
      <c r="R56" s="705">
        <v>3</v>
      </c>
      <c r="S56" s="446">
        <v>15</v>
      </c>
      <c r="T56" s="446">
        <v>0</v>
      </c>
      <c r="U56" s="446">
        <v>0</v>
      </c>
      <c r="V56" s="446">
        <v>0</v>
      </c>
      <c r="W56" s="446">
        <v>0</v>
      </c>
      <c r="X56" s="446">
        <v>0</v>
      </c>
      <c r="Y56" s="646">
        <v>0</v>
      </c>
      <c r="Z56" s="448">
        <v>447.92307692307691</v>
      </c>
      <c r="AA56" s="448">
        <v>0</v>
      </c>
      <c r="AB56" s="448">
        <v>0</v>
      </c>
      <c r="AC56" s="448">
        <v>0</v>
      </c>
      <c r="AD56" s="448">
        <v>0</v>
      </c>
      <c r="AE56" s="448">
        <v>0</v>
      </c>
      <c r="AF56" s="858">
        <v>0</v>
      </c>
      <c r="AG56" s="448">
        <v>7</v>
      </c>
      <c r="AH56" s="448">
        <v>0</v>
      </c>
      <c r="AI56" s="448">
        <v>10</v>
      </c>
      <c r="AJ56" s="448">
        <v>0</v>
      </c>
      <c r="AK56" s="448">
        <v>8</v>
      </c>
      <c r="AL56" s="478">
        <v>3.5</v>
      </c>
      <c r="AM56" s="448">
        <v>0</v>
      </c>
      <c r="AN56" s="448">
        <v>0</v>
      </c>
      <c r="AO56" s="448">
        <v>0</v>
      </c>
      <c r="AP56" s="449">
        <v>476.42307692307691</v>
      </c>
      <c r="AQ56" s="689">
        <v>6</v>
      </c>
      <c r="AR56" s="450">
        <v>0</v>
      </c>
      <c r="AS56" s="448">
        <v>0</v>
      </c>
      <c r="AT56" s="142">
        <v>245.90384615384613</v>
      </c>
      <c r="AU56" s="816" t="s">
        <v>644</v>
      </c>
      <c r="AV56" s="142">
        <v>224.51615384615388</v>
      </c>
      <c r="AW56" s="451">
        <v>224</v>
      </c>
      <c r="AX56" s="452">
        <v>2065</v>
      </c>
      <c r="AY56" s="650"/>
      <c r="AZ56" s="454"/>
      <c r="BA56" s="692"/>
      <c r="BB56" s="454"/>
      <c r="BC56" s="454"/>
      <c r="BD56" s="454"/>
      <c r="BE56" s="454"/>
      <c r="BF56" s="454"/>
      <c r="BG56" s="454"/>
      <c r="BH56" s="342"/>
      <c r="BI56" s="342"/>
      <c r="BJ56" s="342"/>
      <c r="BK56" s="342"/>
      <c r="BL56" s="342"/>
      <c r="BM56" s="342"/>
      <c r="BN56" s="342"/>
      <c r="BO56" s="342"/>
      <c r="BP56" s="342"/>
      <c r="BQ56" s="342"/>
      <c r="BR56" s="342"/>
      <c r="BS56" s="342"/>
      <c r="BT56" s="342"/>
      <c r="BU56" s="342"/>
      <c r="BV56" s="342"/>
      <c r="BW56" s="342"/>
      <c r="BX56" s="342"/>
      <c r="BY56" s="342"/>
      <c r="BZ56" s="342"/>
      <c r="CA56" s="342"/>
      <c r="CB56" s="342"/>
      <c r="CC56" s="342"/>
      <c r="CD56" s="342"/>
      <c r="CE56" s="342"/>
      <c r="CF56" s="342"/>
      <c r="CG56" s="342"/>
      <c r="CH56" s="342"/>
      <c r="CI56" s="342"/>
      <c r="CJ56" s="342"/>
      <c r="CK56" s="342"/>
      <c r="CL56" s="342"/>
      <c r="CM56" s="342"/>
      <c r="CN56" s="342"/>
      <c r="CO56" s="342"/>
      <c r="CP56" s="342"/>
      <c r="CQ56" s="342"/>
      <c r="CR56" s="342"/>
      <c r="CS56" s="342"/>
      <c r="CT56" s="342"/>
      <c r="CU56" s="342"/>
    </row>
    <row r="57" spans="1:99" s="489" customFormat="1" ht="41.25" customHeight="1">
      <c r="A57" s="468">
        <v>50</v>
      </c>
      <c r="B57" s="469" t="s">
        <v>340</v>
      </c>
      <c r="C57" s="475"/>
      <c r="D57" s="471" t="s">
        <v>341</v>
      </c>
      <c r="E57" s="472" t="s">
        <v>342</v>
      </c>
      <c r="F57" s="426" t="s">
        <v>113</v>
      </c>
      <c r="G57" s="475" t="s">
        <v>113</v>
      </c>
      <c r="H57" s="426" t="s">
        <v>283</v>
      </c>
      <c r="I57" s="713">
        <v>42928</v>
      </c>
      <c r="J57" s="475">
        <v>35348</v>
      </c>
      <c r="K57" s="475" t="s">
        <v>8</v>
      </c>
      <c r="L57" s="653" t="s">
        <v>13</v>
      </c>
      <c r="M57" s="442" t="s">
        <v>89</v>
      </c>
      <c r="N57" s="490"/>
      <c r="O57" s="491">
        <v>1</v>
      </c>
      <c r="P57" s="474">
        <v>218</v>
      </c>
      <c r="Q57" s="706">
        <v>26</v>
      </c>
      <c r="R57" s="706">
        <v>3</v>
      </c>
      <c r="S57" s="446">
        <v>20.5</v>
      </c>
      <c r="T57" s="446">
        <v>0</v>
      </c>
      <c r="U57" s="476">
        <v>0</v>
      </c>
      <c r="V57" s="476">
        <v>0</v>
      </c>
      <c r="W57" s="476">
        <v>0</v>
      </c>
      <c r="X57" s="476">
        <v>0</v>
      </c>
      <c r="Y57" s="646">
        <v>0</v>
      </c>
      <c r="Z57" s="478">
        <v>197.03846153846155</v>
      </c>
      <c r="AA57" s="478">
        <v>0</v>
      </c>
      <c r="AB57" s="478">
        <v>0</v>
      </c>
      <c r="AC57" s="478">
        <v>0</v>
      </c>
      <c r="AD57" s="478">
        <v>0</v>
      </c>
      <c r="AE57" s="478">
        <v>0</v>
      </c>
      <c r="AF57" s="858">
        <v>0</v>
      </c>
      <c r="AG57" s="478">
        <v>7</v>
      </c>
      <c r="AH57" s="448">
        <v>0</v>
      </c>
      <c r="AI57" s="478">
        <v>10</v>
      </c>
      <c r="AJ57" s="478">
        <v>5</v>
      </c>
      <c r="AK57" s="448">
        <v>8</v>
      </c>
      <c r="AL57" s="478">
        <v>9</v>
      </c>
      <c r="AM57" s="478">
        <v>0</v>
      </c>
      <c r="AN57" s="448">
        <v>0</v>
      </c>
      <c r="AO57" s="448">
        <v>0</v>
      </c>
      <c r="AP57" s="449">
        <v>236.03846153846155</v>
      </c>
      <c r="AQ57" s="689">
        <v>4.8682499999999997</v>
      </c>
      <c r="AR57" s="479">
        <v>0</v>
      </c>
      <c r="AS57" s="448">
        <v>0.5</v>
      </c>
      <c r="AT57" s="142">
        <v>115.26923076923077</v>
      </c>
      <c r="AU57" s="817" t="s">
        <v>568</v>
      </c>
      <c r="AV57" s="142">
        <v>115.40076923076921</v>
      </c>
      <c r="AW57" s="480">
        <v>115</v>
      </c>
      <c r="AX57" s="481">
        <v>1603</v>
      </c>
      <c r="AY57" s="656"/>
      <c r="AZ57" s="487"/>
      <c r="BA57" s="695"/>
      <c r="BB57" s="487"/>
      <c r="BC57" s="487"/>
      <c r="BD57" s="487"/>
      <c r="BE57" s="487"/>
      <c r="BF57" s="487"/>
      <c r="BG57" s="487"/>
      <c r="BH57" s="483"/>
      <c r="BI57" s="483"/>
      <c r="BJ57" s="483"/>
      <c r="BK57" s="483"/>
      <c r="BL57" s="483"/>
      <c r="BM57" s="483"/>
      <c r="BN57" s="483"/>
      <c r="BO57" s="483"/>
      <c r="BP57" s="488"/>
      <c r="BQ57" s="488"/>
      <c r="BR57" s="488"/>
      <c r="BS57" s="483"/>
      <c r="BT57" s="483"/>
      <c r="BU57" s="483"/>
      <c r="BV57" s="483"/>
      <c r="BW57" s="483"/>
      <c r="BX57" s="483"/>
      <c r="BY57" s="483"/>
      <c r="BZ57" s="483"/>
      <c r="CA57" s="483"/>
      <c r="CB57" s="488"/>
      <c r="CC57" s="488"/>
      <c r="CD57" s="488"/>
      <c r="CE57" s="488"/>
      <c r="CF57" s="488"/>
      <c r="CG57" s="488"/>
      <c r="CH57" s="488"/>
      <c r="CI57" s="488"/>
      <c r="CJ57" s="488"/>
      <c r="CK57" s="488"/>
      <c r="CL57" s="488"/>
      <c r="CM57" s="488"/>
      <c r="CN57" s="488"/>
      <c r="CO57" s="488"/>
      <c r="CP57" s="488"/>
      <c r="CQ57" s="488"/>
      <c r="CR57" s="488"/>
      <c r="CS57" s="488"/>
      <c r="CT57" s="488"/>
      <c r="CU57" s="488"/>
    </row>
    <row r="58" spans="1:99" s="486" customFormat="1" ht="39" customHeight="1">
      <c r="A58" s="437">
        <v>51</v>
      </c>
      <c r="B58" s="438" t="s">
        <v>345</v>
      </c>
      <c r="C58" s="445"/>
      <c r="D58" s="439" t="s">
        <v>347</v>
      </c>
      <c r="E58" s="440" t="s">
        <v>346</v>
      </c>
      <c r="F58" s="423" t="s">
        <v>112</v>
      </c>
      <c r="G58" s="445" t="s">
        <v>112</v>
      </c>
      <c r="H58" s="423" t="s">
        <v>114</v>
      </c>
      <c r="I58" s="713">
        <v>42969</v>
      </c>
      <c r="J58" s="445">
        <v>33363</v>
      </c>
      <c r="K58" s="445" t="s">
        <v>7</v>
      </c>
      <c r="L58" s="514" t="s">
        <v>13</v>
      </c>
      <c r="M58" s="442" t="s">
        <v>89</v>
      </c>
      <c r="N58" s="442"/>
      <c r="O58" s="445">
        <v>2</v>
      </c>
      <c r="P58" s="444">
        <v>240</v>
      </c>
      <c r="Q58" s="705">
        <v>26</v>
      </c>
      <c r="R58" s="705">
        <v>3</v>
      </c>
      <c r="S58" s="446">
        <v>17.25</v>
      </c>
      <c r="T58" s="446">
        <v>0</v>
      </c>
      <c r="U58" s="446">
        <v>0</v>
      </c>
      <c r="V58" s="446">
        <v>0</v>
      </c>
      <c r="W58" s="446">
        <v>0</v>
      </c>
      <c r="X58" s="446">
        <v>0</v>
      </c>
      <c r="Y58" s="646">
        <v>0</v>
      </c>
      <c r="Z58" s="448">
        <v>186.92307692307691</v>
      </c>
      <c r="AA58" s="448">
        <v>0</v>
      </c>
      <c r="AB58" s="448">
        <v>0</v>
      </c>
      <c r="AC58" s="448">
        <v>0</v>
      </c>
      <c r="AD58" s="448">
        <v>0</v>
      </c>
      <c r="AE58" s="448">
        <v>0</v>
      </c>
      <c r="AF58" s="858">
        <v>0</v>
      </c>
      <c r="AG58" s="448">
        <v>7</v>
      </c>
      <c r="AH58" s="448">
        <v>0</v>
      </c>
      <c r="AI58" s="448">
        <v>10</v>
      </c>
      <c r="AJ58" s="448">
        <v>0</v>
      </c>
      <c r="AK58" s="448">
        <v>8</v>
      </c>
      <c r="AL58" s="478">
        <v>5.75</v>
      </c>
      <c r="AM58" s="448">
        <v>0</v>
      </c>
      <c r="AN58" s="448">
        <v>0</v>
      </c>
      <c r="AO58" s="448">
        <v>0</v>
      </c>
      <c r="AP58" s="449">
        <v>217.67307692307691</v>
      </c>
      <c r="AQ58" s="689">
        <v>4.4894999999999996</v>
      </c>
      <c r="AR58" s="450">
        <v>0</v>
      </c>
      <c r="AS58" s="448">
        <v>0.5</v>
      </c>
      <c r="AT58" s="142">
        <v>81.84615384615384</v>
      </c>
      <c r="AU58" s="818" t="s">
        <v>615</v>
      </c>
      <c r="AV58" s="142">
        <v>130.83384615384617</v>
      </c>
      <c r="AW58" s="451">
        <v>130</v>
      </c>
      <c r="AX58" s="452">
        <v>3335</v>
      </c>
      <c r="AY58" s="650"/>
      <c r="AZ58" s="454"/>
      <c r="BA58" s="694"/>
      <c r="BB58" s="454"/>
      <c r="BC58" s="454"/>
      <c r="BD58" s="454"/>
      <c r="BE58" s="454"/>
      <c r="BF58" s="454"/>
      <c r="BG58" s="454"/>
      <c r="BH58" s="342"/>
      <c r="BI58" s="342"/>
      <c r="BJ58" s="342"/>
      <c r="BK58" s="342"/>
      <c r="BL58" s="342"/>
      <c r="BM58" s="342"/>
      <c r="BN58" s="342"/>
      <c r="BO58" s="342"/>
      <c r="BP58" s="333"/>
      <c r="BQ58" s="333"/>
      <c r="BR58" s="333"/>
      <c r="BS58" s="342"/>
      <c r="BT58" s="342"/>
      <c r="BU58" s="342"/>
      <c r="BV58" s="342"/>
      <c r="BW58" s="342"/>
      <c r="BX58" s="342"/>
      <c r="BY58" s="342"/>
      <c r="BZ58" s="342"/>
      <c r="CA58" s="342"/>
      <c r="CB58" s="333"/>
      <c r="CC58" s="333"/>
      <c r="CD58" s="333"/>
      <c r="CE58" s="333"/>
      <c r="CF58" s="333"/>
      <c r="CG58" s="333"/>
      <c r="CH58" s="333"/>
      <c r="CI58" s="333"/>
      <c r="CJ58" s="333"/>
      <c r="CK58" s="333"/>
      <c r="CL58" s="333"/>
      <c r="CM58" s="333"/>
      <c r="CN58" s="333"/>
      <c r="CO58" s="333"/>
      <c r="CP58" s="333"/>
      <c r="CQ58" s="333"/>
      <c r="CR58" s="333"/>
      <c r="CS58" s="333"/>
      <c r="CT58" s="333"/>
      <c r="CU58" s="333"/>
    </row>
    <row r="59" spans="1:99" ht="37.5" customHeight="1">
      <c r="A59" s="492">
        <v>52</v>
      </c>
      <c r="B59" s="493" t="s">
        <v>350</v>
      </c>
      <c r="C59" s="500"/>
      <c r="D59" s="439" t="s">
        <v>352</v>
      </c>
      <c r="E59" s="496" t="s">
        <v>351</v>
      </c>
      <c r="F59" s="497" t="s">
        <v>112</v>
      </c>
      <c r="G59" s="500" t="s">
        <v>112</v>
      </c>
      <c r="H59" s="497" t="s">
        <v>114</v>
      </c>
      <c r="I59" s="713">
        <v>42979</v>
      </c>
      <c r="J59" s="500">
        <v>36075</v>
      </c>
      <c r="K59" s="500" t="s">
        <v>8</v>
      </c>
      <c r="L59" s="657" t="s">
        <v>13</v>
      </c>
      <c r="M59" s="442" t="s">
        <v>89</v>
      </c>
      <c r="N59" s="442"/>
      <c r="O59" s="445">
        <v>2</v>
      </c>
      <c r="P59" s="499">
        <v>216</v>
      </c>
      <c r="Q59" s="707">
        <v>26</v>
      </c>
      <c r="R59" s="707">
        <v>3</v>
      </c>
      <c r="S59" s="446">
        <v>16</v>
      </c>
      <c r="T59" s="501">
        <v>0</v>
      </c>
      <c r="U59" s="501">
        <v>0</v>
      </c>
      <c r="V59" s="501">
        <v>0</v>
      </c>
      <c r="W59" s="501">
        <v>0</v>
      </c>
      <c r="X59" s="501">
        <v>0</v>
      </c>
      <c r="Y59" s="646">
        <v>0</v>
      </c>
      <c r="Z59" s="502">
        <v>157.84615384615387</v>
      </c>
      <c r="AA59" s="502">
        <v>0</v>
      </c>
      <c r="AB59" s="502">
        <v>0</v>
      </c>
      <c r="AC59" s="502">
        <v>0</v>
      </c>
      <c r="AD59" s="502">
        <v>0</v>
      </c>
      <c r="AE59" s="502">
        <v>0</v>
      </c>
      <c r="AF59" s="858">
        <v>0</v>
      </c>
      <c r="AG59" s="502">
        <v>6</v>
      </c>
      <c r="AH59" s="448">
        <v>0</v>
      </c>
      <c r="AI59" s="502">
        <v>10</v>
      </c>
      <c r="AJ59" s="502">
        <v>0</v>
      </c>
      <c r="AK59" s="502">
        <v>8</v>
      </c>
      <c r="AL59" s="686">
        <v>4.5</v>
      </c>
      <c r="AM59" s="502">
        <v>0</v>
      </c>
      <c r="AN59" s="502">
        <v>0</v>
      </c>
      <c r="AO59" s="502">
        <v>0</v>
      </c>
      <c r="AP59" s="449">
        <v>186.34615384615387</v>
      </c>
      <c r="AQ59" s="689">
        <v>3.8435000000000001</v>
      </c>
      <c r="AR59" s="503">
        <v>0</v>
      </c>
      <c r="AS59" s="448">
        <v>0.5</v>
      </c>
      <c r="AT59" s="142">
        <v>68.807692307692321</v>
      </c>
      <c r="AU59" s="819" t="s">
        <v>604</v>
      </c>
      <c r="AV59" s="142">
        <v>113.19230769230768</v>
      </c>
      <c r="AW59" s="504">
        <v>113</v>
      </c>
      <c r="AX59" s="505">
        <v>769</v>
      </c>
      <c r="AY59" s="506"/>
      <c r="AZ59" s="454"/>
      <c r="BA59" s="696"/>
      <c r="BB59" s="454"/>
      <c r="BC59" s="454"/>
      <c r="BD59" s="454"/>
      <c r="BE59" s="454"/>
      <c r="BF59" s="454"/>
      <c r="BG59" s="454"/>
    </row>
    <row r="60" spans="1:99" s="486" customFormat="1" ht="36" customHeight="1">
      <c r="A60" s="437">
        <v>53</v>
      </c>
      <c r="B60" s="438" t="s">
        <v>353</v>
      </c>
      <c r="C60" s="445"/>
      <c r="D60" s="439" t="s">
        <v>355</v>
      </c>
      <c r="E60" s="440" t="s">
        <v>354</v>
      </c>
      <c r="F60" s="423" t="s">
        <v>113</v>
      </c>
      <c r="G60" s="445" t="s">
        <v>113</v>
      </c>
      <c r="H60" s="423" t="s">
        <v>91</v>
      </c>
      <c r="I60" s="713">
        <v>42979</v>
      </c>
      <c r="J60" s="445">
        <v>32511</v>
      </c>
      <c r="K60" s="445" t="s">
        <v>7</v>
      </c>
      <c r="L60" s="514" t="s">
        <v>13</v>
      </c>
      <c r="M60" s="442" t="s">
        <v>89</v>
      </c>
      <c r="N60" s="464"/>
      <c r="O60" s="445">
        <v>1</v>
      </c>
      <c r="P60" s="444">
        <v>200</v>
      </c>
      <c r="Q60" s="705">
        <v>26</v>
      </c>
      <c r="R60" s="705">
        <v>3</v>
      </c>
      <c r="S60" s="446">
        <v>17</v>
      </c>
      <c r="T60" s="446">
        <v>0</v>
      </c>
      <c r="U60" s="446">
        <v>0</v>
      </c>
      <c r="V60" s="446">
        <v>0</v>
      </c>
      <c r="W60" s="446">
        <v>0</v>
      </c>
      <c r="X60" s="446">
        <v>0</v>
      </c>
      <c r="Y60" s="646">
        <v>0</v>
      </c>
      <c r="Z60" s="448">
        <v>153.84615384615384</v>
      </c>
      <c r="AA60" s="448">
        <v>0</v>
      </c>
      <c r="AB60" s="448">
        <v>0</v>
      </c>
      <c r="AC60" s="448">
        <v>0</v>
      </c>
      <c r="AD60" s="448">
        <v>0</v>
      </c>
      <c r="AE60" s="448">
        <v>0</v>
      </c>
      <c r="AF60" s="858">
        <v>0</v>
      </c>
      <c r="AG60" s="448">
        <v>6</v>
      </c>
      <c r="AH60" s="448">
        <v>0</v>
      </c>
      <c r="AI60" s="448">
        <v>10</v>
      </c>
      <c r="AJ60" s="448">
        <v>0</v>
      </c>
      <c r="AK60" s="448">
        <v>8</v>
      </c>
      <c r="AL60" s="478">
        <v>5.5</v>
      </c>
      <c r="AM60" s="448">
        <v>0</v>
      </c>
      <c r="AN60" s="448">
        <v>0</v>
      </c>
      <c r="AO60" s="448">
        <v>0</v>
      </c>
      <c r="AP60" s="449">
        <v>183.34615384615384</v>
      </c>
      <c r="AQ60" s="689">
        <v>3.7814999999999999</v>
      </c>
      <c r="AR60" s="450">
        <v>0</v>
      </c>
      <c r="AS60" s="448">
        <v>0.5</v>
      </c>
      <c r="AT60" s="142">
        <v>94.615384615384613</v>
      </c>
      <c r="AU60" s="820" t="s">
        <v>588</v>
      </c>
      <c r="AV60" s="142">
        <v>84.444615384615389</v>
      </c>
      <c r="AW60" s="451">
        <v>84</v>
      </c>
      <c r="AX60" s="452">
        <v>1778</v>
      </c>
      <c r="AY60" s="650"/>
      <c r="AZ60" s="454"/>
      <c r="BA60" s="694"/>
      <c r="BB60" s="454"/>
      <c r="BC60" s="454"/>
      <c r="BD60" s="454"/>
      <c r="BE60" s="454"/>
      <c r="BF60" s="454"/>
      <c r="BG60" s="454"/>
      <c r="BH60" s="342"/>
      <c r="BI60" s="342"/>
      <c r="BJ60" s="342"/>
      <c r="BK60" s="342"/>
      <c r="BL60" s="342"/>
      <c r="BM60" s="342"/>
      <c r="BN60" s="342"/>
      <c r="BO60" s="342"/>
      <c r="BP60" s="333"/>
      <c r="BQ60" s="333"/>
      <c r="BR60" s="333"/>
      <c r="BS60" s="342"/>
      <c r="BT60" s="342"/>
      <c r="BU60" s="342"/>
      <c r="BV60" s="342"/>
      <c r="BW60" s="342"/>
      <c r="BX60" s="342"/>
      <c r="BY60" s="342"/>
      <c r="BZ60" s="342"/>
      <c r="CA60" s="342"/>
      <c r="CB60" s="333"/>
      <c r="CC60" s="333"/>
      <c r="CD60" s="333"/>
      <c r="CE60" s="333"/>
      <c r="CF60" s="333"/>
      <c r="CG60" s="333"/>
      <c r="CH60" s="333"/>
      <c r="CI60" s="333"/>
      <c r="CJ60" s="333"/>
      <c r="CK60" s="333"/>
      <c r="CL60" s="333"/>
      <c r="CM60" s="333"/>
      <c r="CN60" s="333"/>
      <c r="CO60" s="333"/>
      <c r="CP60" s="333"/>
      <c r="CQ60" s="333"/>
      <c r="CR60" s="333"/>
      <c r="CS60" s="333"/>
      <c r="CT60" s="333"/>
      <c r="CU60" s="333"/>
    </row>
    <row r="61" spans="1:99" s="486" customFormat="1" ht="36" customHeight="1">
      <c r="A61" s="437">
        <v>54</v>
      </c>
      <c r="B61" s="438" t="s">
        <v>405</v>
      </c>
      <c r="C61" s="445"/>
      <c r="D61" s="439" t="s">
        <v>406</v>
      </c>
      <c r="E61" s="440" t="s">
        <v>407</v>
      </c>
      <c r="F61" s="423" t="s">
        <v>151</v>
      </c>
      <c r="G61" s="445" t="s">
        <v>151</v>
      </c>
      <c r="H61" s="423" t="s">
        <v>91</v>
      </c>
      <c r="I61" s="713">
        <v>43213</v>
      </c>
      <c r="J61" s="445">
        <v>33123</v>
      </c>
      <c r="K61" s="445" t="s">
        <v>7</v>
      </c>
      <c r="L61" s="514" t="s">
        <v>13</v>
      </c>
      <c r="M61" s="442" t="s">
        <v>89</v>
      </c>
      <c r="N61" s="464"/>
      <c r="O61" s="632">
        <v>1</v>
      </c>
      <c r="P61" s="444">
        <v>200</v>
      </c>
      <c r="Q61" s="705">
        <v>26</v>
      </c>
      <c r="R61" s="705">
        <v>3</v>
      </c>
      <c r="S61" s="446">
        <v>10.5</v>
      </c>
      <c r="T61" s="446">
        <v>0</v>
      </c>
      <c r="U61" s="446">
        <v>0</v>
      </c>
      <c r="V61" s="466">
        <v>7.5</v>
      </c>
      <c r="W61" s="446">
        <v>0</v>
      </c>
      <c r="X61" s="446">
        <v>0</v>
      </c>
      <c r="Y61" s="646">
        <v>0</v>
      </c>
      <c r="Z61" s="448">
        <v>103.84615384615385</v>
      </c>
      <c r="AA61" s="448">
        <v>0</v>
      </c>
      <c r="AB61" s="448">
        <v>0</v>
      </c>
      <c r="AC61" s="448">
        <v>0</v>
      </c>
      <c r="AD61" s="448">
        <v>86.538461538461547</v>
      </c>
      <c r="AE61" s="448">
        <v>0</v>
      </c>
      <c r="AF61" s="858">
        <v>0</v>
      </c>
      <c r="AG61" s="448">
        <v>6</v>
      </c>
      <c r="AH61" s="448">
        <v>0</v>
      </c>
      <c r="AI61" s="448">
        <v>10</v>
      </c>
      <c r="AJ61" s="448">
        <v>0</v>
      </c>
      <c r="AK61" s="448">
        <v>8</v>
      </c>
      <c r="AL61" s="478">
        <v>6.5</v>
      </c>
      <c r="AM61" s="448">
        <v>0</v>
      </c>
      <c r="AN61" s="448">
        <v>0</v>
      </c>
      <c r="AO61" s="448">
        <v>0</v>
      </c>
      <c r="AP61" s="449">
        <v>220.88461538461542</v>
      </c>
      <c r="AQ61" s="689">
        <v>4.5557499999999997</v>
      </c>
      <c r="AR61" s="450">
        <v>0</v>
      </c>
      <c r="AS61" s="448">
        <v>0.5</v>
      </c>
      <c r="AT61" s="142">
        <v>116.26923076923077</v>
      </c>
      <c r="AU61" s="821" t="s">
        <v>589</v>
      </c>
      <c r="AV61" s="142">
        <v>99.560769230769239</v>
      </c>
      <c r="AW61" s="451">
        <v>99</v>
      </c>
      <c r="AX61" s="452">
        <v>2243</v>
      </c>
      <c r="AY61" s="650"/>
      <c r="AZ61" s="454"/>
      <c r="BA61" s="694"/>
      <c r="BB61" s="454"/>
      <c r="BC61" s="454"/>
      <c r="BD61" s="454"/>
      <c r="BE61" s="454"/>
      <c r="BF61" s="454"/>
      <c r="BG61" s="454"/>
      <c r="BH61" s="342"/>
      <c r="BI61" s="342"/>
      <c r="BJ61" s="342"/>
      <c r="BK61" s="342"/>
      <c r="BL61" s="342"/>
      <c r="BM61" s="342"/>
      <c r="BN61" s="342"/>
      <c r="BO61" s="342"/>
      <c r="BP61" s="333"/>
      <c r="BQ61" s="333"/>
      <c r="BR61" s="333"/>
      <c r="BS61" s="342"/>
      <c r="BT61" s="342"/>
      <c r="BU61" s="342"/>
      <c r="BV61" s="342"/>
      <c r="BW61" s="342"/>
      <c r="BX61" s="342"/>
      <c r="BY61" s="342"/>
      <c r="BZ61" s="342"/>
      <c r="CA61" s="342"/>
      <c r="CB61" s="333"/>
      <c r="CC61" s="333"/>
      <c r="CD61" s="333"/>
      <c r="CE61" s="333"/>
      <c r="CF61" s="333"/>
      <c r="CG61" s="333"/>
      <c r="CH61" s="333"/>
      <c r="CI61" s="333"/>
      <c r="CJ61" s="333"/>
      <c r="CK61" s="333"/>
      <c r="CL61" s="333"/>
      <c r="CM61" s="333"/>
      <c r="CN61" s="333"/>
      <c r="CO61" s="333"/>
      <c r="CP61" s="333"/>
      <c r="CQ61" s="333"/>
      <c r="CR61" s="333"/>
      <c r="CS61" s="333"/>
      <c r="CT61" s="333"/>
      <c r="CU61" s="333"/>
    </row>
    <row r="62" spans="1:99" s="486" customFormat="1" ht="36" customHeight="1">
      <c r="A62" s="437">
        <v>55</v>
      </c>
      <c r="B62" s="438" t="s">
        <v>408</v>
      </c>
      <c r="C62" s="445"/>
      <c r="D62" s="439" t="s">
        <v>410</v>
      </c>
      <c r="E62" s="440" t="s">
        <v>411</v>
      </c>
      <c r="F62" s="423" t="s">
        <v>151</v>
      </c>
      <c r="G62" s="445" t="s">
        <v>151</v>
      </c>
      <c r="H62" s="423" t="s">
        <v>283</v>
      </c>
      <c r="I62" s="713">
        <v>43213</v>
      </c>
      <c r="J62" s="445">
        <v>31182</v>
      </c>
      <c r="K62" s="445" t="s">
        <v>8</v>
      </c>
      <c r="L62" s="514" t="s">
        <v>13</v>
      </c>
      <c r="M62" s="442" t="s">
        <v>89</v>
      </c>
      <c r="N62" s="463"/>
      <c r="O62" s="445">
        <v>1</v>
      </c>
      <c r="P62" s="444">
        <v>200</v>
      </c>
      <c r="Q62" s="705">
        <v>26</v>
      </c>
      <c r="R62" s="705">
        <v>3</v>
      </c>
      <c r="S62" s="446">
        <v>17</v>
      </c>
      <c r="T62" s="446">
        <v>0</v>
      </c>
      <c r="U62" s="446">
        <v>0</v>
      </c>
      <c r="V62" s="446">
        <v>0</v>
      </c>
      <c r="W62" s="446">
        <v>0</v>
      </c>
      <c r="X62" s="446">
        <v>0</v>
      </c>
      <c r="Y62" s="646">
        <v>0</v>
      </c>
      <c r="Z62" s="448">
        <v>153.84615384615384</v>
      </c>
      <c r="AA62" s="448">
        <v>0</v>
      </c>
      <c r="AB62" s="448">
        <v>0</v>
      </c>
      <c r="AC62" s="448">
        <v>0</v>
      </c>
      <c r="AD62" s="448">
        <v>0</v>
      </c>
      <c r="AE62" s="448">
        <v>0</v>
      </c>
      <c r="AF62" s="858">
        <v>0</v>
      </c>
      <c r="AG62" s="448">
        <v>5</v>
      </c>
      <c r="AH62" s="448">
        <v>0</v>
      </c>
      <c r="AI62" s="448">
        <v>10</v>
      </c>
      <c r="AJ62" s="448">
        <v>0</v>
      </c>
      <c r="AK62" s="448">
        <v>8</v>
      </c>
      <c r="AL62" s="478">
        <v>5.5</v>
      </c>
      <c r="AM62" s="448">
        <v>0</v>
      </c>
      <c r="AN62" s="448">
        <v>0</v>
      </c>
      <c r="AO62" s="448">
        <v>0</v>
      </c>
      <c r="AP62" s="449">
        <v>182.34615384615384</v>
      </c>
      <c r="AQ62" s="689">
        <v>3.7610000000000001</v>
      </c>
      <c r="AR62" s="450">
        <v>0</v>
      </c>
      <c r="AS62" s="448">
        <v>0.5</v>
      </c>
      <c r="AT62" s="142">
        <v>89.269230769230774</v>
      </c>
      <c r="AU62" s="822" t="s">
        <v>600</v>
      </c>
      <c r="AV62" s="142">
        <v>88.82076923076923</v>
      </c>
      <c r="AW62" s="451">
        <v>88</v>
      </c>
      <c r="AX62" s="452">
        <v>3283</v>
      </c>
      <c r="AY62" s="650"/>
      <c r="AZ62" s="454"/>
      <c r="BA62" s="694"/>
      <c r="BB62" s="454"/>
      <c r="BC62" s="454"/>
      <c r="BD62" s="454"/>
      <c r="BE62" s="454"/>
      <c r="BF62" s="454"/>
      <c r="BG62" s="454"/>
      <c r="BH62" s="342"/>
      <c r="BI62" s="342"/>
      <c r="BJ62" s="342"/>
      <c r="BK62" s="342"/>
      <c r="BL62" s="342"/>
      <c r="BM62" s="342"/>
      <c r="BN62" s="342"/>
      <c r="BO62" s="342"/>
      <c r="BP62" s="333"/>
      <c r="BQ62" s="333"/>
      <c r="BR62" s="333"/>
      <c r="BS62" s="342"/>
      <c r="BT62" s="342"/>
      <c r="BU62" s="342"/>
      <c r="BV62" s="342"/>
      <c r="BW62" s="342"/>
      <c r="BX62" s="342"/>
      <c r="BY62" s="342"/>
      <c r="BZ62" s="342"/>
      <c r="CA62" s="342"/>
      <c r="CB62" s="333"/>
      <c r="CC62" s="333"/>
      <c r="CD62" s="333"/>
      <c r="CE62" s="333"/>
      <c r="CF62" s="333"/>
      <c r="CG62" s="333"/>
      <c r="CH62" s="333"/>
      <c r="CI62" s="333"/>
      <c r="CJ62" s="333"/>
      <c r="CK62" s="333"/>
      <c r="CL62" s="333"/>
      <c r="CM62" s="333"/>
      <c r="CN62" s="333"/>
      <c r="CO62" s="333"/>
      <c r="CP62" s="333"/>
      <c r="CQ62" s="333"/>
      <c r="CR62" s="333"/>
      <c r="CS62" s="333"/>
      <c r="CT62" s="333"/>
      <c r="CU62" s="333"/>
    </row>
    <row r="63" spans="1:99" s="486" customFormat="1" ht="36" customHeight="1">
      <c r="A63" s="437">
        <v>56</v>
      </c>
      <c r="B63" s="438" t="s">
        <v>409</v>
      </c>
      <c r="C63" s="445"/>
      <c r="D63" s="439" t="s">
        <v>412</v>
      </c>
      <c r="E63" s="440" t="s">
        <v>413</v>
      </c>
      <c r="F63" s="423" t="s">
        <v>151</v>
      </c>
      <c r="G63" s="445" t="s">
        <v>151</v>
      </c>
      <c r="H63" s="423" t="s">
        <v>91</v>
      </c>
      <c r="I63" s="713">
        <v>43213</v>
      </c>
      <c r="J63" s="445">
        <v>31807</v>
      </c>
      <c r="K63" s="445" t="s">
        <v>8</v>
      </c>
      <c r="L63" s="514" t="s">
        <v>13</v>
      </c>
      <c r="M63" s="463" t="s">
        <v>89</v>
      </c>
      <c r="N63" s="467"/>
      <c r="O63" s="445"/>
      <c r="P63" s="444">
        <v>200</v>
      </c>
      <c r="Q63" s="705">
        <v>26</v>
      </c>
      <c r="R63" s="705">
        <v>3</v>
      </c>
      <c r="S63" s="446">
        <v>14.25</v>
      </c>
      <c r="T63" s="446">
        <v>0</v>
      </c>
      <c r="U63" s="446">
        <v>0</v>
      </c>
      <c r="V63" s="466">
        <v>2.25</v>
      </c>
      <c r="W63" s="446">
        <v>0</v>
      </c>
      <c r="X63" s="446">
        <v>0</v>
      </c>
      <c r="Y63" s="646">
        <v>0</v>
      </c>
      <c r="Z63" s="448">
        <v>132.69230769230771</v>
      </c>
      <c r="AA63" s="448">
        <v>0</v>
      </c>
      <c r="AB63" s="448">
        <v>0</v>
      </c>
      <c r="AC63" s="448">
        <v>0</v>
      </c>
      <c r="AD63" s="448">
        <v>25.96153846153846</v>
      </c>
      <c r="AE63" s="448">
        <v>0</v>
      </c>
      <c r="AF63" s="858">
        <v>0</v>
      </c>
      <c r="AG63" s="448">
        <v>5</v>
      </c>
      <c r="AH63" s="448">
        <v>0</v>
      </c>
      <c r="AI63" s="448">
        <v>10</v>
      </c>
      <c r="AJ63" s="448">
        <v>0</v>
      </c>
      <c r="AK63" s="448">
        <v>8</v>
      </c>
      <c r="AL63" s="478">
        <v>5</v>
      </c>
      <c r="AM63" s="448">
        <v>0</v>
      </c>
      <c r="AN63" s="448">
        <v>0</v>
      </c>
      <c r="AO63" s="448">
        <v>0</v>
      </c>
      <c r="AP63" s="449">
        <v>186.65384615384616</v>
      </c>
      <c r="AQ63" s="689">
        <v>3.8497499999999998</v>
      </c>
      <c r="AR63" s="450">
        <v>0</v>
      </c>
      <c r="AS63" s="448">
        <v>0.5</v>
      </c>
      <c r="AT63" s="142">
        <v>93.57692307692308</v>
      </c>
      <c r="AU63" s="823" t="s">
        <v>595</v>
      </c>
      <c r="AV63" s="142">
        <v>88.723076923076931</v>
      </c>
      <c r="AW63" s="451">
        <v>88</v>
      </c>
      <c r="AX63" s="452">
        <v>2892</v>
      </c>
      <c r="AY63" s="650"/>
      <c r="AZ63" s="454"/>
      <c r="BA63" s="694"/>
      <c r="BB63" s="454"/>
      <c r="BC63" s="454"/>
      <c r="BD63" s="454"/>
      <c r="BE63" s="454"/>
      <c r="BF63" s="454"/>
      <c r="BG63" s="454"/>
      <c r="BH63" s="342"/>
      <c r="BI63" s="342"/>
      <c r="BJ63" s="342"/>
      <c r="BK63" s="342"/>
      <c r="BL63" s="342"/>
      <c r="BM63" s="342"/>
      <c r="BN63" s="342"/>
      <c r="BO63" s="342"/>
      <c r="BP63" s="333"/>
      <c r="BQ63" s="333"/>
      <c r="BR63" s="333"/>
      <c r="BS63" s="342"/>
      <c r="BT63" s="342"/>
      <c r="BU63" s="342"/>
      <c r="BV63" s="342"/>
      <c r="BW63" s="342"/>
      <c r="BX63" s="342"/>
      <c r="BY63" s="342"/>
      <c r="BZ63" s="342"/>
      <c r="CA63" s="342"/>
      <c r="CB63" s="333"/>
      <c r="CC63" s="333"/>
      <c r="CD63" s="333"/>
      <c r="CE63" s="333"/>
      <c r="CF63" s="333"/>
      <c r="CG63" s="333"/>
      <c r="CH63" s="333"/>
      <c r="CI63" s="333"/>
      <c r="CJ63" s="333"/>
      <c r="CK63" s="333"/>
      <c r="CL63" s="333"/>
      <c r="CM63" s="333"/>
      <c r="CN63" s="333"/>
      <c r="CO63" s="333"/>
      <c r="CP63" s="333"/>
      <c r="CQ63" s="333"/>
      <c r="CR63" s="333"/>
      <c r="CS63" s="333"/>
      <c r="CT63" s="333"/>
      <c r="CU63" s="333"/>
    </row>
    <row r="64" spans="1:99" s="486" customFormat="1" ht="36" customHeight="1">
      <c r="A64" s="437">
        <v>57</v>
      </c>
      <c r="B64" s="438" t="s">
        <v>414</v>
      </c>
      <c r="C64" s="445"/>
      <c r="D64" s="439" t="s">
        <v>419</v>
      </c>
      <c r="E64" s="440" t="s">
        <v>415</v>
      </c>
      <c r="F64" s="423" t="s">
        <v>151</v>
      </c>
      <c r="G64" s="445" t="s">
        <v>151</v>
      </c>
      <c r="H64" s="423" t="s">
        <v>283</v>
      </c>
      <c r="I64" s="713">
        <v>43214</v>
      </c>
      <c r="J64" s="445">
        <v>36281</v>
      </c>
      <c r="K64" s="445" t="s">
        <v>8</v>
      </c>
      <c r="L64" s="514" t="s">
        <v>13</v>
      </c>
      <c r="M64" s="463" t="s">
        <v>89</v>
      </c>
      <c r="N64" s="467"/>
      <c r="O64" s="445"/>
      <c r="P64" s="444">
        <v>202</v>
      </c>
      <c r="Q64" s="705">
        <v>26</v>
      </c>
      <c r="R64" s="705">
        <v>3</v>
      </c>
      <c r="S64" s="446">
        <v>20</v>
      </c>
      <c r="T64" s="446">
        <v>0</v>
      </c>
      <c r="U64" s="446">
        <v>0</v>
      </c>
      <c r="V64" s="466">
        <v>0</v>
      </c>
      <c r="W64" s="446">
        <v>0</v>
      </c>
      <c r="X64" s="446">
        <v>0</v>
      </c>
      <c r="Y64" s="646">
        <v>0</v>
      </c>
      <c r="Z64" s="448">
        <v>178.69230769230768</v>
      </c>
      <c r="AA64" s="448">
        <v>0</v>
      </c>
      <c r="AB64" s="448">
        <v>0</v>
      </c>
      <c r="AC64" s="448">
        <v>0</v>
      </c>
      <c r="AD64" s="448">
        <v>0</v>
      </c>
      <c r="AE64" s="448">
        <v>0</v>
      </c>
      <c r="AF64" s="858">
        <v>0</v>
      </c>
      <c r="AG64" s="448">
        <v>5</v>
      </c>
      <c r="AH64" s="448">
        <v>0</v>
      </c>
      <c r="AI64" s="448">
        <v>10</v>
      </c>
      <c r="AJ64" s="448">
        <v>0</v>
      </c>
      <c r="AK64" s="448">
        <v>8</v>
      </c>
      <c r="AL64" s="478">
        <v>8.5</v>
      </c>
      <c r="AM64" s="448">
        <v>0</v>
      </c>
      <c r="AN64" s="448">
        <v>0</v>
      </c>
      <c r="AO64" s="448">
        <v>0</v>
      </c>
      <c r="AP64" s="449">
        <v>210.19230769230768</v>
      </c>
      <c r="AQ64" s="689">
        <v>4.3352500000000003</v>
      </c>
      <c r="AR64" s="450">
        <v>0</v>
      </c>
      <c r="AS64" s="448">
        <v>0.5</v>
      </c>
      <c r="AT64" s="142">
        <v>105.42307692307692</v>
      </c>
      <c r="AU64" s="824" t="s">
        <v>599</v>
      </c>
      <c r="AV64" s="142">
        <v>99.936923076923094</v>
      </c>
      <c r="AW64" s="451">
        <v>99</v>
      </c>
      <c r="AX64" s="452">
        <v>3748</v>
      </c>
      <c r="AY64" s="650"/>
      <c r="AZ64" s="454"/>
      <c r="BA64" s="694"/>
      <c r="BB64" s="454"/>
      <c r="BC64" s="454"/>
      <c r="BD64" s="454"/>
      <c r="BE64" s="454"/>
      <c r="BF64" s="454"/>
      <c r="BG64" s="454"/>
      <c r="BH64" s="342"/>
      <c r="BI64" s="342"/>
      <c r="BJ64" s="342"/>
      <c r="BK64" s="342"/>
      <c r="BL64" s="342"/>
      <c r="BM64" s="342"/>
      <c r="BN64" s="342"/>
      <c r="BO64" s="342"/>
      <c r="BP64" s="333"/>
      <c r="BQ64" s="333"/>
      <c r="BR64" s="333"/>
      <c r="BS64" s="342"/>
      <c r="BT64" s="342"/>
      <c r="BU64" s="342"/>
      <c r="BV64" s="342"/>
      <c r="BW64" s="342"/>
      <c r="BX64" s="342"/>
      <c r="BY64" s="342"/>
      <c r="BZ64" s="342"/>
      <c r="CA64" s="342"/>
      <c r="CB64" s="333"/>
      <c r="CC64" s="333"/>
      <c r="CD64" s="333"/>
      <c r="CE64" s="333"/>
      <c r="CF64" s="333"/>
      <c r="CG64" s="333"/>
      <c r="CH64" s="333"/>
      <c r="CI64" s="333"/>
      <c r="CJ64" s="333"/>
      <c r="CK64" s="333"/>
      <c r="CL64" s="333"/>
      <c r="CM64" s="333"/>
      <c r="CN64" s="333"/>
      <c r="CO64" s="333"/>
      <c r="CP64" s="333"/>
      <c r="CQ64" s="333"/>
      <c r="CR64" s="333"/>
      <c r="CS64" s="333"/>
      <c r="CT64" s="333"/>
      <c r="CU64" s="333"/>
    </row>
    <row r="65" spans="1:99" s="486" customFormat="1" ht="36" customHeight="1">
      <c r="A65" s="437">
        <v>58</v>
      </c>
      <c r="B65" s="438" t="s">
        <v>416</v>
      </c>
      <c r="C65" s="445"/>
      <c r="D65" s="439" t="s">
        <v>417</v>
      </c>
      <c r="E65" s="440" t="s">
        <v>418</v>
      </c>
      <c r="F65" s="423" t="s">
        <v>112</v>
      </c>
      <c r="G65" s="445" t="s">
        <v>112</v>
      </c>
      <c r="H65" s="423" t="s">
        <v>114</v>
      </c>
      <c r="I65" s="713">
        <v>43225</v>
      </c>
      <c r="J65" s="445">
        <v>36086</v>
      </c>
      <c r="K65" s="445" t="s">
        <v>7</v>
      </c>
      <c r="L65" s="514" t="s">
        <v>13</v>
      </c>
      <c r="M65" s="442" t="s">
        <v>89</v>
      </c>
      <c r="N65" s="467"/>
      <c r="O65" s="445">
        <v>1</v>
      </c>
      <c r="P65" s="444">
        <v>276</v>
      </c>
      <c r="Q65" s="705">
        <v>26</v>
      </c>
      <c r="R65" s="705">
        <v>3</v>
      </c>
      <c r="S65" s="446">
        <v>15.75</v>
      </c>
      <c r="T65" s="446">
        <v>0</v>
      </c>
      <c r="U65" s="446">
        <v>0</v>
      </c>
      <c r="V65" s="446">
        <v>0</v>
      </c>
      <c r="W65" s="446">
        <v>0</v>
      </c>
      <c r="X65" s="446">
        <v>0</v>
      </c>
      <c r="Y65" s="646">
        <v>0</v>
      </c>
      <c r="Z65" s="448">
        <v>199.03846153846152</v>
      </c>
      <c r="AA65" s="448">
        <v>0</v>
      </c>
      <c r="AB65" s="448">
        <v>0</v>
      </c>
      <c r="AC65" s="448">
        <v>0</v>
      </c>
      <c r="AD65" s="448">
        <v>0</v>
      </c>
      <c r="AE65" s="448">
        <v>0</v>
      </c>
      <c r="AF65" s="858">
        <v>0</v>
      </c>
      <c r="AG65" s="448">
        <v>5</v>
      </c>
      <c r="AH65" s="448">
        <v>0</v>
      </c>
      <c r="AI65" s="448">
        <v>10</v>
      </c>
      <c r="AJ65" s="448">
        <v>0</v>
      </c>
      <c r="AK65" s="448">
        <v>8</v>
      </c>
      <c r="AL65" s="478">
        <v>4.25</v>
      </c>
      <c r="AM65" s="448">
        <v>0</v>
      </c>
      <c r="AN65" s="448">
        <v>0</v>
      </c>
      <c r="AO65" s="448">
        <v>0</v>
      </c>
      <c r="AP65" s="449">
        <v>226.28846153846152</v>
      </c>
      <c r="AQ65" s="689">
        <v>4.6672500000000001</v>
      </c>
      <c r="AR65" s="450">
        <v>0</v>
      </c>
      <c r="AS65" s="448">
        <v>0.5</v>
      </c>
      <c r="AT65" s="142">
        <v>79.307692307692307</v>
      </c>
      <c r="AU65" s="825" t="s">
        <v>616</v>
      </c>
      <c r="AV65" s="142">
        <v>141.81230769230768</v>
      </c>
      <c r="AW65" s="451">
        <v>141</v>
      </c>
      <c r="AX65" s="452">
        <v>3249</v>
      </c>
      <c r="AY65" s="650"/>
      <c r="AZ65" s="454"/>
      <c r="BA65" s="694"/>
      <c r="BB65" s="454"/>
      <c r="BC65" s="454"/>
      <c r="BD65" s="454"/>
      <c r="BE65" s="454"/>
      <c r="BF65" s="454"/>
      <c r="BG65" s="454"/>
      <c r="BH65" s="342"/>
      <c r="BI65" s="342"/>
      <c r="BJ65" s="342"/>
      <c r="BK65" s="342"/>
      <c r="BL65" s="342"/>
      <c r="BM65" s="342"/>
      <c r="BN65" s="342"/>
      <c r="BO65" s="342"/>
      <c r="BP65" s="333"/>
      <c r="BQ65" s="333"/>
      <c r="BR65" s="333"/>
      <c r="BS65" s="342"/>
      <c r="BT65" s="342"/>
      <c r="BU65" s="342"/>
      <c r="BV65" s="342"/>
      <c r="BW65" s="342"/>
      <c r="BX65" s="342"/>
      <c r="BY65" s="342"/>
      <c r="BZ65" s="342"/>
      <c r="CA65" s="342"/>
      <c r="CB65" s="333"/>
      <c r="CC65" s="333"/>
      <c r="CD65" s="333"/>
      <c r="CE65" s="333"/>
      <c r="CF65" s="333"/>
      <c r="CG65" s="333"/>
      <c r="CH65" s="333"/>
      <c r="CI65" s="333"/>
      <c r="CJ65" s="333"/>
      <c r="CK65" s="333"/>
      <c r="CL65" s="333"/>
      <c r="CM65" s="333"/>
      <c r="CN65" s="333"/>
      <c r="CO65" s="333"/>
      <c r="CP65" s="333"/>
      <c r="CQ65" s="333"/>
      <c r="CR65" s="333"/>
      <c r="CS65" s="333"/>
      <c r="CT65" s="333"/>
      <c r="CU65" s="333"/>
    </row>
    <row r="66" spans="1:99" s="486" customFormat="1" ht="36" customHeight="1">
      <c r="A66" s="437">
        <v>59</v>
      </c>
      <c r="B66" s="438" t="s">
        <v>423</v>
      </c>
      <c r="C66" s="445"/>
      <c r="D66" s="439" t="s">
        <v>313</v>
      </c>
      <c r="E66" s="440" t="s">
        <v>312</v>
      </c>
      <c r="F66" s="423" t="s">
        <v>113</v>
      </c>
      <c r="G66" s="445" t="s">
        <v>113</v>
      </c>
      <c r="H66" s="423" t="s">
        <v>283</v>
      </c>
      <c r="I66" s="713">
        <v>43358</v>
      </c>
      <c r="J66" s="445">
        <v>36170</v>
      </c>
      <c r="K66" s="445" t="s">
        <v>8</v>
      </c>
      <c r="L66" s="514" t="s">
        <v>13</v>
      </c>
      <c r="M66" s="508"/>
      <c r="N66" s="442" t="s">
        <v>89</v>
      </c>
      <c r="O66" s="445"/>
      <c r="P66" s="444">
        <v>218</v>
      </c>
      <c r="Q66" s="705">
        <v>26</v>
      </c>
      <c r="R66" s="705">
        <v>3</v>
      </c>
      <c r="S66" s="446">
        <v>20.5</v>
      </c>
      <c r="T66" s="446">
        <v>0</v>
      </c>
      <c r="U66" s="446">
        <v>0</v>
      </c>
      <c r="V66" s="446">
        <v>0</v>
      </c>
      <c r="W66" s="446">
        <v>0</v>
      </c>
      <c r="X66" s="446">
        <v>0</v>
      </c>
      <c r="Y66" s="646">
        <v>0</v>
      </c>
      <c r="Z66" s="448">
        <v>197.03846153846155</v>
      </c>
      <c r="AA66" s="448">
        <v>0</v>
      </c>
      <c r="AB66" s="448">
        <v>0</v>
      </c>
      <c r="AC66" s="448">
        <v>0</v>
      </c>
      <c r="AD66" s="448">
        <v>0</v>
      </c>
      <c r="AE66" s="448">
        <v>0</v>
      </c>
      <c r="AF66" s="858">
        <v>0</v>
      </c>
      <c r="AG66" s="448">
        <v>5</v>
      </c>
      <c r="AH66" s="448">
        <v>0</v>
      </c>
      <c r="AI66" s="448">
        <v>10</v>
      </c>
      <c r="AJ66" s="448">
        <v>0</v>
      </c>
      <c r="AK66" s="448">
        <v>8</v>
      </c>
      <c r="AL66" s="478">
        <v>9</v>
      </c>
      <c r="AM66" s="448">
        <v>0</v>
      </c>
      <c r="AN66" s="448">
        <v>0</v>
      </c>
      <c r="AO66" s="448">
        <v>0</v>
      </c>
      <c r="AP66" s="449">
        <v>229.03846153846155</v>
      </c>
      <c r="AQ66" s="689">
        <v>4.7240000000000002</v>
      </c>
      <c r="AR66" s="450">
        <v>0</v>
      </c>
      <c r="AS66" s="448">
        <v>0.5</v>
      </c>
      <c r="AT66" s="142">
        <v>108.26923076923077</v>
      </c>
      <c r="AU66" s="826" t="s">
        <v>584</v>
      </c>
      <c r="AV66" s="142">
        <v>115.54076923076923</v>
      </c>
      <c r="AW66" s="451">
        <v>115</v>
      </c>
      <c r="AX66" s="452">
        <v>2163</v>
      </c>
      <c r="AY66" s="650"/>
      <c r="AZ66" s="454"/>
      <c r="BA66" s="694"/>
      <c r="BB66" s="454"/>
      <c r="BC66" s="454"/>
      <c r="BD66" s="454"/>
      <c r="BE66" s="454"/>
      <c r="BF66" s="454"/>
      <c r="BG66" s="454"/>
      <c r="BH66" s="342"/>
      <c r="BI66" s="342"/>
      <c r="BJ66" s="342"/>
      <c r="BK66" s="342"/>
      <c r="BL66" s="342"/>
      <c r="BM66" s="342"/>
      <c r="BN66" s="342"/>
      <c r="BO66" s="342"/>
      <c r="BP66" s="333"/>
      <c r="BQ66" s="333"/>
      <c r="BR66" s="333"/>
      <c r="BS66" s="342"/>
      <c r="BT66" s="342"/>
      <c r="BU66" s="342"/>
      <c r="BV66" s="342"/>
      <c r="BW66" s="342"/>
      <c r="BX66" s="342"/>
      <c r="BY66" s="342"/>
      <c r="BZ66" s="342"/>
      <c r="CA66" s="342"/>
      <c r="CB66" s="333"/>
      <c r="CC66" s="333"/>
      <c r="CD66" s="333"/>
      <c r="CE66" s="333"/>
      <c r="CF66" s="333"/>
      <c r="CG66" s="333"/>
      <c r="CH66" s="333"/>
      <c r="CI66" s="333"/>
      <c r="CJ66" s="333"/>
      <c r="CK66" s="333"/>
      <c r="CL66" s="333"/>
      <c r="CM66" s="333"/>
      <c r="CN66" s="333"/>
      <c r="CO66" s="333"/>
      <c r="CP66" s="333"/>
      <c r="CQ66" s="333"/>
      <c r="CR66" s="333"/>
      <c r="CS66" s="333"/>
      <c r="CT66" s="333"/>
      <c r="CU66" s="333"/>
    </row>
    <row r="67" spans="1:99" s="486" customFormat="1" ht="36" customHeight="1">
      <c r="A67" s="437">
        <v>60</v>
      </c>
      <c r="B67" s="438" t="s">
        <v>442</v>
      </c>
      <c r="C67" s="445"/>
      <c r="D67" s="439" t="s">
        <v>444</v>
      </c>
      <c r="E67" s="440" t="s">
        <v>443</v>
      </c>
      <c r="F67" s="423" t="s">
        <v>102</v>
      </c>
      <c r="G67" s="445" t="s">
        <v>111</v>
      </c>
      <c r="H67" s="423" t="s">
        <v>68</v>
      </c>
      <c r="I67" s="713">
        <v>43525</v>
      </c>
      <c r="J67" s="445">
        <v>31218</v>
      </c>
      <c r="K67" s="445" t="s">
        <v>7</v>
      </c>
      <c r="L67" s="514" t="s">
        <v>13</v>
      </c>
      <c r="M67" s="442"/>
      <c r="N67" s="442" t="s">
        <v>89</v>
      </c>
      <c r="O67" s="445"/>
      <c r="P67" s="444">
        <v>298</v>
      </c>
      <c r="Q67" s="705">
        <v>26</v>
      </c>
      <c r="R67" s="705">
        <v>3</v>
      </c>
      <c r="S67" s="446">
        <v>19</v>
      </c>
      <c r="T67" s="446">
        <v>0</v>
      </c>
      <c r="U67" s="446">
        <v>0</v>
      </c>
      <c r="V67" s="446">
        <v>0</v>
      </c>
      <c r="W67" s="446">
        <v>0</v>
      </c>
      <c r="X67" s="446">
        <v>0</v>
      </c>
      <c r="Y67" s="646">
        <v>0</v>
      </c>
      <c r="Z67" s="448">
        <v>252.15384615384616</v>
      </c>
      <c r="AA67" s="448">
        <v>0</v>
      </c>
      <c r="AB67" s="448">
        <v>0</v>
      </c>
      <c r="AC67" s="448">
        <v>0</v>
      </c>
      <c r="AD67" s="448">
        <v>0</v>
      </c>
      <c r="AE67" s="448">
        <v>0</v>
      </c>
      <c r="AF67" s="858">
        <v>0</v>
      </c>
      <c r="AG67" s="448">
        <v>4</v>
      </c>
      <c r="AH67" s="448">
        <v>0</v>
      </c>
      <c r="AI67" s="448">
        <v>10</v>
      </c>
      <c r="AJ67" s="448">
        <v>0</v>
      </c>
      <c r="AK67" s="448">
        <v>8</v>
      </c>
      <c r="AL67" s="478">
        <v>7.5</v>
      </c>
      <c r="AM67" s="448">
        <v>0</v>
      </c>
      <c r="AN67" s="448">
        <v>0</v>
      </c>
      <c r="AO67" s="448">
        <v>0</v>
      </c>
      <c r="AP67" s="449">
        <v>281.65384615384619</v>
      </c>
      <c r="AQ67" s="689">
        <v>5.8090000000000002</v>
      </c>
      <c r="AR67" s="450">
        <v>0</v>
      </c>
      <c r="AS67" s="448">
        <v>0</v>
      </c>
      <c r="AT67" s="142">
        <v>127.84615384615385</v>
      </c>
      <c r="AU67" s="827" t="s">
        <v>622</v>
      </c>
      <c r="AV67" s="142">
        <v>147.99384615384611</v>
      </c>
      <c r="AW67" s="451">
        <v>147</v>
      </c>
      <c r="AX67" s="452">
        <v>3975</v>
      </c>
      <c r="AY67" s="650"/>
      <c r="AZ67" s="454"/>
      <c r="BA67" s="694"/>
      <c r="BB67" s="454"/>
      <c r="BC67" s="454"/>
      <c r="BD67" s="454"/>
      <c r="BE67" s="454"/>
      <c r="BF67" s="454"/>
      <c r="BG67" s="454"/>
      <c r="BH67" s="342"/>
      <c r="BI67" s="342"/>
      <c r="BJ67" s="342"/>
      <c r="BK67" s="342"/>
      <c r="BL67" s="342"/>
      <c r="BM67" s="342"/>
      <c r="BN67" s="342"/>
      <c r="BO67" s="342"/>
      <c r="BP67" s="333"/>
      <c r="BQ67" s="333"/>
      <c r="BR67" s="333"/>
      <c r="BS67" s="342"/>
      <c r="BT67" s="342"/>
      <c r="BU67" s="342"/>
      <c r="BV67" s="342"/>
      <c r="BW67" s="342"/>
      <c r="BX67" s="342"/>
      <c r="BY67" s="342"/>
      <c r="BZ67" s="342"/>
      <c r="CA67" s="342"/>
      <c r="CB67" s="333"/>
      <c r="CC67" s="333"/>
      <c r="CD67" s="333"/>
      <c r="CE67" s="333"/>
      <c r="CF67" s="333"/>
      <c r="CG67" s="333"/>
      <c r="CH67" s="333"/>
      <c r="CI67" s="333"/>
      <c r="CJ67" s="333"/>
      <c r="CK67" s="333"/>
      <c r="CL67" s="333"/>
      <c r="CM67" s="333"/>
      <c r="CN67" s="333"/>
      <c r="CO67" s="333"/>
      <c r="CP67" s="333"/>
      <c r="CQ67" s="333"/>
      <c r="CR67" s="333"/>
      <c r="CS67" s="333"/>
      <c r="CT67" s="333"/>
      <c r="CU67" s="333"/>
    </row>
    <row r="68" spans="1:99" s="486" customFormat="1" ht="36" customHeight="1">
      <c r="A68" s="437">
        <v>61</v>
      </c>
      <c r="B68" s="438" t="s">
        <v>445</v>
      </c>
      <c r="C68" s="445"/>
      <c r="D68" s="439" t="s">
        <v>446</v>
      </c>
      <c r="E68" s="440" t="s">
        <v>447</v>
      </c>
      <c r="F68" s="423" t="s">
        <v>112</v>
      </c>
      <c r="G68" s="445" t="s">
        <v>112</v>
      </c>
      <c r="H68" s="423" t="s">
        <v>114</v>
      </c>
      <c r="I68" s="713">
        <v>43544</v>
      </c>
      <c r="J68" s="445">
        <v>30324</v>
      </c>
      <c r="K68" s="445" t="s">
        <v>7</v>
      </c>
      <c r="L68" s="514" t="s">
        <v>13</v>
      </c>
      <c r="M68" s="508" t="s">
        <v>89</v>
      </c>
      <c r="N68" s="442"/>
      <c r="O68" s="445">
        <v>2</v>
      </c>
      <c r="P68" s="444">
        <v>250</v>
      </c>
      <c r="Q68" s="705">
        <v>26</v>
      </c>
      <c r="R68" s="705">
        <v>3</v>
      </c>
      <c r="S68" s="446">
        <v>17.25</v>
      </c>
      <c r="T68" s="446">
        <v>0</v>
      </c>
      <c r="U68" s="446">
        <v>0</v>
      </c>
      <c r="V68" s="446">
        <v>0</v>
      </c>
      <c r="W68" s="446">
        <v>0</v>
      </c>
      <c r="X68" s="446">
        <v>0</v>
      </c>
      <c r="Y68" s="646">
        <v>0</v>
      </c>
      <c r="Z68" s="448">
        <v>194.71153846153845</v>
      </c>
      <c r="AA68" s="448">
        <v>0</v>
      </c>
      <c r="AB68" s="448">
        <v>0</v>
      </c>
      <c r="AC68" s="448">
        <v>0</v>
      </c>
      <c r="AD68" s="448">
        <v>0</v>
      </c>
      <c r="AE68" s="448">
        <v>0</v>
      </c>
      <c r="AF68" s="858">
        <v>0</v>
      </c>
      <c r="AG68" s="448">
        <v>4</v>
      </c>
      <c r="AH68" s="448">
        <v>0</v>
      </c>
      <c r="AI68" s="448">
        <v>10</v>
      </c>
      <c r="AJ68" s="448">
        <v>0</v>
      </c>
      <c r="AK68" s="448">
        <v>8</v>
      </c>
      <c r="AL68" s="478">
        <v>5.75</v>
      </c>
      <c r="AM68" s="448">
        <v>0</v>
      </c>
      <c r="AN68" s="448">
        <v>0</v>
      </c>
      <c r="AO68" s="448">
        <v>0</v>
      </c>
      <c r="AP68" s="449">
        <v>222.46153846153845</v>
      </c>
      <c r="AQ68" s="689">
        <v>4.5882500000000004</v>
      </c>
      <c r="AR68" s="450">
        <v>0</v>
      </c>
      <c r="AS68" s="448">
        <v>0.5</v>
      </c>
      <c r="AT68" s="142">
        <v>81.92307692307692</v>
      </c>
      <c r="AU68" s="828" t="s">
        <v>612</v>
      </c>
      <c r="AV68" s="142">
        <v>135.4469230769231</v>
      </c>
      <c r="AW68" s="451">
        <v>135</v>
      </c>
      <c r="AX68" s="452">
        <v>1788</v>
      </c>
      <c r="AY68" s="650"/>
      <c r="AZ68" s="454"/>
      <c r="BA68" s="694"/>
      <c r="BB68" s="454"/>
      <c r="BC68" s="454"/>
      <c r="BD68" s="454"/>
      <c r="BE68" s="454"/>
      <c r="BF68" s="454"/>
      <c r="BG68" s="454"/>
      <c r="BH68" s="342"/>
      <c r="BI68" s="342"/>
      <c r="BJ68" s="342"/>
      <c r="BK68" s="342"/>
      <c r="BL68" s="342"/>
      <c r="BM68" s="342"/>
      <c r="BN68" s="342"/>
      <c r="BO68" s="342"/>
      <c r="BP68" s="333"/>
      <c r="BQ68" s="333"/>
      <c r="BR68" s="333"/>
      <c r="BS68" s="342"/>
      <c r="BT68" s="342"/>
      <c r="BU68" s="342"/>
      <c r="BV68" s="342"/>
      <c r="BW68" s="342"/>
      <c r="BX68" s="342"/>
      <c r="BY68" s="342"/>
      <c r="BZ68" s="342"/>
      <c r="CA68" s="342"/>
      <c r="CB68" s="333"/>
      <c r="CC68" s="333"/>
      <c r="CD68" s="333"/>
      <c r="CE68" s="333"/>
      <c r="CF68" s="333"/>
      <c r="CG68" s="333"/>
      <c r="CH68" s="333"/>
      <c r="CI68" s="333"/>
      <c r="CJ68" s="333"/>
      <c r="CK68" s="333"/>
      <c r="CL68" s="333"/>
      <c r="CM68" s="333"/>
      <c r="CN68" s="333"/>
      <c r="CO68" s="333"/>
      <c r="CP68" s="333"/>
      <c r="CQ68" s="333"/>
      <c r="CR68" s="333"/>
      <c r="CS68" s="333"/>
      <c r="CT68" s="333"/>
      <c r="CU68" s="333"/>
    </row>
    <row r="69" spans="1:99" s="486" customFormat="1" ht="36" customHeight="1">
      <c r="A69" s="437">
        <v>62</v>
      </c>
      <c r="B69" s="438" t="s">
        <v>448</v>
      </c>
      <c r="C69" s="445"/>
      <c r="D69" s="439" t="s">
        <v>450</v>
      </c>
      <c r="E69" s="440" t="s">
        <v>451</v>
      </c>
      <c r="F69" s="423" t="s">
        <v>90</v>
      </c>
      <c r="G69" s="445" t="s">
        <v>126</v>
      </c>
      <c r="H69" s="423" t="s">
        <v>114</v>
      </c>
      <c r="I69" s="713">
        <v>43556</v>
      </c>
      <c r="J69" s="445">
        <v>29811</v>
      </c>
      <c r="K69" s="445" t="s">
        <v>7</v>
      </c>
      <c r="L69" s="514" t="s">
        <v>13</v>
      </c>
      <c r="M69" s="442" t="s">
        <v>89</v>
      </c>
      <c r="N69" s="442"/>
      <c r="O69" s="445">
        <v>3</v>
      </c>
      <c r="P69" s="444">
        <v>216</v>
      </c>
      <c r="Q69" s="705">
        <v>26</v>
      </c>
      <c r="R69" s="705">
        <v>3</v>
      </c>
      <c r="S69" s="446">
        <v>14</v>
      </c>
      <c r="T69" s="446">
        <v>0</v>
      </c>
      <c r="U69" s="446">
        <v>0</v>
      </c>
      <c r="V69" s="446">
        <v>0</v>
      </c>
      <c r="W69" s="446">
        <v>0</v>
      </c>
      <c r="X69" s="446">
        <v>0</v>
      </c>
      <c r="Y69" s="646">
        <v>0</v>
      </c>
      <c r="Z69" s="448">
        <v>141.23076923076925</v>
      </c>
      <c r="AA69" s="448">
        <v>0</v>
      </c>
      <c r="AB69" s="448">
        <v>0</v>
      </c>
      <c r="AC69" s="448">
        <v>0</v>
      </c>
      <c r="AD69" s="448">
        <v>0</v>
      </c>
      <c r="AE69" s="448">
        <v>0</v>
      </c>
      <c r="AF69" s="858">
        <v>0</v>
      </c>
      <c r="AG69" s="448">
        <v>4</v>
      </c>
      <c r="AH69" s="448">
        <v>0</v>
      </c>
      <c r="AI69" s="448">
        <v>10</v>
      </c>
      <c r="AJ69" s="448">
        <v>0</v>
      </c>
      <c r="AK69" s="448">
        <v>8</v>
      </c>
      <c r="AL69" s="478">
        <v>2.5</v>
      </c>
      <c r="AM69" s="448">
        <v>0</v>
      </c>
      <c r="AN69" s="448">
        <v>0</v>
      </c>
      <c r="AO69" s="448">
        <v>0</v>
      </c>
      <c r="AP69" s="449">
        <v>165.73076923076925</v>
      </c>
      <c r="AQ69" s="689">
        <v>3.41825</v>
      </c>
      <c r="AR69" s="450">
        <v>0</v>
      </c>
      <c r="AS69" s="448">
        <v>0.5</v>
      </c>
      <c r="AT69" s="142">
        <v>62.15384615384616</v>
      </c>
      <c r="AU69" s="829" t="s">
        <v>637</v>
      </c>
      <c r="AV69" s="142">
        <v>99.656153846153842</v>
      </c>
      <c r="AW69" s="451">
        <v>99</v>
      </c>
      <c r="AX69" s="452">
        <v>2625</v>
      </c>
      <c r="AY69" s="650"/>
      <c r="AZ69" s="454"/>
      <c r="BA69" s="694"/>
      <c r="BB69" s="454"/>
      <c r="BC69" s="454"/>
      <c r="BD69" s="454"/>
      <c r="BE69" s="454"/>
      <c r="BF69" s="454"/>
      <c r="BG69" s="454"/>
      <c r="BH69" s="342"/>
      <c r="BI69" s="342"/>
      <c r="BJ69" s="342"/>
      <c r="BK69" s="342"/>
      <c r="BL69" s="342"/>
      <c r="BM69" s="342"/>
      <c r="BN69" s="342"/>
      <c r="BO69" s="342"/>
      <c r="BP69" s="333"/>
      <c r="BQ69" s="333"/>
      <c r="BR69" s="333"/>
      <c r="BS69" s="342"/>
      <c r="BT69" s="342"/>
      <c r="BU69" s="342"/>
      <c r="BV69" s="342"/>
      <c r="BW69" s="342"/>
      <c r="BX69" s="342"/>
      <c r="BY69" s="342"/>
      <c r="BZ69" s="342"/>
      <c r="CA69" s="342"/>
      <c r="CB69" s="333"/>
      <c r="CC69" s="333"/>
      <c r="CD69" s="333"/>
      <c r="CE69" s="333"/>
      <c r="CF69" s="333"/>
      <c r="CG69" s="333"/>
      <c r="CH69" s="333"/>
      <c r="CI69" s="333"/>
      <c r="CJ69" s="333"/>
      <c r="CK69" s="333"/>
      <c r="CL69" s="333"/>
      <c r="CM69" s="333"/>
      <c r="CN69" s="333"/>
      <c r="CO69" s="333"/>
      <c r="CP69" s="333"/>
      <c r="CQ69" s="333"/>
      <c r="CR69" s="333"/>
      <c r="CS69" s="333"/>
      <c r="CT69" s="333"/>
      <c r="CU69" s="333"/>
    </row>
    <row r="70" spans="1:99" s="486" customFormat="1" ht="36" customHeight="1">
      <c r="A70" s="437">
        <v>63</v>
      </c>
      <c r="B70" s="438" t="s">
        <v>449</v>
      </c>
      <c r="C70" s="445"/>
      <c r="D70" s="439" t="s">
        <v>453</v>
      </c>
      <c r="E70" s="440" t="s">
        <v>452</v>
      </c>
      <c r="F70" s="423" t="s">
        <v>112</v>
      </c>
      <c r="G70" s="445" t="s">
        <v>112</v>
      </c>
      <c r="H70" s="423" t="s">
        <v>114</v>
      </c>
      <c r="I70" s="713">
        <v>43557</v>
      </c>
      <c r="J70" s="445">
        <v>36778</v>
      </c>
      <c r="K70" s="445" t="s">
        <v>7</v>
      </c>
      <c r="L70" s="514" t="s">
        <v>13</v>
      </c>
      <c r="M70" s="442"/>
      <c r="N70" s="442" t="s">
        <v>89</v>
      </c>
      <c r="O70" s="445"/>
      <c r="P70" s="444">
        <v>216</v>
      </c>
      <c r="Q70" s="705">
        <v>26</v>
      </c>
      <c r="R70" s="705">
        <v>3</v>
      </c>
      <c r="S70" s="446">
        <v>15.5</v>
      </c>
      <c r="T70" s="446">
        <v>0</v>
      </c>
      <c r="U70" s="446">
        <v>0</v>
      </c>
      <c r="V70" s="446">
        <v>0</v>
      </c>
      <c r="W70" s="446">
        <v>0</v>
      </c>
      <c r="X70" s="446">
        <v>0</v>
      </c>
      <c r="Y70" s="646">
        <v>0</v>
      </c>
      <c r="Z70" s="448">
        <v>153.69230769230771</v>
      </c>
      <c r="AA70" s="448">
        <v>0</v>
      </c>
      <c r="AB70" s="448">
        <v>0</v>
      </c>
      <c r="AC70" s="448">
        <v>0</v>
      </c>
      <c r="AD70" s="448">
        <v>0</v>
      </c>
      <c r="AE70" s="448">
        <v>0</v>
      </c>
      <c r="AF70" s="858">
        <v>0</v>
      </c>
      <c r="AG70" s="448">
        <v>4</v>
      </c>
      <c r="AH70" s="448">
        <v>0</v>
      </c>
      <c r="AI70" s="448">
        <v>10</v>
      </c>
      <c r="AJ70" s="448">
        <v>0</v>
      </c>
      <c r="AK70" s="448">
        <v>8</v>
      </c>
      <c r="AL70" s="478">
        <v>4</v>
      </c>
      <c r="AM70" s="448">
        <v>0</v>
      </c>
      <c r="AN70" s="448">
        <v>0</v>
      </c>
      <c r="AO70" s="448">
        <v>0</v>
      </c>
      <c r="AP70" s="449">
        <v>179.69230769230771</v>
      </c>
      <c r="AQ70" s="689">
        <v>3.7062499999999998</v>
      </c>
      <c r="AR70" s="450">
        <v>0</v>
      </c>
      <c r="AS70" s="448">
        <v>0.5</v>
      </c>
      <c r="AT70" s="142">
        <v>62.15384615384616</v>
      </c>
      <c r="AU70" s="830" t="s">
        <v>609</v>
      </c>
      <c r="AV70" s="142">
        <v>113.33615384615385</v>
      </c>
      <c r="AW70" s="451">
        <v>113</v>
      </c>
      <c r="AX70" s="452">
        <v>1345</v>
      </c>
      <c r="AY70" s="650"/>
      <c r="AZ70" s="454"/>
      <c r="BA70" s="694"/>
      <c r="BB70" s="454"/>
      <c r="BC70" s="454"/>
      <c r="BD70" s="454"/>
      <c r="BE70" s="454"/>
      <c r="BF70" s="454"/>
      <c r="BG70" s="454"/>
      <c r="BH70" s="342"/>
      <c r="BI70" s="342"/>
      <c r="BJ70" s="342"/>
      <c r="BK70" s="342"/>
      <c r="BL70" s="342"/>
      <c r="BM70" s="342"/>
      <c r="BN70" s="342"/>
      <c r="BO70" s="342"/>
      <c r="BP70" s="333"/>
      <c r="BQ70" s="333"/>
      <c r="BR70" s="333"/>
      <c r="BS70" s="342"/>
      <c r="BT70" s="342"/>
      <c r="BU70" s="342"/>
      <c r="BV70" s="342"/>
      <c r="BW70" s="342"/>
      <c r="BX70" s="342"/>
      <c r="BY70" s="342"/>
      <c r="BZ70" s="342"/>
      <c r="CA70" s="342"/>
      <c r="CB70" s="333"/>
      <c r="CC70" s="333"/>
      <c r="CD70" s="333"/>
      <c r="CE70" s="333"/>
      <c r="CF70" s="333"/>
      <c r="CG70" s="333"/>
      <c r="CH70" s="333"/>
      <c r="CI70" s="333"/>
      <c r="CJ70" s="333"/>
      <c r="CK70" s="333"/>
      <c r="CL70" s="333"/>
      <c r="CM70" s="333"/>
      <c r="CN70" s="333"/>
      <c r="CO70" s="333"/>
      <c r="CP70" s="333"/>
      <c r="CQ70" s="333"/>
      <c r="CR70" s="333"/>
      <c r="CS70" s="333"/>
      <c r="CT70" s="333"/>
      <c r="CU70" s="333"/>
    </row>
    <row r="71" spans="1:99" s="486" customFormat="1" ht="36" customHeight="1">
      <c r="A71" s="437">
        <v>64</v>
      </c>
      <c r="B71" s="438" t="s">
        <v>456</v>
      </c>
      <c r="C71" s="445"/>
      <c r="D71" s="439" t="s">
        <v>390</v>
      </c>
      <c r="E71" s="440" t="s">
        <v>391</v>
      </c>
      <c r="F71" s="423" t="s">
        <v>151</v>
      </c>
      <c r="G71" s="445" t="s">
        <v>151</v>
      </c>
      <c r="H71" s="423" t="s">
        <v>91</v>
      </c>
      <c r="I71" s="713">
        <v>43577</v>
      </c>
      <c r="J71" s="445">
        <v>31877</v>
      </c>
      <c r="K71" s="445" t="s">
        <v>7</v>
      </c>
      <c r="L71" s="514" t="s">
        <v>13</v>
      </c>
      <c r="M71" s="442" t="s">
        <v>89</v>
      </c>
      <c r="N71" s="442"/>
      <c r="O71" s="445">
        <v>1</v>
      </c>
      <c r="P71" s="444">
        <v>203</v>
      </c>
      <c r="Q71" s="705">
        <v>26</v>
      </c>
      <c r="R71" s="705">
        <v>3</v>
      </c>
      <c r="S71" s="446">
        <v>9.5</v>
      </c>
      <c r="T71" s="446">
        <v>0</v>
      </c>
      <c r="U71" s="446">
        <v>0</v>
      </c>
      <c r="V71" s="466">
        <v>7.5</v>
      </c>
      <c r="W71" s="446">
        <v>0</v>
      </c>
      <c r="X71" s="446">
        <v>0</v>
      </c>
      <c r="Y71" s="646">
        <v>0</v>
      </c>
      <c r="Z71" s="448">
        <v>97.59615384615384</v>
      </c>
      <c r="AA71" s="448">
        <v>0</v>
      </c>
      <c r="AB71" s="448">
        <v>0</v>
      </c>
      <c r="AC71" s="448">
        <v>0</v>
      </c>
      <c r="AD71" s="448">
        <v>87.836538461538453</v>
      </c>
      <c r="AE71" s="448">
        <v>0</v>
      </c>
      <c r="AF71" s="858">
        <v>0</v>
      </c>
      <c r="AG71" s="448">
        <v>4</v>
      </c>
      <c r="AH71" s="448">
        <v>0</v>
      </c>
      <c r="AI71" s="448">
        <v>10</v>
      </c>
      <c r="AJ71" s="448">
        <v>0</v>
      </c>
      <c r="AK71" s="448">
        <v>8</v>
      </c>
      <c r="AL71" s="478">
        <v>5.5</v>
      </c>
      <c r="AM71" s="448">
        <v>0</v>
      </c>
      <c r="AN71" s="448">
        <v>0</v>
      </c>
      <c r="AO71" s="448">
        <v>0</v>
      </c>
      <c r="AP71" s="449">
        <v>212.93269230769229</v>
      </c>
      <c r="AQ71" s="689">
        <v>4.39175</v>
      </c>
      <c r="AR71" s="450">
        <v>0</v>
      </c>
      <c r="AS71" s="448">
        <v>0.5</v>
      </c>
      <c r="AT71" s="142">
        <v>107.04807692307693</v>
      </c>
      <c r="AU71" s="831" t="s">
        <v>598</v>
      </c>
      <c r="AV71" s="142">
        <v>100.99192307692306</v>
      </c>
      <c r="AW71" s="451">
        <v>100</v>
      </c>
      <c r="AX71" s="452">
        <v>3968</v>
      </c>
      <c r="AY71" s="650"/>
      <c r="AZ71" s="454"/>
      <c r="BA71" s="694"/>
      <c r="BB71" s="454"/>
      <c r="BC71" s="454"/>
      <c r="BD71" s="454"/>
      <c r="BE71" s="454"/>
      <c r="BF71" s="454"/>
      <c r="BG71" s="454"/>
      <c r="BH71" s="342"/>
      <c r="BI71" s="342"/>
      <c r="BJ71" s="342"/>
      <c r="BK71" s="342"/>
      <c r="BL71" s="342"/>
      <c r="BM71" s="342"/>
      <c r="BN71" s="342"/>
      <c r="BO71" s="342"/>
      <c r="BP71" s="333"/>
      <c r="BQ71" s="333"/>
      <c r="BR71" s="333"/>
      <c r="BS71" s="342"/>
      <c r="BT71" s="342"/>
      <c r="BU71" s="342"/>
      <c r="BV71" s="342"/>
      <c r="BW71" s="342"/>
      <c r="BX71" s="342"/>
      <c r="BY71" s="342"/>
      <c r="BZ71" s="342"/>
      <c r="CA71" s="342"/>
      <c r="CB71" s="333"/>
      <c r="CC71" s="333"/>
      <c r="CD71" s="333"/>
      <c r="CE71" s="333"/>
      <c r="CF71" s="333"/>
      <c r="CG71" s="333"/>
      <c r="CH71" s="333"/>
      <c r="CI71" s="333"/>
      <c r="CJ71" s="333"/>
      <c r="CK71" s="333"/>
      <c r="CL71" s="333"/>
      <c r="CM71" s="333"/>
      <c r="CN71" s="333"/>
      <c r="CO71" s="333"/>
      <c r="CP71" s="333"/>
      <c r="CQ71" s="333"/>
      <c r="CR71" s="333"/>
      <c r="CS71" s="333"/>
      <c r="CT71" s="333"/>
      <c r="CU71" s="333"/>
    </row>
    <row r="72" spans="1:99" s="486" customFormat="1" ht="36" customHeight="1">
      <c r="A72" s="437">
        <v>65</v>
      </c>
      <c r="B72" s="438" t="s">
        <v>845</v>
      </c>
      <c r="C72" s="445"/>
      <c r="D72" s="439" t="s">
        <v>846</v>
      </c>
      <c r="E72" s="440" t="s">
        <v>847</v>
      </c>
      <c r="F72" s="423" t="s">
        <v>151</v>
      </c>
      <c r="G72" s="445" t="s">
        <v>151</v>
      </c>
      <c r="H72" s="423" t="s">
        <v>91</v>
      </c>
      <c r="I72" s="713">
        <v>43580</v>
      </c>
      <c r="J72" s="445">
        <v>36328</v>
      </c>
      <c r="K72" s="445" t="s">
        <v>8</v>
      </c>
      <c r="L72" s="514" t="s">
        <v>13</v>
      </c>
      <c r="M72" s="442" t="s">
        <v>89</v>
      </c>
      <c r="N72" s="442"/>
      <c r="O72" s="445">
        <v>1</v>
      </c>
      <c r="P72" s="444">
        <v>200</v>
      </c>
      <c r="Q72" s="705">
        <v>26</v>
      </c>
      <c r="R72" s="705">
        <v>3</v>
      </c>
      <c r="S72" s="446">
        <v>10.5</v>
      </c>
      <c r="T72" s="446">
        <v>0</v>
      </c>
      <c r="U72" s="446">
        <v>0</v>
      </c>
      <c r="V72" s="466">
        <v>7.5</v>
      </c>
      <c r="W72" s="446">
        <v>0</v>
      </c>
      <c r="X72" s="446">
        <v>0</v>
      </c>
      <c r="Y72" s="646">
        <v>0</v>
      </c>
      <c r="Z72" s="448">
        <v>103.84615384615385</v>
      </c>
      <c r="AA72" s="448">
        <v>0</v>
      </c>
      <c r="AB72" s="448">
        <v>0</v>
      </c>
      <c r="AC72" s="448">
        <v>0</v>
      </c>
      <c r="AD72" s="448">
        <v>86.538461538461547</v>
      </c>
      <c r="AE72" s="448">
        <v>0</v>
      </c>
      <c r="AF72" s="858">
        <v>0</v>
      </c>
      <c r="AG72" s="448">
        <v>4</v>
      </c>
      <c r="AH72" s="448">
        <v>0</v>
      </c>
      <c r="AI72" s="448">
        <v>10</v>
      </c>
      <c r="AJ72" s="448">
        <v>5</v>
      </c>
      <c r="AK72" s="448">
        <v>8</v>
      </c>
      <c r="AL72" s="478">
        <v>6.5</v>
      </c>
      <c r="AM72" s="448">
        <v>0</v>
      </c>
      <c r="AN72" s="448">
        <v>0</v>
      </c>
      <c r="AO72" s="448">
        <v>0</v>
      </c>
      <c r="AP72" s="449">
        <v>223.88461538461542</v>
      </c>
      <c r="AQ72" s="689">
        <v>4.6174999999999997</v>
      </c>
      <c r="AR72" s="450">
        <v>0</v>
      </c>
      <c r="AS72" s="448">
        <v>0.5</v>
      </c>
      <c r="AT72" s="142">
        <v>119.26923076923077</v>
      </c>
      <c r="AU72" s="831" t="s">
        <v>848</v>
      </c>
      <c r="AV72" s="142">
        <v>99.500769230769237</v>
      </c>
      <c r="AW72" s="451">
        <v>99</v>
      </c>
      <c r="AX72" s="452">
        <v>2003</v>
      </c>
      <c r="AY72" s="650"/>
      <c r="AZ72" s="454"/>
      <c r="BA72" s="694"/>
      <c r="BB72" s="454"/>
      <c r="BC72" s="454"/>
      <c r="BD72" s="454"/>
      <c r="BE72" s="454"/>
      <c r="BF72" s="454"/>
      <c r="BG72" s="454"/>
      <c r="BH72" s="342"/>
      <c r="BI72" s="342"/>
      <c r="BJ72" s="342"/>
      <c r="BK72" s="342"/>
      <c r="BL72" s="342"/>
      <c r="BM72" s="342"/>
      <c r="BN72" s="342"/>
      <c r="BO72" s="342"/>
      <c r="BP72" s="333"/>
      <c r="BQ72" s="333"/>
      <c r="BR72" s="333"/>
      <c r="BS72" s="342"/>
      <c r="BT72" s="342"/>
      <c r="BU72" s="342"/>
      <c r="BV72" s="342"/>
      <c r="BW72" s="342"/>
      <c r="BX72" s="342"/>
      <c r="BY72" s="342"/>
      <c r="BZ72" s="342"/>
      <c r="CA72" s="342"/>
      <c r="CB72" s="333"/>
      <c r="CC72" s="333"/>
      <c r="CD72" s="333"/>
      <c r="CE72" s="333"/>
      <c r="CF72" s="333"/>
      <c r="CG72" s="333"/>
      <c r="CH72" s="333"/>
      <c r="CI72" s="333"/>
      <c r="CJ72" s="333"/>
      <c r="CK72" s="333"/>
      <c r="CL72" s="333"/>
      <c r="CM72" s="333"/>
      <c r="CN72" s="333"/>
      <c r="CO72" s="333"/>
      <c r="CP72" s="333"/>
      <c r="CQ72" s="333"/>
      <c r="CR72" s="333"/>
      <c r="CS72" s="333"/>
      <c r="CT72" s="333"/>
      <c r="CU72" s="333"/>
    </row>
    <row r="73" spans="1:99" s="486" customFormat="1" ht="36" customHeight="1">
      <c r="A73" s="437">
        <v>66</v>
      </c>
      <c r="B73" s="438" t="s">
        <v>462</v>
      </c>
      <c r="C73" s="445"/>
      <c r="D73" s="439" t="s">
        <v>464</v>
      </c>
      <c r="E73" s="440" t="s">
        <v>463</v>
      </c>
      <c r="F73" s="423" t="s">
        <v>113</v>
      </c>
      <c r="G73" s="445" t="s">
        <v>113</v>
      </c>
      <c r="H73" s="423" t="s">
        <v>283</v>
      </c>
      <c r="I73" s="713">
        <v>43592</v>
      </c>
      <c r="J73" s="445">
        <v>29345</v>
      </c>
      <c r="K73" s="445" t="s">
        <v>7</v>
      </c>
      <c r="L73" s="514" t="s">
        <v>13</v>
      </c>
      <c r="M73" s="442" t="s">
        <v>89</v>
      </c>
      <c r="N73" s="442"/>
      <c r="O73" s="445">
        <v>3</v>
      </c>
      <c r="P73" s="444">
        <v>200</v>
      </c>
      <c r="Q73" s="705">
        <v>26</v>
      </c>
      <c r="R73" s="705">
        <v>3</v>
      </c>
      <c r="S73" s="446">
        <v>19</v>
      </c>
      <c r="T73" s="446">
        <v>0</v>
      </c>
      <c r="U73" s="446">
        <v>0</v>
      </c>
      <c r="V73" s="446">
        <v>0</v>
      </c>
      <c r="W73" s="446">
        <v>0</v>
      </c>
      <c r="X73" s="446">
        <v>0</v>
      </c>
      <c r="Y73" s="646">
        <v>0</v>
      </c>
      <c r="Z73" s="448">
        <v>169.23076923076923</v>
      </c>
      <c r="AA73" s="448">
        <v>0</v>
      </c>
      <c r="AB73" s="448">
        <v>0</v>
      </c>
      <c r="AC73" s="448">
        <v>0</v>
      </c>
      <c r="AD73" s="448">
        <v>0</v>
      </c>
      <c r="AE73" s="448">
        <v>0</v>
      </c>
      <c r="AF73" s="858">
        <v>0</v>
      </c>
      <c r="AG73" s="448">
        <v>4</v>
      </c>
      <c r="AH73" s="448">
        <v>0</v>
      </c>
      <c r="AI73" s="448">
        <v>10</v>
      </c>
      <c r="AJ73" s="448">
        <v>0</v>
      </c>
      <c r="AK73" s="448">
        <v>8</v>
      </c>
      <c r="AL73" s="478">
        <v>7.5</v>
      </c>
      <c r="AM73" s="448">
        <v>0</v>
      </c>
      <c r="AN73" s="448">
        <v>0</v>
      </c>
      <c r="AO73" s="448">
        <v>0</v>
      </c>
      <c r="AP73" s="449">
        <v>198.73076923076923</v>
      </c>
      <c r="AQ73" s="689">
        <v>4.0987499999999999</v>
      </c>
      <c r="AR73" s="450">
        <v>0</v>
      </c>
      <c r="AS73" s="448">
        <v>0.5</v>
      </c>
      <c r="AT73" s="142">
        <v>99.134615384615387</v>
      </c>
      <c r="AU73" s="832" t="s">
        <v>587</v>
      </c>
      <c r="AV73" s="142">
        <v>94.995384615384609</v>
      </c>
      <c r="AW73" s="451">
        <v>94</v>
      </c>
      <c r="AX73" s="452">
        <v>3982</v>
      </c>
      <c r="AY73" s="650"/>
      <c r="AZ73" s="454"/>
      <c r="BA73" s="694"/>
      <c r="BB73" s="454"/>
      <c r="BC73" s="454"/>
      <c r="BD73" s="454"/>
      <c r="BE73" s="454"/>
      <c r="BF73" s="454"/>
      <c r="BG73" s="454"/>
      <c r="BH73" s="342"/>
      <c r="BI73" s="342"/>
      <c r="BJ73" s="342"/>
      <c r="BK73" s="342"/>
      <c r="BL73" s="342"/>
      <c r="BM73" s="342"/>
      <c r="BN73" s="342"/>
      <c r="BO73" s="342"/>
      <c r="BP73" s="333"/>
      <c r="BQ73" s="333"/>
      <c r="BR73" s="333"/>
      <c r="BS73" s="342"/>
      <c r="BT73" s="342"/>
      <c r="BU73" s="342"/>
      <c r="BV73" s="342"/>
      <c r="BW73" s="342"/>
      <c r="BX73" s="342"/>
      <c r="BY73" s="342"/>
      <c r="BZ73" s="342"/>
      <c r="CA73" s="342"/>
      <c r="CB73" s="333"/>
      <c r="CC73" s="333"/>
      <c r="CD73" s="333"/>
      <c r="CE73" s="333"/>
      <c r="CF73" s="333"/>
      <c r="CG73" s="333"/>
      <c r="CH73" s="333"/>
      <c r="CI73" s="333"/>
      <c r="CJ73" s="333"/>
      <c r="CK73" s="333"/>
      <c r="CL73" s="333"/>
      <c r="CM73" s="333"/>
      <c r="CN73" s="333"/>
      <c r="CO73" s="333"/>
      <c r="CP73" s="333"/>
      <c r="CQ73" s="333"/>
      <c r="CR73" s="333"/>
      <c r="CS73" s="333"/>
      <c r="CT73" s="333"/>
      <c r="CU73" s="333"/>
    </row>
    <row r="74" spans="1:99" s="486" customFormat="1" ht="36" customHeight="1">
      <c r="A74" s="437">
        <v>67</v>
      </c>
      <c r="B74" s="438" t="s">
        <v>465</v>
      </c>
      <c r="C74" s="445"/>
      <c r="D74" s="439" t="s">
        <v>468</v>
      </c>
      <c r="E74" s="440" t="s">
        <v>469</v>
      </c>
      <c r="F74" s="423" t="s">
        <v>113</v>
      </c>
      <c r="G74" s="445" t="s">
        <v>113</v>
      </c>
      <c r="H74" s="423" t="s">
        <v>91</v>
      </c>
      <c r="I74" s="713">
        <v>43601</v>
      </c>
      <c r="J74" s="445">
        <v>34397</v>
      </c>
      <c r="K74" s="445" t="s">
        <v>7</v>
      </c>
      <c r="L74" s="514" t="s">
        <v>13</v>
      </c>
      <c r="M74" s="508" t="s">
        <v>89</v>
      </c>
      <c r="N74" s="442"/>
      <c r="O74" s="445">
        <v>2</v>
      </c>
      <c r="P74" s="444">
        <v>206</v>
      </c>
      <c r="Q74" s="705">
        <v>26</v>
      </c>
      <c r="R74" s="705">
        <v>3</v>
      </c>
      <c r="S74" s="446">
        <v>14.75</v>
      </c>
      <c r="T74" s="446">
        <v>0</v>
      </c>
      <c r="U74" s="446">
        <v>0</v>
      </c>
      <c r="V74" s="446">
        <v>0</v>
      </c>
      <c r="W74" s="446">
        <v>0</v>
      </c>
      <c r="X74" s="446">
        <v>0</v>
      </c>
      <c r="Y74" s="646">
        <v>1</v>
      </c>
      <c r="Z74" s="448">
        <v>140.63461538461539</v>
      </c>
      <c r="AA74" s="448">
        <v>0</v>
      </c>
      <c r="AB74" s="448">
        <v>0</v>
      </c>
      <c r="AC74" s="448">
        <v>0</v>
      </c>
      <c r="AD74" s="448">
        <v>0</v>
      </c>
      <c r="AE74" s="448">
        <v>0</v>
      </c>
      <c r="AF74" s="858">
        <v>0.51583021218209524</v>
      </c>
      <c r="AG74" s="448">
        <v>4</v>
      </c>
      <c r="AH74" s="448">
        <v>0</v>
      </c>
      <c r="AI74" s="448">
        <v>10</v>
      </c>
      <c r="AJ74" s="448">
        <v>0</v>
      </c>
      <c r="AK74" s="448">
        <v>8</v>
      </c>
      <c r="AL74" s="478">
        <v>2.75</v>
      </c>
      <c r="AM74" s="448">
        <v>0</v>
      </c>
      <c r="AN74" s="448">
        <v>0</v>
      </c>
      <c r="AO74" s="448">
        <v>0</v>
      </c>
      <c r="AP74" s="449">
        <v>165.90044559679748</v>
      </c>
      <c r="AQ74" s="689">
        <v>3.4217499999999998</v>
      </c>
      <c r="AR74" s="450">
        <v>0</v>
      </c>
      <c r="AS74" s="448">
        <v>0.5</v>
      </c>
      <c r="AT74" s="142">
        <v>80.038461538461547</v>
      </c>
      <c r="AU74" s="833" t="s">
        <v>560</v>
      </c>
      <c r="AV74" s="142">
        <v>81.941538461538443</v>
      </c>
      <c r="AW74" s="451">
        <v>81</v>
      </c>
      <c r="AX74" s="452">
        <v>3766</v>
      </c>
      <c r="AY74" s="650"/>
      <c r="AZ74" s="454"/>
      <c r="BA74" s="694"/>
      <c r="BB74" s="454"/>
      <c r="BC74" s="454"/>
      <c r="BD74" s="454"/>
      <c r="BE74" s="454"/>
      <c r="BF74" s="454"/>
      <c r="BG74" s="454"/>
      <c r="BH74" s="342"/>
      <c r="BI74" s="342"/>
      <c r="BJ74" s="342"/>
      <c r="BK74" s="342"/>
      <c r="BL74" s="342"/>
      <c r="BM74" s="342"/>
      <c r="BN74" s="342"/>
      <c r="BO74" s="342"/>
      <c r="BP74" s="333"/>
      <c r="BQ74" s="333"/>
      <c r="BR74" s="333"/>
      <c r="BS74" s="342"/>
      <c r="BT74" s="342"/>
      <c r="BU74" s="342"/>
      <c r="BV74" s="342"/>
      <c r="BW74" s="342"/>
      <c r="BX74" s="342"/>
      <c r="BY74" s="342"/>
      <c r="BZ74" s="342"/>
      <c r="CA74" s="342"/>
      <c r="CB74" s="333"/>
      <c r="CC74" s="333"/>
      <c r="CD74" s="333"/>
      <c r="CE74" s="333"/>
      <c r="CF74" s="333"/>
      <c r="CG74" s="333"/>
      <c r="CH74" s="333"/>
      <c r="CI74" s="333"/>
      <c r="CJ74" s="333"/>
      <c r="CK74" s="333"/>
      <c r="CL74" s="333"/>
      <c r="CM74" s="333"/>
      <c r="CN74" s="333"/>
      <c r="CO74" s="333"/>
      <c r="CP74" s="333"/>
      <c r="CQ74" s="333"/>
      <c r="CR74" s="333"/>
      <c r="CS74" s="333"/>
      <c r="CT74" s="333"/>
      <c r="CU74" s="333"/>
    </row>
    <row r="75" spans="1:99" s="486" customFormat="1" ht="36" customHeight="1">
      <c r="A75" s="437">
        <v>68</v>
      </c>
      <c r="B75" s="438" t="s">
        <v>466</v>
      </c>
      <c r="C75" s="445"/>
      <c r="D75" s="439" t="s">
        <v>548</v>
      </c>
      <c r="E75" s="440" t="s">
        <v>470</v>
      </c>
      <c r="F75" s="423" t="s">
        <v>113</v>
      </c>
      <c r="G75" s="445" t="s">
        <v>113</v>
      </c>
      <c r="H75" s="423" t="s">
        <v>91</v>
      </c>
      <c r="I75" s="713">
        <v>43601</v>
      </c>
      <c r="J75" s="445">
        <v>30362</v>
      </c>
      <c r="K75" s="445" t="s">
        <v>8</v>
      </c>
      <c r="L75" s="514" t="s">
        <v>13</v>
      </c>
      <c r="M75" s="508" t="s">
        <v>89</v>
      </c>
      <c r="N75" s="442"/>
      <c r="O75" s="445">
        <v>2</v>
      </c>
      <c r="P75" s="444">
        <v>203</v>
      </c>
      <c r="Q75" s="705">
        <v>26</v>
      </c>
      <c r="R75" s="705">
        <v>3</v>
      </c>
      <c r="S75" s="446">
        <v>14.75</v>
      </c>
      <c r="T75" s="446">
        <v>0</v>
      </c>
      <c r="U75" s="446">
        <v>0</v>
      </c>
      <c r="V75" s="446">
        <v>0</v>
      </c>
      <c r="W75" s="446">
        <v>0</v>
      </c>
      <c r="X75" s="446">
        <v>0</v>
      </c>
      <c r="Y75" s="646">
        <v>1</v>
      </c>
      <c r="Z75" s="448">
        <v>138.58653846153845</v>
      </c>
      <c r="AA75" s="448">
        <v>0</v>
      </c>
      <c r="AB75" s="448">
        <v>0</v>
      </c>
      <c r="AC75" s="448">
        <v>0</v>
      </c>
      <c r="AD75" s="448">
        <v>0</v>
      </c>
      <c r="AE75" s="448">
        <v>0</v>
      </c>
      <c r="AF75" s="858">
        <v>0.38533847245890751</v>
      </c>
      <c r="AG75" s="448">
        <v>4</v>
      </c>
      <c r="AH75" s="448">
        <v>0</v>
      </c>
      <c r="AI75" s="448">
        <v>10</v>
      </c>
      <c r="AJ75" s="448">
        <v>0</v>
      </c>
      <c r="AK75" s="448">
        <v>8</v>
      </c>
      <c r="AL75" s="478">
        <v>2.75</v>
      </c>
      <c r="AM75" s="448">
        <v>0</v>
      </c>
      <c r="AN75" s="448">
        <v>0</v>
      </c>
      <c r="AO75" s="448">
        <v>0</v>
      </c>
      <c r="AP75" s="449">
        <v>163.72187693399735</v>
      </c>
      <c r="AQ75" s="689">
        <v>3.3767499999999999</v>
      </c>
      <c r="AR75" s="450">
        <v>0</v>
      </c>
      <c r="AS75" s="448">
        <v>0.5</v>
      </c>
      <c r="AT75" s="142">
        <v>78.97115384615384</v>
      </c>
      <c r="AU75" s="834" t="s">
        <v>583</v>
      </c>
      <c r="AV75" s="142">
        <v>80.878846153846155</v>
      </c>
      <c r="AW75" s="451">
        <v>80</v>
      </c>
      <c r="AX75" s="452">
        <v>3515</v>
      </c>
      <c r="AY75" s="650"/>
      <c r="AZ75" s="454"/>
      <c r="BA75" s="694"/>
      <c r="BB75" s="454"/>
      <c r="BC75" s="454"/>
      <c r="BD75" s="454"/>
      <c r="BE75" s="454"/>
      <c r="BF75" s="454"/>
      <c r="BG75" s="454"/>
      <c r="BH75" s="342"/>
      <c r="BI75" s="342"/>
      <c r="BJ75" s="342"/>
      <c r="BK75" s="342"/>
      <c r="BL75" s="342"/>
      <c r="BM75" s="342"/>
      <c r="BN75" s="342"/>
      <c r="BO75" s="342"/>
      <c r="BP75" s="333"/>
      <c r="BQ75" s="333"/>
      <c r="BR75" s="333"/>
      <c r="BS75" s="342"/>
      <c r="BT75" s="342"/>
      <c r="BU75" s="342"/>
      <c r="BV75" s="342"/>
      <c r="BW75" s="342"/>
      <c r="BX75" s="342"/>
      <c r="BY75" s="342"/>
      <c r="BZ75" s="342"/>
      <c r="CA75" s="342"/>
      <c r="CB75" s="333"/>
      <c r="CC75" s="333"/>
      <c r="CD75" s="333"/>
      <c r="CE75" s="333"/>
      <c r="CF75" s="333"/>
      <c r="CG75" s="333"/>
      <c r="CH75" s="333"/>
      <c r="CI75" s="333"/>
      <c r="CJ75" s="333"/>
      <c r="CK75" s="333"/>
      <c r="CL75" s="333"/>
      <c r="CM75" s="333"/>
      <c r="CN75" s="333"/>
      <c r="CO75" s="333"/>
      <c r="CP75" s="333"/>
      <c r="CQ75" s="333"/>
      <c r="CR75" s="333"/>
      <c r="CS75" s="333"/>
      <c r="CT75" s="333"/>
      <c r="CU75" s="333"/>
    </row>
    <row r="76" spans="1:99" s="486" customFormat="1" ht="36" customHeight="1">
      <c r="A76" s="437">
        <v>69</v>
      </c>
      <c r="B76" s="438" t="s">
        <v>467</v>
      </c>
      <c r="C76" s="445"/>
      <c r="D76" s="439" t="s">
        <v>473</v>
      </c>
      <c r="E76" s="440" t="s">
        <v>474</v>
      </c>
      <c r="F76" s="423" t="s">
        <v>151</v>
      </c>
      <c r="G76" s="445" t="s">
        <v>151</v>
      </c>
      <c r="H76" s="423" t="s">
        <v>283</v>
      </c>
      <c r="I76" s="713">
        <v>43601</v>
      </c>
      <c r="J76" s="445">
        <v>27431</v>
      </c>
      <c r="K76" s="445" t="s">
        <v>8</v>
      </c>
      <c r="L76" s="514" t="s">
        <v>13</v>
      </c>
      <c r="M76" s="508" t="s">
        <v>89</v>
      </c>
      <c r="N76" s="442"/>
      <c r="O76" s="445">
        <v>3</v>
      </c>
      <c r="P76" s="444">
        <v>200</v>
      </c>
      <c r="Q76" s="705">
        <v>26</v>
      </c>
      <c r="R76" s="705">
        <v>3</v>
      </c>
      <c r="S76" s="446">
        <v>16.25</v>
      </c>
      <c r="T76" s="446">
        <v>0</v>
      </c>
      <c r="U76" s="446">
        <v>0</v>
      </c>
      <c r="V76" s="466">
        <v>2.25</v>
      </c>
      <c r="W76" s="446">
        <v>0</v>
      </c>
      <c r="X76" s="446">
        <v>0</v>
      </c>
      <c r="Y76" s="646">
        <v>0</v>
      </c>
      <c r="Z76" s="448">
        <v>148.07692307692309</v>
      </c>
      <c r="AA76" s="448">
        <v>0</v>
      </c>
      <c r="AB76" s="448">
        <v>0</v>
      </c>
      <c r="AC76" s="448">
        <v>0</v>
      </c>
      <c r="AD76" s="448">
        <v>25.96153846153846</v>
      </c>
      <c r="AE76" s="448">
        <v>0</v>
      </c>
      <c r="AF76" s="858">
        <v>0</v>
      </c>
      <c r="AG76" s="448">
        <v>4</v>
      </c>
      <c r="AH76" s="448">
        <v>0</v>
      </c>
      <c r="AI76" s="448">
        <v>10</v>
      </c>
      <c r="AJ76" s="448">
        <v>0</v>
      </c>
      <c r="AK76" s="448">
        <v>8</v>
      </c>
      <c r="AL76" s="478">
        <v>7</v>
      </c>
      <c r="AM76" s="448">
        <v>0</v>
      </c>
      <c r="AN76" s="448">
        <v>0</v>
      </c>
      <c r="AO76" s="448">
        <v>0</v>
      </c>
      <c r="AP76" s="449">
        <v>203.03846153846155</v>
      </c>
      <c r="AQ76" s="689">
        <v>4.1877500000000003</v>
      </c>
      <c r="AR76" s="450">
        <v>0</v>
      </c>
      <c r="AS76" s="448">
        <v>0.5</v>
      </c>
      <c r="AT76" s="142">
        <v>105.61538461538461</v>
      </c>
      <c r="AU76" s="835" t="s">
        <v>593</v>
      </c>
      <c r="AV76" s="142">
        <v>92.734615384615381</v>
      </c>
      <c r="AW76" s="451">
        <v>92</v>
      </c>
      <c r="AX76" s="452">
        <v>2938</v>
      </c>
      <c r="AY76" s="650"/>
      <c r="AZ76" s="454"/>
      <c r="BA76" s="694"/>
      <c r="BB76" s="454"/>
      <c r="BC76" s="454"/>
      <c r="BD76" s="454"/>
      <c r="BE76" s="454"/>
      <c r="BF76" s="454"/>
      <c r="BG76" s="454"/>
      <c r="BH76" s="342"/>
      <c r="BI76" s="342"/>
      <c r="BJ76" s="342"/>
      <c r="BK76" s="342"/>
      <c r="BL76" s="342"/>
      <c r="BM76" s="342"/>
      <c r="BN76" s="342"/>
      <c r="BO76" s="342"/>
      <c r="BP76" s="333"/>
      <c r="BQ76" s="333"/>
      <c r="BR76" s="333"/>
      <c r="BS76" s="342"/>
      <c r="BT76" s="342"/>
      <c r="BU76" s="342"/>
      <c r="BV76" s="342"/>
      <c r="BW76" s="342"/>
      <c r="BX76" s="342"/>
      <c r="BY76" s="342"/>
      <c r="BZ76" s="342"/>
      <c r="CA76" s="342"/>
      <c r="CB76" s="333"/>
      <c r="CC76" s="333"/>
      <c r="CD76" s="333"/>
      <c r="CE76" s="333"/>
      <c r="CF76" s="333"/>
      <c r="CG76" s="333"/>
      <c r="CH76" s="333"/>
      <c r="CI76" s="333"/>
      <c r="CJ76" s="333"/>
      <c r="CK76" s="333"/>
      <c r="CL76" s="333"/>
      <c r="CM76" s="333"/>
      <c r="CN76" s="333"/>
      <c r="CO76" s="333"/>
      <c r="CP76" s="333"/>
      <c r="CQ76" s="333"/>
      <c r="CR76" s="333"/>
      <c r="CS76" s="333"/>
      <c r="CT76" s="333"/>
      <c r="CU76" s="333"/>
    </row>
    <row r="77" spans="1:99" s="486" customFormat="1" ht="36" customHeight="1">
      <c r="A77" s="437">
        <v>70</v>
      </c>
      <c r="B77" s="438" t="s">
        <v>475</v>
      </c>
      <c r="C77" s="445"/>
      <c r="D77" s="439" t="s">
        <v>479</v>
      </c>
      <c r="E77" s="440" t="s">
        <v>477</v>
      </c>
      <c r="F77" s="423" t="s">
        <v>90</v>
      </c>
      <c r="G77" s="445" t="s">
        <v>126</v>
      </c>
      <c r="H77" s="423" t="s">
        <v>114</v>
      </c>
      <c r="I77" s="713">
        <v>43602</v>
      </c>
      <c r="J77" s="445">
        <v>31079</v>
      </c>
      <c r="K77" s="445" t="s">
        <v>7</v>
      </c>
      <c r="L77" s="514" t="s">
        <v>13</v>
      </c>
      <c r="M77" s="508" t="s">
        <v>89</v>
      </c>
      <c r="N77" s="442"/>
      <c r="O77" s="445">
        <v>2</v>
      </c>
      <c r="P77" s="444">
        <v>243</v>
      </c>
      <c r="Q77" s="705">
        <v>26</v>
      </c>
      <c r="R77" s="705">
        <v>3</v>
      </c>
      <c r="S77" s="446">
        <v>19.5</v>
      </c>
      <c r="T77" s="446">
        <v>0</v>
      </c>
      <c r="U77" s="446">
        <v>0</v>
      </c>
      <c r="V77" s="446">
        <v>0</v>
      </c>
      <c r="W77" s="446">
        <v>0</v>
      </c>
      <c r="X77" s="446">
        <v>0</v>
      </c>
      <c r="Y77" s="646">
        <v>0</v>
      </c>
      <c r="Z77" s="448">
        <v>210.28846153846155</v>
      </c>
      <c r="AA77" s="448">
        <v>0</v>
      </c>
      <c r="AB77" s="448">
        <v>0</v>
      </c>
      <c r="AC77" s="448">
        <v>0</v>
      </c>
      <c r="AD77" s="448">
        <v>0</v>
      </c>
      <c r="AE77" s="448">
        <v>0</v>
      </c>
      <c r="AF77" s="858">
        <v>0</v>
      </c>
      <c r="AG77" s="448">
        <v>4</v>
      </c>
      <c r="AH77" s="448">
        <v>0</v>
      </c>
      <c r="AI77" s="448">
        <v>10</v>
      </c>
      <c r="AJ77" s="448">
        <v>0</v>
      </c>
      <c r="AK77" s="448">
        <v>8</v>
      </c>
      <c r="AL77" s="478">
        <v>8</v>
      </c>
      <c r="AM77" s="448">
        <v>0</v>
      </c>
      <c r="AN77" s="448">
        <v>0</v>
      </c>
      <c r="AO77" s="448">
        <v>0</v>
      </c>
      <c r="AP77" s="449">
        <v>240.28846153846155</v>
      </c>
      <c r="AQ77" s="689">
        <v>4.9560000000000004</v>
      </c>
      <c r="AR77" s="450">
        <v>0</v>
      </c>
      <c r="AS77" s="448">
        <v>0.5</v>
      </c>
      <c r="AT77" s="142">
        <v>105.63461538461539</v>
      </c>
      <c r="AU77" s="836" t="s">
        <v>638</v>
      </c>
      <c r="AV77" s="142">
        <v>129.19538461538463</v>
      </c>
      <c r="AW77" s="451">
        <v>129</v>
      </c>
      <c r="AX77" s="452">
        <v>782</v>
      </c>
      <c r="AY77" s="650"/>
      <c r="AZ77" s="454"/>
      <c r="BA77" s="694"/>
      <c r="BB77" s="454"/>
      <c r="BC77" s="454"/>
      <c r="BD77" s="454"/>
      <c r="BE77" s="454"/>
      <c r="BF77" s="454"/>
      <c r="BG77" s="454"/>
      <c r="BH77" s="342"/>
      <c r="BI77" s="342"/>
      <c r="BJ77" s="342"/>
      <c r="BK77" s="342"/>
      <c r="BL77" s="342"/>
      <c r="BM77" s="342"/>
      <c r="BN77" s="342"/>
      <c r="BO77" s="342"/>
      <c r="BP77" s="333"/>
      <c r="BQ77" s="333"/>
      <c r="BR77" s="333"/>
      <c r="BS77" s="342"/>
      <c r="BT77" s="342"/>
      <c r="BU77" s="342"/>
      <c r="BV77" s="342"/>
      <c r="BW77" s="342"/>
      <c r="BX77" s="342"/>
      <c r="BY77" s="342"/>
      <c r="BZ77" s="342"/>
      <c r="CA77" s="342"/>
      <c r="CB77" s="333"/>
      <c r="CC77" s="333"/>
      <c r="CD77" s="333"/>
      <c r="CE77" s="333"/>
      <c r="CF77" s="333"/>
      <c r="CG77" s="333"/>
      <c r="CH77" s="333"/>
      <c r="CI77" s="333"/>
      <c r="CJ77" s="333"/>
      <c r="CK77" s="333"/>
      <c r="CL77" s="333"/>
      <c r="CM77" s="333"/>
      <c r="CN77" s="333"/>
      <c r="CO77" s="333"/>
      <c r="CP77" s="333"/>
      <c r="CQ77" s="333"/>
      <c r="CR77" s="333"/>
      <c r="CS77" s="333"/>
      <c r="CT77" s="333"/>
      <c r="CU77" s="333"/>
    </row>
    <row r="78" spans="1:99" s="486" customFormat="1" ht="36" customHeight="1">
      <c r="A78" s="437">
        <v>71</v>
      </c>
      <c r="B78" s="438" t="s">
        <v>476</v>
      </c>
      <c r="C78" s="445"/>
      <c r="D78" s="439" t="s">
        <v>480</v>
      </c>
      <c r="E78" s="440" t="s">
        <v>478</v>
      </c>
      <c r="F78" s="423" t="s">
        <v>96</v>
      </c>
      <c r="G78" s="445" t="s">
        <v>126</v>
      </c>
      <c r="H78" s="423" t="s">
        <v>114</v>
      </c>
      <c r="I78" s="713">
        <v>43602</v>
      </c>
      <c r="J78" s="445">
        <v>33128</v>
      </c>
      <c r="K78" s="445" t="s">
        <v>8</v>
      </c>
      <c r="L78" s="514" t="s">
        <v>13</v>
      </c>
      <c r="M78" s="508" t="s">
        <v>89</v>
      </c>
      <c r="N78" s="442"/>
      <c r="O78" s="445">
        <v>2</v>
      </c>
      <c r="P78" s="444">
        <v>206</v>
      </c>
      <c r="Q78" s="705">
        <v>26</v>
      </c>
      <c r="R78" s="705">
        <v>3</v>
      </c>
      <c r="S78" s="446">
        <v>16</v>
      </c>
      <c r="T78" s="446">
        <v>0</v>
      </c>
      <c r="U78" s="446">
        <v>0</v>
      </c>
      <c r="V78" s="446">
        <v>0</v>
      </c>
      <c r="W78" s="446">
        <v>0</v>
      </c>
      <c r="X78" s="446">
        <v>0</v>
      </c>
      <c r="Y78" s="646">
        <v>0</v>
      </c>
      <c r="Z78" s="448">
        <v>150.53846153846155</v>
      </c>
      <c r="AA78" s="448">
        <v>0</v>
      </c>
      <c r="AB78" s="448">
        <v>0</v>
      </c>
      <c r="AC78" s="448">
        <v>0</v>
      </c>
      <c r="AD78" s="448">
        <v>0</v>
      </c>
      <c r="AE78" s="448">
        <v>0</v>
      </c>
      <c r="AF78" s="858">
        <v>0</v>
      </c>
      <c r="AG78" s="448">
        <v>4</v>
      </c>
      <c r="AH78" s="448">
        <v>0</v>
      </c>
      <c r="AI78" s="448">
        <v>10</v>
      </c>
      <c r="AJ78" s="448">
        <v>0</v>
      </c>
      <c r="AK78" s="448">
        <v>8</v>
      </c>
      <c r="AL78" s="478">
        <v>4.5</v>
      </c>
      <c r="AM78" s="448">
        <v>0</v>
      </c>
      <c r="AN78" s="448">
        <v>0</v>
      </c>
      <c r="AO78" s="448">
        <v>0</v>
      </c>
      <c r="AP78" s="449">
        <v>177.03846153846155</v>
      </c>
      <c r="AQ78" s="689">
        <v>3.6515</v>
      </c>
      <c r="AR78" s="450">
        <v>0</v>
      </c>
      <c r="AS78" s="448">
        <v>0.5</v>
      </c>
      <c r="AT78" s="142">
        <v>68.384615384615387</v>
      </c>
      <c r="AU78" s="837" t="s">
        <v>635</v>
      </c>
      <c r="AV78" s="142">
        <v>104.5053846153846</v>
      </c>
      <c r="AW78" s="451">
        <v>104</v>
      </c>
      <c r="AX78" s="452">
        <v>2022</v>
      </c>
      <c r="AY78" s="650"/>
      <c r="AZ78" s="454"/>
      <c r="BA78" s="694"/>
      <c r="BB78" s="454"/>
      <c r="BC78" s="454"/>
      <c r="BD78" s="454"/>
      <c r="BE78" s="454"/>
      <c r="BF78" s="454"/>
      <c r="BG78" s="454"/>
      <c r="BH78" s="342"/>
      <c r="BI78" s="342"/>
      <c r="BJ78" s="342"/>
      <c r="BK78" s="342"/>
      <c r="BL78" s="342"/>
      <c r="BM78" s="342"/>
      <c r="BN78" s="342"/>
      <c r="BO78" s="342"/>
      <c r="BP78" s="333"/>
      <c r="BQ78" s="333"/>
      <c r="BR78" s="333"/>
      <c r="BS78" s="342"/>
      <c r="BT78" s="342"/>
      <c r="BU78" s="342"/>
      <c r="BV78" s="342"/>
      <c r="BW78" s="342"/>
      <c r="BX78" s="342"/>
      <c r="BY78" s="342"/>
      <c r="BZ78" s="342"/>
      <c r="CA78" s="342"/>
      <c r="CB78" s="333"/>
      <c r="CC78" s="333"/>
      <c r="CD78" s="333"/>
      <c r="CE78" s="333"/>
      <c r="CF78" s="333"/>
      <c r="CG78" s="333"/>
      <c r="CH78" s="333"/>
      <c r="CI78" s="333"/>
      <c r="CJ78" s="333"/>
      <c r="CK78" s="333"/>
      <c r="CL78" s="333"/>
      <c r="CM78" s="333"/>
      <c r="CN78" s="333"/>
      <c r="CO78" s="333"/>
      <c r="CP78" s="333"/>
      <c r="CQ78" s="333"/>
      <c r="CR78" s="333"/>
      <c r="CS78" s="333"/>
      <c r="CT78" s="333"/>
      <c r="CU78" s="333"/>
    </row>
    <row r="79" spans="1:99" s="486" customFormat="1" ht="36" customHeight="1">
      <c r="A79" s="437">
        <v>72</v>
      </c>
      <c r="B79" s="438" t="s">
        <v>482</v>
      </c>
      <c r="C79" s="445"/>
      <c r="D79" s="439" t="s">
        <v>484</v>
      </c>
      <c r="E79" s="440" t="s">
        <v>483</v>
      </c>
      <c r="F79" s="423" t="s">
        <v>96</v>
      </c>
      <c r="G79" s="445" t="s">
        <v>126</v>
      </c>
      <c r="H79" s="423" t="s">
        <v>114</v>
      </c>
      <c r="I79" s="713">
        <v>43609</v>
      </c>
      <c r="J79" s="445">
        <v>30148</v>
      </c>
      <c r="K79" s="445" t="s">
        <v>7</v>
      </c>
      <c r="L79" s="514" t="s">
        <v>13</v>
      </c>
      <c r="M79" s="442" t="s">
        <v>89</v>
      </c>
      <c r="N79" s="442"/>
      <c r="O79" s="445">
        <v>2</v>
      </c>
      <c r="P79" s="444">
        <v>216</v>
      </c>
      <c r="Q79" s="705">
        <v>26</v>
      </c>
      <c r="R79" s="705">
        <v>3</v>
      </c>
      <c r="S79" s="446">
        <v>16</v>
      </c>
      <c r="T79" s="446">
        <v>0</v>
      </c>
      <c r="U79" s="446">
        <v>0</v>
      </c>
      <c r="V79" s="446">
        <v>0</v>
      </c>
      <c r="W79" s="446">
        <v>0</v>
      </c>
      <c r="X79" s="446">
        <v>0</v>
      </c>
      <c r="Y79" s="646">
        <v>0</v>
      </c>
      <c r="Z79" s="448">
        <v>157.84615384615387</v>
      </c>
      <c r="AA79" s="448">
        <v>0</v>
      </c>
      <c r="AB79" s="448">
        <v>0</v>
      </c>
      <c r="AC79" s="448">
        <v>0</v>
      </c>
      <c r="AD79" s="448">
        <v>0</v>
      </c>
      <c r="AE79" s="448">
        <v>0</v>
      </c>
      <c r="AF79" s="858">
        <v>0</v>
      </c>
      <c r="AG79" s="448">
        <v>4</v>
      </c>
      <c r="AH79" s="448">
        <v>0</v>
      </c>
      <c r="AI79" s="448">
        <v>10</v>
      </c>
      <c r="AJ79" s="448">
        <v>0</v>
      </c>
      <c r="AK79" s="448">
        <v>8</v>
      </c>
      <c r="AL79" s="478">
        <v>4.5</v>
      </c>
      <c r="AM79" s="448">
        <v>0</v>
      </c>
      <c r="AN79" s="448">
        <v>0</v>
      </c>
      <c r="AO79" s="448">
        <v>0</v>
      </c>
      <c r="AP79" s="449">
        <v>184.34615384615387</v>
      </c>
      <c r="AQ79" s="689">
        <v>3.8022499999999999</v>
      </c>
      <c r="AR79" s="450">
        <v>0</v>
      </c>
      <c r="AS79" s="448">
        <v>0.5</v>
      </c>
      <c r="AT79" s="142">
        <v>66.807692307692321</v>
      </c>
      <c r="AU79" s="838">
        <v>7002550012673</v>
      </c>
      <c r="AV79" s="142">
        <v>113.23230769230767</v>
      </c>
      <c r="AW79" s="451">
        <v>113</v>
      </c>
      <c r="AX79" s="452">
        <v>929</v>
      </c>
      <c r="AY79" s="650"/>
      <c r="AZ79" s="454"/>
      <c r="BA79" s="694"/>
      <c r="BB79" s="454"/>
      <c r="BC79" s="454"/>
      <c r="BD79" s="454"/>
      <c r="BE79" s="454"/>
      <c r="BF79" s="454"/>
      <c r="BG79" s="454"/>
      <c r="BH79" s="342"/>
      <c r="BI79" s="342"/>
      <c r="BJ79" s="342"/>
      <c r="BK79" s="342"/>
      <c r="BL79" s="342"/>
      <c r="BM79" s="342"/>
      <c r="BN79" s="342"/>
      <c r="BO79" s="342"/>
      <c r="BP79" s="333"/>
      <c r="BQ79" s="333"/>
      <c r="BR79" s="333"/>
      <c r="BS79" s="342"/>
      <c r="BT79" s="342"/>
      <c r="BU79" s="342"/>
      <c r="BV79" s="342"/>
      <c r="BW79" s="342"/>
      <c r="BX79" s="342"/>
      <c r="BY79" s="342"/>
      <c r="BZ79" s="342"/>
      <c r="CA79" s="342"/>
      <c r="CB79" s="333"/>
      <c r="CC79" s="333"/>
      <c r="CD79" s="333"/>
      <c r="CE79" s="333"/>
      <c r="CF79" s="333"/>
      <c r="CG79" s="333"/>
      <c r="CH79" s="333"/>
      <c r="CI79" s="333"/>
      <c r="CJ79" s="333"/>
      <c r="CK79" s="333"/>
      <c r="CL79" s="333"/>
      <c r="CM79" s="333"/>
      <c r="CN79" s="333"/>
      <c r="CO79" s="333"/>
      <c r="CP79" s="333"/>
      <c r="CQ79" s="333"/>
      <c r="CR79" s="333"/>
      <c r="CS79" s="333"/>
      <c r="CT79" s="333"/>
      <c r="CU79" s="333"/>
    </row>
    <row r="80" spans="1:99" s="486" customFormat="1" ht="36" customHeight="1">
      <c r="A80" s="437">
        <v>73</v>
      </c>
      <c r="B80" s="438" t="s">
        <v>487</v>
      </c>
      <c r="C80" s="445"/>
      <c r="D80" s="439" t="s">
        <v>306</v>
      </c>
      <c r="E80" s="440" t="s">
        <v>245</v>
      </c>
      <c r="F80" s="423" t="s">
        <v>96</v>
      </c>
      <c r="G80" s="445" t="s">
        <v>126</v>
      </c>
      <c r="H80" s="423" t="s">
        <v>114</v>
      </c>
      <c r="I80" s="713">
        <v>43621</v>
      </c>
      <c r="J80" s="445">
        <v>34947</v>
      </c>
      <c r="K80" s="445" t="s">
        <v>8</v>
      </c>
      <c r="L80" s="514" t="s">
        <v>13</v>
      </c>
      <c r="M80" s="442" t="s">
        <v>89</v>
      </c>
      <c r="N80" s="442"/>
      <c r="O80" s="445">
        <v>2</v>
      </c>
      <c r="P80" s="444">
        <v>213</v>
      </c>
      <c r="Q80" s="705">
        <v>26</v>
      </c>
      <c r="R80" s="705">
        <v>3</v>
      </c>
      <c r="S80" s="446">
        <v>16.5</v>
      </c>
      <c r="T80" s="446">
        <v>0</v>
      </c>
      <c r="U80" s="446">
        <v>0</v>
      </c>
      <c r="V80" s="446">
        <v>0</v>
      </c>
      <c r="W80" s="446">
        <v>0</v>
      </c>
      <c r="X80" s="446">
        <v>0</v>
      </c>
      <c r="Y80" s="646">
        <v>0</v>
      </c>
      <c r="Z80" s="448">
        <v>159.75</v>
      </c>
      <c r="AA80" s="448">
        <v>0</v>
      </c>
      <c r="AB80" s="448">
        <v>0</v>
      </c>
      <c r="AC80" s="448">
        <v>0</v>
      </c>
      <c r="AD80" s="448">
        <v>0</v>
      </c>
      <c r="AE80" s="448">
        <v>0</v>
      </c>
      <c r="AF80" s="858">
        <v>0</v>
      </c>
      <c r="AG80" s="448">
        <v>4</v>
      </c>
      <c r="AH80" s="448">
        <v>0</v>
      </c>
      <c r="AI80" s="448">
        <v>10</v>
      </c>
      <c r="AJ80" s="448">
        <v>0</v>
      </c>
      <c r="AK80" s="448">
        <v>8</v>
      </c>
      <c r="AL80" s="478">
        <v>5</v>
      </c>
      <c r="AM80" s="448">
        <v>0</v>
      </c>
      <c r="AN80" s="448">
        <v>0</v>
      </c>
      <c r="AO80" s="448">
        <v>0</v>
      </c>
      <c r="AP80" s="449">
        <v>186.75</v>
      </c>
      <c r="AQ80" s="689">
        <v>3.85175</v>
      </c>
      <c r="AR80" s="450">
        <v>0</v>
      </c>
      <c r="AS80" s="448">
        <v>0.5</v>
      </c>
      <c r="AT80" s="142">
        <v>61.34615384615384</v>
      </c>
      <c r="AU80" s="839">
        <v>7002550012800</v>
      </c>
      <c r="AV80" s="142">
        <v>121.05384615384617</v>
      </c>
      <c r="AW80" s="451">
        <v>121</v>
      </c>
      <c r="AX80" s="452">
        <v>215</v>
      </c>
      <c r="AY80" s="650"/>
      <c r="AZ80" s="454"/>
      <c r="BA80" s="694"/>
      <c r="BB80" s="454"/>
      <c r="BC80" s="454"/>
      <c r="BD80" s="454"/>
      <c r="BE80" s="454"/>
      <c r="BF80" s="454"/>
      <c r="BG80" s="454"/>
      <c r="BH80" s="342"/>
      <c r="BI80" s="342"/>
      <c r="BJ80" s="342"/>
      <c r="BK80" s="342"/>
      <c r="BL80" s="342"/>
      <c r="BM80" s="342"/>
      <c r="BN80" s="342"/>
      <c r="BO80" s="342"/>
      <c r="BP80" s="333"/>
      <c r="BQ80" s="333"/>
      <c r="BR80" s="333"/>
      <c r="BS80" s="342"/>
      <c r="BT80" s="342"/>
      <c r="BU80" s="342"/>
      <c r="BV80" s="342"/>
      <c r="BW80" s="342"/>
      <c r="BX80" s="342"/>
      <c r="BY80" s="342"/>
      <c r="BZ80" s="342"/>
      <c r="CA80" s="342"/>
      <c r="CB80" s="333"/>
      <c r="CC80" s="333"/>
      <c r="CD80" s="333"/>
      <c r="CE80" s="333"/>
      <c r="CF80" s="333"/>
      <c r="CG80" s="333"/>
      <c r="CH80" s="333"/>
      <c r="CI80" s="333"/>
      <c r="CJ80" s="333"/>
      <c r="CK80" s="333"/>
      <c r="CL80" s="333"/>
      <c r="CM80" s="333"/>
      <c r="CN80" s="333"/>
      <c r="CO80" s="333"/>
      <c r="CP80" s="333"/>
      <c r="CQ80" s="333"/>
      <c r="CR80" s="333"/>
      <c r="CS80" s="333"/>
      <c r="CT80" s="333"/>
      <c r="CU80" s="333"/>
    </row>
    <row r="81" spans="1:99" s="486" customFormat="1" ht="36" customHeight="1">
      <c r="A81" s="437">
        <v>74</v>
      </c>
      <c r="B81" s="438" t="s">
        <v>488</v>
      </c>
      <c r="C81" s="445"/>
      <c r="D81" s="439" t="s">
        <v>490</v>
      </c>
      <c r="E81" s="440" t="s">
        <v>489</v>
      </c>
      <c r="F81" s="423" t="s">
        <v>102</v>
      </c>
      <c r="G81" s="445" t="s">
        <v>111</v>
      </c>
      <c r="H81" s="423" t="s">
        <v>485</v>
      </c>
      <c r="I81" s="713">
        <v>43627</v>
      </c>
      <c r="J81" s="445">
        <v>35443</v>
      </c>
      <c r="K81" s="445" t="s">
        <v>7</v>
      </c>
      <c r="L81" s="514" t="s">
        <v>13</v>
      </c>
      <c r="M81" s="442" t="s">
        <v>89</v>
      </c>
      <c r="N81" s="442"/>
      <c r="O81" s="445"/>
      <c r="P81" s="444">
        <v>256</v>
      </c>
      <c r="Q81" s="705">
        <v>26</v>
      </c>
      <c r="R81" s="705">
        <v>3</v>
      </c>
      <c r="S81" s="446">
        <v>16</v>
      </c>
      <c r="T81" s="446">
        <v>0</v>
      </c>
      <c r="U81" s="446">
        <v>0</v>
      </c>
      <c r="V81" s="446">
        <v>0</v>
      </c>
      <c r="W81" s="446">
        <v>0</v>
      </c>
      <c r="X81" s="446">
        <v>0</v>
      </c>
      <c r="Y81" s="646">
        <v>0</v>
      </c>
      <c r="Z81" s="448">
        <v>187.07692307692309</v>
      </c>
      <c r="AA81" s="448">
        <v>0</v>
      </c>
      <c r="AB81" s="448">
        <v>0</v>
      </c>
      <c r="AC81" s="448">
        <v>0</v>
      </c>
      <c r="AD81" s="448">
        <v>0</v>
      </c>
      <c r="AE81" s="448">
        <v>0</v>
      </c>
      <c r="AF81" s="858">
        <v>0</v>
      </c>
      <c r="AG81" s="448">
        <v>4</v>
      </c>
      <c r="AH81" s="448">
        <v>0</v>
      </c>
      <c r="AI81" s="448">
        <v>10</v>
      </c>
      <c r="AJ81" s="448">
        <v>0</v>
      </c>
      <c r="AK81" s="448">
        <v>8</v>
      </c>
      <c r="AL81" s="478">
        <v>4.5</v>
      </c>
      <c r="AM81" s="448">
        <v>0</v>
      </c>
      <c r="AN81" s="448">
        <v>0</v>
      </c>
      <c r="AO81" s="448">
        <v>0</v>
      </c>
      <c r="AP81" s="449">
        <v>213.57692307692309</v>
      </c>
      <c r="AQ81" s="689">
        <v>4.4050000000000002</v>
      </c>
      <c r="AR81" s="450">
        <v>0</v>
      </c>
      <c r="AS81" s="448">
        <v>0</v>
      </c>
      <c r="AT81" s="142">
        <v>72.923076923076934</v>
      </c>
      <c r="AU81" s="840" t="s">
        <v>621</v>
      </c>
      <c r="AV81" s="142">
        <v>136.24692307692305</v>
      </c>
      <c r="AW81" s="451">
        <v>136</v>
      </c>
      <c r="AX81" s="452">
        <v>988</v>
      </c>
      <c r="AY81" s="650"/>
      <c r="AZ81" s="454"/>
      <c r="BA81" s="694"/>
      <c r="BB81" s="454"/>
      <c r="BC81" s="454"/>
      <c r="BD81" s="454"/>
      <c r="BE81" s="454"/>
      <c r="BF81" s="454"/>
      <c r="BG81" s="454"/>
      <c r="BH81" s="342"/>
      <c r="BI81" s="342"/>
      <c r="BJ81" s="342"/>
      <c r="BK81" s="342"/>
      <c r="BL81" s="342"/>
      <c r="BM81" s="342"/>
      <c r="BN81" s="342"/>
      <c r="BO81" s="342"/>
      <c r="BP81" s="333"/>
      <c r="BQ81" s="333"/>
      <c r="BR81" s="333"/>
      <c r="BS81" s="342"/>
      <c r="BT81" s="342"/>
      <c r="BU81" s="342"/>
      <c r="BV81" s="342"/>
      <c r="BW81" s="342"/>
      <c r="BX81" s="342"/>
      <c r="BY81" s="342"/>
      <c r="BZ81" s="342"/>
      <c r="CA81" s="342"/>
      <c r="CB81" s="333"/>
      <c r="CC81" s="333"/>
      <c r="CD81" s="333"/>
      <c r="CE81" s="333"/>
      <c r="CF81" s="333"/>
      <c r="CG81" s="333"/>
      <c r="CH81" s="333"/>
      <c r="CI81" s="333"/>
      <c r="CJ81" s="333"/>
      <c r="CK81" s="333"/>
      <c r="CL81" s="333"/>
      <c r="CM81" s="333"/>
      <c r="CN81" s="333"/>
      <c r="CO81" s="333"/>
      <c r="CP81" s="333"/>
      <c r="CQ81" s="333"/>
      <c r="CR81" s="333"/>
      <c r="CS81" s="333"/>
      <c r="CT81" s="333"/>
      <c r="CU81" s="333"/>
    </row>
    <row r="82" spans="1:99" s="486" customFormat="1" ht="36" customHeight="1">
      <c r="A82" s="437">
        <v>75</v>
      </c>
      <c r="B82" s="438" t="s">
        <v>492</v>
      </c>
      <c r="C82" s="445"/>
      <c r="D82" s="439" t="s">
        <v>493</v>
      </c>
      <c r="E82" s="440" t="s">
        <v>494</v>
      </c>
      <c r="F82" s="423" t="s">
        <v>113</v>
      </c>
      <c r="G82" s="445" t="s">
        <v>113</v>
      </c>
      <c r="H82" s="423" t="s">
        <v>283</v>
      </c>
      <c r="I82" s="713">
        <v>43648</v>
      </c>
      <c r="J82" s="445">
        <v>29007</v>
      </c>
      <c r="K82" s="445" t="s">
        <v>8</v>
      </c>
      <c r="L82" s="514" t="s">
        <v>13</v>
      </c>
      <c r="M82" s="442" t="s">
        <v>89</v>
      </c>
      <c r="N82" s="442"/>
      <c r="O82" s="445">
        <v>3</v>
      </c>
      <c r="P82" s="444">
        <v>200</v>
      </c>
      <c r="Q82" s="705">
        <v>26</v>
      </c>
      <c r="R82" s="705">
        <v>0</v>
      </c>
      <c r="S82" s="446">
        <v>2</v>
      </c>
      <c r="T82" s="446">
        <v>0</v>
      </c>
      <c r="U82" s="446">
        <v>0</v>
      </c>
      <c r="V82" s="446">
        <v>0</v>
      </c>
      <c r="W82" s="446">
        <v>0</v>
      </c>
      <c r="X82" s="446">
        <v>0</v>
      </c>
      <c r="Y82" s="646">
        <v>0</v>
      </c>
      <c r="Z82" s="448">
        <v>15.384615384615385</v>
      </c>
      <c r="AA82" s="448">
        <v>0</v>
      </c>
      <c r="AB82" s="448">
        <v>0</v>
      </c>
      <c r="AC82" s="448">
        <v>0</v>
      </c>
      <c r="AD82" s="448">
        <v>0</v>
      </c>
      <c r="AE82" s="448">
        <v>0</v>
      </c>
      <c r="AF82" s="858">
        <v>0</v>
      </c>
      <c r="AG82" s="448">
        <v>4</v>
      </c>
      <c r="AH82" s="448">
        <v>0</v>
      </c>
      <c r="AI82" s="448">
        <v>2.6923076923076925</v>
      </c>
      <c r="AJ82" s="448">
        <v>0</v>
      </c>
      <c r="AK82" s="448">
        <v>8</v>
      </c>
      <c r="AL82" s="478">
        <v>0</v>
      </c>
      <c r="AM82" s="448">
        <v>0</v>
      </c>
      <c r="AN82" s="448">
        <v>0</v>
      </c>
      <c r="AO82" s="448">
        <v>0</v>
      </c>
      <c r="AP82" s="449">
        <v>30.07692307692308</v>
      </c>
      <c r="AQ82" s="689">
        <v>2</v>
      </c>
      <c r="AR82" s="450">
        <v>0</v>
      </c>
      <c r="AS82" s="448">
        <v>0.5</v>
      </c>
      <c r="AT82" s="142">
        <v>19.384615384615387</v>
      </c>
      <c r="AU82" s="841" t="s">
        <v>581</v>
      </c>
      <c r="AV82" s="142">
        <v>8.1953846153846115</v>
      </c>
      <c r="AW82" s="451">
        <v>8</v>
      </c>
      <c r="AX82" s="452">
        <v>782</v>
      </c>
      <c r="AY82" s="650"/>
      <c r="AZ82" s="454"/>
      <c r="BA82" s="694"/>
      <c r="BB82" s="454"/>
      <c r="BC82" s="454"/>
      <c r="BD82" s="454"/>
      <c r="BE82" s="454"/>
      <c r="BF82" s="454"/>
      <c r="BG82" s="454"/>
      <c r="BH82" s="342"/>
      <c r="BI82" s="342"/>
      <c r="BJ82" s="342"/>
      <c r="BK82" s="342"/>
      <c r="BL82" s="342"/>
      <c r="BM82" s="342"/>
      <c r="BN82" s="342"/>
      <c r="BO82" s="342"/>
      <c r="BP82" s="333"/>
      <c r="BQ82" s="333"/>
      <c r="BR82" s="333"/>
      <c r="BS82" s="342"/>
      <c r="BT82" s="342"/>
      <c r="BU82" s="342"/>
      <c r="BV82" s="342"/>
      <c r="BW82" s="342"/>
      <c r="BX82" s="342"/>
      <c r="BY82" s="342"/>
      <c r="BZ82" s="342"/>
      <c r="CA82" s="342"/>
      <c r="CB82" s="333"/>
      <c r="CC82" s="333"/>
      <c r="CD82" s="333"/>
      <c r="CE82" s="333"/>
      <c r="CF82" s="333"/>
      <c r="CG82" s="333"/>
      <c r="CH82" s="333"/>
      <c r="CI82" s="333"/>
      <c r="CJ82" s="333"/>
      <c r="CK82" s="333"/>
      <c r="CL82" s="333"/>
      <c r="CM82" s="333"/>
      <c r="CN82" s="333"/>
      <c r="CO82" s="333"/>
      <c r="CP82" s="333"/>
      <c r="CQ82" s="333"/>
      <c r="CR82" s="333"/>
      <c r="CS82" s="333"/>
      <c r="CT82" s="333"/>
      <c r="CU82" s="333"/>
    </row>
    <row r="83" spans="1:99" s="486" customFormat="1" ht="36" customHeight="1">
      <c r="A83" s="437">
        <v>76</v>
      </c>
      <c r="B83" s="438" t="s">
        <v>495</v>
      </c>
      <c r="C83" s="445"/>
      <c r="D83" s="439" t="s">
        <v>498</v>
      </c>
      <c r="E83" s="440" t="s">
        <v>497</v>
      </c>
      <c r="F83" s="423" t="s">
        <v>113</v>
      </c>
      <c r="G83" s="445" t="s">
        <v>113</v>
      </c>
      <c r="H83" s="423" t="s">
        <v>91</v>
      </c>
      <c r="I83" s="713">
        <v>43655</v>
      </c>
      <c r="J83" s="445">
        <v>35933</v>
      </c>
      <c r="K83" s="445" t="s">
        <v>7</v>
      </c>
      <c r="L83" s="514" t="s">
        <v>13</v>
      </c>
      <c r="M83" s="442" t="s">
        <v>89</v>
      </c>
      <c r="N83" s="442"/>
      <c r="O83" s="445">
        <v>1</v>
      </c>
      <c r="P83" s="444">
        <v>206</v>
      </c>
      <c r="Q83" s="705">
        <v>26</v>
      </c>
      <c r="R83" s="705">
        <v>3</v>
      </c>
      <c r="S83" s="446">
        <v>19</v>
      </c>
      <c r="T83" s="446">
        <v>0</v>
      </c>
      <c r="U83" s="446">
        <v>0</v>
      </c>
      <c r="V83" s="446">
        <v>0</v>
      </c>
      <c r="W83" s="446">
        <v>0</v>
      </c>
      <c r="X83" s="446">
        <v>0</v>
      </c>
      <c r="Y83" s="646">
        <v>0</v>
      </c>
      <c r="Z83" s="448">
        <v>174.30769230769232</v>
      </c>
      <c r="AA83" s="448">
        <v>0</v>
      </c>
      <c r="AB83" s="448">
        <v>0</v>
      </c>
      <c r="AC83" s="448">
        <v>0</v>
      </c>
      <c r="AD83" s="448">
        <v>0</v>
      </c>
      <c r="AE83" s="448">
        <v>0</v>
      </c>
      <c r="AF83" s="858">
        <v>0</v>
      </c>
      <c r="AG83" s="448">
        <v>4</v>
      </c>
      <c r="AH83" s="448">
        <v>0</v>
      </c>
      <c r="AI83" s="448">
        <v>10</v>
      </c>
      <c r="AJ83" s="448">
        <v>0</v>
      </c>
      <c r="AK83" s="448">
        <v>8</v>
      </c>
      <c r="AL83" s="478">
        <v>7.5</v>
      </c>
      <c r="AM83" s="448">
        <v>0</v>
      </c>
      <c r="AN83" s="448">
        <v>0</v>
      </c>
      <c r="AO83" s="448">
        <v>0</v>
      </c>
      <c r="AP83" s="449">
        <v>203.80769230769232</v>
      </c>
      <c r="AQ83" s="689">
        <v>4.2035</v>
      </c>
      <c r="AR83" s="450">
        <v>0</v>
      </c>
      <c r="AS83" s="448">
        <v>0.5</v>
      </c>
      <c r="AT83" s="142">
        <v>99.615384615384613</v>
      </c>
      <c r="AU83" s="842" t="s">
        <v>562</v>
      </c>
      <c r="AV83" s="142">
        <v>99.484615384615381</v>
      </c>
      <c r="AW83" s="451">
        <v>99</v>
      </c>
      <c r="AX83" s="452">
        <v>1938</v>
      </c>
      <c r="AY83" s="650"/>
      <c r="AZ83" s="454"/>
      <c r="BA83" s="694"/>
      <c r="BB83" s="454"/>
      <c r="BC83" s="454"/>
      <c r="BD83" s="454"/>
      <c r="BE83" s="454"/>
      <c r="BF83" s="454"/>
      <c r="BG83" s="454"/>
      <c r="BH83" s="342"/>
      <c r="BI83" s="342"/>
      <c r="BJ83" s="342"/>
      <c r="BK83" s="342"/>
      <c r="BL83" s="342"/>
      <c r="BM83" s="342"/>
      <c r="BN83" s="342"/>
      <c r="BO83" s="342"/>
      <c r="BP83" s="333"/>
      <c r="BQ83" s="333"/>
      <c r="BR83" s="333"/>
      <c r="BS83" s="342"/>
      <c r="BT83" s="342"/>
      <c r="BU83" s="342"/>
      <c r="BV83" s="342"/>
      <c r="BW83" s="342"/>
      <c r="BX83" s="342"/>
      <c r="BY83" s="342"/>
      <c r="BZ83" s="342"/>
      <c r="CA83" s="342"/>
      <c r="CB83" s="333"/>
      <c r="CC83" s="333"/>
      <c r="CD83" s="333"/>
      <c r="CE83" s="333"/>
      <c r="CF83" s="333"/>
      <c r="CG83" s="333"/>
      <c r="CH83" s="333"/>
      <c r="CI83" s="333"/>
      <c r="CJ83" s="333"/>
      <c r="CK83" s="333"/>
      <c r="CL83" s="333"/>
      <c r="CM83" s="333"/>
      <c r="CN83" s="333"/>
      <c r="CO83" s="333"/>
      <c r="CP83" s="333"/>
      <c r="CQ83" s="333"/>
      <c r="CR83" s="333"/>
      <c r="CS83" s="333"/>
      <c r="CT83" s="333"/>
      <c r="CU83" s="333"/>
    </row>
    <row r="84" spans="1:99" s="486" customFormat="1" ht="36" customHeight="1">
      <c r="A84" s="437">
        <v>77</v>
      </c>
      <c r="B84" s="438" t="s">
        <v>496</v>
      </c>
      <c r="C84" s="445"/>
      <c r="D84" s="439" t="s">
        <v>500</v>
      </c>
      <c r="E84" s="440" t="s">
        <v>499</v>
      </c>
      <c r="F84" s="423" t="s">
        <v>113</v>
      </c>
      <c r="G84" s="445" t="s">
        <v>113</v>
      </c>
      <c r="H84" s="423" t="s">
        <v>91</v>
      </c>
      <c r="I84" s="713">
        <v>43655</v>
      </c>
      <c r="J84" s="445">
        <v>36135</v>
      </c>
      <c r="K84" s="445" t="s">
        <v>8</v>
      </c>
      <c r="L84" s="514" t="s">
        <v>13</v>
      </c>
      <c r="M84" s="442" t="s">
        <v>89</v>
      </c>
      <c r="N84" s="442"/>
      <c r="O84" s="445">
        <v>1</v>
      </c>
      <c r="P84" s="444">
        <v>206</v>
      </c>
      <c r="Q84" s="705">
        <v>26</v>
      </c>
      <c r="R84" s="705">
        <v>3</v>
      </c>
      <c r="S84" s="446">
        <v>17.5</v>
      </c>
      <c r="T84" s="446">
        <v>0</v>
      </c>
      <c r="U84" s="446">
        <v>0</v>
      </c>
      <c r="V84" s="446">
        <v>0</v>
      </c>
      <c r="W84" s="446">
        <v>0</v>
      </c>
      <c r="X84" s="446">
        <v>0</v>
      </c>
      <c r="Y84" s="646">
        <v>0</v>
      </c>
      <c r="Z84" s="448">
        <v>162.42307692307693</v>
      </c>
      <c r="AA84" s="448">
        <v>0</v>
      </c>
      <c r="AB84" s="448">
        <v>0</v>
      </c>
      <c r="AC84" s="448">
        <v>0</v>
      </c>
      <c r="AD84" s="448">
        <v>0</v>
      </c>
      <c r="AE84" s="448">
        <v>0</v>
      </c>
      <c r="AF84" s="858">
        <v>0</v>
      </c>
      <c r="AG84" s="448">
        <v>0</v>
      </c>
      <c r="AH84" s="448">
        <v>0</v>
      </c>
      <c r="AI84" s="448">
        <v>10</v>
      </c>
      <c r="AJ84" s="448">
        <v>0</v>
      </c>
      <c r="AK84" s="448">
        <v>8</v>
      </c>
      <c r="AL84" s="478">
        <v>6</v>
      </c>
      <c r="AM84" s="448">
        <v>0</v>
      </c>
      <c r="AN84" s="448">
        <v>0</v>
      </c>
      <c r="AO84" s="448">
        <v>0</v>
      </c>
      <c r="AP84" s="449">
        <v>186.42307692307693</v>
      </c>
      <c r="AQ84" s="689">
        <v>3.8450000000000002</v>
      </c>
      <c r="AR84" s="450">
        <v>0</v>
      </c>
      <c r="AS84" s="448">
        <v>0.5</v>
      </c>
      <c r="AT84" s="142">
        <v>82.230769230769226</v>
      </c>
      <c r="AU84" s="843" t="s">
        <v>582</v>
      </c>
      <c r="AV84" s="142">
        <v>99.849230769230786</v>
      </c>
      <c r="AW84" s="451">
        <v>99</v>
      </c>
      <c r="AX84" s="452">
        <v>3397</v>
      </c>
      <c r="AY84" s="767"/>
      <c r="AZ84" s="454"/>
      <c r="BA84" s="694"/>
      <c r="BB84" s="454"/>
      <c r="BC84" s="454"/>
      <c r="BD84" s="454"/>
      <c r="BE84" s="454"/>
      <c r="BF84" s="454"/>
      <c r="BG84" s="454"/>
      <c r="BH84" s="342"/>
      <c r="BI84" s="342"/>
      <c r="BJ84" s="342"/>
      <c r="BK84" s="342"/>
      <c r="BL84" s="342"/>
      <c r="BM84" s="342"/>
      <c r="BN84" s="342"/>
      <c r="BO84" s="342"/>
      <c r="BP84" s="333"/>
      <c r="BQ84" s="333"/>
      <c r="BR84" s="333"/>
      <c r="BS84" s="342"/>
      <c r="BT84" s="342"/>
      <c r="BU84" s="342"/>
      <c r="BV84" s="342"/>
      <c r="BW84" s="342"/>
      <c r="BX84" s="342"/>
      <c r="BY84" s="342"/>
      <c r="BZ84" s="342"/>
      <c r="CA84" s="342"/>
      <c r="CB84" s="333"/>
      <c r="CC84" s="333"/>
      <c r="CD84" s="333"/>
      <c r="CE84" s="333"/>
      <c r="CF84" s="333"/>
      <c r="CG84" s="333"/>
      <c r="CH84" s="333"/>
      <c r="CI84" s="333"/>
      <c r="CJ84" s="333"/>
      <c r="CK84" s="333"/>
      <c r="CL84" s="333"/>
      <c r="CM84" s="333"/>
      <c r="CN84" s="333"/>
      <c r="CO84" s="333"/>
      <c r="CP84" s="333"/>
      <c r="CQ84" s="333"/>
      <c r="CR84" s="333"/>
      <c r="CS84" s="333"/>
      <c r="CT84" s="333"/>
      <c r="CU84" s="333"/>
    </row>
    <row r="85" spans="1:99" s="486" customFormat="1" ht="36" customHeight="1">
      <c r="A85" s="437">
        <v>78</v>
      </c>
      <c r="B85" s="438" t="s">
        <v>501</v>
      </c>
      <c r="C85" s="445"/>
      <c r="D85" s="439" t="s">
        <v>502</v>
      </c>
      <c r="E85" s="440" t="s">
        <v>503</v>
      </c>
      <c r="F85" s="423" t="s">
        <v>151</v>
      </c>
      <c r="G85" s="445" t="s">
        <v>151</v>
      </c>
      <c r="H85" s="423" t="s">
        <v>283</v>
      </c>
      <c r="I85" s="713">
        <v>43655</v>
      </c>
      <c r="J85" s="445">
        <v>34564</v>
      </c>
      <c r="K85" s="445" t="s">
        <v>8</v>
      </c>
      <c r="L85" s="514" t="s">
        <v>13</v>
      </c>
      <c r="M85" s="442" t="s">
        <v>89</v>
      </c>
      <c r="N85" s="442"/>
      <c r="O85" s="445">
        <v>1</v>
      </c>
      <c r="P85" s="444">
        <v>200</v>
      </c>
      <c r="Q85" s="705">
        <v>26</v>
      </c>
      <c r="R85" s="705">
        <v>3</v>
      </c>
      <c r="S85" s="446">
        <v>12.75</v>
      </c>
      <c r="T85" s="446">
        <v>0</v>
      </c>
      <c r="U85" s="446">
        <v>0</v>
      </c>
      <c r="V85" s="466">
        <v>2.25</v>
      </c>
      <c r="W85" s="446">
        <v>0</v>
      </c>
      <c r="X85" s="446">
        <v>0</v>
      </c>
      <c r="Y85" s="646">
        <v>0</v>
      </c>
      <c r="Z85" s="448">
        <v>121.15384615384616</v>
      </c>
      <c r="AA85" s="448">
        <v>0</v>
      </c>
      <c r="AB85" s="448">
        <v>0</v>
      </c>
      <c r="AC85" s="448">
        <v>0</v>
      </c>
      <c r="AD85" s="448">
        <v>25.96153846153846</v>
      </c>
      <c r="AE85" s="448">
        <v>0</v>
      </c>
      <c r="AF85" s="858">
        <v>0</v>
      </c>
      <c r="AG85" s="448">
        <v>4</v>
      </c>
      <c r="AH85" s="448">
        <v>0</v>
      </c>
      <c r="AI85" s="448">
        <v>10</v>
      </c>
      <c r="AJ85" s="448">
        <v>0</v>
      </c>
      <c r="AK85" s="448">
        <v>8</v>
      </c>
      <c r="AL85" s="478">
        <v>3.5</v>
      </c>
      <c r="AM85" s="448">
        <v>0</v>
      </c>
      <c r="AN85" s="448">
        <v>0</v>
      </c>
      <c r="AO85" s="448">
        <v>0</v>
      </c>
      <c r="AP85" s="449">
        <v>172.61538461538461</v>
      </c>
      <c r="AQ85" s="689">
        <v>3.5602499999999999</v>
      </c>
      <c r="AR85" s="450">
        <v>0</v>
      </c>
      <c r="AS85" s="448">
        <v>0.5</v>
      </c>
      <c r="AT85" s="142">
        <v>92.57692307692308</v>
      </c>
      <c r="AU85" s="844" t="s">
        <v>591</v>
      </c>
      <c r="AV85" s="142">
        <v>75.983076923076922</v>
      </c>
      <c r="AW85" s="451">
        <v>75</v>
      </c>
      <c r="AX85" s="452">
        <v>3932</v>
      </c>
      <c r="AY85" s="650"/>
      <c r="AZ85" s="454"/>
      <c r="BA85" s="694"/>
      <c r="BB85" s="454"/>
      <c r="BC85" s="454"/>
      <c r="BD85" s="454"/>
      <c r="BE85" s="454"/>
      <c r="BF85" s="454"/>
      <c r="BG85" s="454"/>
      <c r="BH85" s="342"/>
      <c r="BI85" s="342"/>
      <c r="BJ85" s="342"/>
      <c r="BK85" s="342"/>
      <c r="BL85" s="342"/>
      <c r="BM85" s="342"/>
      <c r="BN85" s="342"/>
      <c r="BO85" s="342"/>
      <c r="BP85" s="333"/>
      <c r="BQ85" s="333"/>
      <c r="BR85" s="333"/>
      <c r="BS85" s="342"/>
      <c r="BT85" s="342"/>
      <c r="BU85" s="342"/>
      <c r="BV85" s="342"/>
      <c r="BW85" s="342"/>
      <c r="BX85" s="342"/>
      <c r="BY85" s="342"/>
      <c r="BZ85" s="342"/>
      <c r="CA85" s="342"/>
      <c r="CB85" s="333"/>
      <c r="CC85" s="333"/>
      <c r="CD85" s="333"/>
      <c r="CE85" s="333"/>
      <c r="CF85" s="333"/>
      <c r="CG85" s="333"/>
      <c r="CH85" s="333"/>
      <c r="CI85" s="333"/>
      <c r="CJ85" s="333"/>
      <c r="CK85" s="333"/>
      <c r="CL85" s="333"/>
      <c r="CM85" s="333"/>
      <c r="CN85" s="333"/>
      <c r="CO85" s="333"/>
      <c r="CP85" s="333"/>
      <c r="CQ85" s="333"/>
      <c r="CR85" s="333"/>
      <c r="CS85" s="333"/>
      <c r="CT85" s="333"/>
      <c r="CU85" s="333"/>
    </row>
    <row r="86" spans="1:99" s="486" customFormat="1" ht="36" customHeight="1">
      <c r="A86" s="437">
        <v>79</v>
      </c>
      <c r="B86" s="438" t="s">
        <v>505</v>
      </c>
      <c r="C86" s="445"/>
      <c r="D86" s="439" t="s">
        <v>506</v>
      </c>
      <c r="E86" s="440" t="s">
        <v>507</v>
      </c>
      <c r="F86" s="423" t="s">
        <v>151</v>
      </c>
      <c r="G86" s="445" t="s">
        <v>151</v>
      </c>
      <c r="H86" s="423" t="s">
        <v>283</v>
      </c>
      <c r="I86" s="713">
        <v>43668</v>
      </c>
      <c r="J86" s="445">
        <v>36567</v>
      </c>
      <c r="K86" s="445" t="s">
        <v>7</v>
      </c>
      <c r="L86" s="514" t="s">
        <v>13</v>
      </c>
      <c r="M86" s="442" t="s">
        <v>89</v>
      </c>
      <c r="N86" s="467"/>
      <c r="O86" s="445">
        <v>1</v>
      </c>
      <c r="P86" s="444">
        <v>200</v>
      </c>
      <c r="Q86" s="705">
        <v>26</v>
      </c>
      <c r="R86" s="705">
        <v>3</v>
      </c>
      <c r="S86" s="446">
        <v>10.75</v>
      </c>
      <c r="T86" s="446">
        <v>0</v>
      </c>
      <c r="U86" s="446">
        <v>0</v>
      </c>
      <c r="V86" s="446">
        <v>6.75</v>
      </c>
      <c r="W86" s="446">
        <v>0</v>
      </c>
      <c r="X86" s="446">
        <v>0</v>
      </c>
      <c r="Y86" s="646">
        <v>1</v>
      </c>
      <c r="Z86" s="448">
        <v>105.76923076923077</v>
      </c>
      <c r="AA86" s="448">
        <v>0</v>
      </c>
      <c r="AB86" s="448">
        <v>0</v>
      </c>
      <c r="AC86" s="448">
        <v>0</v>
      </c>
      <c r="AD86" s="448">
        <v>77.884615384615387</v>
      </c>
      <c r="AE86" s="448">
        <v>0</v>
      </c>
      <c r="AF86" s="858">
        <v>0.20231000184845893</v>
      </c>
      <c r="AG86" s="448">
        <v>4</v>
      </c>
      <c r="AH86" s="448">
        <v>0</v>
      </c>
      <c r="AI86" s="448">
        <v>9.6153846153846168</v>
      </c>
      <c r="AJ86" s="448">
        <v>0</v>
      </c>
      <c r="AK86" s="448">
        <v>8</v>
      </c>
      <c r="AL86" s="478">
        <v>6</v>
      </c>
      <c r="AM86" s="448">
        <v>0</v>
      </c>
      <c r="AN86" s="448">
        <v>0</v>
      </c>
      <c r="AO86" s="448">
        <v>0</v>
      </c>
      <c r="AP86" s="449">
        <v>211.47154077107922</v>
      </c>
      <c r="AQ86" s="689">
        <v>4.3615000000000004</v>
      </c>
      <c r="AR86" s="450">
        <v>0</v>
      </c>
      <c r="AS86" s="448">
        <v>0.5</v>
      </c>
      <c r="AT86" s="142">
        <v>99.346153846153854</v>
      </c>
      <c r="AU86" s="845" t="s">
        <v>601</v>
      </c>
      <c r="AV86" s="142">
        <v>107.26384615384616</v>
      </c>
      <c r="AW86" s="451">
        <v>107</v>
      </c>
      <c r="AX86" s="452">
        <v>1055</v>
      </c>
      <c r="AY86" s="650"/>
      <c r="AZ86" s="454"/>
      <c r="BA86" s="694"/>
      <c r="BB86" s="454"/>
      <c r="BC86" s="454"/>
      <c r="BD86" s="454"/>
      <c r="BE86" s="454"/>
      <c r="BF86" s="454"/>
      <c r="BG86" s="454"/>
      <c r="BH86" s="342"/>
      <c r="BI86" s="342"/>
      <c r="BJ86" s="342"/>
      <c r="BK86" s="342"/>
      <c r="BL86" s="342"/>
      <c r="BM86" s="342"/>
      <c r="BN86" s="342"/>
      <c r="BO86" s="342"/>
      <c r="BP86" s="333"/>
      <c r="BQ86" s="333"/>
      <c r="BR86" s="333"/>
      <c r="BS86" s="342"/>
      <c r="BT86" s="342"/>
      <c r="BU86" s="342"/>
      <c r="BV86" s="342"/>
      <c r="BW86" s="342"/>
      <c r="BX86" s="342"/>
      <c r="BY86" s="342"/>
      <c r="BZ86" s="342"/>
      <c r="CA86" s="342"/>
      <c r="CB86" s="333"/>
      <c r="CC86" s="333"/>
      <c r="CD86" s="333"/>
      <c r="CE86" s="333"/>
      <c r="CF86" s="333"/>
      <c r="CG86" s="333"/>
      <c r="CH86" s="333"/>
      <c r="CI86" s="333"/>
      <c r="CJ86" s="333"/>
      <c r="CK86" s="333"/>
      <c r="CL86" s="333"/>
      <c r="CM86" s="333"/>
      <c r="CN86" s="333"/>
      <c r="CO86" s="333"/>
      <c r="CP86" s="333"/>
      <c r="CQ86" s="333"/>
      <c r="CR86" s="333"/>
      <c r="CS86" s="333"/>
      <c r="CT86" s="333"/>
      <c r="CU86" s="333"/>
    </row>
    <row r="87" spans="1:99" s="486" customFormat="1" ht="36" customHeight="1">
      <c r="A87" s="437">
        <v>80</v>
      </c>
      <c r="B87" s="438" t="s">
        <v>513</v>
      </c>
      <c r="C87" s="445"/>
      <c r="D87" s="439" t="s">
        <v>515</v>
      </c>
      <c r="E87" s="440" t="s">
        <v>514</v>
      </c>
      <c r="F87" s="423" t="s">
        <v>151</v>
      </c>
      <c r="G87" s="445" t="s">
        <v>151</v>
      </c>
      <c r="H87" s="423" t="s">
        <v>283</v>
      </c>
      <c r="I87" s="713">
        <v>43697</v>
      </c>
      <c r="J87" s="445">
        <v>34581</v>
      </c>
      <c r="K87" s="445" t="s">
        <v>8</v>
      </c>
      <c r="L87" s="514" t="s">
        <v>13</v>
      </c>
      <c r="M87" s="442" t="s">
        <v>89</v>
      </c>
      <c r="N87" s="442"/>
      <c r="O87" s="445">
        <v>1</v>
      </c>
      <c r="P87" s="444">
        <v>200</v>
      </c>
      <c r="Q87" s="705">
        <v>26</v>
      </c>
      <c r="R87" s="705">
        <v>3</v>
      </c>
      <c r="S87" s="446">
        <v>16.5</v>
      </c>
      <c r="T87" s="446">
        <v>0</v>
      </c>
      <c r="U87" s="446">
        <v>0</v>
      </c>
      <c r="V87" s="446">
        <v>0</v>
      </c>
      <c r="W87" s="446">
        <v>0</v>
      </c>
      <c r="X87" s="446">
        <v>0</v>
      </c>
      <c r="Y87" s="646">
        <v>0</v>
      </c>
      <c r="Z87" s="448">
        <v>150</v>
      </c>
      <c r="AA87" s="448">
        <v>0</v>
      </c>
      <c r="AB87" s="448">
        <v>0</v>
      </c>
      <c r="AC87" s="448">
        <v>0</v>
      </c>
      <c r="AD87" s="448">
        <v>0</v>
      </c>
      <c r="AE87" s="448">
        <v>0</v>
      </c>
      <c r="AF87" s="858">
        <v>0</v>
      </c>
      <c r="AG87" s="448">
        <v>4</v>
      </c>
      <c r="AH87" s="448">
        <v>0</v>
      </c>
      <c r="AI87" s="448">
        <v>10</v>
      </c>
      <c r="AJ87" s="448">
        <v>0</v>
      </c>
      <c r="AK87" s="448">
        <v>8</v>
      </c>
      <c r="AL87" s="478">
        <v>5</v>
      </c>
      <c r="AM87" s="448">
        <v>0</v>
      </c>
      <c r="AN87" s="448">
        <v>0</v>
      </c>
      <c r="AO87" s="448">
        <v>0</v>
      </c>
      <c r="AP87" s="449">
        <v>177</v>
      </c>
      <c r="AQ87" s="689">
        <v>3.6507499999999999</v>
      </c>
      <c r="AR87" s="450">
        <v>0</v>
      </c>
      <c r="AS87" s="448">
        <v>0.5</v>
      </c>
      <c r="AT87" s="142">
        <v>88.269230769230774</v>
      </c>
      <c r="AU87" s="846">
        <v>7002550012770</v>
      </c>
      <c r="AV87" s="142">
        <v>84.580769230769221</v>
      </c>
      <c r="AW87" s="451">
        <v>84</v>
      </c>
      <c r="AX87" s="452">
        <v>2323</v>
      </c>
      <c r="AY87" s="650"/>
      <c r="AZ87" s="454"/>
      <c r="BA87" s="694"/>
      <c r="BB87" s="454"/>
      <c r="BC87" s="454"/>
      <c r="BD87" s="454"/>
      <c r="BE87" s="454"/>
      <c r="BF87" s="454"/>
      <c r="BG87" s="454"/>
      <c r="BH87" s="342"/>
      <c r="BI87" s="342"/>
      <c r="BJ87" s="342"/>
      <c r="BK87" s="342"/>
      <c r="BL87" s="342"/>
      <c r="BM87" s="342"/>
      <c r="BN87" s="342"/>
      <c r="BO87" s="342"/>
      <c r="BP87" s="333"/>
      <c r="BQ87" s="333"/>
      <c r="BR87" s="333"/>
      <c r="BS87" s="342"/>
      <c r="BT87" s="342"/>
      <c r="BU87" s="342"/>
      <c r="BV87" s="342"/>
      <c r="BW87" s="342"/>
      <c r="BX87" s="342"/>
      <c r="BY87" s="342"/>
      <c r="BZ87" s="342"/>
      <c r="CA87" s="342"/>
      <c r="CB87" s="333"/>
      <c r="CC87" s="333"/>
      <c r="CD87" s="333"/>
      <c r="CE87" s="333"/>
      <c r="CF87" s="333"/>
      <c r="CG87" s="333"/>
      <c r="CH87" s="333"/>
      <c r="CI87" s="333"/>
      <c r="CJ87" s="333"/>
      <c r="CK87" s="333"/>
      <c r="CL87" s="333"/>
      <c r="CM87" s="333"/>
      <c r="CN87" s="333"/>
      <c r="CO87" s="333"/>
      <c r="CP87" s="333"/>
      <c r="CQ87" s="333"/>
      <c r="CR87" s="333"/>
      <c r="CS87" s="333"/>
      <c r="CT87" s="333"/>
      <c r="CU87" s="333"/>
    </row>
    <row r="88" spans="1:99" s="486" customFormat="1" ht="36" customHeight="1">
      <c r="A88" s="437">
        <v>81</v>
      </c>
      <c r="B88" s="438" t="s">
        <v>517</v>
      </c>
      <c r="C88" s="445"/>
      <c r="D88" s="439" t="s">
        <v>519</v>
      </c>
      <c r="E88" s="440" t="s">
        <v>518</v>
      </c>
      <c r="F88" s="423" t="s">
        <v>112</v>
      </c>
      <c r="G88" s="445" t="s">
        <v>112</v>
      </c>
      <c r="H88" s="423" t="s">
        <v>114</v>
      </c>
      <c r="I88" s="713">
        <v>43712</v>
      </c>
      <c r="J88" s="445">
        <v>32942</v>
      </c>
      <c r="K88" s="445" t="s">
        <v>7</v>
      </c>
      <c r="L88" s="514" t="s">
        <v>13</v>
      </c>
      <c r="M88" s="442"/>
      <c r="N88" s="442" t="s">
        <v>89</v>
      </c>
      <c r="O88" s="445"/>
      <c r="P88" s="444">
        <v>216</v>
      </c>
      <c r="Q88" s="705">
        <v>26</v>
      </c>
      <c r="R88" s="705">
        <v>3</v>
      </c>
      <c r="S88" s="446">
        <v>16</v>
      </c>
      <c r="T88" s="446">
        <v>0</v>
      </c>
      <c r="U88" s="446">
        <v>0</v>
      </c>
      <c r="V88" s="446">
        <v>0</v>
      </c>
      <c r="W88" s="446">
        <v>0</v>
      </c>
      <c r="X88" s="446">
        <v>0</v>
      </c>
      <c r="Y88" s="646">
        <v>0</v>
      </c>
      <c r="Z88" s="448">
        <v>157.84615384615387</v>
      </c>
      <c r="AA88" s="448">
        <v>0</v>
      </c>
      <c r="AB88" s="448">
        <v>0</v>
      </c>
      <c r="AC88" s="448">
        <v>0</v>
      </c>
      <c r="AD88" s="448">
        <v>0</v>
      </c>
      <c r="AE88" s="448">
        <v>0</v>
      </c>
      <c r="AF88" s="858">
        <v>0</v>
      </c>
      <c r="AG88" s="448">
        <v>4</v>
      </c>
      <c r="AH88" s="448">
        <v>0</v>
      </c>
      <c r="AI88" s="448">
        <v>10</v>
      </c>
      <c r="AJ88" s="448">
        <v>0</v>
      </c>
      <c r="AK88" s="448">
        <v>8</v>
      </c>
      <c r="AL88" s="478">
        <v>4.5</v>
      </c>
      <c r="AM88" s="448">
        <v>0</v>
      </c>
      <c r="AN88" s="448">
        <v>0</v>
      </c>
      <c r="AO88" s="448">
        <v>0</v>
      </c>
      <c r="AP88" s="449">
        <v>184.34615384615387</v>
      </c>
      <c r="AQ88" s="689">
        <v>3.8022499999999999</v>
      </c>
      <c r="AR88" s="450">
        <v>0</v>
      </c>
      <c r="AS88" s="448">
        <v>0.5</v>
      </c>
      <c r="AT88" s="142">
        <v>71.461538461538467</v>
      </c>
      <c r="AU88" s="847" t="s">
        <v>613</v>
      </c>
      <c r="AV88" s="142">
        <v>108.57846153846153</v>
      </c>
      <c r="AW88" s="451">
        <v>108</v>
      </c>
      <c r="AX88" s="452">
        <v>2314</v>
      </c>
      <c r="AY88" s="650"/>
      <c r="AZ88" s="454"/>
      <c r="BA88" s="694"/>
      <c r="BB88" s="454"/>
      <c r="BC88" s="454"/>
      <c r="BD88" s="454"/>
      <c r="BE88" s="454"/>
      <c r="BF88" s="454"/>
      <c r="BG88" s="454"/>
      <c r="BH88" s="342"/>
      <c r="BI88" s="342"/>
      <c r="BJ88" s="342"/>
      <c r="BK88" s="342"/>
      <c r="BL88" s="342"/>
      <c r="BM88" s="342"/>
      <c r="BN88" s="342"/>
      <c r="BO88" s="342"/>
      <c r="BP88" s="333"/>
      <c r="BQ88" s="333"/>
      <c r="BR88" s="333"/>
      <c r="BS88" s="342"/>
      <c r="BT88" s="342"/>
      <c r="BU88" s="342"/>
      <c r="BV88" s="342"/>
      <c r="BW88" s="342"/>
      <c r="BX88" s="342"/>
      <c r="BY88" s="342"/>
      <c r="BZ88" s="342"/>
      <c r="CA88" s="342"/>
      <c r="CB88" s="333"/>
      <c r="CC88" s="333"/>
      <c r="CD88" s="333"/>
      <c r="CE88" s="333"/>
      <c r="CF88" s="333"/>
      <c r="CG88" s="333"/>
      <c r="CH88" s="333"/>
      <c r="CI88" s="333"/>
      <c r="CJ88" s="333"/>
      <c r="CK88" s="333"/>
      <c r="CL88" s="333"/>
      <c r="CM88" s="333"/>
      <c r="CN88" s="333"/>
      <c r="CO88" s="333"/>
      <c r="CP88" s="333"/>
      <c r="CQ88" s="333"/>
      <c r="CR88" s="333"/>
      <c r="CS88" s="333"/>
      <c r="CT88" s="333"/>
      <c r="CU88" s="333"/>
    </row>
    <row r="89" spans="1:99" s="486" customFormat="1" ht="36" customHeight="1">
      <c r="A89" s="437">
        <v>82</v>
      </c>
      <c r="B89" s="438" t="s">
        <v>520</v>
      </c>
      <c r="C89" s="445"/>
      <c r="D89" s="439" t="s">
        <v>522</v>
      </c>
      <c r="E89" s="440" t="s">
        <v>521</v>
      </c>
      <c r="F89" s="423" t="s">
        <v>102</v>
      </c>
      <c r="G89" s="445" t="s">
        <v>111</v>
      </c>
      <c r="H89" s="423" t="s">
        <v>73</v>
      </c>
      <c r="I89" s="713">
        <v>43740</v>
      </c>
      <c r="J89" s="445">
        <v>25971</v>
      </c>
      <c r="K89" s="445" t="s">
        <v>8</v>
      </c>
      <c r="L89" s="514" t="s">
        <v>13</v>
      </c>
      <c r="M89" s="442" t="s">
        <v>89</v>
      </c>
      <c r="N89" s="442"/>
      <c r="O89" s="445">
        <v>3</v>
      </c>
      <c r="P89" s="444">
        <v>200</v>
      </c>
      <c r="Q89" s="705">
        <v>26</v>
      </c>
      <c r="R89" s="705">
        <v>3</v>
      </c>
      <c r="S89" s="446">
        <v>20.75</v>
      </c>
      <c r="T89" s="446">
        <v>0</v>
      </c>
      <c r="U89" s="446">
        <v>0</v>
      </c>
      <c r="V89" s="446">
        <v>0</v>
      </c>
      <c r="W89" s="446">
        <v>0</v>
      </c>
      <c r="X89" s="446">
        <v>0</v>
      </c>
      <c r="Y89" s="646">
        <v>0</v>
      </c>
      <c r="Z89" s="448">
        <v>182.69230769230771</v>
      </c>
      <c r="AA89" s="448">
        <v>0</v>
      </c>
      <c r="AB89" s="448">
        <v>0</v>
      </c>
      <c r="AC89" s="448">
        <v>0</v>
      </c>
      <c r="AD89" s="448">
        <v>0</v>
      </c>
      <c r="AE89" s="448">
        <v>0</v>
      </c>
      <c r="AF89" s="858">
        <v>0</v>
      </c>
      <c r="AG89" s="448">
        <v>4</v>
      </c>
      <c r="AH89" s="448">
        <v>0</v>
      </c>
      <c r="AI89" s="448">
        <v>10</v>
      </c>
      <c r="AJ89" s="448">
        <v>0</v>
      </c>
      <c r="AK89" s="448">
        <v>8</v>
      </c>
      <c r="AL89" s="478">
        <v>9.25</v>
      </c>
      <c r="AM89" s="448">
        <v>0</v>
      </c>
      <c r="AN89" s="448">
        <v>0</v>
      </c>
      <c r="AO89" s="448">
        <v>0</v>
      </c>
      <c r="AP89" s="449">
        <v>213.94230769230771</v>
      </c>
      <c r="AQ89" s="689">
        <v>4.4124999999999996</v>
      </c>
      <c r="AR89" s="450">
        <v>0</v>
      </c>
      <c r="AS89" s="448">
        <v>0.5</v>
      </c>
      <c r="AT89" s="142">
        <v>94.788461538461547</v>
      </c>
      <c r="AU89" s="848" t="s">
        <v>619</v>
      </c>
      <c r="AV89" s="142">
        <v>114.24153846153845</v>
      </c>
      <c r="AW89" s="451">
        <v>114</v>
      </c>
      <c r="AX89" s="452">
        <v>966</v>
      </c>
      <c r="AY89" s="650"/>
      <c r="AZ89" s="454"/>
      <c r="BA89" s="694"/>
      <c r="BB89" s="454"/>
      <c r="BC89" s="454"/>
      <c r="BD89" s="454"/>
      <c r="BE89" s="454"/>
      <c r="BF89" s="454"/>
      <c r="BG89" s="454"/>
      <c r="BH89" s="342"/>
      <c r="BI89" s="342"/>
      <c r="BJ89" s="342"/>
      <c r="BK89" s="342"/>
      <c r="BL89" s="342"/>
      <c r="BM89" s="342"/>
      <c r="BN89" s="342"/>
      <c r="BO89" s="342"/>
      <c r="BP89" s="333"/>
      <c r="BQ89" s="333"/>
      <c r="BR89" s="333"/>
      <c r="BS89" s="342"/>
      <c r="BT89" s="342"/>
      <c r="BU89" s="342"/>
      <c r="BV89" s="342"/>
      <c r="BW89" s="342"/>
      <c r="BX89" s="342"/>
      <c r="BY89" s="342"/>
      <c r="BZ89" s="342"/>
      <c r="CA89" s="342"/>
      <c r="CB89" s="333"/>
      <c r="CC89" s="333"/>
      <c r="CD89" s="333"/>
      <c r="CE89" s="333"/>
      <c r="CF89" s="333"/>
      <c r="CG89" s="333"/>
      <c r="CH89" s="333"/>
      <c r="CI89" s="333"/>
      <c r="CJ89" s="333"/>
      <c r="CK89" s="333"/>
      <c r="CL89" s="333"/>
      <c r="CM89" s="333"/>
      <c r="CN89" s="333"/>
      <c r="CO89" s="333"/>
      <c r="CP89" s="333"/>
      <c r="CQ89" s="333"/>
      <c r="CR89" s="333"/>
      <c r="CS89" s="333"/>
      <c r="CT89" s="333"/>
      <c r="CU89" s="333"/>
    </row>
    <row r="90" spans="1:99" s="486" customFormat="1" ht="36" customHeight="1">
      <c r="A90" s="437">
        <v>83</v>
      </c>
      <c r="B90" s="438" t="s">
        <v>523</v>
      </c>
      <c r="C90" s="445"/>
      <c r="D90" s="439" t="s">
        <v>525</v>
      </c>
      <c r="E90" s="440" t="s">
        <v>524</v>
      </c>
      <c r="F90" s="423" t="s">
        <v>102</v>
      </c>
      <c r="G90" s="445" t="s">
        <v>111</v>
      </c>
      <c r="H90" s="423" t="s">
        <v>73</v>
      </c>
      <c r="I90" s="713">
        <v>43746</v>
      </c>
      <c r="J90" s="445">
        <v>25313</v>
      </c>
      <c r="K90" s="445" t="s">
        <v>8</v>
      </c>
      <c r="L90" s="514" t="s">
        <v>13</v>
      </c>
      <c r="M90" s="442" t="s">
        <v>89</v>
      </c>
      <c r="N90" s="442"/>
      <c r="O90" s="445">
        <v>3</v>
      </c>
      <c r="P90" s="444">
        <v>200</v>
      </c>
      <c r="Q90" s="705">
        <v>26</v>
      </c>
      <c r="R90" s="705">
        <v>3</v>
      </c>
      <c r="S90" s="446">
        <v>14</v>
      </c>
      <c r="T90" s="446">
        <v>0</v>
      </c>
      <c r="U90" s="446">
        <v>0</v>
      </c>
      <c r="V90" s="446">
        <v>0</v>
      </c>
      <c r="W90" s="446">
        <v>0</v>
      </c>
      <c r="X90" s="446">
        <v>0</v>
      </c>
      <c r="Y90" s="646">
        <v>0</v>
      </c>
      <c r="Z90" s="448">
        <v>130.76923076923077</v>
      </c>
      <c r="AA90" s="448">
        <v>0</v>
      </c>
      <c r="AB90" s="448">
        <v>0</v>
      </c>
      <c r="AC90" s="448">
        <v>0</v>
      </c>
      <c r="AD90" s="448">
        <v>0</v>
      </c>
      <c r="AE90" s="448">
        <v>0</v>
      </c>
      <c r="AF90" s="858">
        <v>0</v>
      </c>
      <c r="AG90" s="448">
        <v>4</v>
      </c>
      <c r="AH90" s="448">
        <v>0</v>
      </c>
      <c r="AI90" s="448">
        <v>10</v>
      </c>
      <c r="AJ90" s="448">
        <v>0</v>
      </c>
      <c r="AK90" s="448">
        <v>8</v>
      </c>
      <c r="AL90" s="478">
        <v>2.5</v>
      </c>
      <c r="AM90" s="448">
        <v>0</v>
      </c>
      <c r="AN90" s="448">
        <v>0</v>
      </c>
      <c r="AO90" s="448">
        <v>0</v>
      </c>
      <c r="AP90" s="449">
        <v>155.26923076923077</v>
      </c>
      <c r="AQ90" s="689">
        <v>3.2025000000000001</v>
      </c>
      <c r="AR90" s="450">
        <v>0</v>
      </c>
      <c r="AS90" s="448">
        <v>0.5</v>
      </c>
      <c r="AT90" s="142">
        <v>79.57692307692308</v>
      </c>
      <c r="AU90" s="849" t="s">
        <v>617</v>
      </c>
      <c r="AV90" s="142">
        <v>71.993076923076913</v>
      </c>
      <c r="AW90" s="451">
        <v>71</v>
      </c>
      <c r="AX90" s="452">
        <v>3972</v>
      </c>
      <c r="AY90" s="650"/>
      <c r="AZ90" s="454"/>
      <c r="BA90" s="694"/>
      <c r="BB90" s="454"/>
      <c r="BC90" s="454"/>
      <c r="BD90" s="454"/>
      <c r="BE90" s="454"/>
      <c r="BF90" s="454"/>
      <c r="BG90" s="454"/>
      <c r="BH90" s="342"/>
      <c r="BI90" s="342"/>
      <c r="BJ90" s="342"/>
      <c r="BK90" s="342"/>
      <c r="BL90" s="342"/>
      <c r="BM90" s="342"/>
      <c r="BN90" s="342"/>
      <c r="BO90" s="342"/>
      <c r="BP90" s="333"/>
      <c r="BQ90" s="333"/>
      <c r="BR90" s="333"/>
      <c r="BS90" s="342"/>
      <c r="BT90" s="342"/>
      <c r="BU90" s="342"/>
      <c r="BV90" s="342"/>
      <c r="BW90" s="342"/>
      <c r="BX90" s="342"/>
      <c r="BY90" s="342"/>
      <c r="BZ90" s="342"/>
      <c r="CA90" s="342"/>
      <c r="CB90" s="333"/>
      <c r="CC90" s="333"/>
      <c r="CD90" s="333"/>
      <c r="CE90" s="333"/>
      <c r="CF90" s="333"/>
      <c r="CG90" s="333"/>
      <c r="CH90" s="333"/>
      <c r="CI90" s="333"/>
      <c r="CJ90" s="333"/>
      <c r="CK90" s="333"/>
      <c r="CL90" s="333"/>
      <c r="CM90" s="333"/>
      <c r="CN90" s="333"/>
      <c r="CO90" s="333"/>
      <c r="CP90" s="333"/>
      <c r="CQ90" s="333"/>
      <c r="CR90" s="333"/>
      <c r="CS90" s="333"/>
      <c r="CT90" s="333"/>
      <c r="CU90" s="333"/>
    </row>
    <row r="91" spans="1:99" s="486" customFormat="1" ht="36" customHeight="1">
      <c r="A91" s="437">
        <v>84</v>
      </c>
      <c r="B91" s="438" t="s">
        <v>526</v>
      </c>
      <c r="C91" s="445"/>
      <c r="D91" s="439" t="s">
        <v>527</v>
      </c>
      <c r="E91" s="440" t="s">
        <v>332</v>
      </c>
      <c r="F91" s="423" t="s">
        <v>151</v>
      </c>
      <c r="G91" s="445" t="s">
        <v>151</v>
      </c>
      <c r="H91" s="423" t="s">
        <v>91</v>
      </c>
      <c r="I91" s="713">
        <v>43774</v>
      </c>
      <c r="J91" s="445">
        <v>36215</v>
      </c>
      <c r="K91" s="445" t="s">
        <v>7</v>
      </c>
      <c r="L91" s="514" t="s">
        <v>13</v>
      </c>
      <c r="M91" s="442" t="s">
        <v>89</v>
      </c>
      <c r="N91" s="467"/>
      <c r="O91" s="445"/>
      <c r="P91" s="444">
        <v>202</v>
      </c>
      <c r="Q91" s="705">
        <v>26</v>
      </c>
      <c r="R91" s="705">
        <v>3</v>
      </c>
      <c r="S91" s="446">
        <v>10.5</v>
      </c>
      <c r="T91" s="446">
        <v>0</v>
      </c>
      <c r="U91" s="446">
        <v>0</v>
      </c>
      <c r="V91" s="466">
        <v>7.5</v>
      </c>
      <c r="W91" s="446">
        <v>0</v>
      </c>
      <c r="X91" s="446">
        <v>0</v>
      </c>
      <c r="Y91" s="646">
        <v>0</v>
      </c>
      <c r="Z91" s="448">
        <v>104.88461538461539</v>
      </c>
      <c r="AA91" s="448">
        <v>0</v>
      </c>
      <c r="AB91" s="448">
        <v>0</v>
      </c>
      <c r="AC91" s="448">
        <v>0</v>
      </c>
      <c r="AD91" s="448">
        <v>87.403846153846146</v>
      </c>
      <c r="AE91" s="448">
        <v>0</v>
      </c>
      <c r="AF91" s="858">
        <v>0</v>
      </c>
      <c r="AG91" s="448">
        <v>4</v>
      </c>
      <c r="AH91" s="448">
        <v>0</v>
      </c>
      <c r="AI91" s="448">
        <v>10</v>
      </c>
      <c r="AJ91" s="448">
        <v>0</v>
      </c>
      <c r="AK91" s="448">
        <v>8</v>
      </c>
      <c r="AL91" s="478">
        <v>6.5</v>
      </c>
      <c r="AM91" s="448">
        <v>0</v>
      </c>
      <c r="AN91" s="448">
        <v>0</v>
      </c>
      <c r="AO91" s="448">
        <v>0</v>
      </c>
      <c r="AP91" s="449">
        <v>220.78846153846155</v>
      </c>
      <c r="AQ91" s="689">
        <v>4.55375</v>
      </c>
      <c r="AR91" s="450">
        <v>0</v>
      </c>
      <c r="AS91" s="448">
        <v>0.5</v>
      </c>
      <c r="AT91" s="142">
        <v>115.32692307692308</v>
      </c>
      <c r="AU91" s="850" t="s">
        <v>594</v>
      </c>
      <c r="AV91" s="142">
        <v>100.40307692307691</v>
      </c>
      <c r="AW91" s="451">
        <v>100</v>
      </c>
      <c r="AX91" s="452">
        <v>1612</v>
      </c>
      <c r="AY91" s="650"/>
      <c r="AZ91" s="454"/>
      <c r="BA91" s="694"/>
      <c r="BB91" s="454"/>
      <c r="BC91" s="454"/>
      <c r="BD91" s="454"/>
      <c r="BE91" s="454"/>
      <c r="BF91" s="454"/>
      <c r="BG91" s="454"/>
      <c r="BH91" s="342"/>
      <c r="BI91" s="342"/>
      <c r="BJ91" s="342"/>
      <c r="BK91" s="342"/>
      <c r="BL91" s="342"/>
      <c r="BM91" s="342"/>
      <c r="BN91" s="342"/>
      <c r="BO91" s="342"/>
      <c r="BP91" s="333"/>
      <c r="BQ91" s="333"/>
      <c r="BR91" s="333"/>
      <c r="BS91" s="342"/>
      <c r="BT91" s="342"/>
      <c r="BU91" s="342"/>
      <c r="BV91" s="342"/>
      <c r="BW91" s="342"/>
      <c r="BX91" s="342"/>
      <c r="BY91" s="342"/>
      <c r="BZ91" s="342"/>
      <c r="CA91" s="342"/>
      <c r="CB91" s="333"/>
      <c r="CC91" s="333"/>
      <c r="CD91" s="333"/>
      <c r="CE91" s="333"/>
      <c r="CF91" s="333"/>
      <c r="CG91" s="333"/>
      <c r="CH91" s="333"/>
      <c r="CI91" s="333"/>
      <c r="CJ91" s="333"/>
      <c r="CK91" s="333"/>
      <c r="CL91" s="333"/>
      <c r="CM91" s="333"/>
      <c r="CN91" s="333"/>
      <c r="CO91" s="333"/>
      <c r="CP91" s="333"/>
      <c r="CQ91" s="333"/>
      <c r="CR91" s="333"/>
      <c r="CS91" s="333"/>
      <c r="CT91" s="333"/>
      <c r="CU91" s="333"/>
    </row>
    <row r="92" spans="1:99" s="486" customFormat="1" ht="36" customHeight="1">
      <c r="A92" s="437">
        <v>85</v>
      </c>
      <c r="B92" s="438" t="s">
        <v>535</v>
      </c>
      <c r="C92" s="445"/>
      <c r="D92" s="439" t="s">
        <v>537</v>
      </c>
      <c r="E92" s="440" t="s">
        <v>536</v>
      </c>
      <c r="F92" s="423" t="s">
        <v>113</v>
      </c>
      <c r="G92" s="445" t="s">
        <v>113</v>
      </c>
      <c r="H92" s="423" t="s">
        <v>91</v>
      </c>
      <c r="I92" s="713">
        <v>43788</v>
      </c>
      <c r="J92" s="445">
        <v>29068</v>
      </c>
      <c r="K92" s="445" t="s">
        <v>8</v>
      </c>
      <c r="L92" s="514" t="s">
        <v>13</v>
      </c>
      <c r="M92" s="442" t="s">
        <v>89</v>
      </c>
      <c r="N92" s="442"/>
      <c r="O92" s="445">
        <v>1</v>
      </c>
      <c r="P92" s="444">
        <v>206</v>
      </c>
      <c r="Q92" s="705">
        <v>26</v>
      </c>
      <c r="R92" s="705">
        <v>3</v>
      </c>
      <c r="S92" s="446">
        <v>15.5</v>
      </c>
      <c r="T92" s="446">
        <v>0</v>
      </c>
      <c r="U92" s="446">
        <v>0</v>
      </c>
      <c r="V92" s="446">
        <v>0</v>
      </c>
      <c r="W92" s="446">
        <v>0</v>
      </c>
      <c r="X92" s="446">
        <v>0</v>
      </c>
      <c r="Y92" s="646">
        <v>0</v>
      </c>
      <c r="Z92" s="448">
        <v>146.57692307692309</v>
      </c>
      <c r="AA92" s="448">
        <v>0</v>
      </c>
      <c r="AB92" s="448">
        <v>0</v>
      </c>
      <c r="AC92" s="448">
        <v>0</v>
      </c>
      <c r="AD92" s="448">
        <v>0</v>
      </c>
      <c r="AE92" s="448">
        <v>0</v>
      </c>
      <c r="AF92" s="858">
        <v>0</v>
      </c>
      <c r="AG92" s="448">
        <v>4</v>
      </c>
      <c r="AH92" s="448">
        <v>0</v>
      </c>
      <c r="AI92" s="448">
        <v>10</v>
      </c>
      <c r="AJ92" s="448">
        <v>0</v>
      </c>
      <c r="AK92" s="448">
        <v>8</v>
      </c>
      <c r="AL92" s="478">
        <v>4</v>
      </c>
      <c r="AM92" s="448">
        <v>0</v>
      </c>
      <c r="AN92" s="448">
        <v>0</v>
      </c>
      <c r="AO92" s="448">
        <v>0</v>
      </c>
      <c r="AP92" s="449">
        <v>172.57692307692309</v>
      </c>
      <c r="AQ92" s="689">
        <v>3.5594999999999999</v>
      </c>
      <c r="AR92" s="450">
        <v>0</v>
      </c>
      <c r="AS92" s="448">
        <v>0.5</v>
      </c>
      <c r="AT92" s="142">
        <v>81.769230769230774</v>
      </c>
      <c r="AU92" s="851" t="s">
        <v>573</v>
      </c>
      <c r="AV92" s="142">
        <v>86.750769230769237</v>
      </c>
      <c r="AW92" s="451">
        <v>86</v>
      </c>
      <c r="AX92" s="452">
        <v>3003</v>
      </c>
      <c r="AY92" s="650"/>
      <c r="AZ92" s="454"/>
      <c r="BA92" s="694"/>
      <c r="BB92" s="454"/>
      <c r="BC92" s="454"/>
      <c r="BD92" s="454"/>
      <c r="BE92" s="454"/>
      <c r="BF92" s="454"/>
      <c r="BG92" s="454"/>
      <c r="BH92" s="342"/>
      <c r="BI92" s="342"/>
      <c r="BJ92" s="342"/>
      <c r="BK92" s="342"/>
      <c r="BL92" s="342"/>
      <c r="BM92" s="342"/>
      <c r="BN92" s="342"/>
      <c r="BO92" s="342"/>
      <c r="BP92" s="333"/>
      <c r="BQ92" s="333"/>
      <c r="BR92" s="333"/>
      <c r="BS92" s="342"/>
      <c r="BT92" s="342"/>
      <c r="BU92" s="342"/>
      <c r="BV92" s="342"/>
      <c r="BW92" s="342"/>
      <c r="BX92" s="342"/>
      <c r="BY92" s="342"/>
      <c r="BZ92" s="342"/>
      <c r="CA92" s="342"/>
      <c r="CB92" s="333"/>
      <c r="CC92" s="333"/>
      <c r="CD92" s="333"/>
      <c r="CE92" s="333"/>
      <c r="CF92" s="333"/>
      <c r="CG92" s="333"/>
      <c r="CH92" s="333"/>
      <c r="CI92" s="333"/>
      <c r="CJ92" s="333"/>
      <c r="CK92" s="333"/>
      <c r="CL92" s="333"/>
      <c r="CM92" s="333"/>
      <c r="CN92" s="333"/>
      <c r="CO92" s="333"/>
      <c r="CP92" s="333"/>
      <c r="CQ92" s="333"/>
      <c r="CR92" s="333"/>
      <c r="CS92" s="333"/>
      <c r="CT92" s="333"/>
      <c r="CU92" s="333"/>
    </row>
    <row r="93" spans="1:99" s="486" customFormat="1" ht="36" customHeight="1">
      <c r="A93" s="437">
        <v>86</v>
      </c>
      <c r="B93" s="438" t="s">
        <v>658</v>
      </c>
      <c r="C93" s="445"/>
      <c r="D93" s="439" t="s">
        <v>659</v>
      </c>
      <c r="E93" s="440" t="s">
        <v>660</v>
      </c>
      <c r="F93" s="423" t="s">
        <v>112</v>
      </c>
      <c r="G93" s="445" t="s">
        <v>112</v>
      </c>
      <c r="H93" s="423" t="s">
        <v>114</v>
      </c>
      <c r="I93" s="713">
        <v>44013</v>
      </c>
      <c r="J93" s="445">
        <v>32210</v>
      </c>
      <c r="K93" s="445" t="s">
        <v>8</v>
      </c>
      <c r="L93" s="514" t="s">
        <v>13</v>
      </c>
      <c r="M93" s="442" t="s">
        <v>89</v>
      </c>
      <c r="N93" s="467"/>
      <c r="O93" s="445"/>
      <c r="P93" s="444">
        <v>206</v>
      </c>
      <c r="Q93" s="705">
        <v>26</v>
      </c>
      <c r="R93" s="705">
        <v>3</v>
      </c>
      <c r="S93" s="446">
        <v>15.5</v>
      </c>
      <c r="T93" s="446">
        <v>0</v>
      </c>
      <c r="U93" s="446">
        <v>0</v>
      </c>
      <c r="V93" s="446">
        <v>0</v>
      </c>
      <c r="W93" s="446">
        <v>0</v>
      </c>
      <c r="X93" s="446">
        <v>0</v>
      </c>
      <c r="Y93" s="646">
        <v>0</v>
      </c>
      <c r="Z93" s="448">
        <v>146.57692307692309</v>
      </c>
      <c r="AA93" s="448">
        <v>0</v>
      </c>
      <c r="AB93" s="448">
        <v>0</v>
      </c>
      <c r="AC93" s="448">
        <v>0</v>
      </c>
      <c r="AD93" s="448">
        <v>0</v>
      </c>
      <c r="AE93" s="448">
        <v>0</v>
      </c>
      <c r="AF93" s="858">
        <v>0</v>
      </c>
      <c r="AG93" s="448">
        <v>3</v>
      </c>
      <c r="AH93" s="448">
        <v>0</v>
      </c>
      <c r="AI93" s="448">
        <v>10</v>
      </c>
      <c r="AJ93" s="448">
        <v>0</v>
      </c>
      <c r="AK93" s="448">
        <v>8</v>
      </c>
      <c r="AL93" s="478">
        <v>4</v>
      </c>
      <c r="AM93" s="448">
        <v>0</v>
      </c>
      <c r="AN93" s="448">
        <v>0</v>
      </c>
      <c r="AO93" s="448">
        <v>0</v>
      </c>
      <c r="AP93" s="449">
        <v>171.57692307692309</v>
      </c>
      <c r="AQ93" s="689">
        <v>3.5387499999999998</v>
      </c>
      <c r="AR93" s="450">
        <v>0</v>
      </c>
      <c r="AS93" s="448">
        <v>0.5</v>
      </c>
      <c r="AT93" s="142">
        <v>58.461538461538467</v>
      </c>
      <c r="AU93" s="852" t="s">
        <v>711</v>
      </c>
      <c r="AV93" s="142">
        <v>109.07846153846153</v>
      </c>
      <c r="AW93" s="451">
        <v>109</v>
      </c>
      <c r="AX93" s="452">
        <v>314</v>
      </c>
      <c r="AY93" s="650"/>
      <c r="AZ93" s="454"/>
      <c r="BA93" s="694"/>
      <c r="BB93" s="454"/>
      <c r="BC93" s="454"/>
      <c r="BD93" s="454"/>
      <c r="BE93" s="454"/>
      <c r="BF93" s="454"/>
      <c r="BG93" s="454"/>
      <c r="BH93" s="342"/>
      <c r="BI93" s="342"/>
      <c r="BJ93" s="342"/>
      <c r="BK93" s="342"/>
      <c r="BL93" s="342"/>
      <c r="BM93" s="342"/>
      <c r="BN93" s="342"/>
      <c r="BO93" s="342"/>
      <c r="BP93" s="333"/>
      <c r="BQ93" s="333"/>
      <c r="BR93" s="333"/>
      <c r="BS93" s="342"/>
      <c r="BT93" s="342"/>
      <c r="BU93" s="342"/>
      <c r="BV93" s="342"/>
      <c r="BW93" s="342"/>
      <c r="BX93" s="342"/>
      <c r="BY93" s="342"/>
      <c r="BZ93" s="342"/>
      <c r="CA93" s="342"/>
      <c r="CB93" s="333"/>
      <c r="CC93" s="333"/>
      <c r="CD93" s="333"/>
      <c r="CE93" s="333"/>
      <c r="CF93" s="333"/>
      <c r="CG93" s="333"/>
      <c r="CH93" s="333"/>
      <c r="CI93" s="333"/>
      <c r="CJ93" s="333"/>
      <c r="CK93" s="333"/>
      <c r="CL93" s="333"/>
      <c r="CM93" s="333"/>
      <c r="CN93" s="333"/>
      <c r="CO93" s="333"/>
      <c r="CP93" s="333"/>
      <c r="CQ93" s="333"/>
      <c r="CR93" s="333"/>
      <c r="CS93" s="333"/>
      <c r="CT93" s="333"/>
      <c r="CU93" s="333"/>
    </row>
    <row r="94" spans="1:99" s="486" customFormat="1" ht="36" customHeight="1">
      <c r="A94" s="437">
        <v>87</v>
      </c>
      <c r="B94" s="438" t="s">
        <v>827</v>
      </c>
      <c r="C94" s="445"/>
      <c r="D94" s="439" t="s">
        <v>828</v>
      </c>
      <c r="E94" s="440" t="s">
        <v>829</v>
      </c>
      <c r="F94" s="423" t="s">
        <v>112</v>
      </c>
      <c r="G94" s="445" t="s">
        <v>112</v>
      </c>
      <c r="H94" s="423" t="s">
        <v>114</v>
      </c>
      <c r="I94" s="713">
        <v>44028</v>
      </c>
      <c r="J94" s="445">
        <v>35961</v>
      </c>
      <c r="K94" s="445" t="s">
        <v>7</v>
      </c>
      <c r="L94" s="514" t="s">
        <v>13</v>
      </c>
      <c r="M94" s="442" t="s">
        <v>89</v>
      </c>
      <c r="N94" s="467"/>
      <c r="O94" s="445">
        <v>1</v>
      </c>
      <c r="P94" s="444">
        <v>221</v>
      </c>
      <c r="Q94" s="705">
        <v>26</v>
      </c>
      <c r="R94" s="705">
        <v>3</v>
      </c>
      <c r="S94" s="446">
        <v>16.75</v>
      </c>
      <c r="T94" s="446">
        <v>0</v>
      </c>
      <c r="U94" s="446">
        <v>0</v>
      </c>
      <c r="V94" s="446">
        <v>0</v>
      </c>
      <c r="W94" s="446">
        <v>0</v>
      </c>
      <c r="X94" s="446">
        <v>0</v>
      </c>
      <c r="Y94" s="646">
        <v>0</v>
      </c>
      <c r="Z94" s="448">
        <v>167.875</v>
      </c>
      <c r="AA94" s="448">
        <v>0</v>
      </c>
      <c r="AB94" s="448">
        <v>0</v>
      </c>
      <c r="AC94" s="448">
        <v>0</v>
      </c>
      <c r="AD94" s="448">
        <v>0</v>
      </c>
      <c r="AE94" s="448">
        <v>0</v>
      </c>
      <c r="AF94" s="858">
        <v>0</v>
      </c>
      <c r="AG94" s="448">
        <v>3</v>
      </c>
      <c r="AH94" s="448">
        <v>0</v>
      </c>
      <c r="AI94" s="448">
        <v>10</v>
      </c>
      <c r="AJ94" s="448">
        <v>0</v>
      </c>
      <c r="AK94" s="448">
        <v>8</v>
      </c>
      <c r="AL94" s="478">
        <v>5.25</v>
      </c>
      <c r="AM94" s="448">
        <v>0</v>
      </c>
      <c r="AN94" s="448">
        <v>0</v>
      </c>
      <c r="AO94" s="448">
        <v>0</v>
      </c>
      <c r="AP94" s="449">
        <v>194.125</v>
      </c>
      <c r="AQ94" s="689">
        <v>4.0037500000000001</v>
      </c>
      <c r="AR94" s="450">
        <v>0</v>
      </c>
      <c r="AS94" s="448">
        <v>0.5</v>
      </c>
      <c r="AT94" s="142">
        <v>72</v>
      </c>
      <c r="AU94" s="852" t="s">
        <v>830</v>
      </c>
      <c r="AV94" s="142">
        <v>117.62</v>
      </c>
      <c r="AW94" s="451">
        <v>117</v>
      </c>
      <c r="AX94" s="452">
        <v>2480</v>
      </c>
      <c r="AY94" s="650"/>
      <c r="AZ94" s="454"/>
      <c r="BA94" s="694"/>
      <c r="BB94" s="454"/>
      <c r="BC94" s="454"/>
      <c r="BD94" s="454"/>
      <c r="BE94" s="454"/>
      <c r="BF94" s="454"/>
      <c r="BG94" s="454"/>
      <c r="BH94" s="342"/>
      <c r="BI94" s="342"/>
      <c r="BJ94" s="342"/>
      <c r="BK94" s="342"/>
      <c r="BL94" s="342"/>
      <c r="BM94" s="342"/>
      <c r="BN94" s="342"/>
      <c r="BO94" s="342"/>
      <c r="BP94" s="333"/>
      <c r="BQ94" s="333"/>
      <c r="BR94" s="333"/>
      <c r="BS94" s="342"/>
      <c r="BT94" s="342"/>
      <c r="BU94" s="342"/>
      <c r="BV94" s="342"/>
      <c r="BW94" s="342"/>
      <c r="BX94" s="342"/>
      <c r="BY94" s="342"/>
      <c r="BZ94" s="342"/>
      <c r="CA94" s="342"/>
      <c r="CB94" s="333"/>
      <c r="CC94" s="333"/>
      <c r="CD94" s="333"/>
      <c r="CE94" s="333"/>
      <c r="CF94" s="333"/>
      <c r="CG94" s="333"/>
      <c r="CH94" s="333"/>
      <c r="CI94" s="333"/>
      <c r="CJ94" s="333"/>
      <c r="CK94" s="333"/>
      <c r="CL94" s="333"/>
      <c r="CM94" s="333"/>
      <c r="CN94" s="333"/>
      <c r="CO94" s="333"/>
      <c r="CP94" s="333"/>
      <c r="CQ94" s="333"/>
      <c r="CR94" s="333"/>
      <c r="CS94" s="333"/>
      <c r="CT94" s="333"/>
      <c r="CU94" s="333"/>
    </row>
    <row r="95" spans="1:99" s="486" customFormat="1" ht="36" customHeight="1">
      <c r="A95" s="437">
        <v>88</v>
      </c>
      <c r="B95" s="438" t="s">
        <v>668</v>
      </c>
      <c r="C95" s="445"/>
      <c r="D95" s="439" t="s">
        <v>670</v>
      </c>
      <c r="E95" s="440" t="s">
        <v>669</v>
      </c>
      <c r="F95" s="423" t="s">
        <v>96</v>
      </c>
      <c r="G95" s="445" t="s">
        <v>126</v>
      </c>
      <c r="H95" s="423" t="s">
        <v>114</v>
      </c>
      <c r="I95" s="713">
        <v>44033</v>
      </c>
      <c r="J95" s="445">
        <v>30630</v>
      </c>
      <c r="K95" s="445" t="s">
        <v>8</v>
      </c>
      <c r="L95" s="514" t="s">
        <v>13</v>
      </c>
      <c r="M95" s="442" t="s">
        <v>89</v>
      </c>
      <c r="N95" s="442"/>
      <c r="O95" s="445">
        <v>2</v>
      </c>
      <c r="P95" s="444">
        <v>203</v>
      </c>
      <c r="Q95" s="705">
        <v>26</v>
      </c>
      <c r="R95" s="705">
        <v>3</v>
      </c>
      <c r="S95" s="446">
        <v>13.5</v>
      </c>
      <c r="T95" s="446">
        <v>0</v>
      </c>
      <c r="U95" s="446">
        <v>0</v>
      </c>
      <c r="V95" s="446">
        <v>0</v>
      </c>
      <c r="W95" s="446">
        <v>0</v>
      </c>
      <c r="X95" s="446">
        <v>0</v>
      </c>
      <c r="Y95" s="646">
        <v>0</v>
      </c>
      <c r="Z95" s="448">
        <v>128.82692307692307</v>
      </c>
      <c r="AA95" s="448">
        <v>0</v>
      </c>
      <c r="AB95" s="448">
        <v>0</v>
      </c>
      <c r="AC95" s="448">
        <v>0</v>
      </c>
      <c r="AD95" s="448">
        <v>0</v>
      </c>
      <c r="AE95" s="448">
        <v>0</v>
      </c>
      <c r="AF95" s="858">
        <v>0</v>
      </c>
      <c r="AG95" s="448">
        <v>3</v>
      </c>
      <c r="AH95" s="448">
        <v>0</v>
      </c>
      <c r="AI95" s="448">
        <v>10</v>
      </c>
      <c r="AJ95" s="448">
        <v>0</v>
      </c>
      <c r="AK95" s="448">
        <v>8</v>
      </c>
      <c r="AL95" s="478">
        <v>2</v>
      </c>
      <c r="AM95" s="448">
        <v>0</v>
      </c>
      <c r="AN95" s="448">
        <v>0</v>
      </c>
      <c r="AO95" s="448">
        <v>0</v>
      </c>
      <c r="AP95" s="449">
        <v>151.82692307692307</v>
      </c>
      <c r="AQ95" s="689">
        <v>3.1315</v>
      </c>
      <c r="AR95" s="450">
        <v>0</v>
      </c>
      <c r="AS95" s="448">
        <v>0.5</v>
      </c>
      <c r="AT95" s="142">
        <v>57.653846153846153</v>
      </c>
      <c r="AU95" s="852" t="s">
        <v>717</v>
      </c>
      <c r="AV95" s="142">
        <v>90.546153846153828</v>
      </c>
      <c r="AW95" s="451">
        <v>90</v>
      </c>
      <c r="AX95" s="452">
        <v>2185</v>
      </c>
      <c r="AY95" s="650"/>
      <c r="AZ95" s="454"/>
      <c r="BA95" s="694"/>
      <c r="BB95" s="454"/>
      <c r="BC95" s="454"/>
      <c r="BD95" s="454"/>
      <c r="BE95" s="454"/>
      <c r="BF95" s="454"/>
      <c r="BG95" s="454"/>
      <c r="BH95" s="342"/>
      <c r="BI95" s="342"/>
      <c r="BJ95" s="342"/>
      <c r="BK95" s="342"/>
      <c r="BL95" s="342"/>
      <c r="BM95" s="342"/>
      <c r="BN95" s="342"/>
      <c r="BO95" s="342"/>
      <c r="BP95" s="333"/>
      <c r="BQ95" s="333"/>
      <c r="BR95" s="333"/>
      <c r="BS95" s="342"/>
      <c r="BT95" s="342"/>
      <c r="BU95" s="342"/>
      <c r="BV95" s="342"/>
      <c r="BW95" s="342"/>
      <c r="BX95" s="342"/>
      <c r="BY95" s="342"/>
      <c r="BZ95" s="342"/>
      <c r="CA95" s="342"/>
      <c r="CB95" s="333"/>
      <c r="CC95" s="333"/>
      <c r="CD95" s="333"/>
      <c r="CE95" s="333"/>
      <c r="CF95" s="333"/>
      <c r="CG95" s="333"/>
      <c r="CH95" s="333"/>
      <c r="CI95" s="333"/>
      <c r="CJ95" s="333"/>
      <c r="CK95" s="333"/>
      <c r="CL95" s="333"/>
      <c r="CM95" s="333"/>
      <c r="CN95" s="333"/>
      <c r="CO95" s="333"/>
      <c r="CP95" s="333"/>
      <c r="CQ95" s="333"/>
      <c r="CR95" s="333"/>
      <c r="CS95" s="333"/>
      <c r="CT95" s="333"/>
      <c r="CU95" s="333"/>
    </row>
    <row r="96" spans="1:99" s="486" customFormat="1" ht="36" customHeight="1">
      <c r="A96" s="437">
        <v>89</v>
      </c>
      <c r="B96" s="438" t="s">
        <v>662</v>
      </c>
      <c r="C96" s="445"/>
      <c r="D96" s="439" t="s">
        <v>356</v>
      </c>
      <c r="E96" s="440" t="s">
        <v>357</v>
      </c>
      <c r="F96" s="423" t="s">
        <v>113</v>
      </c>
      <c r="G96" s="445" t="s">
        <v>113</v>
      </c>
      <c r="H96" s="423" t="s">
        <v>91</v>
      </c>
      <c r="I96" s="713">
        <v>44033</v>
      </c>
      <c r="J96" s="445">
        <v>36280</v>
      </c>
      <c r="K96" s="445" t="s">
        <v>7</v>
      </c>
      <c r="L96" s="514" t="s">
        <v>13</v>
      </c>
      <c r="M96" s="442" t="s">
        <v>89</v>
      </c>
      <c r="N96" s="467"/>
      <c r="O96" s="510"/>
      <c r="P96" s="444">
        <v>200</v>
      </c>
      <c r="Q96" s="705">
        <v>26</v>
      </c>
      <c r="R96" s="705">
        <v>3</v>
      </c>
      <c r="S96" s="446">
        <v>18.75</v>
      </c>
      <c r="T96" s="446">
        <v>0</v>
      </c>
      <c r="U96" s="446">
        <v>0</v>
      </c>
      <c r="V96" s="446">
        <v>0</v>
      </c>
      <c r="W96" s="446">
        <v>0</v>
      </c>
      <c r="X96" s="446">
        <v>0</v>
      </c>
      <c r="Y96" s="646">
        <v>0</v>
      </c>
      <c r="Z96" s="448">
        <v>167.30769230769232</v>
      </c>
      <c r="AA96" s="448">
        <v>0</v>
      </c>
      <c r="AB96" s="448">
        <v>0</v>
      </c>
      <c r="AC96" s="448">
        <v>0</v>
      </c>
      <c r="AD96" s="448">
        <v>0</v>
      </c>
      <c r="AE96" s="448">
        <v>0</v>
      </c>
      <c r="AF96" s="858">
        <v>0</v>
      </c>
      <c r="AG96" s="448">
        <v>3</v>
      </c>
      <c r="AH96" s="448">
        <v>0</v>
      </c>
      <c r="AI96" s="448">
        <v>10</v>
      </c>
      <c r="AJ96" s="448">
        <v>0</v>
      </c>
      <c r="AK96" s="448">
        <v>8</v>
      </c>
      <c r="AL96" s="478">
        <v>7</v>
      </c>
      <c r="AM96" s="448">
        <v>0</v>
      </c>
      <c r="AN96" s="448">
        <v>0</v>
      </c>
      <c r="AO96" s="448">
        <v>0</v>
      </c>
      <c r="AP96" s="449">
        <v>195.30769230769232</v>
      </c>
      <c r="AQ96" s="689">
        <v>4.0282499999999999</v>
      </c>
      <c r="AR96" s="450">
        <v>0</v>
      </c>
      <c r="AS96" s="448">
        <v>0.5</v>
      </c>
      <c r="AT96" s="142">
        <v>102.48076923076923</v>
      </c>
      <c r="AU96" s="852" t="s">
        <v>718</v>
      </c>
      <c r="AV96" s="142">
        <v>88.299230769230775</v>
      </c>
      <c r="AW96" s="451">
        <v>88</v>
      </c>
      <c r="AX96" s="452">
        <v>1197</v>
      </c>
      <c r="AY96" s="650"/>
      <c r="AZ96" s="454"/>
      <c r="BA96" s="694"/>
      <c r="BB96" s="454"/>
      <c r="BC96" s="454"/>
      <c r="BD96" s="454"/>
      <c r="BE96" s="454"/>
      <c r="BF96" s="454"/>
      <c r="BG96" s="454"/>
      <c r="BH96" s="342"/>
      <c r="BI96" s="342"/>
      <c r="BJ96" s="342"/>
      <c r="BK96" s="342"/>
      <c r="BL96" s="342"/>
      <c r="BM96" s="342"/>
      <c r="BN96" s="342"/>
      <c r="BO96" s="342"/>
      <c r="BP96" s="333"/>
      <c r="BQ96" s="333"/>
      <c r="BR96" s="333"/>
      <c r="BS96" s="342"/>
      <c r="BT96" s="342"/>
      <c r="BU96" s="342"/>
      <c r="BV96" s="342"/>
      <c r="BW96" s="342"/>
      <c r="BX96" s="342"/>
      <c r="BY96" s="342"/>
      <c r="BZ96" s="342"/>
      <c r="CA96" s="342"/>
      <c r="CB96" s="333"/>
      <c r="CC96" s="333"/>
      <c r="CD96" s="333"/>
      <c r="CE96" s="333"/>
      <c r="CF96" s="333"/>
      <c r="CG96" s="333"/>
      <c r="CH96" s="333"/>
      <c r="CI96" s="333"/>
      <c r="CJ96" s="333"/>
      <c r="CK96" s="333"/>
      <c r="CL96" s="333"/>
      <c r="CM96" s="333"/>
      <c r="CN96" s="333"/>
      <c r="CO96" s="333"/>
      <c r="CP96" s="333"/>
      <c r="CQ96" s="333"/>
      <c r="CR96" s="333"/>
      <c r="CS96" s="333"/>
      <c r="CT96" s="333"/>
      <c r="CU96" s="333"/>
    </row>
    <row r="97" spans="1:99" s="486" customFormat="1" ht="36" customHeight="1">
      <c r="A97" s="437">
        <v>90</v>
      </c>
      <c r="B97" s="438" t="s">
        <v>663</v>
      </c>
      <c r="C97" s="445"/>
      <c r="D97" s="439" t="s">
        <v>305</v>
      </c>
      <c r="E97" s="440" t="s">
        <v>304</v>
      </c>
      <c r="F97" s="423" t="s">
        <v>151</v>
      </c>
      <c r="G97" s="445" t="s">
        <v>151</v>
      </c>
      <c r="H97" s="423" t="s">
        <v>91</v>
      </c>
      <c r="I97" s="713">
        <v>44033</v>
      </c>
      <c r="J97" s="445">
        <v>33593</v>
      </c>
      <c r="K97" s="445" t="s">
        <v>7</v>
      </c>
      <c r="L97" s="514" t="s">
        <v>13</v>
      </c>
      <c r="M97" s="442" t="s">
        <v>89</v>
      </c>
      <c r="N97" s="442"/>
      <c r="O97" s="445">
        <v>2</v>
      </c>
      <c r="P97" s="444">
        <v>200</v>
      </c>
      <c r="Q97" s="705">
        <v>26</v>
      </c>
      <c r="R97" s="705">
        <v>3</v>
      </c>
      <c r="S97" s="446">
        <v>9.75</v>
      </c>
      <c r="T97" s="446">
        <v>0</v>
      </c>
      <c r="U97" s="446">
        <v>0</v>
      </c>
      <c r="V97" s="446">
        <v>6.75</v>
      </c>
      <c r="W97" s="446">
        <v>0</v>
      </c>
      <c r="X97" s="446">
        <v>0</v>
      </c>
      <c r="Y97" s="646">
        <v>1</v>
      </c>
      <c r="Z97" s="448">
        <v>98.07692307692308</v>
      </c>
      <c r="AA97" s="448">
        <v>0</v>
      </c>
      <c r="AB97" s="448">
        <v>0</v>
      </c>
      <c r="AC97" s="448">
        <v>0</v>
      </c>
      <c r="AD97" s="448">
        <v>77.884615384615387</v>
      </c>
      <c r="AE97" s="448">
        <v>0</v>
      </c>
      <c r="AF97" s="858">
        <v>0.55040515605213614</v>
      </c>
      <c r="AG97" s="448">
        <v>3</v>
      </c>
      <c r="AH97" s="448">
        <v>0</v>
      </c>
      <c r="AI97" s="448">
        <v>10</v>
      </c>
      <c r="AJ97" s="448">
        <v>0</v>
      </c>
      <c r="AK97" s="448">
        <v>8</v>
      </c>
      <c r="AL97" s="478">
        <v>4.5</v>
      </c>
      <c r="AM97" s="448">
        <v>0</v>
      </c>
      <c r="AN97" s="448">
        <v>0</v>
      </c>
      <c r="AO97" s="448">
        <v>0</v>
      </c>
      <c r="AP97" s="449">
        <v>202.01194361759059</v>
      </c>
      <c r="AQ97" s="689">
        <v>4.1665000000000001</v>
      </c>
      <c r="AR97" s="450">
        <v>0</v>
      </c>
      <c r="AS97" s="448">
        <v>0.5</v>
      </c>
      <c r="AT97" s="142">
        <v>89.15384615384616</v>
      </c>
      <c r="AU97" s="852" t="s">
        <v>719</v>
      </c>
      <c r="AV97" s="142">
        <v>108.19615384615383</v>
      </c>
      <c r="AW97" s="451">
        <v>108</v>
      </c>
      <c r="AX97" s="452">
        <v>785</v>
      </c>
      <c r="AY97" s="650"/>
      <c r="AZ97" s="454"/>
      <c r="BA97" s="694"/>
      <c r="BB97" s="454"/>
      <c r="BC97" s="454"/>
      <c r="BD97" s="454"/>
      <c r="BE97" s="454"/>
      <c r="BF97" s="454"/>
      <c r="BG97" s="454"/>
      <c r="BH97" s="342"/>
      <c r="BI97" s="342"/>
      <c r="BJ97" s="342"/>
      <c r="BK97" s="342"/>
      <c r="BL97" s="342"/>
      <c r="BM97" s="342"/>
      <c r="BN97" s="342"/>
      <c r="BO97" s="342"/>
      <c r="BP97" s="333"/>
      <c r="BQ97" s="333"/>
      <c r="BR97" s="333"/>
      <c r="BS97" s="342"/>
      <c r="BT97" s="342"/>
      <c r="BU97" s="342"/>
      <c r="BV97" s="342"/>
      <c r="BW97" s="342"/>
      <c r="BX97" s="342"/>
      <c r="BY97" s="342"/>
      <c r="BZ97" s="342"/>
      <c r="CA97" s="342"/>
      <c r="CB97" s="333"/>
      <c r="CC97" s="333"/>
      <c r="CD97" s="333"/>
      <c r="CE97" s="333"/>
      <c r="CF97" s="333"/>
      <c r="CG97" s="333"/>
      <c r="CH97" s="333"/>
      <c r="CI97" s="333"/>
      <c r="CJ97" s="333"/>
      <c r="CK97" s="333"/>
      <c r="CL97" s="333"/>
      <c r="CM97" s="333"/>
      <c r="CN97" s="333"/>
      <c r="CO97" s="333"/>
      <c r="CP97" s="333"/>
      <c r="CQ97" s="333"/>
      <c r="CR97" s="333"/>
      <c r="CS97" s="333"/>
      <c r="CT97" s="333"/>
      <c r="CU97" s="333"/>
    </row>
    <row r="98" spans="1:99" s="486" customFormat="1" ht="36" customHeight="1">
      <c r="A98" s="437">
        <v>91</v>
      </c>
      <c r="B98" s="438" t="s">
        <v>664</v>
      </c>
      <c r="C98" s="445"/>
      <c r="D98" s="439" t="s">
        <v>471</v>
      </c>
      <c r="E98" s="440" t="s">
        <v>472</v>
      </c>
      <c r="F98" s="423" t="s">
        <v>151</v>
      </c>
      <c r="G98" s="445" t="s">
        <v>151</v>
      </c>
      <c r="H98" s="423" t="s">
        <v>283</v>
      </c>
      <c r="I98" s="713">
        <v>44033</v>
      </c>
      <c r="J98" s="445">
        <v>31645</v>
      </c>
      <c r="K98" s="445" t="s">
        <v>8</v>
      </c>
      <c r="L98" s="514" t="s">
        <v>13</v>
      </c>
      <c r="M98" s="442" t="s">
        <v>89</v>
      </c>
      <c r="N98" s="442"/>
      <c r="O98" s="445">
        <v>2</v>
      </c>
      <c r="P98" s="444">
        <v>200</v>
      </c>
      <c r="Q98" s="705">
        <v>26</v>
      </c>
      <c r="R98" s="705">
        <v>0</v>
      </c>
      <c r="S98" s="446">
        <v>0</v>
      </c>
      <c r="T98" s="446">
        <v>0</v>
      </c>
      <c r="U98" s="446">
        <v>0</v>
      </c>
      <c r="V98" s="466">
        <v>0</v>
      </c>
      <c r="W98" s="446">
        <v>0</v>
      </c>
      <c r="X98" s="446">
        <v>0</v>
      </c>
      <c r="Y98" s="646">
        <v>0</v>
      </c>
      <c r="Z98" s="448">
        <v>0</v>
      </c>
      <c r="AA98" s="448">
        <v>0</v>
      </c>
      <c r="AB98" s="448">
        <v>0</v>
      </c>
      <c r="AC98" s="448">
        <v>0</v>
      </c>
      <c r="AD98" s="448">
        <v>0</v>
      </c>
      <c r="AE98" s="448">
        <v>0</v>
      </c>
      <c r="AF98" s="858">
        <v>0</v>
      </c>
      <c r="AG98" s="448">
        <v>0</v>
      </c>
      <c r="AH98" s="448">
        <v>0</v>
      </c>
      <c r="AI98" s="448">
        <v>0</v>
      </c>
      <c r="AJ98" s="448">
        <v>0</v>
      </c>
      <c r="AK98" s="448">
        <v>0</v>
      </c>
      <c r="AL98" s="478">
        <v>0</v>
      </c>
      <c r="AM98" s="448">
        <v>0</v>
      </c>
      <c r="AN98" s="448">
        <v>0</v>
      </c>
      <c r="AO98" s="448">
        <v>0</v>
      </c>
      <c r="AP98" s="449">
        <v>0</v>
      </c>
      <c r="AQ98" s="689">
        <v>0</v>
      </c>
      <c r="AR98" s="450">
        <v>0</v>
      </c>
      <c r="AS98" s="448"/>
      <c r="AT98" s="142">
        <v>0</v>
      </c>
      <c r="AU98" s="853" t="s">
        <v>721</v>
      </c>
      <c r="AV98" s="142">
        <v>0</v>
      </c>
      <c r="AW98" s="451">
        <v>0</v>
      </c>
      <c r="AX98" s="452">
        <v>0</v>
      </c>
      <c r="AY98" s="767" t="s">
        <v>924</v>
      </c>
      <c r="AZ98" s="454"/>
      <c r="BA98" s="694"/>
      <c r="BB98" s="454"/>
      <c r="BC98" s="454"/>
      <c r="BD98" s="454"/>
      <c r="BE98" s="454"/>
      <c r="BF98" s="454"/>
      <c r="BG98" s="454"/>
      <c r="BH98" s="342"/>
      <c r="BI98" s="342"/>
      <c r="BJ98" s="342"/>
      <c r="BK98" s="342"/>
      <c r="BL98" s="342"/>
      <c r="BM98" s="342"/>
      <c r="BN98" s="342"/>
      <c r="BO98" s="342"/>
      <c r="BP98" s="333"/>
      <c r="BQ98" s="333"/>
      <c r="BR98" s="333"/>
      <c r="BS98" s="342"/>
      <c r="BT98" s="342"/>
      <c r="BU98" s="342"/>
      <c r="BV98" s="342"/>
      <c r="BW98" s="342"/>
      <c r="BX98" s="342"/>
      <c r="BY98" s="342"/>
      <c r="BZ98" s="342"/>
      <c r="CA98" s="342"/>
      <c r="CB98" s="333"/>
      <c r="CC98" s="333"/>
      <c r="CD98" s="333"/>
      <c r="CE98" s="333"/>
      <c r="CF98" s="333"/>
      <c r="CG98" s="333"/>
      <c r="CH98" s="333"/>
      <c r="CI98" s="333"/>
      <c r="CJ98" s="333"/>
      <c r="CK98" s="333"/>
      <c r="CL98" s="333"/>
      <c r="CM98" s="333"/>
      <c r="CN98" s="333"/>
      <c r="CO98" s="333"/>
      <c r="CP98" s="333"/>
      <c r="CQ98" s="333"/>
      <c r="CR98" s="333"/>
      <c r="CS98" s="333"/>
      <c r="CT98" s="333"/>
      <c r="CU98" s="333"/>
    </row>
    <row r="99" spans="1:99" s="486" customFormat="1" ht="36" customHeight="1">
      <c r="A99" s="437">
        <v>92</v>
      </c>
      <c r="B99" s="438" t="s">
        <v>667</v>
      </c>
      <c r="C99" s="445"/>
      <c r="D99" s="439" t="s">
        <v>665</v>
      </c>
      <c r="E99" s="440" t="s">
        <v>666</v>
      </c>
      <c r="F99" s="423" t="s">
        <v>151</v>
      </c>
      <c r="G99" s="445" t="s">
        <v>151</v>
      </c>
      <c r="H99" s="423" t="s">
        <v>283</v>
      </c>
      <c r="I99" s="713">
        <v>44033</v>
      </c>
      <c r="J99" s="445">
        <v>33654</v>
      </c>
      <c r="K99" s="445" t="s">
        <v>8</v>
      </c>
      <c r="L99" s="514" t="s">
        <v>13</v>
      </c>
      <c r="M99" s="442"/>
      <c r="N99" s="442" t="s">
        <v>89</v>
      </c>
      <c r="O99" s="445"/>
      <c r="P99" s="444">
        <v>200</v>
      </c>
      <c r="Q99" s="705">
        <v>26</v>
      </c>
      <c r="R99" s="705">
        <v>3</v>
      </c>
      <c r="S99" s="446">
        <v>19</v>
      </c>
      <c r="T99" s="446">
        <v>0</v>
      </c>
      <c r="U99" s="446">
        <v>0</v>
      </c>
      <c r="V99" s="446">
        <v>0</v>
      </c>
      <c r="W99" s="446">
        <v>0</v>
      </c>
      <c r="X99" s="446">
        <v>0</v>
      </c>
      <c r="Y99" s="646">
        <v>0</v>
      </c>
      <c r="Z99" s="448">
        <v>169.23076923076923</v>
      </c>
      <c r="AA99" s="448">
        <v>0</v>
      </c>
      <c r="AB99" s="448">
        <v>0</v>
      </c>
      <c r="AC99" s="448">
        <v>0</v>
      </c>
      <c r="AD99" s="448">
        <v>0</v>
      </c>
      <c r="AE99" s="448">
        <v>0</v>
      </c>
      <c r="AF99" s="858">
        <v>0</v>
      </c>
      <c r="AG99" s="448">
        <v>3</v>
      </c>
      <c r="AH99" s="448">
        <v>0</v>
      </c>
      <c r="AI99" s="448">
        <v>10</v>
      </c>
      <c r="AJ99" s="448">
        <v>0</v>
      </c>
      <c r="AK99" s="448">
        <v>8</v>
      </c>
      <c r="AL99" s="478">
        <v>7.5</v>
      </c>
      <c r="AM99" s="448">
        <v>0</v>
      </c>
      <c r="AN99" s="448">
        <v>0</v>
      </c>
      <c r="AO99" s="448">
        <v>0</v>
      </c>
      <c r="AP99" s="449">
        <v>197.73076923076923</v>
      </c>
      <c r="AQ99" s="689">
        <v>4.0335000000000001</v>
      </c>
      <c r="AR99" s="450">
        <v>0</v>
      </c>
      <c r="AS99" s="448">
        <v>0.5</v>
      </c>
      <c r="AT99" s="142">
        <v>100.30769230769231</v>
      </c>
      <c r="AU99" s="852" t="s">
        <v>712</v>
      </c>
      <c r="AV99" s="142">
        <v>92.892307692307682</v>
      </c>
      <c r="AW99" s="451">
        <v>92</v>
      </c>
      <c r="AX99" s="452">
        <v>3569</v>
      </c>
      <c r="AY99" s="650"/>
      <c r="AZ99" s="454"/>
      <c r="BA99" s="694"/>
      <c r="BB99" s="454"/>
      <c r="BC99" s="454"/>
      <c r="BD99" s="454"/>
      <c r="BE99" s="454"/>
      <c r="BF99" s="454"/>
      <c r="BG99" s="454"/>
      <c r="BH99" s="342"/>
      <c r="BI99" s="342"/>
      <c r="BJ99" s="342"/>
      <c r="BK99" s="342"/>
      <c r="BL99" s="342"/>
      <c r="BM99" s="342"/>
      <c r="BN99" s="342"/>
      <c r="BO99" s="342"/>
      <c r="BP99" s="333"/>
      <c r="BQ99" s="333"/>
      <c r="BR99" s="333"/>
      <c r="BS99" s="342"/>
      <c r="BT99" s="342"/>
      <c r="BU99" s="342"/>
      <c r="BV99" s="342"/>
      <c r="BW99" s="342"/>
      <c r="BX99" s="342"/>
      <c r="BY99" s="342"/>
      <c r="BZ99" s="342"/>
      <c r="CA99" s="342"/>
      <c r="CB99" s="333"/>
      <c r="CC99" s="333"/>
      <c r="CD99" s="333"/>
      <c r="CE99" s="333"/>
      <c r="CF99" s="333"/>
      <c r="CG99" s="333"/>
      <c r="CH99" s="333"/>
      <c r="CI99" s="333"/>
      <c r="CJ99" s="333"/>
      <c r="CK99" s="333"/>
      <c r="CL99" s="333"/>
      <c r="CM99" s="333"/>
      <c r="CN99" s="333"/>
      <c r="CO99" s="333"/>
      <c r="CP99" s="333"/>
      <c r="CQ99" s="333"/>
      <c r="CR99" s="333"/>
      <c r="CS99" s="333"/>
      <c r="CT99" s="333"/>
      <c r="CU99" s="333"/>
    </row>
    <row r="100" spans="1:99" s="486" customFormat="1" ht="36" customHeight="1">
      <c r="A100" s="437">
        <v>93</v>
      </c>
      <c r="B100" s="438" t="s">
        <v>671</v>
      </c>
      <c r="C100" s="445"/>
      <c r="D100" s="439" t="s">
        <v>145</v>
      </c>
      <c r="E100" s="440" t="s">
        <v>146</v>
      </c>
      <c r="F100" s="423" t="s">
        <v>151</v>
      </c>
      <c r="G100" s="445" t="s">
        <v>151</v>
      </c>
      <c r="H100" s="423" t="s">
        <v>283</v>
      </c>
      <c r="I100" s="713">
        <v>44033</v>
      </c>
      <c r="J100" s="445">
        <v>35131</v>
      </c>
      <c r="K100" s="445" t="s">
        <v>8</v>
      </c>
      <c r="L100" s="514" t="s">
        <v>13</v>
      </c>
      <c r="M100" s="442"/>
      <c r="N100" s="442" t="s">
        <v>89</v>
      </c>
      <c r="O100" s="445"/>
      <c r="P100" s="444">
        <v>200</v>
      </c>
      <c r="Q100" s="705">
        <v>26</v>
      </c>
      <c r="R100" s="705">
        <v>3</v>
      </c>
      <c r="S100" s="446">
        <v>17.5</v>
      </c>
      <c r="T100" s="446">
        <v>0</v>
      </c>
      <c r="U100" s="446">
        <v>0</v>
      </c>
      <c r="V100" s="466">
        <v>0</v>
      </c>
      <c r="W100" s="446">
        <v>0</v>
      </c>
      <c r="X100" s="446">
        <v>0</v>
      </c>
      <c r="Y100" s="646">
        <v>0</v>
      </c>
      <c r="Z100" s="448">
        <v>157.69230769230771</v>
      </c>
      <c r="AA100" s="448">
        <v>0</v>
      </c>
      <c r="AB100" s="448">
        <v>0</v>
      </c>
      <c r="AC100" s="448">
        <v>0</v>
      </c>
      <c r="AD100" s="448">
        <v>0</v>
      </c>
      <c r="AE100" s="448">
        <v>0</v>
      </c>
      <c r="AF100" s="858">
        <v>0</v>
      </c>
      <c r="AG100" s="448">
        <v>3</v>
      </c>
      <c r="AH100" s="448">
        <v>0</v>
      </c>
      <c r="AI100" s="448">
        <v>10</v>
      </c>
      <c r="AJ100" s="448">
        <v>0</v>
      </c>
      <c r="AK100" s="448">
        <v>8</v>
      </c>
      <c r="AL100" s="478">
        <v>6</v>
      </c>
      <c r="AM100" s="448">
        <v>0</v>
      </c>
      <c r="AN100" s="448">
        <v>0</v>
      </c>
      <c r="AO100" s="448">
        <v>0</v>
      </c>
      <c r="AP100" s="449">
        <v>184.69230769230771</v>
      </c>
      <c r="AQ100" s="689">
        <v>3.80925</v>
      </c>
      <c r="AR100" s="450">
        <v>0</v>
      </c>
      <c r="AS100" s="448">
        <v>0.5</v>
      </c>
      <c r="AT100" s="142">
        <v>87.269230769230774</v>
      </c>
      <c r="AU100" s="852" t="s">
        <v>713</v>
      </c>
      <c r="AV100" s="142">
        <v>93.110769230769222</v>
      </c>
      <c r="AW100" s="451">
        <v>93</v>
      </c>
      <c r="AX100" s="452">
        <v>443</v>
      </c>
      <c r="AY100" s="650"/>
      <c r="AZ100" s="454"/>
      <c r="BA100" s="694"/>
      <c r="BB100" s="454"/>
      <c r="BC100" s="454"/>
      <c r="BD100" s="454"/>
      <c r="BE100" s="454"/>
      <c r="BF100" s="454"/>
      <c r="BG100" s="454"/>
      <c r="BH100" s="342"/>
      <c r="BI100" s="342"/>
      <c r="BJ100" s="342"/>
      <c r="BK100" s="342"/>
      <c r="BL100" s="342"/>
      <c r="BM100" s="342"/>
      <c r="BN100" s="342"/>
      <c r="BO100" s="342"/>
      <c r="BP100" s="333"/>
      <c r="BQ100" s="333"/>
      <c r="BR100" s="333"/>
      <c r="BS100" s="342"/>
      <c r="BT100" s="342"/>
      <c r="BU100" s="342"/>
      <c r="BV100" s="342"/>
      <c r="BW100" s="342"/>
      <c r="BX100" s="342"/>
      <c r="BY100" s="342"/>
      <c r="BZ100" s="342"/>
      <c r="CA100" s="342"/>
      <c r="CB100" s="333"/>
      <c r="CC100" s="333"/>
      <c r="CD100" s="333"/>
      <c r="CE100" s="333"/>
      <c r="CF100" s="333"/>
      <c r="CG100" s="333"/>
      <c r="CH100" s="333"/>
      <c r="CI100" s="333"/>
      <c r="CJ100" s="333"/>
      <c r="CK100" s="333"/>
      <c r="CL100" s="333"/>
      <c r="CM100" s="333"/>
      <c r="CN100" s="333"/>
      <c r="CO100" s="333"/>
      <c r="CP100" s="333"/>
      <c r="CQ100" s="333"/>
      <c r="CR100" s="333"/>
      <c r="CS100" s="333"/>
      <c r="CT100" s="333"/>
      <c r="CU100" s="333"/>
    </row>
    <row r="101" spans="1:99" s="486" customFormat="1" ht="36" customHeight="1">
      <c r="A101" s="437">
        <v>94</v>
      </c>
      <c r="B101" s="438" t="s">
        <v>672</v>
      </c>
      <c r="C101" s="445"/>
      <c r="D101" s="439" t="s">
        <v>673</v>
      </c>
      <c r="E101" s="440" t="s">
        <v>674</v>
      </c>
      <c r="F101" s="423" t="s">
        <v>151</v>
      </c>
      <c r="G101" s="445" t="s">
        <v>151</v>
      </c>
      <c r="H101" s="423" t="s">
        <v>283</v>
      </c>
      <c r="I101" s="713">
        <v>44037</v>
      </c>
      <c r="J101" s="445">
        <v>30635</v>
      </c>
      <c r="K101" s="445" t="s">
        <v>8</v>
      </c>
      <c r="L101" s="514" t="s">
        <v>13</v>
      </c>
      <c r="M101" s="442" t="s">
        <v>89</v>
      </c>
      <c r="N101" s="442"/>
      <c r="O101" s="445">
        <v>3</v>
      </c>
      <c r="P101" s="444">
        <v>200</v>
      </c>
      <c r="Q101" s="705">
        <v>26</v>
      </c>
      <c r="R101" s="705">
        <v>3</v>
      </c>
      <c r="S101" s="446">
        <v>17</v>
      </c>
      <c r="T101" s="446">
        <v>0</v>
      </c>
      <c r="U101" s="446">
        <v>0</v>
      </c>
      <c r="V101" s="446">
        <v>0</v>
      </c>
      <c r="W101" s="446">
        <v>0</v>
      </c>
      <c r="X101" s="446">
        <v>0</v>
      </c>
      <c r="Y101" s="646">
        <v>0</v>
      </c>
      <c r="Z101" s="448">
        <v>153.84615384615384</v>
      </c>
      <c r="AA101" s="448">
        <v>0</v>
      </c>
      <c r="AB101" s="448">
        <v>0</v>
      </c>
      <c r="AC101" s="448">
        <v>0</v>
      </c>
      <c r="AD101" s="448">
        <v>0</v>
      </c>
      <c r="AE101" s="448">
        <v>0</v>
      </c>
      <c r="AF101" s="858">
        <v>0</v>
      </c>
      <c r="AG101" s="448">
        <v>3</v>
      </c>
      <c r="AH101" s="448">
        <v>0</v>
      </c>
      <c r="AI101" s="448">
        <v>10</v>
      </c>
      <c r="AJ101" s="448">
        <v>0</v>
      </c>
      <c r="AK101" s="448">
        <v>8</v>
      </c>
      <c r="AL101" s="478">
        <v>5.5</v>
      </c>
      <c r="AM101" s="448">
        <v>0</v>
      </c>
      <c r="AN101" s="448">
        <v>0</v>
      </c>
      <c r="AO101" s="448">
        <v>0</v>
      </c>
      <c r="AP101" s="449">
        <v>180.34615384615384</v>
      </c>
      <c r="AQ101" s="689">
        <v>3.7197499999999999</v>
      </c>
      <c r="AR101" s="450">
        <v>0</v>
      </c>
      <c r="AS101" s="448">
        <v>0.5</v>
      </c>
      <c r="AT101" s="142">
        <v>87.269230769230774</v>
      </c>
      <c r="AU101" s="852" t="s">
        <v>715</v>
      </c>
      <c r="AV101" s="142">
        <v>88.860769230769222</v>
      </c>
      <c r="AW101" s="451">
        <v>88</v>
      </c>
      <c r="AX101" s="452">
        <v>3443</v>
      </c>
      <c r="AY101" s="650"/>
      <c r="AZ101" s="454"/>
      <c r="BA101" s="694"/>
      <c r="BB101" s="454"/>
      <c r="BC101" s="454"/>
      <c r="BD101" s="454"/>
      <c r="BE101" s="454"/>
      <c r="BF101" s="454"/>
      <c r="BG101" s="454"/>
      <c r="BH101" s="342"/>
      <c r="BI101" s="342"/>
      <c r="BJ101" s="342"/>
      <c r="BK101" s="342"/>
      <c r="BL101" s="342"/>
      <c r="BM101" s="342"/>
      <c r="BN101" s="342"/>
      <c r="BO101" s="342"/>
      <c r="BP101" s="333"/>
      <c r="BQ101" s="333"/>
      <c r="BR101" s="333"/>
      <c r="BS101" s="342"/>
      <c r="BT101" s="342"/>
      <c r="BU101" s="342"/>
      <c r="BV101" s="342"/>
      <c r="BW101" s="342"/>
      <c r="BX101" s="342"/>
      <c r="BY101" s="342"/>
      <c r="BZ101" s="342"/>
      <c r="CA101" s="342"/>
      <c r="CB101" s="333"/>
      <c r="CC101" s="333"/>
      <c r="CD101" s="333"/>
      <c r="CE101" s="333"/>
      <c r="CF101" s="333"/>
      <c r="CG101" s="333"/>
      <c r="CH101" s="333"/>
      <c r="CI101" s="333"/>
      <c r="CJ101" s="333"/>
      <c r="CK101" s="333"/>
      <c r="CL101" s="333"/>
      <c r="CM101" s="333"/>
      <c r="CN101" s="333"/>
      <c r="CO101" s="333"/>
      <c r="CP101" s="333"/>
      <c r="CQ101" s="333"/>
      <c r="CR101" s="333"/>
      <c r="CS101" s="333"/>
      <c r="CT101" s="333"/>
      <c r="CU101" s="333"/>
    </row>
    <row r="102" spans="1:99" s="486" customFormat="1" ht="36" customHeight="1">
      <c r="A102" s="437">
        <v>95</v>
      </c>
      <c r="B102" s="438" t="s">
        <v>675</v>
      </c>
      <c r="C102" s="445"/>
      <c r="D102" s="439" t="s">
        <v>326</v>
      </c>
      <c r="E102" s="440" t="s">
        <v>327</v>
      </c>
      <c r="F102" s="423" t="s">
        <v>113</v>
      </c>
      <c r="G102" s="445" t="s">
        <v>113</v>
      </c>
      <c r="H102" s="423" t="s">
        <v>91</v>
      </c>
      <c r="I102" s="713">
        <v>44039</v>
      </c>
      <c r="J102" s="445">
        <v>36048</v>
      </c>
      <c r="K102" s="445" t="s">
        <v>8</v>
      </c>
      <c r="L102" s="514" t="s">
        <v>13</v>
      </c>
      <c r="M102" s="442" t="s">
        <v>89</v>
      </c>
      <c r="N102" s="442"/>
      <c r="O102" s="445">
        <v>1</v>
      </c>
      <c r="P102" s="444">
        <v>220</v>
      </c>
      <c r="Q102" s="705">
        <v>26</v>
      </c>
      <c r="R102" s="705">
        <v>3</v>
      </c>
      <c r="S102" s="446">
        <v>18</v>
      </c>
      <c r="T102" s="446">
        <v>0</v>
      </c>
      <c r="U102" s="446">
        <v>0</v>
      </c>
      <c r="V102" s="446">
        <v>0</v>
      </c>
      <c r="W102" s="446">
        <v>0</v>
      </c>
      <c r="X102" s="446">
        <v>0</v>
      </c>
      <c r="Y102" s="646">
        <v>0</v>
      </c>
      <c r="Z102" s="448">
        <v>177.69230769230771</v>
      </c>
      <c r="AA102" s="448">
        <v>0</v>
      </c>
      <c r="AB102" s="448">
        <v>0</v>
      </c>
      <c r="AC102" s="448">
        <v>0</v>
      </c>
      <c r="AD102" s="448">
        <v>0</v>
      </c>
      <c r="AE102" s="448">
        <v>0</v>
      </c>
      <c r="AF102" s="858">
        <v>0</v>
      </c>
      <c r="AG102" s="448">
        <v>3</v>
      </c>
      <c r="AH102" s="448">
        <v>0</v>
      </c>
      <c r="AI102" s="448">
        <v>10</v>
      </c>
      <c r="AJ102" s="448">
        <v>0</v>
      </c>
      <c r="AK102" s="448">
        <v>8</v>
      </c>
      <c r="AL102" s="478">
        <v>6.5</v>
      </c>
      <c r="AM102" s="448">
        <v>0</v>
      </c>
      <c r="AN102" s="448">
        <v>0</v>
      </c>
      <c r="AO102" s="448">
        <v>0</v>
      </c>
      <c r="AP102" s="449">
        <v>205.19230769230771</v>
      </c>
      <c r="AQ102" s="689">
        <v>4.2320000000000002</v>
      </c>
      <c r="AR102" s="450">
        <v>0</v>
      </c>
      <c r="AS102" s="448">
        <v>0.5</v>
      </c>
      <c r="AT102" s="142">
        <v>100.07692307692308</v>
      </c>
      <c r="AU102" s="852" t="s">
        <v>716</v>
      </c>
      <c r="AV102" s="142">
        <v>100.38307692307693</v>
      </c>
      <c r="AW102" s="451">
        <v>100</v>
      </c>
      <c r="AX102" s="452">
        <v>1532</v>
      </c>
      <c r="AY102" s="650"/>
      <c r="AZ102" s="454"/>
      <c r="BA102" s="694"/>
      <c r="BB102" s="454"/>
      <c r="BC102" s="454"/>
      <c r="BD102" s="454"/>
      <c r="BE102" s="454"/>
      <c r="BF102" s="454"/>
      <c r="BG102" s="454"/>
      <c r="BH102" s="342"/>
      <c r="BI102" s="342"/>
      <c r="BJ102" s="342"/>
      <c r="BK102" s="342"/>
      <c r="BL102" s="342"/>
      <c r="BM102" s="342"/>
      <c r="BN102" s="342"/>
      <c r="BO102" s="342"/>
      <c r="BP102" s="333"/>
      <c r="BQ102" s="333"/>
      <c r="BR102" s="333"/>
      <c r="BS102" s="342"/>
      <c r="BT102" s="342"/>
      <c r="BU102" s="342"/>
      <c r="BV102" s="342"/>
      <c r="BW102" s="342"/>
      <c r="BX102" s="342"/>
      <c r="BY102" s="342"/>
      <c r="BZ102" s="342"/>
      <c r="CA102" s="342"/>
      <c r="CB102" s="333"/>
      <c r="CC102" s="333"/>
      <c r="CD102" s="333"/>
      <c r="CE102" s="333"/>
      <c r="CF102" s="333"/>
      <c r="CG102" s="333"/>
      <c r="CH102" s="333"/>
      <c r="CI102" s="333"/>
      <c r="CJ102" s="333"/>
      <c r="CK102" s="333"/>
      <c r="CL102" s="333"/>
      <c r="CM102" s="333"/>
      <c r="CN102" s="333"/>
      <c r="CO102" s="333"/>
      <c r="CP102" s="333"/>
      <c r="CQ102" s="333"/>
      <c r="CR102" s="333"/>
      <c r="CS102" s="333"/>
      <c r="CT102" s="333"/>
      <c r="CU102" s="333"/>
    </row>
    <row r="103" spans="1:99" s="486" customFormat="1" ht="36" customHeight="1">
      <c r="A103" s="437">
        <v>96</v>
      </c>
      <c r="B103" s="438" t="s">
        <v>676</v>
      </c>
      <c r="C103" s="445"/>
      <c r="D103" s="439" t="s">
        <v>679</v>
      </c>
      <c r="E103" s="496" t="s">
        <v>678</v>
      </c>
      <c r="F103" s="423" t="s">
        <v>151</v>
      </c>
      <c r="G103" s="445" t="s">
        <v>151</v>
      </c>
      <c r="H103" s="423" t="s">
        <v>283</v>
      </c>
      <c r="I103" s="713">
        <v>44046</v>
      </c>
      <c r="J103" s="445">
        <v>34406</v>
      </c>
      <c r="K103" s="445" t="s">
        <v>7</v>
      </c>
      <c r="L103" s="514" t="s">
        <v>13</v>
      </c>
      <c r="M103" s="442" t="s">
        <v>89</v>
      </c>
      <c r="N103" s="442"/>
      <c r="O103" s="445">
        <v>1</v>
      </c>
      <c r="P103" s="444">
        <v>200</v>
      </c>
      <c r="Q103" s="705">
        <v>26</v>
      </c>
      <c r="R103" s="705">
        <v>3</v>
      </c>
      <c r="S103" s="446">
        <v>9</v>
      </c>
      <c r="T103" s="446">
        <v>0</v>
      </c>
      <c r="U103" s="446">
        <v>0</v>
      </c>
      <c r="V103" s="446">
        <v>7.5</v>
      </c>
      <c r="W103" s="446">
        <v>0</v>
      </c>
      <c r="X103" s="446">
        <v>0</v>
      </c>
      <c r="Y103" s="646">
        <v>0</v>
      </c>
      <c r="Z103" s="448">
        <v>92.307692307692307</v>
      </c>
      <c r="AA103" s="448">
        <v>0</v>
      </c>
      <c r="AB103" s="448">
        <v>0</v>
      </c>
      <c r="AC103" s="448">
        <v>0</v>
      </c>
      <c r="AD103" s="448">
        <v>86.538461538461547</v>
      </c>
      <c r="AE103" s="448">
        <v>0</v>
      </c>
      <c r="AF103" s="858">
        <v>0</v>
      </c>
      <c r="AG103" s="448">
        <v>3</v>
      </c>
      <c r="AH103" s="448">
        <v>0</v>
      </c>
      <c r="AI103" s="448">
        <v>10</v>
      </c>
      <c r="AJ103" s="448">
        <v>0</v>
      </c>
      <c r="AK103" s="448">
        <v>8</v>
      </c>
      <c r="AL103" s="478">
        <v>5</v>
      </c>
      <c r="AM103" s="448">
        <v>0</v>
      </c>
      <c r="AN103" s="448">
        <v>0</v>
      </c>
      <c r="AO103" s="448">
        <v>0</v>
      </c>
      <c r="AP103" s="449">
        <v>204.84615384615387</v>
      </c>
      <c r="AQ103" s="689">
        <v>4.2249999999999996</v>
      </c>
      <c r="AR103" s="450">
        <v>0</v>
      </c>
      <c r="AS103" s="448">
        <v>0.5</v>
      </c>
      <c r="AT103" s="142">
        <v>100.23076923076923</v>
      </c>
      <c r="AU103" s="852" t="s">
        <v>722</v>
      </c>
      <c r="AV103" s="142">
        <v>99.889230769230778</v>
      </c>
      <c r="AW103" s="451">
        <v>99</v>
      </c>
      <c r="AX103" s="452">
        <v>3557</v>
      </c>
      <c r="AY103" s="650"/>
      <c r="AZ103" s="454"/>
      <c r="BA103" s="694"/>
      <c r="BB103" s="454"/>
      <c r="BC103" s="454"/>
      <c r="BD103" s="454"/>
      <c r="BE103" s="454"/>
      <c r="BF103" s="454"/>
      <c r="BG103" s="454"/>
      <c r="BH103" s="342"/>
      <c r="BI103" s="342"/>
      <c r="BJ103" s="342"/>
      <c r="BK103" s="342"/>
      <c r="BL103" s="342"/>
      <c r="BM103" s="342"/>
      <c r="BN103" s="342"/>
      <c r="BO103" s="342"/>
      <c r="BP103" s="333"/>
      <c r="BQ103" s="333"/>
      <c r="BR103" s="333"/>
      <c r="BS103" s="342"/>
      <c r="BT103" s="342"/>
      <c r="BU103" s="342"/>
      <c r="BV103" s="342"/>
      <c r="BW103" s="342"/>
      <c r="BX103" s="342"/>
      <c r="BY103" s="342"/>
      <c r="BZ103" s="342"/>
      <c r="CA103" s="342"/>
      <c r="CB103" s="333"/>
      <c r="CC103" s="333"/>
      <c r="CD103" s="333"/>
      <c r="CE103" s="333"/>
      <c r="CF103" s="333"/>
      <c r="CG103" s="333"/>
      <c r="CH103" s="333"/>
      <c r="CI103" s="333"/>
      <c r="CJ103" s="333"/>
      <c r="CK103" s="333"/>
      <c r="CL103" s="333"/>
      <c r="CM103" s="333"/>
      <c r="CN103" s="333"/>
      <c r="CO103" s="333"/>
      <c r="CP103" s="333"/>
      <c r="CQ103" s="333"/>
      <c r="CR103" s="333"/>
      <c r="CS103" s="333"/>
      <c r="CT103" s="333"/>
      <c r="CU103" s="333"/>
    </row>
    <row r="104" spans="1:99" s="486" customFormat="1" ht="36" customHeight="1">
      <c r="A104" s="437">
        <v>97</v>
      </c>
      <c r="B104" s="438" t="s">
        <v>677</v>
      </c>
      <c r="C104" s="445"/>
      <c r="D104" s="439" t="s">
        <v>680</v>
      </c>
      <c r="E104" s="496" t="s">
        <v>457</v>
      </c>
      <c r="F104" s="423" t="s">
        <v>151</v>
      </c>
      <c r="G104" s="445" t="s">
        <v>151</v>
      </c>
      <c r="H104" s="423" t="s">
        <v>91</v>
      </c>
      <c r="I104" s="713">
        <v>44046</v>
      </c>
      <c r="J104" s="445">
        <v>36526</v>
      </c>
      <c r="K104" s="445" t="s">
        <v>8</v>
      </c>
      <c r="L104" s="514" t="s">
        <v>13</v>
      </c>
      <c r="M104" s="442" t="s">
        <v>89</v>
      </c>
      <c r="N104" s="442"/>
      <c r="O104" s="445">
        <v>1</v>
      </c>
      <c r="P104" s="444">
        <v>200</v>
      </c>
      <c r="Q104" s="705">
        <v>26</v>
      </c>
      <c r="R104" s="705">
        <v>3</v>
      </c>
      <c r="S104" s="446">
        <v>9</v>
      </c>
      <c r="T104" s="446">
        <v>0</v>
      </c>
      <c r="U104" s="446">
        <v>0</v>
      </c>
      <c r="V104" s="466">
        <v>7.5</v>
      </c>
      <c r="W104" s="446">
        <v>0</v>
      </c>
      <c r="X104" s="446">
        <v>0</v>
      </c>
      <c r="Y104" s="646">
        <v>0</v>
      </c>
      <c r="Z104" s="448">
        <v>92.307692307692307</v>
      </c>
      <c r="AA104" s="448">
        <v>0</v>
      </c>
      <c r="AB104" s="448">
        <v>0</v>
      </c>
      <c r="AC104" s="448">
        <v>0</v>
      </c>
      <c r="AD104" s="448">
        <v>86.538461538461547</v>
      </c>
      <c r="AE104" s="448">
        <v>0</v>
      </c>
      <c r="AF104" s="858">
        <v>0</v>
      </c>
      <c r="AG104" s="448">
        <v>3</v>
      </c>
      <c r="AH104" s="448">
        <v>0</v>
      </c>
      <c r="AI104" s="448">
        <v>10</v>
      </c>
      <c r="AJ104" s="448">
        <v>0</v>
      </c>
      <c r="AK104" s="448">
        <v>8</v>
      </c>
      <c r="AL104" s="478">
        <v>5</v>
      </c>
      <c r="AM104" s="448">
        <v>0</v>
      </c>
      <c r="AN104" s="448">
        <v>0</v>
      </c>
      <c r="AO104" s="448">
        <v>0</v>
      </c>
      <c r="AP104" s="449">
        <v>204.84615384615387</v>
      </c>
      <c r="AQ104" s="689">
        <v>4.2249999999999996</v>
      </c>
      <c r="AR104" s="450">
        <v>0</v>
      </c>
      <c r="AS104" s="448">
        <v>0.5</v>
      </c>
      <c r="AT104" s="142">
        <v>100.23076923076923</v>
      </c>
      <c r="AU104" s="852" t="s">
        <v>727</v>
      </c>
      <c r="AV104" s="142">
        <v>99.889230769230778</v>
      </c>
      <c r="AW104" s="451">
        <v>99</v>
      </c>
      <c r="AX104" s="452">
        <v>3557</v>
      </c>
      <c r="AY104" s="650"/>
      <c r="AZ104" s="454"/>
      <c r="BA104" s="694"/>
      <c r="BB104" s="454"/>
      <c r="BC104" s="454"/>
      <c r="BD104" s="454"/>
      <c r="BE104" s="454"/>
      <c r="BF104" s="454"/>
      <c r="BG104" s="454"/>
      <c r="BH104" s="342"/>
      <c r="BI104" s="342"/>
      <c r="BJ104" s="342"/>
      <c r="BK104" s="342"/>
      <c r="BL104" s="342"/>
      <c r="BM104" s="342"/>
      <c r="BN104" s="342"/>
      <c r="BO104" s="342"/>
      <c r="BP104" s="333"/>
      <c r="BQ104" s="333"/>
      <c r="BR104" s="333"/>
      <c r="BS104" s="342"/>
      <c r="BT104" s="342"/>
      <c r="BU104" s="342"/>
      <c r="BV104" s="342"/>
      <c r="BW104" s="342"/>
      <c r="BX104" s="342"/>
      <c r="BY104" s="342"/>
      <c r="BZ104" s="342"/>
      <c r="CA104" s="342"/>
      <c r="CB104" s="333"/>
      <c r="CC104" s="333"/>
      <c r="CD104" s="333"/>
      <c r="CE104" s="333"/>
      <c r="CF104" s="333"/>
      <c r="CG104" s="333"/>
      <c r="CH104" s="333"/>
      <c r="CI104" s="333"/>
      <c r="CJ104" s="333"/>
      <c r="CK104" s="333"/>
      <c r="CL104" s="333"/>
      <c r="CM104" s="333"/>
      <c r="CN104" s="333"/>
      <c r="CO104" s="333"/>
      <c r="CP104" s="333"/>
      <c r="CQ104" s="333"/>
      <c r="CR104" s="333"/>
      <c r="CS104" s="333"/>
      <c r="CT104" s="333"/>
      <c r="CU104" s="333"/>
    </row>
    <row r="105" spans="1:99" s="486" customFormat="1" ht="36" customHeight="1">
      <c r="A105" s="437">
        <v>98</v>
      </c>
      <c r="B105" s="438" t="s">
        <v>681</v>
      </c>
      <c r="C105" s="445"/>
      <c r="D105" s="439" t="s">
        <v>683</v>
      </c>
      <c r="E105" s="496" t="s">
        <v>682</v>
      </c>
      <c r="F105" s="497" t="s">
        <v>113</v>
      </c>
      <c r="G105" s="500" t="s">
        <v>113</v>
      </c>
      <c r="H105" s="423" t="s">
        <v>283</v>
      </c>
      <c r="I105" s="713">
        <v>44050</v>
      </c>
      <c r="J105" s="500">
        <v>31535</v>
      </c>
      <c r="K105" s="500" t="s">
        <v>8</v>
      </c>
      <c r="L105" s="657" t="s">
        <v>13</v>
      </c>
      <c r="M105" s="511" t="s">
        <v>89</v>
      </c>
      <c r="N105" s="511"/>
      <c r="O105" s="500">
        <v>1</v>
      </c>
      <c r="P105" s="499">
        <v>200</v>
      </c>
      <c r="Q105" s="707">
        <v>26</v>
      </c>
      <c r="R105" s="707">
        <v>3</v>
      </c>
      <c r="S105" s="446">
        <v>17.5</v>
      </c>
      <c r="T105" s="446">
        <v>0</v>
      </c>
      <c r="U105" s="446">
        <v>0</v>
      </c>
      <c r="V105" s="446">
        <v>0</v>
      </c>
      <c r="W105" s="446">
        <v>0</v>
      </c>
      <c r="X105" s="446">
        <v>0</v>
      </c>
      <c r="Y105" s="646">
        <v>0</v>
      </c>
      <c r="Z105" s="502">
        <v>157.69230769230771</v>
      </c>
      <c r="AA105" s="502">
        <v>0</v>
      </c>
      <c r="AB105" s="502">
        <v>0</v>
      </c>
      <c r="AC105" s="502">
        <v>0</v>
      </c>
      <c r="AD105" s="502">
        <v>0</v>
      </c>
      <c r="AE105" s="502">
        <v>0</v>
      </c>
      <c r="AF105" s="858">
        <v>0</v>
      </c>
      <c r="AG105" s="502">
        <v>3</v>
      </c>
      <c r="AH105" s="448">
        <v>0</v>
      </c>
      <c r="AI105" s="448">
        <v>10</v>
      </c>
      <c r="AJ105" s="502">
        <v>0</v>
      </c>
      <c r="AK105" s="448">
        <v>8</v>
      </c>
      <c r="AL105" s="478">
        <v>6</v>
      </c>
      <c r="AM105" s="448">
        <v>0</v>
      </c>
      <c r="AN105" s="448">
        <v>0</v>
      </c>
      <c r="AO105" s="448">
        <v>0</v>
      </c>
      <c r="AP105" s="449">
        <v>184.69230769230771</v>
      </c>
      <c r="AQ105" s="689">
        <v>3.80925</v>
      </c>
      <c r="AR105" s="503">
        <v>0</v>
      </c>
      <c r="AS105" s="448">
        <v>0.5</v>
      </c>
      <c r="AT105" s="142">
        <v>87.269230769230774</v>
      </c>
      <c r="AU105" s="852" t="s">
        <v>723</v>
      </c>
      <c r="AV105" s="142">
        <v>93.110769230769222</v>
      </c>
      <c r="AW105" s="504">
        <v>93</v>
      </c>
      <c r="AX105" s="452">
        <v>443</v>
      </c>
      <c r="AY105" s="650"/>
      <c r="AZ105" s="454"/>
      <c r="BA105" s="694"/>
      <c r="BB105" s="454"/>
      <c r="BC105" s="454"/>
      <c r="BD105" s="454"/>
      <c r="BE105" s="454"/>
      <c r="BF105" s="454"/>
      <c r="BG105" s="454"/>
      <c r="BH105" s="342"/>
      <c r="BI105" s="342"/>
      <c r="BJ105" s="342"/>
      <c r="BK105" s="342"/>
      <c r="BL105" s="342"/>
      <c r="BM105" s="342"/>
      <c r="BN105" s="342"/>
      <c r="BO105" s="342"/>
      <c r="BP105" s="333"/>
      <c r="BQ105" s="333"/>
      <c r="BR105" s="333"/>
      <c r="BS105" s="342"/>
      <c r="BT105" s="342"/>
      <c r="BU105" s="342"/>
      <c r="BV105" s="342"/>
      <c r="BW105" s="342"/>
      <c r="BX105" s="342"/>
      <c r="BY105" s="342"/>
      <c r="BZ105" s="342"/>
      <c r="CA105" s="342"/>
      <c r="CB105" s="333"/>
      <c r="CC105" s="333"/>
      <c r="CD105" s="333"/>
      <c r="CE105" s="333"/>
      <c r="CF105" s="333"/>
      <c r="CG105" s="333"/>
      <c r="CH105" s="333"/>
      <c r="CI105" s="333"/>
      <c r="CJ105" s="333"/>
      <c r="CK105" s="333"/>
      <c r="CL105" s="333"/>
      <c r="CM105" s="333"/>
      <c r="CN105" s="333"/>
      <c r="CO105" s="333"/>
      <c r="CP105" s="333"/>
      <c r="CQ105" s="333"/>
      <c r="CR105" s="333"/>
      <c r="CS105" s="333"/>
      <c r="CT105" s="333"/>
      <c r="CU105" s="333"/>
    </row>
    <row r="106" spans="1:99" s="486" customFormat="1" ht="36" customHeight="1">
      <c r="A106" s="437">
        <v>99</v>
      </c>
      <c r="B106" s="438" t="s">
        <v>684</v>
      </c>
      <c r="C106" s="445"/>
      <c r="D106" s="439" t="s">
        <v>685</v>
      </c>
      <c r="E106" s="496" t="s">
        <v>686</v>
      </c>
      <c r="F106" s="497" t="s">
        <v>112</v>
      </c>
      <c r="G106" s="500" t="s">
        <v>113</v>
      </c>
      <c r="H106" s="423" t="s">
        <v>283</v>
      </c>
      <c r="I106" s="713">
        <v>44054</v>
      </c>
      <c r="J106" s="500">
        <v>35127</v>
      </c>
      <c r="K106" s="500" t="s">
        <v>8</v>
      </c>
      <c r="L106" s="657" t="s">
        <v>13</v>
      </c>
      <c r="M106" s="512"/>
      <c r="N106" s="511" t="s">
        <v>89</v>
      </c>
      <c r="O106" s="500"/>
      <c r="P106" s="499">
        <v>209</v>
      </c>
      <c r="Q106" s="707">
        <v>26</v>
      </c>
      <c r="R106" s="707">
        <v>3</v>
      </c>
      <c r="S106" s="446">
        <v>15.75</v>
      </c>
      <c r="T106" s="446">
        <v>0</v>
      </c>
      <c r="U106" s="446">
        <v>0</v>
      </c>
      <c r="V106" s="446">
        <v>0</v>
      </c>
      <c r="W106" s="446">
        <v>0</v>
      </c>
      <c r="X106" s="446">
        <v>0</v>
      </c>
      <c r="Y106" s="646">
        <v>0</v>
      </c>
      <c r="Z106" s="502">
        <v>150.72115384615384</v>
      </c>
      <c r="AA106" s="502">
        <v>0</v>
      </c>
      <c r="AB106" s="502">
        <v>0</v>
      </c>
      <c r="AC106" s="502">
        <v>0</v>
      </c>
      <c r="AD106" s="502">
        <v>0</v>
      </c>
      <c r="AE106" s="502">
        <v>0</v>
      </c>
      <c r="AF106" s="858">
        <v>0</v>
      </c>
      <c r="AG106" s="502">
        <v>3</v>
      </c>
      <c r="AH106" s="448">
        <v>0</v>
      </c>
      <c r="AI106" s="448">
        <v>10</v>
      </c>
      <c r="AJ106" s="502">
        <v>0</v>
      </c>
      <c r="AK106" s="448">
        <v>8</v>
      </c>
      <c r="AL106" s="478">
        <v>4.25</v>
      </c>
      <c r="AM106" s="448">
        <v>0</v>
      </c>
      <c r="AN106" s="448">
        <v>0</v>
      </c>
      <c r="AO106" s="448">
        <v>0</v>
      </c>
      <c r="AP106" s="449">
        <v>175.97115384615384</v>
      </c>
      <c r="AQ106" s="689">
        <v>3.6295000000000002</v>
      </c>
      <c r="AR106" s="503">
        <v>0</v>
      </c>
      <c r="AS106" s="448">
        <v>0.5</v>
      </c>
      <c r="AT106" s="142">
        <v>63.78846153846154</v>
      </c>
      <c r="AU106" s="852" t="s">
        <v>726</v>
      </c>
      <c r="AV106" s="142">
        <v>108.05153846153846</v>
      </c>
      <c r="AW106" s="504">
        <v>108</v>
      </c>
      <c r="AX106" s="452">
        <v>206</v>
      </c>
      <c r="AY106" s="650"/>
      <c r="AZ106" s="454"/>
      <c r="BA106" s="694"/>
      <c r="BB106" s="454"/>
      <c r="BC106" s="454"/>
      <c r="BD106" s="454"/>
      <c r="BE106" s="454"/>
      <c r="BF106" s="454"/>
      <c r="BG106" s="454"/>
      <c r="BH106" s="342"/>
      <c r="BI106" s="342"/>
      <c r="BJ106" s="342"/>
      <c r="BK106" s="342"/>
      <c r="BL106" s="342"/>
      <c r="BM106" s="342"/>
      <c r="BN106" s="342"/>
      <c r="BO106" s="342"/>
      <c r="BP106" s="333"/>
      <c r="BQ106" s="333"/>
      <c r="BR106" s="333"/>
      <c r="BS106" s="342"/>
      <c r="BT106" s="342"/>
      <c r="BU106" s="342"/>
      <c r="BV106" s="342"/>
      <c r="BW106" s="342"/>
      <c r="BX106" s="342"/>
      <c r="BY106" s="342"/>
      <c r="BZ106" s="342"/>
      <c r="CA106" s="342"/>
      <c r="CB106" s="333"/>
      <c r="CC106" s="333"/>
      <c r="CD106" s="333"/>
      <c r="CE106" s="333"/>
      <c r="CF106" s="333"/>
      <c r="CG106" s="333"/>
      <c r="CH106" s="333"/>
      <c r="CI106" s="333"/>
      <c r="CJ106" s="333"/>
      <c r="CK106" s="333"/>
      <c r="CL106" s="333"/>
      <c r="CM106" s="333"/>
      <c r="CN106" s="333"/>
      <c r="CO106" s="333"/>
      <c r="CP106" s="333"/>
      <c r="CQ106" s="333"/>
      <c r="CR106" s="333"/>
      <c r="CS106" s="333"/>
      <c r="CT106" s="333"/>
      <c r="CU106" s="333"/>
    </row>
    <row r="107" spans="1:99" s="486" customFormat="1" ht="36" customHeight="1">
      <c r="A107" s="437">
        <v>100</v>
      </c>
      <c r="B107" s="438" t="s">
        <v>687</v>
      </c>
      <c r="C107" s="445"/>
      <c r="D107" s="439" t="s">
        <v>217</v>
      </c>
      <c r="E107" s="496" t="s">
        <v>218</v>
      </c>
      <c r="F107" s="497" t="s">
        <v>113</v>
      </c>
      <c r="G107" s="500" t="s">
        <v>113</v>
      </c>
      <c r="H107" s="423" t="s">
        <v>91</v>
      </c>
      <c r="I107" s="713">
        <v>44056</v>
      </c>
      <c r="J107" s="500">
        <v>34700</v>
      </c>
      <c r="K107" s="500" t="s">
        <v>7</v>
      </c>
      <c r="L107" s="657" t="s">
        <v>13</v>
      </c>
      <c r="M107" s="511"/>
      <c r="N107" s="511" t="s">
        <v>89</v>
      </c>
      <c r="O107" s="500"/>
      <c r="P107" s="499">
        <v>203</v>
      </c>
      <c r="Q107" s="707">
        <v>26</v>
      </c>
      <c r="R107" s="707">
        <v>3</v>
      </c>
      <c r="S107" s="446">
        <v>15.5</v>
      </c>
      <c r="T107" s="446">
        <v>0</v>
      </c>
      <c r="U107" s="446">
        <v>0</v>
      </c>
      <c r="V107" s="446">
        <v>0</v>
      </c>
      <c r="W107" s="446">
        <v>0</v>
      </c>
      <c r="X107" s="446">
        <v>0</v>
      </c>
      <c r="Y107" s="646">
        <v>0</v>
      </c>
      <c r="Z107" s="502">
        <v>144.44230769230768</v>
      </c>
      <c r="AA107" s="502">
        <v>0</v>
      </c>
      <c r="AB107" s="502">
        <v>0</v>
      </c>
      <c r="AC107" s="502">
        <v>0</v>
      </c>
      <c r="AD107" s="502">
        <v>0</v>
      </c>
      <c r="AE107" s="502">
        <v>0</v>
      </c>
      <c r="AF107" s="858">
        <v>0</v>
      </c>
      <c r="AG107" s="502">
        <v>3</v>
      </c>
      <c r="AH107" s="448">
        <v>0</v>
      </c>
      <c r="AI107" s="448">
        <v>10</v>
      </c>
      <c r="AJ107" s="502">
        <v>0</v>
      </c>
      <c r="AK107" s="448">
        <v>8</v>
      </c>
      <c r="AL107" s="478">
        <v>4</v>
      </c>
      <c r="AM107" s="448">
        <v>0</v>
      </c>
      <c r="AN107" s="448">
        <v>0</v>
      </c>
      <c r="AO107" s="448">
        <v>0</v>
      </c>
      <c r="AP107" s="449">
        <v>169.44230769230768</v>
      </c>
      <c r="AQ107" s="689">
        <v>3.4947499999999998</v>
      </c>
      <c r="AR107" s="503">
        <v>0</v>
      </c>
      <c r="AS107" s="448">
        <v>0.5</v>
      </c>
      <c r="AT107" s="142">
        <v>79.67307692307692</v>
      </c>
      <c r="AU107" s="852" t="s">
        <v>731</v>
      </c>
      <c r="AV107" s="142">
        <v>85.776923076923069</v>
      </c>
      <c r="AW107" s="504">
        <v>85</v>
      </c>
      <c r="AX107" s="452">
        <v>3108</v>
      </c>
      <c r="AY107" s="650"/>
      <c r="AZ107" s="454"/>
      <c r="BA107" s="694"/>
      <c r="BB107" s="454"/>
      <c r="BC107" s="454"/>
      <c r="BD107" s="454"/>
      <c r="BE107" s="454"/>
      <c r="BF107" s="454"/>
      <c r="BG107" s="454"/>
      <c r="BH107" s="342"/>
      <c r="BI107" s="342"/>
      <c r="BJ107" s="342"/>
      <c r="BK107" s="342"/>
      <c r="BL107" s="342"/>
      <c r="BM107" s="342"/>
      <c r="BN107" s="342"/>
      <c r="BO107" s="342"/>
      <c r="BP107" s="333"/>
      <c r="BQ107" s="333"/>
      <c r="BR107" s="333"/>
      <c r="BS107" s="342"/>
      <c r="BT107" s="342"/>
      <c r="BU107" s="342"/>
      <c r="BV107" s="342"/>
      <c r="BW107" s="342"/>
      <c r="BX107" s="342"/>
      <c r="BY107" s="342"/>
      <c r="BZ107" s="342"/>
      <c r="CA107" s="342"/>
      <c r="CB107" s="333"/>
      <c r="CC107" s="333"/>
      <c r="CD107" s="333"/>
      <c r="CE107" s="333"/>
      <c r="CF107" s="333"/>
      <c r="CG107" s="333"/>
      <c r="CH107" s="333"/>
      <c r="CI107" s="333"/>
      <c r="CJ107" s="333"/>
      <c r="CK107" s="333"/>
      <c r="CL107" s="333"/>
      <c r="CM107" s="333"/>
      <c r="CN107" s="333"/>
      <c r="CO107" s="333"/>
      <c r="CP107" s="333"/>
      <c r="CQ107" s="333"/>
      <c r="CR107" s="333"/>
      <c r="CS107" s="333"/>
      <c r="CT107" s="333"/>
      <c r="CU107" s="333"/>
    </row>
    <row r="108" spans="1:99" s="486" customFormat="1" ht="36" customHeight="1">
      <c r="A108" s="437">
        <v>101</v>
      </c>
      <c r="B108" s="438" t="s">
        <v>688</v>
      </c>
      <c r="C108" s="445"/>
      <c r="D108" s="439" t="s">
        <v>149</v>
      </c>
      <c r="E108" s="496" t="s">
        <v>486</v>
      </c>
      <c r="F108" s="497" t="s">
        <v>113</v>
      </c>
      <c r="G108" s="500" t="s">
        <v>113</v>
      </c>
      <c r="H108" s="423" t="s">
        <v>91</v>
      </c>
      <c r="I108" s="713">
        <v>44056</v>
      </c>
      <c r="J108" s="500">
        <v>35527</v>
      </c>
      <c r="K108" s="500" t="s">
        <v>8</v>
      </c>
      <c r="L108" s="657" t="s">
        <v>13</v>
      </c>
      <c r="M108" s="511" t="s">
        <v>89</v>
      </c>
      <c r="N108" s="467"/>
      <c r="O108" s="500"/>
      <c r="P108" s="499">
        <v>203</v>
      </c>
      <c r="Q108" s="707">
        <v>26</v>
      </c>
      <c r="R108" s="707">
        <v>3</v>
      </c>
      <c r="S108" s="446">
        <v>15.5</v>
      </c>
      <c r="T108" s="446">
        <v>0</v>
      </c>
      <c r="U108" s="446">
        <v>0</v>
      </c>
      <c r="V108" s="446">
        <v>0</v>
      </c>
      <c r="W108" s="446">
        <v>0</v>
      </c>
      <c r="X108" s="446">
        <v>0</v>
      </c>
      <c r="Y108" s="646">
        <v>0</v>
      </c>
      <c r="Z108" s="502">
        <v>144.44230769230768</v>
      </c>
      <c r="AA108" s="502">
        <v>0</v>
      </c>
      <c r="AB108" s="502">
        <v>0</v>
      </c>
      <c r="AC108" s="502">
        <v>0</v>
      </c>
      <c r="AD108" s="502">
        <v>0</v>
      </c>
      <c r="AE108" s="502">
        <v>0</v>
      </c>
      <c r="AF108" s="858">
        <v>0</v>
      </c>
      <c r="AG108" s="502">
        <v>3</v>
      </c>
      <c r="AH108" s="448">
        <v>0</v>
      </c>
      <c r="AI108" s="448">
        <v>10</v>
      </c>
      <c r="AJ108" s="502">
        <v>0</v>
      </c>
      <c r="AK108" s="448">
        <v>8</v>
      </c>
      <c r="AL108" s="478">
        <v>4</v>
      </c>
      <c r="AM108" s="448">
        <v>0</v>
      </c>
      <c r="AN108" s="448">
        <v>0</v>
      </c>
      <c r="AO108" s="448">
        <v>0</v>
      </c>
      <c r="AP108" s="449">
        <v>169.44230769230768</v>
      </c>
      <c r="AQ108" s="689">
        <v>3.4947499999999998</v>
      </c>
      <c r="AR108" s="503">
        <v>0</v>
      </c>
      <c r="AS108" s="448">
        <v>0.5</v>
      </c>
      <c r="AT108" s="142">
        <v>79.67307692307692</v>
      </c>
      <c r="AU108" s="852" t="s">
        <v>732</v>
      </c>
      <c r="AV108" s="142">
        <v>85.776923076923069</v>
      </c>
      <c r="AW108" s="504">
        <v>85</v>
      </c>
      <c r="AX108" s="452">
        <v>3108</v>
      </c>
      <c r="AY108" s="650"/>
      <c r="AZ108" s="454"/>
      <c r="BA108" s="694"/>
      <c r="BB108" s="454"/>
      <c r="BC108" s="454"/>
      <c r="BD108" s="454"/>
      <c r="BE108" s="454"/>
      <c r="BF108" s="454"/>
      <c r="BG108" s="454"/>
      <c r="BH108" s="342"/>
      <c r="BI108" s="342"/>
      <c r="BJ108" s="342"/>
      <c r="BK108" s="342"/>
      <c r="BL108" s="342"/>
      <c r="BM108" s="342"/>
      <c r="BN108" s="342"/>
      <c r="BO108" s="342"/>
      <c r="BP108" s="333"/>
      <c r="BQ108" s="333"/>
      <c r="BR108" s="333"/>
      <c r="BS108" s="342"/>
      <c r="BT108" s="342"/>
      <c r="BU108" s="342"/>
      <c r="BV108" s="342"/>
      <c r="BW108" s="342"/>
      <c r="BX108" s="342"/>
      <c r="BY108" s="342"/>
      <c r="BZ108" s="342"/>
      <c r="CA108" s="342"/>
      <c r="CB108" s="333"/>
      <c r="CC108" s="333"/>
      <c r="CD108" s="333"/>
      <c r="CE108" s="333"/>
      <c r="CF108" s="333"/>
      <c r="CG108" s="333"/>
      <c r="CH108" s="333"/>
      <c r="CI108" s="333"/>
      <c r="CJ108" s="333"/>
      <c r="CK108" s="333"/>
      <c r="CL108" s="333"/>
      <c r="CM108" s="333"/>
      <c r="CN108" s="333"/>
      <c r="CO108" s="333"/>
      <c r="CP108" s="333"/>
      <c r="CQ108" s="333"/>
      <c r="CR108" s="333"/>
      <c r="CS108" s="333"/>
      <c r="CT108" s="333"/>
      <c r="CU108" s="333"/>
    </row>
    <row r="109" spans="1:99" s="486" customFormat="1" ht="36" customHeight="1">
      <c r="A109" s="437">
        <v>102</v>
      </c>
      <c r="B109" s="438" t="s">
        <v>689</v>
      </c>
      <c r="C109" s="445"/>
      <c r="D109" s="439" t="s">
        <v>690</v>
      </c>
      <c r="E109" s="496" t="s">
        <v>691</v>
      </c>
      <c r="F109" s="497" t="s">
        <v>113</v>
      </c>
      <c r="G109" s="500" t="s">
        <v>113</v>
      </c>
      <c r="H109" s="423" t="s">
        <v>283</v>
      </c>
      <c r="I109" s="713">
        <v>44068</v>
      </c>
      <c r="J109" s="500">
        <v>36655</v>
      </c>
      <c r="K109" s="500" t="s">
        <v>8</v>
      </c>
      <c r="L109" s="657" t="s">
        <v>13</v>
      </c>
      <c r="M109" s="512"/>
      <c r="N109" s="511" t="s">
        <v>89</v>
      </c>
      <c r="O109" s="500"/>
      <c r="P109" s="499">
        <v>200</v>
      </c>
      <c r="Q109" s="707">
        <v>26</v>
      </c>
      <c r="R109" s="707">
        <v>3</v>
      </c>
      <c r="S109" s="446">
        <v>19</v>
      </c>
      <c r="T109" s="446">
        <v>0</v>
      </c>
      <c r="U109" s="446">
        <v>0</v>
      </c>
      <c r="V109" s="446">
        <v>0</v>
      </c>
      <c r="W109" s="446">
        <v>0</v>
      </c>
      <c r="X109" s="446">
        <v>0</v>
      </c>
      <c r="Y109" s="646">
        <v>0</v>
      </c>
      <c r="Z109" s="502">
        <v>169.23076923076923</v>
      </c>
      <c r="AA109" s="502">
        <v>0</v>
      </c>
      <c r="AB109" s="502">
        <v>0</v>
      </c>
      <c r="AC109" s="502">
        <v>0</v>
      </c>
      <c r="AD109" s="502">
        <v>0</v>
      </c>
      <c r="AE109" s="502">
        <v>0</v>
      </c>
      <c r="AF109" s="858">
        <v>0</v>
      </c>
      <c r="AG109" s="502">
        <v>3</v>
      </c>
      <c r="AH109" s="448">
        <v>0</v>
      </c>
      <c r="AI109" s="448">
        <v>10</v>
      </c>
      <c r="AJ109" s="502">
        <v>0</v>
      </c>
      <c r="AK109" s="448">
        <v>8</v>
      </c>
      <c r="AL109" s="478">
        <v>7.5</v>
      </c>
      <c r="AM109" s="448">
        <v>0</v>
      </c>
      <c r="AN109" s="448">
        <v>0</v>
      </c>
      <c r="AO109" s="448">
        <v>0</v>
      </c>
      <c r="AP109" s="449">
        <v>197.73076923076923</v>
      </c>
      <c r="AQ109" s="689">
        <v>4.0782499999999997</v>
      </c>
      <c r="AR109" s="503">
        <v>0</v>
      </c>
      <c r="AS109" s="448">
        <v>0.5</v>
      </c>
      <c r="AT109" s="142">
        <v>95.961538461538467</v>
      </c>
      <c r="AU109" s="852" t="s">
        <v>724</v>
      </c>
      <c r="AV109" s="142">
        <v>97.188461538461539</v>
      </c>
      <c r="AW109" s="504">
        <v>97</v>
      </c>
      <c r="AX109" s="452">
        <v>754</v>
      </c>
      <c r="AY109" s="650"/>
      <c r="AZ109" s="454"/>
      <c r="BA109" s="694"/>
      <c r="BB109" s="454"/>
      <c r="BC109" s="454"/>
      <c r="BD109" s="454"/>
      <c r="BE109" s="454"/>
      <c r="BF109" s="454"/>
      <c r="BG109" s="454"/>
      <c r="BH109" s="342"/>
      <c r="BI109" s="342"/>
      <c r="BJ109" s="342"/>
      <c r="BK109" s="342"/>
      <c r="BL109" s="342"/>
      <c r="BM109" s="342"/>
      <c r="BN109" s="342"/>
      <c r="BO109" s="342"/>
      <c r="BP109" s="333"/>
      <c r="BQ109" s="333"/>
      <c r="BR109" s="333"/>
      <c r="BS109" s="342"/>
      <c r="BT109" s="342"/>
      <c r="BU109" s="342"/>
      <c r="BV109" s="342"/>
      <c r="BW109" s="342"/>
      <c r="BX109" s="342"/>
      <c r="BY109" s="342"/>
      <c r="BZ109" s="342"/>
      <c r="CA109" s="342"/>
      <c r="CB109" s="333"/>
      <c r="CC109" s="333"/>
      <c r="CD109" s="333"/>
      <c r="CE109" s="333"/>
      <c r="CF109" s="333"/>
      <c r="CG109" s="333"/>
      <c r="CH109" s="333"/>
      <c r="CI109" s="333"/>
      <c r="CJ109" s="333"/>
      <c r="CK109" s="333"/>
      <c r="CL109" s="333"/>
      <c r="CM109" s="333"/>
      <c r="CN109" s="333"/>
      <c r="CO109" s="333"/>
      <c r="CP109" s="333"/>
      <c r="CQ109" s="333"/>
      <c r="CR109" s="333"/>
      <c r="CS109" s="333"/>
      <c r="CT109" s="333"/>
      <c r="CU109" s="333"/>
    </row>
    <row r="110" spans="1:99" s="486" customFormat="1" ht="36" customHeight="1">
      <c r="A110" s="437">
        <v>103</v>
      </c>
      <c r="B110" s="438" t="s">
        <v>692</v>
      </c>
      <c r="C110" s="445"/>
      <c r="D110" s="439" t="s">
        <v>695</v>
      </c>
      <c r="E110" s="496" t="s">
        <v>694</v>
      </c>
      <c r="F110" s="497" t="s">
        <v>113</v>
      </c>
      <c r="G110" s="500" t="s">
        <v>113</v>
      </c>
      <c r="H110" s="423" t="s">
        <v>91</v>
      </c>
      <c r="I110" s="713">
        <v>44075</v>
      </c>
      <c r="J110" s="500">
        <v>34563</v>
      </c>
      <c r="K110" s="500" t="s">
        <v>7</v>
      </c>
      <c r="L110" s="657" t="s">
        <v>13</v>
      </c>
      <c r="M110" s="512"/>
      <c r="N110" s="511" t="s">
        <v>89</v>
      </c>
      <c r="O110" s="500"/>
      <c r="P110" s="499">
        <v>203</v>
      </c>
      <c r="Q110" s="707">
        <v>26</v>
      </c>
      <c r="R110" s="707">
        <v>3</v>
      </c>
      <c r="S110" s="446">
        <v>14.5</v>
      </c>
      <c r="T110" s="446">
        <v>0</v>
      </c>
      <c r="U110" s="446">
        <v>0</v>
      </c>
      <c r="V110" s="446">
        <v>0</v>
      </c>
      <c r="W110" s="446">
        <v>0</v>
      </c>
      <c r="X110" s="446">
        <v>0</v>
      </c>
      <c r="Y110" s="646">
        <v>1</v>
      </c>
      <c r="Z110" s="502">
        <v>136.63461538461539</v>
      </c>
      <c r="AA110" s="502">
        <v>0</v>
      </c>
      <c r="AB110" s="502">
        <v>0</v>
      </c>
      <c r="AC110" s="502">
        <v>0</v>
      </c>
      <c r="AD110" s="502">
        <v>0</v>
      </c>
      <c r="AE110" s="502">
        <v>0</v>
      </c>
      <c r="AF110" s="858">
        <v>0.50468975156465756</v>
      </c>
      <c r="AG110" s="502">
        <v>3</v>
      </c>
      <c r="AH110" s="448">
        <v>0</v>
      </c>
      <c r="AI110" s="448">
        <v>10</v>
      </c>
      <c r="AJ110" s="502">
        <v>0</v>
      </c>
      <c r="AK110" s="448">
        <v>8</v>
      </c>
      <c r="AL110" s="478">
        <v>2.5</v>
      </c>
      <c r="AM110" s="448">
        <v>0</v>
      </c>
      <c r="AN110" s="448">
        <v>0</v>
      </c>
      <c r="AO110" s="448">
        <v>0</v>
      </c>
      <c r="AP110" s="449">
        <v>160.63930513618004</v>
      </c>
      <c r="AQ110" s="689">
        <v>3.31325</v>
      </c>
      <c r="AR110" s="503">
        <v>0</v>
      </c>
      <c r="AS110" s="448">
        <v>0.5</v>
      </c>
      <c r="AT110" s="142">
        <v>71.365384615384613</v>
      </c>
      <c r="AU110" s="852" t="s">
        <v>739</v>
      </c>
      <c r="AV110" s="142">
        <v>85.464615384615399</v>
      </c>
      <c r="AW110" s="504">
        <v>85</v>
      </c>
      <c r="AX110" s="452">
        <v>1858</v>
      </c>
      <c r="AY110" s="650"/>
      <c r="AZ110" s="454"/>
      <c r="BA110" s="694"/>
      <c r="BB110" s="454"/>
      <c r="BC110" s="454"/>
      <c r="BD110" s="454"/>
      <c r="BE110" s="454"/>
      <c r="BF110" s="454"/>
      <c r="BG110" s="454"/>
      <c r="BH110" s="342"/>
      <c r="BI110" s="342"/>
      <c r="BJ110" s="342"/>
      <c r="BK110" s="342"/>
      <c r="BL110" s="342"/>
      <c r="BM110" s="342"/>
      <c r="BN110" s="342"/>
      <c r="BO110" s="342"/>
      <c r="BP110" s="333"/>
      <c r="BQ110" s="333"/>
      <c r="BR110" s="333"/>
      <c r="BS110" s="342"/>
      <c r="BT110" s="342"/>
      <c r="BU110" s="342"/>
      <c r="BV110" s="342"/>
      <c r="BW110" s="342"/>
      <c r="BX110" s="342"/>
      <c r="BY110" s="342"/>
      <c r="BZ110" s="342"/>
      <c r="CA110" s="342"/>
      <c r="CB110" s="333"/>
      <c r="CC110" s="333"/>
      <c r="CD110" s="333"/>
      <c r="CE110" s="333"/>
      <c r="CF110" s="333"/>
      <c r="CG110" s="333"/>
      <c r="CH110" s="333"/>
      <c r="CI110" s="333"/>
      <c r="CJ110" s="333"/>
      <c r="CK110" s="333"/>
      <c r="CL110" s="333"/>
      <c r="CM110" s="333"/>
      <c r="CN110" s="333"/>
      <c r="CO110" s="333"/>
      <c r="CP110" s="333"/>
      <c r="CQ110" s="333"/>
      <c r="CR110" s="333"/>
      <c r="CS110" s="333"/>
      <c r="CT110" s="333"/>
      <c r="CU110" s="333"/>
    </row>
    <row r="111" spans="1:99" s="486" customFormat="1" ht="36" customHeight="1">
      <c r="A111" s="437">
        <v>104</v>
      </c>
      <c r="B111" s="438" t="s">
        <v>693</v>
      </c>
      <c r="C111" s="445"/>
      <c r="D111" s="439" t="s">
        <v>696</v>
      </c>
      <c r="E111" s="496" t="s">
        <v>697</v>
      </c>
      <c r="F111" s="497" t="s">
        <v>113</v>
      </c>
      <c r="G111" s="500" t="s">
        <v>113</v>
      </c>
      <c r="H111" s="423" t="s">
        <v>91</v>
      </c>
      <c r="I111" s="713">
        <v>44075</v>
      </c>
      <c r="J111" s="500">
        <v>33731</v>
      </c>
      <c r="K111" s="500" t="s">
        <v>7</v>
      </c>
      <c r="L111" s="657" t="s">
        <v>13</v>
      </c>
      <c r="M111" s="511" t="s">
        <v>89</v>
      </c>
      <c r="N111" s="511"/>
      <c r="O111" s="500"/>
      <c r="P111" s="499">
        <v>203</v>
      </c>
      <c r="Q111" s="707">
        <v>26</v>
      </c>
      <c r="R111" s="707">
        <v>3</v>
      </c>
      <c r="S111" s="446">
        <v>16</v>
      </c>
      <c r="T111" s="446">
        <v>0</v>
      </c>
      <c r="U111" s="446">
        <v>0</v>
      </c>
      <c r="V111" s="446">
        <v>0</v>
      </c>
      <c r="W111" s="446">
        <v>0</v>
      </c>
      <c r="X111" s="446">
        <v>0</v>
      </c>
      <c r="Y111" s="646">
        <v>0</v>
      </c>
      <c r="Z111" s="502">
        <v>148.34615384615384</v>
      </c>
      <c r="AA111" s="502">
        <v>0</v>
      </c>
      <c r="AB111" s="502">
        <v>0</v>
      </c>
      <c r="AC111" s="502">
        <v>0</v>
      </c>
      <c r="AD111" s="502">
        <v>0</v>
      </c>
      <c r="AE111" s="502">
        <v>0</v>
      </c>
      <c r="AF111" s="858">
        <v>0</v>
      </c>
      <c r="AG111" s="502">
        <v>3</v>
      </c>
      <c r="AH111" s="448">
        <v>0</v>
      </c>
      <c r="AI111" s="448">
        <v>10</v>
      </c>
      <c r="AJ111" s="502">
        <v>0</v>
      </c>
      <c r="AK111" s="448">
        <v>8</v>
      </c>
      <c r="AL111" s="478">
        <v>4.5</v>
      </c>
      <c r="AM111" s="448">
        <v>0</v>
      </c>
      <c r="AN111" s="448">
        <v>0</v>
      </c>
      <c r="AO111" s="448">
        <v>0</v>
      </c>
      <c r="AP111" s="449">
        <v>173.84615384615384</v>
      </c>
      <c r="AQ111" s="689">
        <v>3.5855000000000001</v>
      </c>
      <c r="AR111" s="503">
        <v>0</v>
      </c>
      <c r="AS111" s="448">
        <v>0.5</v>
      </c>
      <c r="AT111" s="142">
        <v>84.07692307692308</v>
      </c>
      <c r="AU111" s="852" t="s">
        <v>742</v>
      </c>
      <c r="AV111" s="142">
        <v>85.683076923076911</v>
      </c>
      <c r="AW111" s="504">
        <v>85</v>
      </c>
      <c r="AX111" s="452">
        <v>2732</v>
      </c>
      <c r="AY111" s="650"/>
      <c r="AZ111" s="454"/>
      <c r="BA111" s="694"/>
      <c r="BB111" s="454"/>
      <c r="BC111" s="454"/>
      <c r="BD111" s="454"/>
      <c r="BE111" s="454"/>
      <c r="BF111" s="454"/>
      <c r="BG111" s="454"/>
      <c r="BH111" s="342"/>
      <c r="BI111" s="342"/>
      <c r="BJ111" s="342"/>
      <c r="BK111" s="342"/>
      <c r="BL111" s="342"/>
      <c r="BM111" s="342"/>
      <c r="BN111" s="342"/>
      <c r="BO111" s="342"/>
      <c r="BP111" s="333"/>
      <c r="BQ111" s="333"/>
      <c r="BR111" s="333"/>
      <c r="BS111" s="342"/>
      <c r="BT111" s="342"/>
      <c r="BU111" s="342"/>
      <c r="BV111" s="342"/>
      <c r="BW111" s="342"/>
      <c r="BX111" s="342"/>
      <c r="BY111" s="342"/>
      <c r="BZ111" s="342"/>
      <c r="CA111" s="342"/>
      <c r="CB111" s="333"/>
      <c r="CC111" s="333"/>
      <c r="CD111" s="333"/>
      <c r="CE111" s="333"/>
      <c r="CF111" s="333"/>
      <c r="CG111" s="333"/>
      <c r="CH111" s="333"/>
      <c r="CI111" s="333"/>
      <c r="CJ111" s="333"/>
      <c r="CK111" s="333"/>
      <c r="CL111" s="333"/>
      <c r="CM111" s="333"/>
      <c r="CN111" s="333"/>
      <c r="CO111" s="333"/>
      <c r="CP111" s="333"/>
      <c r="CQ111" s="333"/>
      <c r="CR111" s="333"/>
      <c r="CS111" s="333"/>
      <c r="CT111" s="333"/>
      <c r="CU111" s="333"/>
    </row>
    <row r="112" spans="1:99" s="486" customFormat="1" ht="36" customHeight="1">
      <c r="A112" s="437">
        <v>105</v>
      </c>
      <c r="B112" s="438" t="s">
        <v>698</v>
      </c>
      <c r="C112" s="445"/>
      <c r="D112" s="439" t="s">
        <v>700</v>
      </c>
      <c r="E112" s="496" t="s">
        <v>701</v>
      </c>
      <c r="F112" s="497" t="s">
        <v>113</v>
      </c>
      <c r="G112" s="500" t="s">
        <v>113</v>
      </c>
      <c r="H112" s="423" t="s">
        <v>283</v>
      </c>
      <c r="I112" s="713">
        <v>44075</v>
      </c>
      <c r="J112" s="500">
        <v>31174</v>
      </c>
      <c r="K112" s="500" t="s">
        <v>8</v>
      </c>
      <c r="L112" s="657" t="s">
        <v>13</v>
      </c>
      <c r="M112" s="511" t="s">
        <v>89</v>
      </c>
      <c r="N112" s="511"/>
      <c r="O112" s="500">
        <v>2</v>
      </c>
      <c r="P112" s="499">
        <v>200</v>
      </c>
      <c r="Q112" s="707">
        <v>26</v>
      </c>
      <c r="R112" s="707">
        <v>3</v>
      </c>
      <c r="S112" s="446">
        <v>17</v>
      </c>
      <c r="T112" s="446">
        <v>0</v>
      </c>
      <c r="U112" s="446">
        <v>0</v>
      </c>
      <c r="V112" s="446">
        <v>0</v>
      </c>
      <c r="W112" s="446">
        <v>0</v>
      </c>
      <c r="X112" s="446">
        <v>0</v>
      </c>
      <c r="Y112" s="646">
        <v>0</v>
      </c>
      <c r="Z112" s="502">
        <v>153.84615384615384</v>
      </c>
      <c r="AA112" s="502">
        <v>0</v>
      </c>
      <c r="AB112" s="502">
        <v>0</v>
      </c>
      <c r="AC112" s="502">
        <v>0</v>
      </c>
      <c r="AD112" s="502">
        <v>0</v>
      </c>
      <c r="AE112" s="502">
        <v>0</v>
      </c>
      <c r="AF112" s="858">
        <v>0</v>
      </c>
      <c r="AG112" s="502">
        <v>3</v>
      </c>
      <c r="AH112" s="448">
        <v>0</v>
      </c>
      <c r="AI112" s="448">
        <v>10</v>
      </c>
      <c r="AJ112" s="502">
        <v>0</v>
      </c>
      <c r="AK112" s="448">
        <v>8</v>
      </c>
      <c r="AL112" s="478">
        <v>5.5</v>
      </c>
      <c r="AM112" s="448">
        <v>0</v>
      </c>
      <c r="AN112" s="448">
        <v>0</v>
      </c>
      <c r="AO112" s="448">
        <v>0</v>
      </c>
      <c r="AP112" s="449">
        <v>180.34615384615384</v>
      </c>
      <c r="AQ112" s="689">
        <v>3.7197499999999999</v>
      </c>
      <c r="AR112" s="503">
        <v>0</v>
      </c>
      <c r="AS112" s="448">
        <v>0.5</v>
      </c>
      <c r="AT112" s="142">
        <v>87.269230769230774</v>
      </c>
      <c r="AU112" s="852" t="s">
        <v>741</v>
      </c>
      <c r="AV112" s="142">
        <v>88.860769230769222</v>
      </c>
      <c r="AW112" s="504">
        <v>88</v>
      </c>
      <c r="AX112" s="452">
        <v>3443</v>
      </c>
      <c r="AY112" s="650"/>
      <c r="AZ112" s="454"/>
      <c r="BA112" s="694"/>
      <c r="BB112" s="454"/>
      <c r="BC112" s="454"/>
      <c r="BD112" s="454"/>
      <c r="BE112" s="454"/>
      <c r="BF112" s="454"/>
      <c r="BG112" s="454"/>
      <c r="BH112" s="342"/>
      <c r="BI112" s="342"/>
      <c r="BJ112" s="342"/>
      <c r="BK112" s="342"/>
      <c r="BL112" s="342"/>
      <c r="BM112" s="342"/>
      <c r="BN112" s="342"/>
      <c r="BO112" s="342"/>
      <c r="BP112" s="333"/>
      <c r="BQ112" s="333"/>
      <c r="BR112" s="333"/>
      <c r="BS112" s="342"/>
      <c r="BT112" s="342"/>
      <c r="BU112" s="342"/>
      <c r="BV112" s="342"/>
      <c r="BW112" s="342"/>
      <c r="BX112" s="342"/>
      <c r="BY112" s="342"/>
      <c r="BZ112" s="342"/>
      <c r="CA112" s="342"/>
      <c r="CB112" s="333"/>
      <c r="CC112" s="333"/>
      <c r="CD112" s="333"/>
      <c r="CE112" s="333"/>
      <c r="CF112" s="333"/>
      <c r="CG112" s="333"/>
      <c r="CH112" s="333"/>
      <c r="CI112" s="333"/>
      <c r="CJ112" s="333"/>
      <c r="CK112" s="333"/>
      <c r="CL112" s="333"/>
      <c r="CM112" s="333"/>
      <c r="CN112" s="333"/>
      <c r="CO112" s="333"/>
      <c r="CP112" s="333"/>
      <c r="CQ112" s="333"/>
      <c r="CR112" s="333"/>
      <c r="CS112" s="333"/>
      <c r="CT112" s="333"/>
      <c r="CU112" s="333"/>
    </row>
    <row r="113" spans="1:99" s="486" customFormat="1" ht="36" customHeight="1">
      <c r="A113" s="437">
        <v>106</v>
      </c>
      <c r="B113" s="438" t="s">
        <v>699</v>
      </c>
      <c r="C113" s="445"/>
      <c r="D113" s="439" t="s">
        <v>702</v>
      </c>
      <c r="E113" s="496" t="s">
        <v>703</v>
      </c>
      <c r="F113" s="497" t="s">
        <v>113</v>
      </c>
      <c r="G113" s="500" t="s">
        <v>113</v>
      </c>
      <c r="H113" s="423" t="s">
        <v>283</v>
      </c>
      <c r="I113" s="713">
        <v>44076</v>
      </c>
      <c r="J113" s="500">
        <v>29515</v>
      </c>
      <c r="K113" s="500" t="s">
        <v>8</v>
      </c>
      <c r="L113" s="657" t="s">
        <v>13</v>
      </c>
      <c r="M113" s="511" t="s">
        <v>89</v>
      </c>
      <c r="N113" s="511"/>
      <c r="O113" s="500">
        <v>3</v>
      </c>
      <c r="P113" s="499">
        <v>200</v>
      </c>
      <c r="Q113" s="707">
        <v>26</v>
      </c>
      <c r="R113" s="707">
        <v>3</v>
      </c>
      <c r="S113" s="446">
        <v>16</v>
      </c>
      <c r="T113" s="446">
        <v>0</v>
      </c>
      <c r="U113" s="446">
        <v>0</v>
      </c>
      <c r="V113" s="446">
        <v>0</v>
      </c>
      <c r="W113" s="446">
        <v>0</v>
      </c>
      <c r="X113" s="446">
        <v>0</v>
      </c>
      <c r="Y113" s="646">
        <v>0</v>
      </c>
      <c r="Z113" s="502">
        <v>146.15384615384616</v>
      </c>
      <c r="AA113" s="502">
        <v>0</v>
      </c>
      <c r="AB113" s="502">
        <v>0</v>
      </c>
      <c r="AC113" s="502">
        <v>0</v>
      </c>
      <c r="AD113" s="502">
        <v>0</v>
      </c>
      <c r="AE113" s="502">
        <v>0</v>
      </c>
      <c r="AF113" s="858">
        <v>0</v>
      </c>
      <c r="AG113" s="502">
        <v>3</v>
      </c>
      <c r="AH113" s="448">
        <v>0</v>
      </c>
      <c r="AI113" s="448">
        <v>9.6153846153846168</v>
      </c>
      <c r="AJ113" s="502">
        <v>0</v>
      </c>
      <c r="AK113" s="448">
        <v>8</v>
      </c>
      <c r="AL113" s="478">
        <v>5</v>
      </c>
      <c r="AM113" s="448">
        <v>0</v>
      </c>
      <c r="AN113" s="448">
        <v>0</v>
      </c>
      <c r="AO113" s="448">
        <v>0</v>
      </c>
      <c r="AP113" s="449">
        <v>171.76923076923077</v>
      </c>
      <c r="AQ113" s="689">
        <v>3.5427499999999998</v>
      </c>
      <c r="AR113" s="503">
        <v>0</v>
      </c>
      <c r="AS113" s="448">
        <v>0.5</v>
      </c>
      <c r="AT113" s="142">
        <v>79.07692307692308</v>
      </c>
      <c r="AU113" s="852" t="s">
        <v>740</v>
      </c>
      <c r="AV113" s="142">
        <v>88.65307692307691</v>
      </c>
      <c r="AW113" s="504">
        <v>88</v>
      </c>
      <c r="AX113" s="452">
        <v>2612</v>
      </c>
      <c r="AY113" s="650"/>
      <c r="AZ113" s="454"/>
      <c r="BA113" s="694"/>
      <c r="BB113" s="454"/>
      <c r="BC113" s="454"/>
      <c r="BD113" s="454"/>
      <c r="BE113" s="454"/>
      <c r="BF113" s="454"/>
      <c r="BG113" s="454"/>
      <c r="BH113" s="342"/>
      <c r="BI113" s="342"/>
      <c r="BJ113" s="342"/>
      <c r="BK113" s="342"/>
      <c r="BL113" s="342"/>
      <c r="BM113" s="342"/>
      <c r="BN113" s="342"/>
      <c r="BO113" s="342"/>
      <c r="BP113" s="333"/>
      <c r="BQ113" s="333"/>
      <c r="BR113" s="333"/>
      <c r="BS113" s="342"/>
      <c r="BT113" s="342"/>
      <c r="BU113" s="342"/>
      <c r="BV113" s="342"/>
      <c r="BW113" s="342"/>
      <c r="BX113" s="342"/>
      <c r="BY113" s="342"/>
      <c r="BZ113" s="342"/>
      <c r="CA113" s="342"/>
      <c r="CB113" s="333"/>
      <c r="CC113" s="333"/>
      <c r="CD113" s="333"/>
      <c r="CE113" s="333"/>
      <c r="CF113" s="333"/>
      <c r="CG113" s="333"/>
      <c r="CH113" s="333"/>
      <c r="CI113" s="333"/>
      <c r="CJ113" s="333"/>
      <c r="CK113" s="333"/>
      <c r="CL113" s="333"/>
      <c r="CM113" s="333"/>
      <c r="CN113" s="333"/>
      <c r="CO113" s="333"/>
      <c r="CP113" s="333"/>
      <c r="CQ113" s="333"/>
      <c r="CR113" s="333"/>
      <c r="CS113" s="333"/>
      <c r="CT113" s="333"/>
      <c r="CU113" s="333"/>
    </row>
    <row r="114" spans="1:99" s="486" customFormat="1" ht="36" customHeight="1">
      <c r="A114" s="437">
        <v>107</v>
      </c>
      <c r="B114" s="493" t="s">
        <v>733</v>
      </c>
      <c r="C114" s="500"/>
      <c r="D114" s="439" t="s">
        <v>734</v>
      </c>
      <c r="E114" s="440" t="s">
        <v>735</v>
      </c>
      <c r="F114" s="423" t="s">
        <v>110</v>
      </c>
      <c r="G114" s="445" t="s">
        <v>110</v>
      </c>
      <c r="H114" s="423" t="s">
        <v>114</v>
      </c>
      <c r="I114" s="713">
        <v>44198</v>
      </c>
      <c r="J114" s="445">
        <v>36558</v>
      </c>
      <c r="K114" s="445" t="s">
        <v>8</v>
      </c>
      <c r="L114" s="514" t="s">
        <v>13</v>
      </c>
      <c r="M114" s="513"/>
      <c r="N114" s="442" t="s">
        <v>89</v>
      </c>
      <c r="O114" s="510"/>
      <c r="P114" s="444">
        <v>206</v>
      </c>
      <c r="Q114" s="705">
        <v>26</v>
      </c>
      <c r="R114" s="705">
        <v>3</v>
      </c>
      <c r="S114" s="446">
        <v>16.75</v>
      </c>
      <c r="T114" s="446">
        <v>0</v>
      </c>
      <c r="U114" s="446">
        <v>0</v>
      </c>
      <c r="V114" s="446">
        <v>0</v>
      </c>
      <c r="W114" s="446">
        <v>0</v>
      </c>
      <c r="X114" s="446">
        <v>0</v>
      </c>
      <c r="Y114" s="646">
        <v>0</v>
      </c>
      <c r="Z114" s="448">
        <v>156.48076923076923</v>
      </c>
      <c r="AA114" s="448">
        <v>0</v>
      </c>
      <c r="AB114" s="448">
        <v>0</v>
      </c>
      <c r="AC114" s="448">
        <v>0</v>
      </c>
      <c r="AD114" s="448">
        <v>0</v>
      </c>
      <c r="AE114" s="448">
        <v>0</v>
      </c>
      <c r="AF114" s="858">
        <v>0</v>
      </c>
      <c r="AG114" s="448">
        <v>3</v>
      </c>
      <c r="AH114" s="448">
        <v>0</v>
      </c>
      <c r="AI114" s="448">
        <v>10</v>
      </c>
      <c r="AJ114" s="448">
        <v>0</v>
      </c>
      <c r="AK114" s="448">
        <v>8</v>
      </c>
      <c r="AL114" s="478">
        <v>5.25</v>
      </c>
      <c r="AM114" s="448">
        <v>0</v>
      </c>
      <c r="AN114" s="448">
        <v>0</v>
      </c>
      <c r="AO114" s="448">
        <v>0</v>
      </c>
      <c r="AP114" s="449">
        <v>182.73076923076923</v>
      </c>
      <c r="AQ114" s="689">
        <v>3.7687499999999998</v>
      </c>
      <c r="AR114" s="450">
        <v>0</v>
      </c>
      <c r="AS114" s="448">
        <v>0.5</v>
      </c>
      <c r="AT114" s="142">
        <v>62.923076923076927</v>
      </c>
      <c r="AU114" s="854">
        <v>7002550021262</v>
      </c>
      <c r="AV114" s="142">
        <v>115.53692307692307</v>
      </c>
      <c r="AW114" s="451">
        <v>115</v>
      </c>
      <c r="AX114" s="452">
        <v>2148</v>
      </c>
      <c r="AY114" s="650"/>
      <c r="AZ114" s="454"/>
      <c r="BA114" s="694"/>
      <c r="BB114" s="454"/>
      <c r="BC114" s="454"/>
      <c r="BD114" s="454"/>
      <c r="BE114" s="454"/>
      <c r="BF114" s="454"/>
      <c r="BG114" s="454"/>
      <c r="BH114" s="342"/>
      <c r="BI114" s="342"/>
      <c r="BJ114" s="342"/>
      <c r="BK114" s="342"/>
      <c r="BL114" s="342"/>
      <c r="BM114" s="342"/>
      <c r="BN114" s="342"/>
      <c r="BO114" s="342"/>
      <c r="BP114" s="333"/>
      <c r="BQ114" s="333"/>
      <c r="BR114" s="333"/>
      <c r="BS114" s="342"/>
      <c r="BT114" s="342"/>
      <c r="BU114" s="342"/>
      <c r="BV114" s="342"/>
      <c r="BW114" s="342"/>
      <c r="BX114" s="342"/>
      <c r="BY114" s="342"/>
      <c r="BZ114" s="342"/>
      <c r="CA114" s="342"/>
      <c r="CB114" s="333"/>
      <c r="CC114" s="333"/>
      <c r="CD114" s="333"/>
      <c r="CE114" s="333"/>
      <c r="CF114" s="333"/>
      <c r="CG114" s="333"/>
      <c r="CH114" s="333"/>
      <c r="CI114" s="333"/>
      <c r="CJ114" s="333"/>
      <c r="CK114" s="333"/>
      <c r="CL114" s="333"/>
      <c r="CM114" s="333"/>
      <c r="CN114" s="333"/>
      <c r="CO114" s="333"/>
      <c r="CP114" s="333"/>
      <c r="CQ114" s="333"/>
      <c r="CR114" s="333"/>
      <c r="CS114" s="333"/>
      <c r="CT114" s="333"/>
      <c r="CU114" s="333"/>
    </row>
    <row r="115" spans="1:99" s="486" customFormat="1" ht="36" customHeight="1">
      <c r="A115" s="437">
        <v>108</v>
      </c>
      <c r="B115" s="493" t="s">
        <v>736</v>
      </c>
      <c r="C115" s="500"/>
      <c r="D115" s="439" t="s">
        <v>737</v>
      </c>
      <c r="E115" s="440" t="s">
        <v>738</v>
      </c>
      <c r="F115" s="423" t="s">
        <v>81</v>
      </c>
      <c r="G115" s="445" t="s">
        <v>126</v>
      </c>
      <c r="H115" s="423" t="s">
        <v>114</v>
      </c>
      <c r="I115" s="713">
        <v>44228</v>
      </c>
      <c r="J115" s="445">
        <v>36017</v>
      </c>
      <c r="K115" s="445" t="s">
        <v>7</v>
      </c>
      <c r="L115" s="514" t="s">
        <v>13</v>
      </c>
      <c r="M115" s="513"/>
      <c r="N115" s="442" t="s">
        <v>89</v>
      </c>
      <c r="O115" s="510"/>
      <c r="P115" s="444">
        <v>238</v>
      </c>
      <c r="Q115" s="705">
        <v>26</v>
      </c>
      <c r="R115" s="705">
        <v>3</v>
      </c>
      <c r="S115" s="446">
        <v>15.5</v>
      </c>
      <c r="T115" s="446">
        <v>0</v>
      </c>
      <c r="U115" s="446">
        <v>0</v>
      </c>
      <c r="V115" s="446">
        <v>0</v>
      </c>
      <c r="W115" s="446">
        <v>0</v>
      </c>
      <c r="X115" s="446">
        <v>0</v>
      </c>
      <c r="Y115" s="646">
        <v>0</v>
      </c>
      <c r="Z115" s="448">
        <v>169.34615384615384</v>
      </c>
      <c r="AA115" s="448">
        <v>0</v>
      </c>
      <c r="AB115" s="448">
        <v>0</v>
      </c>
      <c r="AC115" s="448">
        <v>0</v>
      </c>
      <c r="AD115" s="448">
        <v>0</v>
      </c>
      <c r="AE115" s="448">
        <v>0</v>
      </c>
      <c r="AF115" s="858">
        <v>0</v>
      </c>
      <c r="AG115" s="448">
        <v>3</v>
      </c>
      <c r="AH115" s="448">
        <v>0</v>
      </c>
      <c r="AI115" s="448">
        <v>10</v>
      </c>
      <c r="AJ115" s="448">
        <v>0</v>
      </c>
      <c r="AK115" s="448">
        <v>8</v>
      </c>
      <c r="AL115" s="478">
        <v>4</v>
      </c>
      <c r="AM115" s="448">
        <v>0</v>
      </c>
      <c r="AN115" s="448">
        <v>0</v>
      </c>
      <c r="AO115" s="448">
        <v>0</v>
      </c>
      <c r="AP115" s="449">
        <v>194.34615384615384</v>
      </c>
      <c r="AQ115" s="689">
        <v>4.0084999999999997</v>
      </c>
      <c r="AR115" s="450">
        <v>0</v>
      </c>
      <c r="AS115" s="448">
        <v>0.5</v>
      </c>
      <c r="AT115" s="142">
        <v>77.230769230769226</v>
      </c>
      <c r="AU115" s="854">
        <v>7002550021284</v>
      </c>
      <c r="AV115" s="142">
        <v>112.60923076923078</v>
      </c>
      <c r="AW115" s="451">
        <v>112</v>
      </c>
      <c r="AX115" s="452">
        <v>2437</v>
      </c>
      <c r="AY115" s="650"/>
      <c r="AZ115" s="454"/>
      <c r="BA115" s="694"/>
      <c r="BB115" s="454"/>
      <c r="BC115" s="454"/>
      <c r="BD115" s="454"/>
      <c r="BE115" s="454"/>
      <c r="BF115" s="454"/>
      <c r="BG115" s="454"/>
      <c r="BH115" s="342"/>
      <c r="BI115" s="342"/>
      <c r="BJ115" s="342"/>
      <c r="BK115" s="342"/>
      <c r="BL115" s="342"/>
      <c r="BM115" s="342"/>
      <c r="BN115" s="342"/>
      <c r="BO115" s="342"/>
      <c r="BP115" s="333"/>
      <c r="BQ115" s="333"/>
      <c r="BR115" s="333"/>
      <c r="BS115" s="342"/>
      <c r="BT115" s="342"/>
      <c r="BU115" s="342"/>
      <c r="BV115" s="342"/>
      <c r="BW115" s="342"/>
      <c r="BX115" s="342"/>
      <c r="BY115" s="342"/>
      <c r="BZ115" s="342"/>
      <c r="CA115" s="342"/>
      <c r="CB115" s="333"/>
      <c r="CC115" s="333"/>
      <c r="CD115" s="333"/>
      <c r="CE115" s="333"/>
      <c r="CF115" s="333"/>
      <c r="CG115" s="333"/>
      <c r="CH115" s="333"/>
      <c r="CI115" s="333"/>
      <c r="CJ115" s="333"/>
      <c r="CK115" s="333"/>
      <c r="CL115" s="333"/>
      <c r="CM115" s="333"/>
      <c r="CN115" s="333"/>
      <c r="CO115" s="333"/>
      <c r="CP115" s="333"/>
      <c r="CQ115" s="333"/>
      <c r="CR115" s="333"/>
      <c r="CS115" s="333"/>
      <c r="CT115" s="333"/>
      <c r="CU115" s="333"/>
    </row>
    <row r="116" spans="1:99" s="486" customFormat="1" ht="36" customHeight="1">
      <c r="A116" s="437">
        <v>109</v>
      </c>
      <c r="B116" s="438" t="s">
        <v>746</v>
      </c>
      <c r="C116" s="445"/>
      <c r="D116" s="439" t="s">
        <v>747</v>
      </c>
      <c r="E116" s="440" t="s">
        <v>748</v>
      </c>
      <c r="F116" s="423" t="s">
        <v>102</v>
      </c>
      <c r="G116" s="445" t="s">
        <v>101</v>
      </c>
      <c r="H116" s="423" t="s">
        <v>101</v>
      </c>
      <c r="I116" s="713">
        <v>44329</v>
      </c>
      <c r="J116" s="445">
        <v>32946</v>
      </c>
      <c r="K116" s="445" t="s">
        <v>8</v>
      </c>
      <c r="L116" s="514" t="s">
        <v>13</v>
      </c>
      <c r="M116" s="442" t="s">
        <v>89</v>
      </c>
      <c r="N116" s="467"/>
      <c r="O116" s="445">
        <v>1</v>
      </c>
      <c r="P116" s="444">
        <v>308</v>
      </c>
      <c r="Q116" s="705">
        <v>26</v>
      </c>
      <c r="R116" s="705">
        <v>3</v>
      </c>
      <c r="S116" s="446">
        <v>22.5</v>
      </c>
      <c r="T116" s="446">
        <v>0</v>
      </c>
      <c r="U116" s="446">
        <v>0</v>
      </c>
      <c r="V116" s="446">
        <v>0</v>
      </c>
      <c r="W116" s="446">
        <v>0</v>
      </c>
      <c r="X116" s="446">
        <v>0</v>
      </c>
      <c r="Y116" s="646">
        <v>1</v>
      </c>
      <c r="Z116" s="448">
        <v>302.07692307692309</v>
      </c>
      <c r="AA116" s="448">
        <v>0</v>
      </c>
      <c r="AB116" s="448">
        <v>0</v>
      </c>
      <c r="AC116" s="448">
        <v>0</v>
      </c>
      <c r="AD116" s="448">
        <v>0</v>
      </c>
      <c r="AE116" s="448">
        <v>0</v>
      </c>
      <c r="AF116" s="858">
        <v>0.32222618014922411</v>
      </c>
      <c r="AG116" s="448">
        <v>3</v>
      </c>
      <c r="AH116" s="448">
        <v>0</v>
      </c>
      <c r="AI116" s="448">
        <v>10</v>
      </c>
      <c r="AJ116" s="448">
        <v>0</v>
      </c>
      <c r="AK116" s="448">
        <v>8</v>
      </c>
      <c r="AL116" s="478">
        <v>10.5</v>
      </c>
      <c r="AM116" s="448">
        <v>0</v>
      </c>
      <c r="AN116" s="448">
        <v>0</v>
      </c>
      <c r="AO116" s="448">
        <v>0</v>
      </c>
      <c r="AP116" s="449">
        <v>333.89914925707234</v>
      </c>
      <c r="AQ116" s="689">
        <v>6</v>
      </c>
      <c r="AR116" s="450">
        <v>0</v>
      </c>
      <c r="AS116" s="448">
        <v>0</v>
      </c>
      <c r="AT116" s="142">
        <v>149.65384615384616</v>
      </c>
      <c r="AU116" s="855" t="s">
        <v>779</v>
      </c>
      <c r="AV116" s="142">
        <v>178.24615384615382</v>
      </c>
      <c r="AW116" s="451">
        <v>178</v>
      </c>
      <c r="AX116" s="452">
        <v>985</v>
      </c>
      <c r="AY116" s="767"/>
      <c r="AZ116" s="454"/>
      <c r="BA116" s="694"/>
      <c r="BB116" s="454"/>
      <c r="BC116" s="454"/>
      <c r="BD116" s="454"/>
      <c r="BE116" s="454"/>
      <c r="BF116" s="454"/>
      <c r="BG116" s="454"/>
      <c r="BH116" s="342"/>
      <c r="BI116" s="342"/>
      <c r="BJ116" s="342"/>
      <c r="BK116" s="342"/>
      <c r="BL116" s="342"/>
      <c r="BM116" s="342"/>
      <c r="BN116" s="342"/>
      <c r="BO116" s="342"/>
      <c r="BP116" s="333"/>
      <c r="BQ116" s="333"/>
      <c r="BR116" s="333"/>
      <c r="BS116" s="342"/>
      <c r="BT116" s="342"/>
      <c r="BU116" s="342"/>
      <c r="BV116" s="342"/>
      <c r="BW116" s="342"/>
      <c r="BX116" s="342"/>
      <c r="BY116" s="342"/>
      <c r="BZ116" s="342"/>
      <c r="CA116" s="342"/>
      <c r="CB116" s="333"/>
      <c r="CC116" s="333"/>
      <c r="CD116" s="333"/>
      <c r="CE116" s="333"/>
      <c r="CF116" s="333"/>
      <c r="CG116" s="333"/>
      <c r="CH116" s="333"/>
      <c r="CI116" s="333"/>
      <c r="CJ116" s="333"/>
      <c r="CK116" s="333"/>
      <c r="CL116" s="333"/>
      <c r="CM116" s="333"/>
      <c r="CN116" s="333"/>
      <c r="CO116" s="333"/>
      <c r="CP116" s="333"/>
      <c r="CQ116" s="333"/>
      <c r="CR116" s="333"/>
      <c r="CS116" s="333"/>
      <c r="CT116" s="333"/>
      <c r="CU116" s="333"/>
    </row>
    <row r="117" spans="1:99" s="486" customFormat="1" ht="36" customHeight="1">
      <c r="A117" s="437">
        <v>110</v>
      </c>
      <c r="B117" s="493" t="s">
        <v>750</v>
      </c>
      <c r="C117" s="500"/>
      <c r="D117" s="439" t="s">
        <v>751</v>
      </c>
      <c r="E117" s="440" t="s">
        <v>752</v>
      </c>
      <c r="F117" s="423" t="s">
        <v>112</v>
      </c>
      <c r="G117" s="445" t="s">
        <v>112</v>
      </c>
      <c r="H117" s="423" t="s">
        <v>112</v>
      </c>
      <c r="I117" s="713">
        <v>44342</v>
      </c>
      <c r="J117" s="445">
        <v>35329</v>
      </c>
      <c r="K117" s="445" t="s">
        <v>7</v>
      </c>
      <c r="L117" s="514" t="s">
        <v>13</v>
      </c>
      <c r="M117" s="442" t="s">
        <v>89</v>
      </c>
      <c r="N117" s="467"/>
      <c r="O117" s="510">
        <v>1</v>
      </c>
      <c r="P117" s="444">
        <v>283</v>
      </c>
      <c r="Q117" s="705">
        <v>26</v>
      </c>
      <c r="R117" s="705">
        <v>3</v>
      </c>
      <c r="S117" s="446">
        <v>15.5</v>
      </c>
      <c r="T117" s="446">
        <v>0</v>
      </c>
      <c r="U117" s="446">
        <v>0</v>
      </c>
      <c r="V117" s="446">
        <v>0</v>
      </c>
      <c r="W117" s="446">
        <v>0</v>
      </c>
      <c r="X117" s="446">
        <v>0</v>
      </c>
      <c r="Y117" s="646">
        <v>0</v>
      </c>
      <c r="Z117" s="448">
        <v>201.36538461538461</v>
      </c>
      <c r="AA117" s="448">
        <v>0</v>
      </c>
      <c r="AB117" s="448">
        <v>0</v>
      </c>
      <c r="AC117" s="448">
        <v>0</v>
      </c>
      <c r="AD117" s="448">
        <v>0</v>
      </c>
      <c r="AE117" s="448">
        <v>0</v>
      </c>
      <c r="AF117" s="858">
        <v>0</v>
      </c>
      <c r="AG117" s="448">
        <v>3</v>
      </c>
      <c r="AH117" s="448">
        <v>0</v>
      </c>
      <c r="AI117" s="448">
        <v>10</v>
      </c>
      <c r="AJ117" s="448">
        <v>0</v>
      </c>
      <c r="AK117" s="448">
        <v>8</v>
      </c>
      <c r="AL117" s="478">
        <v>4</v>
      </c>
      <c r="AM117" s="448">
        <v>0</v>
      </c>
      <c r="AN117" s="448">
        <v>0</v>
      </c>
      <c r="AO117" s="448">
        <v>0</v>
      </c>
      <c r="AP117" s="449">
        <v>226.36538461538461</v>
      </c>
      <c r="AQ117" s="689">
        <v>4.6687500000000002</v>
      </c>
      <c r="AR117" s="450">
        <v>0</v>
      </c>
      <c r="AS117" s="448">
        <v>0.5</v>
      </c>
      <c r="AT117" s="142">
        <v>79.192307692307693</v>
      </c>
      <c r="AU117" s="856" t="s">
        <v>783</v>
      </c>
      <c r="AV117" s="142">
        <v>142.00769230769231</v>
      </c>
      <c r="AW117" s="451">
        <v>142</v>
      </c>
      <c r="AX117" s="452">
        <v>31</v>
      </c>
      <c r="AY117" s="650"/>
      <c r="AZ117" s="454"/>
      <c r="BA117" s="694"/>
      <c r="BB117" s="454"/>
      <c r="BC117" s="454"/>
      <c r="BD117" s="454"/>
      <c r="BE117" s="454"/>
      <c r="BF117" s="454"/>
      <c r="BG117" s="454"/>
      <c r="BH117" s="342"/>
      <c r="BI117" s="342"/>
      <c r="BJ117" s="342"/>
      <c r="BK117" s="342"/>
      <c r="BL117" s="342"/>
      <c r="BM117" s="342"/>
      <c r="BN117" s="342"/>
      <c r="BO117" s="342"/>
      <c r="BP117" s="333"/>
      <c r="BQ117" s="333"/>
      <c r="BR117" s="333"/>
      <c r="BS117" s="342"/>
      <c r="BT117" s="342"/>
      <c r="BU117" s="342"/>
      <c r="BV117" s="342"/>
      <c r="BW117" s="342"/>
      <c r="BX117" s="342"/>
      <c r="BY117" s="342"/>
      <c r="BZ117" s="342"/>
      <c r="CA117" s="342"/>
      <c r="CB117" s="333"/>
      <c r="CC117" s="333"/>
      <c r="CD117" s="333"/>
      <c r="CE117" s="333"/>
      <c r="CF117" s="333"/>
      <c r="CG117" s="333"/>
      <c r="CH117" s="333"/>
      <c r="CI117" s="333"/>
      <c r="CJ117" s="333"/>
      <c r="CK117" s="333"/>
      <c r="CL117" s="333"/>
      <c r="CM117" s="333"/>
      <c r="CN117" s="333"/>
      <c r="CO117" s="333"/>
      <c r="CP117" s="333"/>
      <c r="CQ117" s="333"/>
      <c r="CR117" s="333"/>
      <c r="CS117" s="333"/>
      <c r="CT117" s="333"/>
      <c r="CU117" s="333"/>
    </row>
    <row r="118" spans="1:99" s="486" customFormat="1" ht="36" customHeight="1">
      <c r="A118" s="437">
        <v>111</v>
      </c>
      <c r="B118" s="438" t="s">
        <v>754</v>
      </c>
      <c r="C118" s="445"/>
      <c r="D118" s="439" t="s">
        <v>755</v>
      </c>
      <c r="E118" s="440" t="s">
        <v>756</v>
      </c>
      <c r="F118" s="423" t="s">
        <v>112</v>
      </c>
      <c r="G118" s="445" t="s">
        <v>112</v>
      </c>
      <c r="H118" s="423" t="s">
        <v>112</v>
      </c>
      <c r="I118" s="713">
        <v>44352</v>
      </c>
      <c r="J118" s="445">
        <v>37696</v>
      </c>
      <c r="K118" s="445" t="s">
        <v>8</v>
      </c>
      <c r="L118" s="514" t="s">
        <v>13</v>
      </c>
      <c r="M118" s="442" t="s">
        <v>89</v>
      </c>
      <c r="N118" s="467"/>
      <c r="O118" s="445">
        <v>1</v>
      </c>
      <c r="P118" s="444">
        <v>206</v>
      </c>
      <c r="Q118" s="705">
        <v>26</v>
      </c>
      <c r="R118" s="705">
        <v>3</v>
      </c>
      <c r="S118" s="446">
        <v>13.75</v>
      </c>
      <c r="T118" s="446">
        <v>0</v>
      </c>
      <c r="U118" s="446">
        <v>0</v>
      </c>
      <c r="V118" s="446">
        <v>0</v>
      </c>
      <c r="W118" s="446">
        <v>0</v>
      </c>
      <c r="X118" s="446">
        <v>0</v>
      </c>
      <c r="Y118" s="646">
        <v>0</v>
      </c>
      <c r="Z118" s="448">
        <v>132.71153846153845</v>
      </c>
      <c r="AA118" s="448">
        <v>0</v>
      </c>
      <c r="AB118" s="448">
        <v>0</v>
      </c>
      <c r="AC118" s="448">
        <v>0</v>
      </c>
      <c r="AD118" s="448">
        <v>0</v>
      </c>
      <c r="AE118" s="448">
        <v>0</v>
      </c>
      <c r="AF118" s="858">
        <v>0</v>
      </c>
      <c r="AG118" s="448">
        <v>3</v>
      </c>
      <c r="AH118" s="448">
        <v>0</v>
      </c>
      <c r="AI118" s="448">
        <v>9.2307692307692317</v>
      </c>
      <c r="AJ118" s="448">
        <v>0</v>
      </c>
      <c r="AK118" s="448">
        <v>8</v>
      </c>
      <c r="AL118" s="478">
        <v>3.25</v>
      </c>
      <c r="AM118" s="448">
        <v>0</v>
      </c>
      <c r="AN118" s="448">
        <v>0</v>
      </c>
      <c r="AO118" s="448">
        <v>0</v>
      </c>
      <c r="AP118" s="449">
        <v>156.19230769230768</v>
      </c>
      <c r="AQ118" s="689">
        <v>3.2214999999999998</v>
      </c>
      <c r="AR118" s="450">
        <v>0</v>
      </c>
      <c r="AS118" s="448">
        <v>0.5</v>
      </c>
      <c r="AT118" s="142">
        <v>58.461538461538467</v>
      </c>
      <c r="AU118" s="855" t="s">
        <v>784</v>
      </c>
      <c r="AV118" s="142">
        <v>94.008461538461532</v>
      </c>
      <c r="AW118" s="451">
        <v>94</v>
      </c>
      <c r="AX118" s="452">
        <v>34</v>
      </c>
      <c r="AY118" s="650"/>
      <c r="AZ118" s="454"/>
      <c r="BA118" s="694"/>
      <c r="BB118" s="454"/>
      <c r="BC118" s="454"/>
      <c r="BD118" s="454"/>
      <c r="BE118" s="454"/>
      <c r="BF118" s="454"/>
      <c r="BG118" s="454"/>
      <c r="BH118" s="342"/>
      <c r="BI118" s="342"/>
      <c r="BJ118" s="342"/>
      <c r="BK118" s="342"/>
      <c r="BL118" s="342"/>
      <c r="BM118" s="342"/>
      <c r="BN118" s="342"/>
      <c r="BO118" s="342"/>
      <c r="BP118" s="333"/>
      <c r="BQ118" s="333"/>
      <c r="BR118" s="333"/>
      <c r="BS118" s="342"/>
      <c r="BT118" s="342"/>
      <c r="BU118" s="342"/>
      <c r="BV118" s="342"/>
      <c r="BW118" s="342"/>
      <c r="BX118" s="342"/>
      <c r="BY118" s="342"/>
      <c r="BZ118" s="342"/>
      <c r="CA118" s="342"/>
      <c r="CB118" s="333"/>
      <c r="CC118" s="333"/>
      <c r="CD118" s="333"/>
      <c r="CE118" s="333"/>
      <c r="CF118" s="333"/>
      <c r="CG118" s="333"/>
      <c r="CH118" s="333"/>
      <c r="CI118" s="333"/>
      <c r="CJ118" s="333"/>
      <c r="CK118" s="333"/>
      <c r="CL118" s="333"/>
      <c r="CM118" s="333"/>
      <c r="CN118" s="333"/>
      <c r="CO118" s="333"/>
      <c r="CP118" s="333"/>
      <c r="CQ118" s="333"/>
      <c r="CR118" s="333"/>
      <c r="CS118" s="333"/>
      <c r="CT118" s="333"/>
      <c r="CU118" s="333"/>
    </row>
    <row r="119" spans="1:99" s="486" customFormat="1" ht="36" customHeight="1">
      <c r="A119" s="437">
        <v>112</v>
      </c>
      <c r="B119" s="493" t="s">
        <v>757</v>
      </c>
      <c r="C119" s="500"/>
      <c r="D119" s="439" t="s">
        <v>758</v>
      </c>
      <c r="E119" s="440" t="s">
        <v>759</v>
      </c>
      <c r="F119" s="423" t="s">
        <v>96</v>
      </c>
      <c r="G119" s="445" t="s">
        <v>96</v>
      </c>
      <c r="H119" s="423" t="s">
        <v>96</v>
      </c>
      <c r="I119" s="713">
        <v>44355</v>
      </c>
      <c r="J119" s="445">
        <v>36855</v>
      </c>
      <c r="K119" s="445" t="s">
        <v>7</v>
      </c>
      <c r="L119" s="514" t="s">
        <v>13</v>
      </c>
      <c r="M119" s="513"/>
      <c r="N119" s="442" t="s">
        <v>89</v>
      </c>
      <c r="O119" s="510"/>
      <c r="P119" s="444">
        <v>200</v>
      </c>
      <c r="Q119" s="705">
        <v>26</v>
      </c>
      <c r="R119" s="705">
        <v>3</v>
      </c>
      <c r="S119" s="446">
        <v>18.5</v>
      </c>
      <c r="T119" s="446">
        <v>0</v>
      </c>
      <c r="U119" s="446">
        <v>0</v>
      </c>
      <c r="V119" s="446">
        <v>0</v>
      </c>
      <c r="W119" s="446">
        <v>0</v>
      </c>
      <c r="X119" s="446">
        <v>0</v>
      </c>
      <c r="Y119" s="646">
        <v>0</v>
      </c>
      <c r="Z119" s="448">
        <v>165.38461538461539</v>
      </c>
      <c r="AA119" s="448">
        <v>0</v>
      </c>
      <c r="AB119" s="448">
        <v>0</v>
      </c>
      <c r="AC119" s="448">
        <v>0</v>
      </c>
      <c r="AD119" s="448">
        <v>0</v>
      </c>
      <c r="AE119" s="448">
        <v>0</v>
      </c>
      <c r="AF119" s="858">
        <v>0</v>
      </c>
      <c r="AG119" s="448">
        <v>3</v>
      </c>
      <c r="AH119" s="448">
        <v>0</v>
      </c>
      <c r="AI119" s="448">
        <v>10</v>
      </c>
      <c r="AJ119" s="448">
        <v>0</v>
      </c>
      <c r="AK119" s="448">
        <v>8</v>
      </c>
      <c r="AL119" s="478">
        <v>7</v>
      </c>
      <c r="AM119" s="448">
        <v>0</v>
      </c>
      <c r="AN119" s="448">
        <v>0</v>
      </c>
      <c r="AO119" s="448">
        <v>0</v>
      </c>
      <c r="AP119" s="449">
        <v>193.38461538461539</v>
      </c>
      <c r="AQ119" s="689">
        <v>3.9885000000000002</v>
      </c>
      <c r="AR119" s="450">
        <v>0</v>
      </c>
      <c r="AS119" s="448">
        <v>0.5</v>
      </c>
      <c r="AT119" s="142">
        <v>69.884615384615387</v>
      </c>
      <c r="AU119" s="856" t="s">
        <v>782</v>
      </c>
      <c r="AV119" s="142">
        <v>119.01538461538462</v>
      </c>
      <c r="AW119" s="451">
        <v>119</v>
      </c>
      <c r="AX119" s="452">
        <v>62</v>
      </c>
      <c r="AY119" s="650"/>
      <c r="AZ119" s="454"/>
      <c r="BA119" s="694"/>
      <c r="BB119" s="454"/>
      <c r="BC119" s="454"/>
      <c r="BD119" s="454"/>
      <c r="BE119" s="454"/>
      <c r="BF119" s="454"/>
      <c r="BG119" s="454"/>
      <c r="BH119" s="342"/>
      <c r="BI119" s="342"/>
      <c r="BJ119" s="342"/>
      <c r="BK119" s="342"/>
      <c r="BL119" s="342"/>
      <c r="BM119" s="342"/>
      <c r="BN119" s="342"/>
      <c r="BO119" s="342"/>
      <c r="BP119" s="333"/>
      <c r="BQ119" s="333"/>
      <c r="BR119" s="333"/>
      <c r="BS119" s="342"/>
      <c r="BT119" s="342"/>
      <c r="BU119" s="342"/>
      <c r="BV119" s="342"/>
      <c r="BW119" s="342"/>
      <c r="BX119" s="342"/>
      <c r="BY119" s="342"/>
      <c r="BZ119" s="342"/>
      <c r="CA119" s="342"/>
      <c r="CB119" s="333"/>
      <c r="CC119" s="333"/>
      <c r="CD119" s="333"/>
      <c r="CE119" s="333"/>
      <c r="CF119" s="333"/>
      <c r="CG119" s="333"/>
      <c r="CH119" s="333"/>
      <c r="CI119" s="333"/>
      <c r="CJ119" s="333"/>
      <c r="CK119" s="333"/>
      <c r="CL119" s="333"/>
      <c r="CM119" s="333"/>
      <c r="CN119" s="333"/>
      <c r="CO119" s="333"/>
      <c r="CP119" s="333"/>
      <c r="CQ119" s="333"/>
      <c r="CR119" s="333"/>
      <c r="CS119" s="333"/>
      <c r="CT119" s="333"/>
      <c r="CU119" s="333"/>
    </row>
    <row r="120" spans="1:99" s="486" customFormat="1" ht="36" customHeight="1">
      <c r="A120" s="437">
        <v>113</v>
      </c>
      <c r="B120" s="493" t="s">
        <v>760</v>
      </c>
      <c r="C120" s="500"/>
      <c r="D120" s="439" t="s">
        <v>825</v>
      </c>
      <c r="E120" s="440" t="s">
        <v>761</v>
      </c>
      <c r="F120" s="423" t="s">
        <v>110</v>
      </c>
      <c r="G120" s="445" t="s">
        <v>110</v>
      </c>
      <c r="H120" s="423" t="s">
        <v>110</v>
      </c>
      <c r="I120" s="713">
        <v>44355</v>
      </c>
      <c r="J120" s="445">
        <v>34397</v>
      </c>
      <c r="K120" s="445" t="s">
        <v>7</v>
      </c>
      <c r="L120" s="514" t="s">
        <v>13</v>
      </c>
      <c r="M120" s="442" t="s">
        <v>89</v>
      </c>
      <c r="N120" s="467"/>
      <c r="O120" s="510"/>
      <c r="P120" s="444">
        <v>221</v>
      </c>
      <c r="Q120" s="705">
        <v>26</v>
      </c>
      <c r="R120" s="705">
        <v>3</v>
      </c>
      <c r="S120" s="446">
        <v>16</v>
      </c>
      <c r="T120" s="446">
        <v>0</v>
      </c>
      <c r="U120" s="446">
        <v>0</v>
      </c>
      <c r="V120" s="446">
        <v>0</v>
      </c>
      <c r="W120" s="446">
        <v>0</v>
      </c>
      <c r="X120" s="446">
        <v>0</v>
      </c>
      <c r="Y120" s="646">
        <v>0</v>
      </c>
      <c r="Z120" s="448">
        <v>161.5</v>
      </c>
      <c r="AA120" s="448">
        <v>0</v>
      </c>
      <c r="AB120" s="448">
        <v>0</v>
      </c>
      <c r="AC120" s="448">
        <v>0</v>
      </c>
      <c r="AD120" s="448">
        <v>0</v>
      </c>
      <c r="AE120" s="448">
        <v>0</v>
      </c>
      <c r="AF120" s="858">
        <v>0</v>
      </c>
      <c r="AG120" s="448">
        <v>3</v>
      </c>
      <c r="AH120" s="448">
        <v>0</v>
      </c>
      <c r="AI120" s="448">
        <v>10</v>
      </c>
      <c r="AJ120" s="448">
        <v>0</v>
      </c>
      <c r="AK120" s="448">
        <v>8</v>
      </c>
      <c r="AL120" s="478">
        <v>4.5</v>
      </c>
      <c r="AM120" s="448">
        <v>0</v>
      </c>
      <c r="AN120" s="448">
        <v>0</v>
      </c>
      <c r="AO120" s="448">
        <v>0</v>
      </c>
      <c r="AP120" s="449">
        <v>187</v>
      </c>
      <c r="AQ120" s="689">
        <v>3.8570000000000002</v>
      </c>
      <c r="AR120" s="450">
        <v>0</v>
      </c>
      <c r="AS120" s="448">
        <v>0.5</v>
      </c>
      <c r="AT120" s="142">
        <v>72</v>
      </c>
      <c r="AU120" s="856" t="s">
        <v>780</v>
      </c>
      <c r="AV120" s="142">
        <v>110.63999999999999</v>
      </c>
      <c r="AW120" s="451">
        <v>110</v>
      </c>
      <c r="AX120" s="452">
        <v>2560</v>
      </c>
      <c r="AY120" s="650"/>
      <c r="AZ120" s="454"/>
      <c r="BA120" s="694"/>
      <c r="BB120" s="454"/>
      <c r="BC120" s="454"/>
      <c r="BD120" s="454"/>
      <c r="BE120" s="454"/>
      <c r="BF120" s="454"/>
      <c r="BG120" s="454"/>
      <c r="BH120" s="342"/>
      <c r="BI120" s="342"/>
      <c r="BJ120" s="342"/>
      <c r="BK120" s="342"/>
      <c r="BL120" s="342"/>
      <c r="BM120" s="342"/>
      <c r="BN120" s="342"/>
      <c r="BO120" s="342"/>
      <c r="BP120" s="333"/>
      <c r="BQ120" s="333"/>
      <c r="BR120" s="333"/>
      <c r="BS120" s="342"/>
      <c r="BT120" s="342"/>
      <c r="BU120" s="342"/>
      <c r="BV120" s="342"/>
      <c r="BW120" s="342"/>
      <c r="BX120" s="342"/>
      <c r="BY120" s="342"/>
      <c r="BZ120" s="342"/>
      <c r="CA120" s="342"/>
      <c r="CB120" s="333"/>
      <c r="CC120" s="333"/>
      <c r="CD120" s="333"/>
      <c r="CE120" s="333"/>
      <c r="CF120" s="333"/>
      <c r="CG120" s="333"/>
      <c r="CH120" s="333"/>
      <c r="CI120" s="333"/>
      <c r="CJ120" s="333"/>
      <c r="CK120" s="333"/>
      <c r="CL120" s="333"/>
      <c r="CM120" s="333"/>
      <c r="CN120" s="333"/>
      <c r="CO120" s="333"/>
      <c r="CP120" s="333"/>
      <c r="CQ120" s="333"/>
      <c r="CR120" s="333"/>
      <c r="CS120" s="333"/>
      <c r="CT120" s="333"/>
      <c r="CU120" s="333"/>
    </row>
    <row r="121" spans="1:99" s="486" customFormat="1" ht="36" customHeight="1">
      <c r="A121" s="437">
        <v>114</v>
      </c>
      <c r="B121" s="493" t="s">
        <v>762</v>
      </c>
      <c r="C121" s="500"/>
      <c r="D121" s="439" t="s">
        <v>763</v>
      </c>
      <c r="E121" s="440" t="s">
        <v>764</v>
      </c>
      <c r="F121" s="423" t="s">
        <v>113</v>
      </c>
      <c r="G121" s="423" t="s">
        <v>96</v>
      </c>
      <c r="H121" s="423" t="s">
        <v>113</v>
      </c>
      <c r="I121" s="713">
        <v>44355</v>
      </c>
      <c r="J121" s="445">
        <v>34060</v>
      </c>
      <c r="K121" s="445" t="s">
        <v>8</v>
      </c>
      <c r="L121" s="514" t="s">
        <v>13</v>
      </c>
      <c r="M121" s="513"/>
      <c r="N121" s="442" t="s">
        <v>89</v>
      </c>
      <c r="O121" s="510"/>
      <c r="P121" s="444">
        <v>200</v>
      </c>
      <c r="Q121" s="705">
        <v>26</v>
      </c>
      <c r="R121" s="705">
        <v>3</v>
      </c>
      <c r="S121" s="446">
        <v>12.5</v>
      </c>
      <c r="T121" s="446">
        <v>0</v>
      </c>
      <c r="U121" s="446">
        <v>0</v>
      </c>
      <c r="V121" s="446">
        <v>0</v>
      </c>
      <c r="W121" s="446">
        <v>0</v>
      </c>
      <c r="X121" s="446">
        <v>0</v>
      </c>
      <c r="Y121" s="646">
        <v>0</v>
      </c>
      <c r="Z121" s="448">
        <v>119.23076923076924</v>
      </c>
      <c r="AA121" s="448">
        <v>0</v>
      </c>
      <c r="AB121" s="448">
        <v>0</v>
      </c>
      <c r="AC121" s="448">
        <v>0</v>
      </c>
      <c r="AD121" s="448">
        <v>0</v>
      </c>
      <c r="AE121" s="448">
        <v>0</v>
      </c>
      <c r="AF121" s="858">
        <v>0</v>
      </c>
      <c r="AG121" s="448">
        <v>3</v>
      </c>
      <c r="AH121" s="448">
        <v>0</v>
      </c>
      <c r="AI121" s="448">
        <v>8.8461538461538467</v>
      </c>
      <c r="AJ121" s="448">
        <v>0</v>
      </c>
      <c r="AK121" s="448">
        <v>8</v>
      </c>
      <c r="AL121" s="478">
        <v>2.5</v>
      </c>
      <c r="AM121" s="448">
        <v>0</v>
      </c>
      <c r="AN121" s="448">
        <v>0</v>
      </c>
      <c r="AO121" s="448">
        <v>0</v>
      </c>
      <c r="AP121" s="449">
        <v>141.57692307692309</v>
      </c>
      <c r="AQ121" s="689">
        <v>2.92</v>
      </c>
      <c r="AR121" s="450">
        <v>0</v>
      </c>
      <c r="AS121" s="448">
        <v>0.5</v>
      </c>
      <c r="AT121" s="142">
        <v>62.692307692307693</v>
      </c>
      <c r="AU121" s="856" t="s">
        <v>785</v>
      </c>
      <c r="AV121" s="142">
        <v>75.467692307692303</v>
      </c>
      <c r="AW121" s="451">
        <v>75</v>
      </c>
      <c r="AX121" s="452">
        <v>1871</v>
      </c>
      <c r="AY121" s="650"/>
      <c r="AZ121" s="454"/>
      <c r="BA121" s="694"/>
      <c r="BB121" s="454"/>
      <c r="BC121" s="454"/>
      <c r="BD121" s="454"/>
      <c r="BE121" s="454"/>
      <c r="BF121" s="454"/>
      <c r="BG121" s="454"/>
      <c r="BH121" s="342"/>
      <c r="BI121" s="342"/>
      <c r="BJ121" s="342"/>
      <c r="BK121" s="342"/>
      <c r="BL121" s="342"/>
      <c r="BM121" s="342"/>
      <c r="BN121" s="342"/>
      <c r="BO121" s="342"/>
      <c r="BP121" s="333"/>
      <c r="BQ121" s="333"/>
      <c r="BR121" s="333"/>
      <c r="BS121" s="342"/>
      <c r="BT121" s="342"/>
      <c r="BU121" s="342"/>
      <c r="BV121" s="342"/>
      <c r="BW121" s="342"/>
      <c r="BX121" s="342"/>
      <c r="BY121" s="342"/>
      <c r="BZ121" s="342"/>
      <c r="CA121" s="342"/>
      <c r="CB121" s="333"/>
      <c r="CC121" s="333"/>
      <c r="CD121" s="333"/>
      <c r="CE121" s="333"/>
      <c r="CF121" s="333"/>
      <c r="CG121" s="333"/>
      <c r="CH121" s="333"/>
      <c r="CI121" s="333"/>
      <c r="CJ121" s="333"/>
      <c r="CK121" s="333"/>
      <c r="CL121" s="333"/>
      <c r="CM121" s="333"/>
      <c r="CN121" s="333"/>
      <c r="CO121" s="333"/>
      <c r="CP121" s="333"/>
      <c r="CQ121" s="333"/>
      <c r="CR121" s="333"/>
      <c r="CS121" s="333"/>
      <c r="CT121" s="333"/>
      <c r="CU121" s="333"/>
    </row>
    <row r="122" spans="1:99" s="486" customFormat="1" ht="36" customHeight="1">
      <c r="A122" s="437">
        <v>115</v>
      </c>
      <c r="B122" s="493" t="s">
        <v>765</v>
      </c>
      <c r="C122" s="500"/>
      <c r="D122" s="439" t="s">
        <v>766</v>
      </c>
      <c r="E122" s="440" t="s">
        <v>786</v>
      </c>
      <c r="F122" s="423" t="s">
        <v>113</v>
      </c>
      <c r="G122" s="445" t="s">
        <v>113</v>
      </c>
      <c r="H122" s="423" t="s">
        <v>113</v>
      </c>
      <c r="I122" s="713">
        <v>44356</v>
      </c>
      <c r="J122" s="445">
        <v>35092</v>
      </c>
      <c r="K122" s="445" t="s">
        <v>7</v>
      </c>
      <c r="L122" s="514" t="s">
        <v>13</v>
      </c>
      <c r="M122" s="513"/>
      <c r="N122" s="442" t="s">
        <v>89</v>
      </c>
      <c r="O122" s="510"/>
      <c r="P122" s="444">
        <v>200</v>
      </c>
      <c r="Q122" s="705">
        <v>26</v>
      </c>
      <c r="R122" s="705">
        <v>3</v>
      </c>
      <c r="S122" s="446">
        <v>16</v>
      </c>
      <c r="T122" s="446">
        <v>0</v>
      </c>
      <c r="U122" s="446">
        <v>0</v>
      </c>
      <c r="V122" s="446">
        <v>0</v>
      </c>
      <c r="W122" s="446">
        <v>0</v>
      </c>
      <c r="X122" s="446">
        <v>0</v>
      </c>
      <c r="Y122" s="646">
        <v>0</v>
      </c>
      <c r="Z122" s="448">
        <v>146.15384615384616</v>
      </c>
      <c r="AA122" s="448">
        <v>0</v>
      </c>
      <c r="AB122" s="448">
        <v>0</v>
      </c>
      <c r="AC122" s="448">
        <v>0</v>
      </c>
      <c r="AD122" s="448">
        <v>0</v>
      </c>
      <c r="AE122" s="448">
        <v>0</v>
      </c>
      <c r="AF122" s="858">
        <v>0</v>
      </c>
      <c r="AG122" s="448">
        <v>3</v>
      </c>
      <c r="AH122" s="448">
        <v>0</v>
      </c>
      <c r="AI122" s="448">
        <v>10</v>
      </c>
      <c r="AJ122" s="448">
        <v>0</v>
      </c>
      <c r="AK122" s="448">
        <v>8</v>
      </c>
      <c r="AL122" s="478">
        <v>4.5</v>
      </c>
      <c r="AM122" s="448">
        <v>0</v>
      </c>
      <c r="AN122" s="448">
        <v>0</v>
      </c>
      <c r="AO122" s="448">
        <v>0</v>
      </c>
      <c r="AP122" s="449">
        <v>171.65384615384616</v>
      </c>
      <c r="AQ122" s="689">
        <v>3.5402499999999999</v>
      </c>
      <c r="AR122" s="450">
        <v>0</v>
      </c>
      <c r="AS122" s="448">
        <v>0.5</v>
      </c>
      <c r="AT122" s="142">
        <v>82.92307692307692</v>
      </c>
      <c r="AU122" s="856" t="s">
        <v>787</v>
      </c>
      <c r="AV122" s="142">
        <v>84.686923076923094</v>
      </c>
      <c r="AW122" s="451">
        <v>84</v>
      </c>
      <c r="AX122" s="452">
        <v>2748</v>
      </c>
      <c r="AY122" s="650"/>
      <c r="AZ122" s="454"/>
      <c r="BA122" s="694"/>
      <c r="BB122" s="454"/>
      <c r="BC122" s="454"/>
      <c r="BD122" s="454"/>
      <c r="BE122" s="454"/>
      <c r="BF122" s="454"/>
      <c r="BG122" s="454"/>
      <c r="BH122" s="342"/>
      <c r="BI122" s="342"/>
      <c r="BJ122" s="342"/>
      <c r="BK122" s="342"/>
      <c r="BL122" s="342"/>
      <c r="BM122" s="342"/>
      <c r="BN122" s="342"/>
      <c r="BO122" s="342"/>
      <c r="BP122" s="333"/>
      <c r="BQ122" s="333"/>
      <c r="BR122" s="333"/>
      <c r="BS122" s="342"/>
      <c r="BT122" s="342"/>
      <c r="BU122" s="342"/>
      <c r="BV122" s="342"/>
      <c r="BW122" s="342"/>
      <c r="BX122" s="342"/>
      <c r="BY122" s="342"/>
      <c r="BZ122" s="342"/>
      <c r="CA122" s="342"/>
      <c r="CB122" s="333"/>
      <c r="CC122" s="333"/>
      <c r="CD122" s="333"/>
      <c r="CE122" s="333"/>
      <c r="CF122" s="333"/>
      <c r="CG122" s="333"/>
      <c r="CH122" s="333"/>
      <c r="CI122" s="333"/>
      <c r="CJ122" s="333"/>
      <c r="CK122" s="333"/>
      <c r="CL122" s="333"/>
      <c r="CM122" s="333"/>
      <c r="CN122" s="333"/>
      <c r="CO122" s="333"/>
      <c r="CP122" s="333"/>
      <c r="CQ122" s="333"/>
      <c r="CR122" s="333"/>
      <c r="CS122" s="333"/>
      <c r="CT122" s="333"/>
      <c r="CU122" s="333"/>
    </row>
    <row r="123" spans="1:99" s="486" customFormat="1" ht="36" customHeight="1">
      <c r="A123" s="437">
        <v>116</v>
      </c>
      <c r="B123" s="493" t="s">
        <v>767</v>
      </c>
      <c r="C123" s="500"/>
      <c r="D123" s="439" t="s">
        <v>768</v>
      </c>
      <c r="E123" s="440" t="s">
        <v>769</v>
      </c>
      <c r="F123" s="423" t="s">
        <v>81</v>
      </c>
      <c r="G123" s="445" t="s">
        <v>81</v>
      </c>
      <c r="H123" s="423" t="s">
        <v>81</v>
      </c>
      <c r="I123" s="713">
        <v>44359</v>
      </c>
      <c r="J123" s="445">
        <v>29100</v>
      </c>
      <c r="K123" s="445" t="s">
        <v>7</v>
      </c>
      <c r="L123" s="514" t="s">
        <v>13</v>
      </c>
      <c r="M123" s="513"/>
      <c r="N123" s="442" t="s">
        <v>89</v>
      </c>
      <c r="O123" s="510"/>
      <c r="P123" s="444">
        <v>203</v>
      </c>
      <c r="Q123" s="705">
        <v>26</v>
      </c>
      <c r="R123" s="705">
        <v>3</v>
      </c>
      <c r="S123" s="446">
        <v>14</v>
      </c>
      <c r="T123" s="446">
        <v>0</v>
      </c>
      <c r="U123" s="446">
        <v>0</v>
      </c>
      <c r="V123" s="446">
        <v>0</v>
      </c>
      <c r="W123" s="446">
        <v>0</v>
      </c>
      <c r="X123" s="446">
        <v>0</v>
      </c>
      <c r="Y123" s="646">
        <v>0</v>
      </c>
      <c r="Z123" s="448">
        <v>132.73076923076923</v>
      </c>
      <c r="AA123" s="448">
        <v>0</v>
      </c>
      <c r="AB123" s="448">
        <v>0</v>
      </c>
      <c r="AC123" s="448">
        <v>0</v>
      </c>
      <c r="AD123" s="448">
        <v>0</v>
      </c>
      <c r="AE123" s="448">
        <v>0</v>
      </c>
      <c r="AF123" s="858">
        <v>0</v>
      </c>
      <c r="AG123" s="448">
        <v>3</v>
      </c>
      <c r="AH123" s="448">
        <v>0</v>
      </c>
      <c r="AI123" s="448">
        <v>10</v>
      </c>
      <c r="AJ123" s="448">
        <v>0</v>
      </c>
      <c r="AK123" s="448">
        <v>8</v>
      </c>
      <c r="AL123" s="478">
        <v>2.5</v>
      </c>
      <c r="AM123" s="448">
        <v>0</v>
      </c>
      <c r="AN123" s="448">
        <v>0</v>
      </c>
      <c r="AO123" s="448">
        <v>0</v>
      </c>
      <c r="AP123" s="449">
        <v>156.23076923076923</v>
      </c>
      <c r="AQ123" s="689">
        <v>3.2222499999999998</v>
      </c>
      <c r="AR123" s="450">
        <v>0</v>
      </c>
      <c r="AS123" s="448">
        <v>0.5</v>
      </c>
      <c r="AT123" s="142">
        <v>66.461538461538453</v>
      </c>
      <c r="AU123" s="856" t="s">
        <v>781</v>
      </c>
      <c r="AV123" s="142">
        <v>86.048461538461538</v>
      </c>
      <c r="AW123" s="451">
        <v>86</v>
      </c>
      <c r="AX123" s="452">
        <v>194</v>
      </c>
      <c r="AY123" s="650"/>
      <c r="AZ123" s="454"/>
      <c r="BA123" s="694"/>
      <c r="BB123" s="454"/>
      <c r="BC123" s="454"/>
      <c r="BD123" s="454"/>
      <c r="BE123" s="454"/>
      <c r="BF123" s="454"/>
      <c r="BG123" s="454"/>
      <c r="BH123" s="342"/>
      <c r="BI123" s="342"/>
      <c r="BJ123" s="342"/>
      <c r="BK123" s="342"/>
      <c r="BL123" s="342"/>
      <c r="BM123" s="342"/>
      <c r="BN123" s="342"/>
      <c r="BO123" s="342"/>
      <c r="BP123" s="333"/>
      <c r="BQ123" s="333"/>
      <c r="BR123" s="333"/>
      <c r="BS123" s="342"/>
      <c r="BT123" s="342"/>
      <c r="BU123" s="342"/>
      <c r="BV123" s="342"/>
      <c r="BW123" s="342"/>
      <c r="BX123" s="342"/>
      <c r="BY123" s="342"/>
      <c r="BZ123" s="342"/>
      <c r="CA123" s="342"/>
      <c r="CB123" s="333"/>
      <c r="CC123" s="333"/>
      <c r="CD123" s="333"/>
      <c r="CE123" s="333"/>
      <c r="CF123" s="333"/>
      <c r="CG123" s="333"/>
      <c r="CH123" s="333"/>
      <c r="CI123" s="333"/>
      <c r="CJ123" s="333"/>
      <c r="CK123" s="333"/>
      <c r="CL123" s="333"/>
      <c r="CM123" s="333"/>
      <c r="CN123" s="333"/>
      <c r="CO123" s="333"/>
      <c r="CP123" s="333"/>
      <c r="CQ123" s="333"/>
      <c r="CR123" s="333"/>
      <c r="CS123" s="333"/>
      <c r="CT123" s="333"/>
      <c r="CU123" s="333"/>
    </row>
    <row r="124" spans="1:99" s="486" customFormat="1" ht="36" customHeight="1">
      <c r="A124" s="437">
        <v>117</v>
      </c>
      <c r="B124" s="493" t="s">
        <v>776</v>
      </c>
      <c r="C124" s="500"/>
      <c r="D124" s="439" t="s">
        <v>777</v>
      </c>
      <c r="E124" s="440" t="s">
        <v>778</v>
      </c>
      <c r="F124" s="423" t="s">
        <v>110</v>
      </c>
      <c r="G124" s="445" t="s">
        <v>110</v>
      </c>
      <c r="H124" s="423" t="s">
        <v>110</v>
      </c>
      <c r="I124" s="713">
        <v>44411</v>
      </c>
      <c r="J124" s="445">
        <v>35186</v>
      </c>
      <c r="K124" s="445" t="s">
        <v>8</v>
      </c>
      <c r="L124" s="514" t="s">
        <v>13</v>
      </c>
      <c r="M124" s="442" t="s">
        <v>89</v>
      </c>
      <c r="N124" s="467"/>
      <c r="O124" s="510">
        <v>1</v>
      </c>
      <c r="P124" s="444">
        <v>200</v>
      </c>
      <c r="Q124" s="705">
        <v>26</v>
      </c>
      <c r="R124" s="705">
        <v>3</v>
      </c>
      <c r="S124" s="446">
        <v>17</v>
      </c>
      <c r="T124" s="446">
        <v>0</v>
      </c>
      <c r="U124" s="446">
        <v>0</v>
      </c>
      <c r="V124" s="446">
        <v>0</v>
      </c>
      <c r="W124" s="446">
        <v>0</v>
      </c>
      <c r="X124" s="446">
        <v>0</v>
      </c>
      <c r="Y124" s="646">
        <v>0</v>
      </c>
      <c r="Z124" s="448">
        <v>153.84615384615384</v>
      </c>
      <c r="AA124" s="448">
        <v>0</v>
      </c>
      <c r="AB124" s="448">
        <v>0</v>
      </c>
      <c r="AC124" s="448">
        <v>0</v>
      </c>
      <c r="AD124" s="448">
        <v>0</v>
      </c>
      <c r="AE124" s="448">
        <v>0</v>
      </c>
      <c r="AF124" s="858">
        <v>0</v>
      </c>
      <c r="AG124" s="448">
        <v>3</v>
      </c>
      <c r="AH124" s="448">
        <v>0</v>
      </c>
      <c r="AI124" s="448">
        <v>10</v>
      </c>
      <c r="AJ124" s="448">
        <v>0</v>
      </c>
      <c r="AK124" s="448">
        <v>8</v>
      </c>
      <c r="AL124" s="478">
        <v>5.5</v>
      </c>
      <c r="AM124" s="448">
        <v>0</v>
      </c>
      <c r="AN124" s="448">
        <v>0</v>
      </c>
      <c r="AO124" s="448">
        <v>0</v>
      </c>
      <c r="AP124" s="449">
        <v>180.34615384615384</v>
      </c>
      <c r="AQ124" s="689">
        <v>3.7197499999999999</v>
      </c>
      <c r="AR124" s="450">
        <v>0</v>
      </c>
      <c r="AS124" s="448">
        <v>0.5</v>
      </c>
      <c r="AT124" s="142">
        <v>61.192307692307693</v>
      </c>
      <c r="AU124" s="856" t="s">
        <v>817</v>
      </c>
      <c r="AV124" s="142">
        <v>114.9376923076923</v>
      </c>
      <c r="AW124" s="451">
        <v>114</v>
      </c>
      <c r="AX124" s="452">
        <v>3751</v>
      </c>
      <c r="AY124" s="650"/>
      <c r="AZ124" s="454"/>
      <c r="BA124" s="694"/>
      <c r="BB124" s="454"/>
      <c r="BC124" s="454"/>
      <c r="BD124" s="454"/>
      <c r="BE124" s="454"/>
      <c r="BF124" s="454"/>
      <c r="BG124" s="454"/>
      <c r="BH124" s="342"/>
      <c r="BI124" s="342"/>
      <c r="BJ124" s="342"/>
      <c r="BK124" s="342"/>
      <c r="BL124" s="342"/>
      <c r="BM124" s="342"/>
      <c r="BN124" s="342"/>
      <c r="BO124" s="342"/>
      <c r="BP124" s="333"/>
      <c r="BQ124" s="333"/>
      <c r="BR124" s="333"/>
      <c r="BS124" s="342"/>
      <c r="BT124" s="342"/>
      <c r="BU124" s="342"/>
      <c r="BV124" s="342"/>
      <c r="BW124" s="342"/>
      <c r="BX124" s="342"/>
      <c r="BY124" s="342"/>
      <c r="BZ124" s="342"/>
      <c r="CA124" s="342"/>
      <c r="CB124" s="333"/>
      <c r="CC124" s="333"/>
      <c r="CD124" s="333"/>
      <c r="CE124" s="333"/>
      <c r="CF124" s="333"/>
      <c r="CG124" s="333"/>
      <c r="CH124" s="333"/>
      <c r="CI124" s="333"/>
      <c r="CJ124" s="333"/>
      <c r="CK124" s="333"/>
      <c r="CL124" s="333"/>
      <c r="CM124" s="333"/>
      <c r="CN124" s="333"/>
      <c r="CO124" s="333"/>
      <c r="CP124" s="333"/>
      <c r="CQ124" s="333"/>
      <c r="CR124" s="333"/>
      <c r="CS124" s="333"/>
      <c r="CT124" s="333"/>
      <c r="CU124" s="333"/>
    </row>
    <row r="125" spans="1:99" s="486" customFormat="1" ht="36" customHeight="1">
      <c r="A125" s="437">
        <v>118</v>
      </c>
      <c r="B125" s="493" t="s">
        <v>833</v>
      </c>
      <c r="C125" s="500"/>
      <c r="D125" s="439" t="s">
        <v>834</v>
      </c>
      <c r="E125" s="440" t="s">
        <v>835</v>
      </c>
      <c r="F125" s="423" t="s">
        <v>113</v>
      </c>
      <c r="G125" s="445" t="s">
        <v>113</v>
      </c>
      <c r="H125" s="423" t="s">
        <v>113</v>
      </c>
      <c r="I125" s="713">
        <v>44631</v>
      </c>
      <c r="J125" s="445">
        <v>35017</v>
      </c>
      <c r="K125" s="445" t="s">
        <v>7</v>
      </c>
      <c r="L125" s="514" t="s">
        <v>13</v>
      </c>
      <c r="M125" s="442" t="s">
        <v>89</v>
      </c>
      <c r="N125" s="467"/>
      <c r="O125" s="510">
        <v>2</v>
      </c>
      <c r="P125" s="444">
        <v>286</v>
      </c>
      <c r="Q125" s="705">
        <v>26</v>
      </c>
      <c r="R125" s="705">
        <v>3</v>
      </c>
      <c r="S125" s="446">
        <v>20.5</v>
      </c>
      <c r="T125" s="446">
        <v>0</v>
      </c>
      <c r="U125" s="446">
        <v>0</v>
      </c>
      <c r="V125" s="446">
        <v>0</v>
      </c>
      <c r="W125" s="446">
        <v>0</v>
      </c>
      <c r="X125" s="446">
        <v>0</v>
      </c>
      <c r="Y125" s="646">
        <v>1</v>
      </c>
      <c r="Z125" s="448">
        <v>258.5</v>
      </c>
      <c r="AA125" s="448">
        <v>0</v>
      </c>
      <c r="AB125" s="448">
        <v>0</v>
      </c>
      <c r="AC125" s="448">
        <v>0</v>
      </c>
      <c r="AD125" s="448">
        <v>0</v>
      </c>
      <c r="AE125" s="448">
        <v>0</v>
      </c>
      <c r="AF125" s="858">
        <v>0.85156948094103591</v>
      </c>
      <c r="AG125" s="448">
        <v>2</v>
      </c>
      <c r="AH125" s="448">
        <v>0</v>
      </c>
      <c r="AI125" s="448">
        <v>10</v>
      </c>
      <c r="AJ125" s="448">
        <v>0</v>
      </c>
      <c r="AK125" s="448">
        <v>8</v>
      </c>
      <c r="AL125" s="478">
        <v>8.25</v>
      </c>
      <c r="AM125" s="448">
        <v>0</v>
      </c>
      <c r="AN125" s="448">
        <v>0</v>
      </c>
      <c r="AO125" s="448">
        <v>0</v>
      </c>
      <c r="AP125" s="449">
        <v>287.60156948094101</v>
      </c>
      <c r="AQ125" s="689">
        <v>5.9317500000000001</v>
      </c>
      <c r="AR125" s="450">
        <v>0</v>
      </c>
      <c r="AS125" s="448">
        <v>0.5</v>
      </c>
      <c r="AT125" s="142">
        <v>124.5</v>
      </c>
      <c r="AU125" s="856" t="s">
        <v>854</v>
      </c>
      <c r="AV125" s="142">
        <v>156.67000000000002</v>
      </c>
      <c r="AW125" s="451">
        <v>156</v>
      </c>
      <c r="AX125" s="452">
        <v>2680</v>
      </c>
      <c r="AY125" s="650"/>
      <c r="AZ125" s="454"/>
      <c r="BA125" s="694"/>
      <c r="BB125" s="454"/>
      <c r="BC125" s="454"/>
      <c r="BD125" s="454"/>
      <c r="BE125" s="454"/>
      <c r="BF125" s="454"/>
      <c r="BG125" s="454"/>
      <c r="BH125" s="342"/>
      <c r="BI125" s="342"/>
      <c r="BJ125" s="342"/>
      <c r="BK125" s="342"/>
      <c r="BL125" s="342"/>
      <c r="BM125" s="342"/>
      <c r="BN125" s="342"/>
      <c r="BO125" s="342"/>
      <c r="BP125" s="333"/>
      <c r="BQ125" s="333"/>
      <c r="BR125" s="333"/>
      <c r="BS125" s="342"/>
      <c r="BT125" s="342"/>
      <c r="BU125" s="342"/>
      <c r="BV125" s="342"/>
      <c r="BW125" s="342"/>
      <c r="BX125" s="342"/>
      <c r="BY125" s="342"/>
      <c r="BZ125" s="342"/>
      <c r="CA125" s="342"/>
      <c r="CB125" s="333"/>
      <c r="CC125" s="333"/>
      <c r="CD125" s="333"/>
      <c r="CE125" s="333"/>
      <c r="CF125" s="333"/>
      <c r="CG125" s="333"/>
      <c r="CH125" s="333"/>
      <c r="CI125" s="333"/>
      <c r="CJ125" s="333"/>
      <c r="CK125" s="333"/>
      <c r="CL125" s="333"/>
      <c r="CM125" s="333"/>
      <c r="CN125" s="333"/>
      <c r="CO125" s="333"/>
      <c r="CP125" s="333"/>
      <c r="CQ125" s="333"/>
      <c r="CR125" s="333"/>
      <c r="CS125" s="333"/>
      <c r="CT125" s="333"/>
      <c r="CU125" s="333"/>
    </row>
    <row r="126" spans="1:99" s="486" customFormat="1" ht="36" customHeight="1">
      <c r="A126" s="437">
        <v>119</v>
      </c>
      <c r="B126" s="493" t="s">
        <v>836</v>
      </c>
      <c r="C126" s="500"/>
      <c r="D126" s="439" t="s">
        <v>837</v>
      </c>
      <c r="E126" s="440" t="s">
        <v>838</v>
      </c>
      <c r="F126" s="423" t="s">
        <v>113</v>
      </c>
      <c r="G126" s="445" t="s">
        <v>113</v>
      </c>
      <c r="H126" s="423" t="s">
        <v>113</v>
      </c>
      <c r="I126" s="713">
        <v>44631</v>
      </c>
      <c r="J126" s="445">
        <v>35676</v>
      </c>
      <c r="K126" s="445" t="s">
        <v>8</v>
      </c>
      <c r="L126" s="514" t="s">
        <v>13</v>
      </c>
      <c r="M126" s="442" t="s">
        <v>89</v>
      </c>
      <c r="N126" s="467"/>
      <c r="O126" s="510">
        <v>2</v>
      </c>
      <c r="P126" s="444">
        <v>208</v>
      </c>
      <c r="Q126" s="705">
        <v>26</v>
      </c>
      <c r="R126" s="705">
        <v>3</v>
      </c>
      <c r="S126" s="446">
        <v>19.75</v>
      </c>
      <c r="T126" s="446">
        <v>0</v>
      </c>
      <c r="U126" s="446">
        <v>0</v>
      </c>
      <c r="V126" s="446">
        <v>0</v>
      </c>
      <c r="W126" s="446">
        <v>0</v>
      </c>
      <c r="X126" s="446">
        <v>0</v>
      </c>
      <c r="Y126" s="646">
        <v>1</v>
      </c>
      <c r="Z126" s="448">
        <v>182</v>
      </c>
      <c r="AA126" s="448">
        <v>0</v>
      </c>
      <c r="AB126" s="448">
        <v>0</v>
      </c>
      <c r="AC126" s="448">
        <v>0</v>
      </c>
      <c r="AD126" s="448">
        <v>0</v>
      </c>
      <c r="AE126" s="448">
        <v>0</v>
      </c>
      <c r="AF126" s="858">
        <v>0.2134175345777285</v>
      </c>
      <c r="AG126" s="448">
        <v>2</v>
      </c>
      <c r="AH126" s="448">
        <v>0</v>
      </c>
      <c r="AI126" s="448">
        <v>10</v>
      </c>
      <c r="AJ126" s="448">
        <v>5</v>
      </c>
      <c r="AK126" s="448">
        <v>8</v>
      </c>
      <c r="AL126" s="478">
        <v>7.75</v>
      </c>
      <c r="AM126" s="448">
        <v>0</v>
      </c>
      <c r="AN126" s="448">
        <v>0</v>
      </c>
      <c r="AO126" s="448">
        <v>0</v>
      </c>
      <c r="AP126" s="449">
        <v>214.96341753457773</v>
      </c>
      <c r="AQ126" s="689">
        <v>4.4335000000000004</v>
      </c>
      <c r="AR126" s="450">
        <v>0</v>
      </c>
      <c r="AS126" s="448">
        <v>0.5</v>
      </c>
      <c r="AT126" s="142">
        <v>97.25</v>
      </c>
      <c r="AU126" s="856" t="s">
        <v>852</v>
      </c>
      <c r="AV126" s="142">
        <v>112.78</v>
      </c>
      <c r="AW126" s="451">
        <v>112</v>
      </c>
      <c r="AX126" s="452">
        <v>3120</v>
      </c>
      <c r="AY126" s="650"/>
      <c r="AZ126" s="454"/>
      <c r="BA126" s="694"/>
      <c r="BB126" s="454"/>
      <c r="BC126" s="454"/>
      <c r="BD126" s="454"/>
      <c r="BE126" s="454"/>
      <c r="BF126" s="454"/>
      <c r="BG126" s="454"/>
      <c r="BH126" s="342"/>
      <c r="BI126" s="342"/>
      <c r="BJ126" s="342"/>
      <c r="BK126" s="342"/>
      <c r="BL126" s="342"/>
      <c r="BM126" s="342"/>
      <c r="BN126" s="342"/>
      <c r="BO126" s="342"/>
      <c r="BP126" s="333"/>
      <c r="BQ126" s="333"/>
      <c r="BR126" s="333"/>
      <c r="BS126" s="342"/>
      <c r="BT126" s="342"/>
      <c r="BU126" s="342"/>
      <c r="BV126" s="342"/>
      <c r="BW126" s="342"/>
      <c r="BX126" s="342"/>
      <c r="BY126" s="342"/>
      <c r="BZ126" s="342"/>
      <c r="CA126" s="342"/>
      <c r="CB126" s="333"/>
      <c r="CC126" s="333"/>
      <c r="CD126" s="333"/>
      <c r="CE126" s="333"/>
      <c r="CF126" s="333"/>
      <c r="CG126" s="333"/>
      <c r="CH126" s="333"/>
      <c r="CI126" s="333"/>
      <c r="CJ126" s="333"/>
      <c r="CK126" s="333"/>
      <c r="CL126" s="333"/>
      <c r="CM126" s="333"/>
      <c r="CN126" s="333"/>
      <c r="CO126" s="333"/>
      <c r="CP126" s="333"/>
      <c r="CQ126" s="333"/>
      <c r="CR126" s="333"/>
      <c r="CS126" s="333"/>
      <c r="CT126" s="333"/>
      <c r="CU126" s="333"/>
    </row>
    <row r="127" spans="1:99" s="486" customFormat="1" ht="36" customHeight="1">
      <c r="A127" s="437">
        <v>120</v>
      </c>
      <c r="B127" s="493" t="s">
        <v>840</v>
      </c>
      <c r="C127" s="500"/>
      <c r="D127" s="439" t="s">
        <v>839</v>
      </c>
      <c r="E127" s="440" t="s">
        <v>841</v>
      </c>
      <c r="F127" s="423" t="s">
        <v>113</v>
      </c>
      <c r="G127" s="445" t="s">
        <v>96</v>
      </c>
      <c r="H127" s="423" t="s">
        <v>113</v>
      </c>
      <c r="I127" s="713">
        <v>44637</v>
      </c>
      <c r="J127" s="445">
        <v>35193</v>
      </c>
      <c r="K127" s="445" t="s">
        <v>8</v>
      </c>
      <c r="L127" s="514" t="s">
        <v>13</v>
      </c>
      <c r="M127" s="513"/>
      <c r="N127" s="442" t="s">
        <v>89</v>
      </c>
      <c r="O127" s="510"/>
      <c r="P127" s="444">
        <v>200</v>
      </c>
      <c r="Q127" s="705">
        <v>26</v>
      </c>
      <c r="R127" s="705">
        <v>3</v>
      </c>
      <c r="S127" s="446">
        <v>18</v>
      </c>
      <c r="T127" s="446">
        <v>0</v>
      </c>
      <c r="U127" s="446">
        <v>0</v>
      </c>
      <c r="V127" s="446">
        <v>0</v>
      </c>
      <c r="W127" s="446">
        <v>0</v>
      </c>
      <c r="X127" s="446">
        <v>0</v>
      </c>
      <c r="Y127" s="646">
        <v>0</v>
      </c>
      <c r="Z127" s="448">
        <v>161.53846153846155</v>
      </c>
      <c r="AA127" s="448">
        <v>0</v>
      </c>
      <c r="AB127" s="448">
        <v>0</v>
      </c>
      <c r="AC127" s="448">
        <v>0</v>
      </c>
      <c r="AD127" s="448">
        <v>0</v>
      </c>
      <c r="AE127" s="448">
        <v>0</v>
      </c>
      <c r="AF127" s="858">
        <v>0</v>
      </c>
      <c r="AG127" s="448">
        <v>2</v>
      </c>
      <c r="AH127" s="448">
        <v>0</v>
      </c>
      <c r="AI127" s="448">
        <v>10</v>
      </c>
      <c r="AJ127" s="448">
        <v>0</v>
      </c>
      <c r="AK127" s="448">
        <v>8</v>
      </c>
      <c r="AL127" s="478">
        <v>6.5</v>
      </c>
      <c r="AM127" s="448">
        <v>0</v>
      </c>
      <c r="AN127" s="448">
        <v>0</v>
      </c>
      <c r="AO127" s="448">
        <v>0</v>
      </c>
      <c r="AP127" s="449">
        <v>188.03846153846155</v>
      </c>
      <c r="AQ127" s="689">
        <v>3.87825</v>
      </c>
      <c r="AR127" s="450">
        <v>0</v>
      </c>
      <c r="AS127" s="448">
        <v>0.5</v>
      </c>
      <c r="AT127" s="142">
        <v>86.269230769230774</v>
      </c>
      <c r="AU127" s="856" t="s">
        <v>855</v>
      </c>
      <c r="AV127" s="142">
        <v>97.390769230769223</v>
      </c>
      <c r="AW127" s="451">
        <v>97</v>
      </c>
      <c r="AX127" s="452">
        <v>1563</v>
      </c>
      <c r="AY127" s="650"/>
      <c r="AZ127" s="454"/>
      <c r="BA127" s="694"/>
      <c r="BB127" s="454"/>
      <c r="BC127" s="454"/>
      <c r="BD127" s="454"/>
      <c r="BE127" s="454"/>
      <c r="BF127" s="454"/>
      <c r="BG127" s="454"/>
      <c r="BH127" s="342"/>
      <c r="BI127" s="342"/>
      <c r="BJ127" s="342"/>
      <c r="BK127" s="342"/>
      <c r="BL127" s="342"/>
      <c r="BM127" s="342"/>
      <c r="BN127" s="342"/>
      <c r="BO127" s="342"/>
      <c r="BP127" s="333"/>
      <c r="BQ127" s="333"/>
      <c r="BR127" s="333"/>
      <c r="BS127" s="342"/>
      <c r="BT127" s="342"/>
      <c r="BU127" s="342"/>
      <c r="BV127" s="342"/>
      <c r="BW127" s="342"/>
      <c r="BX127" s="342"/>
      <c r="BY127" s="342"/>
      <c r="BZ127" s="342"/>
      <c r="CA127" s="342"/>
      <c r="CB127" s="333"/>
      <c r="CC127" s="333"/>
      <c r="CD127" s="333"/>
      <c r="CE127" s="333"/>
      <c r="CF127" s="333"/>
      <c r="CG127" s="333"/>
      <c r="CH127" s="333"/>
      <c r="CI127" s="333"/>
      <c r="CJ127" s="333"/>
      <c r="CK127" s="333"/>
      <c r="CL127" s="333"/>
      <c r="CM127" s="333"/>
      <c r="CN127" s="333"/>
      <c r="CO127" s="333"/>
      <c r="CP127" s="333"/>
      <c r="CQ127" s="333"/>
      <c r="CR127" s="333"/>
      <c r="CS127" s="333"/>
      <c r="CT127" s="333"/>
      <c r="CU127" s="333"/>
    </row>
    <row r="128" spans="1:99" s="486" customFormat="1" ht="36" customHeight="1">
      <c r="A128" s="437">
        <v>121</v>
      </c>
      <c r="B128" s="493" t="s">
        <v>843</v>
      </c>
      <c r="C128" s="500"/>
      <c r="D128" s="439" t="s">
        <v>842</v>
      </c>
      <c r="E128" s="440" t="s">
        <v>844</v>
      </c>
      <c r="F128" s="423" t="s">
        <v>110</v>
      </c>
      <c r="G128" s="445" t="s">
        <v>110</v>
      </c>
      <c r="H128" s="423" t="s">
        <v>110</v>
      </c>
      <c r="I128" s="713">
        <v>44645</v>
      </c>
      <c r="J128" s="445">
        <v>29377</v>
      </c>
      <c r="K128" s="445" t="s">
        <v>7</v>
      </c>
      <c r="L128" s="514" t="s">
        <v>13</v>
      </c>
      <c r="M128" s="442" t="s">
        <v>89</v>
      </c>
      <c r="N128" s="467"/>
      <c r="O128" s="510"/>
      <c r="P128" s="444">
        <v>226</v>
      </c>
      <c r="Q128" s="705">
        <v>26</v>
      </c>
      <c r="R128" s="705">
        <v>3</v>
      </c>
      <c r="S128" s="446">
        <v>17</v>
      </c>
      <c r="T128" s="446">
        <v>0</v>
      </c>
      <c r="U128" s="446">
        <v>0</v>
      </c>
      <c r="V128" s="446">
        <v>0</v>
      </c>
      <c r="W128" s="446">
        <v>0</v>
      </c>
      <c r="X128" s="446">
        <v>0</v>
      </c>
      <c r="Y128" s="646">
        <v>0</v>
      </c>
      <c r="Z128" s="448">
        <v>173.84615384615384</v>
      </c>
      <c r="AA128" s="448">
        <v>0</v>
      </c>
      <c r="AB128" s="448">
        <v>0</v>
      </c>
      <c r="AC128" s="448">
        <v>0</v>
      </c>
      <c r="AD128" s="448">
        <v>0</v>
      </c>
      <c r="AE128" s="448">
        <v>0</v>
      </c>
      <c r="AF128" s="858">
        <v>0</v>
      </c>
      <c r="AG128" s="448">
        <v>2</v>
      </c>
      <c r="AH128" s="448">
        <v>0</v>
      </c>
      <c r="AI128" s="448">
        <v>10</v>
      </c>
      <c r="AJ128" s="448">
        <v>0</v>
      </c>
      <c r="AK128" s="448">
        <v>8</v>
      </c>
      <c r="AL128" s="478">
        <v>5.5</v>
      </c>
      <c r="AM128" s="448">
        <v>0</v>
      </c>
      <c r="AN128" s="448">
        <v>0</v>
      </c>
      <c r="AO128" s="448">
        <v>0</v>
      </c>
      <c r="AP128" s="449">
        <v>199.34615384615384</v>
      </c>
      <c r="AQ128" s="689">
        <v>4.1115000000000004</v>
      </c>
      <c r="AR128" s="450">
        <v>0</v>
      </c>
      <c r="AS128" s="448">
        <v>0.5</v>
      </c>
      <c r="AT128" s="142">
        <v>72.538461538461533</v>
      </c>
      <c r="AU128" s="856" t="s">
        <v>853</v>
      </c>
      <c r="AV128" s="142">
        <v>122.19153846153846</v>
      </c>
      <c r="AW128" s="451">
        <v>122</v>
      </c>
      <c r="AX128" s="452">
        <v>766</v>
      </c>
      <c r="AY128" s="650"/>
      <c r="AZ128" s="454"/>
      <c r="BA128" s="694"/>
      <c r="BB128" s="454"/>
      <c r="BC128" s="454"/>
      <c r="BD128" s="454"/>
      <c r="BE128" s="454"/>
      <c r="BF128" s="454"/>
      <c r="BG128" s="454"/>
      <c r="BH128" s="342"/>
      <c r="BI128" s="342"/>
      <c r="BJ128" s="342"/>
      <c r="BK128" s="342"/>
      <c r="BL128" s="342"/>
      <c r="BM128" s="342"/>
      <c r="BN128" s="342"/>
      <c r="BO128" s="342"/>
      <c r="BP128" s="333"/>
      <c r="BQ128" s="333"/>
      <c r="BR128" s="333"/>
      <c r="BS128" s="342"/>
      <c r="BT128" s="342"/>
      <c r="BU128" s="342"/>
      <c r="BV128" s="342"/>
      <c r="BW128" s="342"/>
      <c r="BX128" s="342"/>
      <c r="BY128" s="342"/>
      <c r="BZ128" s="342"/>
      <c r="CA128" s="342"/>
      <c r="CB128" s="333"/>
      <c r="CC128" s="333"/>
      <c r="CD128" s="333"/>
      <c r="CE128" s="333"/>
      <c r="CF128" s="333"/>
      <c r="CG128" s="333"/>
      <c r="CH128" s="333"/>
      <c r="CI128" s="333"/>
      <c r="CJ128" s="333"/>
      <c r="CK128" s="333"/>
      <c r="CL128" s="333"/>
      <c r="CM128" s="333"/>
      <c r="CN128" s="333"/>
      <c r="CO128" s="333"/>
      <c r="CP128" s="333"/>
      <c r="CQ128" s="333"/>
      <c r="CR128" s="333"/>
      <c r="CS128" s="333"/>
      <c r="CT128" s="333"/>
      <c r="CU128" s="333"/>
    </row>
    <row r="129" spans="1:99" s="486" customFormat="1" ht="36" customHeight="1">
      <c r="A129" s="437">
        <v>122</v>
      </c>
      <c r="B129" s="493" t="s">
        <v>849</v>
      </c>
      <c r="C129" s="500"/>
      <c r="D129" s="439" t="s">
        <v>850</v>
      </c>
      <c r="E129" s="440" t="s">
        <v>851</v>
      </c>
      <c r="F129" s="423" t="s">
        <v>112</v>
      </c>
      <c r="G129" s="445" t="s">
        <v>112</v>
      </c>
      <c r="H129" s="423" t="s">
        <v>112</v>
      </c>
      <c r="I129" s="713">
        <v>44683</v>
      </c>
      <c r="J129" s="445">
        <v>35589</v>
      </c>
      <c r="K129" s="445" t="s">
        <v>7</v>
      </c>
      <c r="L129" s="514" t="s">
        <v>13</v>
      </c>
      <c r="M129" s="513"/>
      <c r="N129" s="442" t="s">
        <v>89</v>
      </c>
      <c r="O129" s="510"/>
      <c r="P129" s="444">
        <v>200</v>
      </c>
      <c r="Q129" s="705">
        <v>26</v>
      </c>
      <c r="R129" s="705">
        <v>3</v>
      </c>
      <c r="S129" s="446">
        <v>16</v>
      </c>
      <c r="T129" s="446">
        <v>0</v>
      </c>
      <c r="U129" s="446">
        <v>0</v>
      </c>
      <c r="V129" s="446">
        <v>0</v>
      </c>
      <c r="W129" s="446">
        <v>0</v>
      </c>
      <c r="X129" s="446">
        <v>0</v>
      </c>
      <c r="Y129" s="646">
        <v>0</v>
      </c>
      <c r="Z129" s="448">
        <v>146.15384615384616</v>
      </c>
      <c r="AA129" s="448">
        <v>0</v>
      </c>
      <c r="AB129" s="448">
        <v>0</v>
      </c>
      <c r="AC129" s="448">
        <v>0</v>
      </c>
      <c r="AD129" s="448">
        <v>0</v>
      </c>
      <c r="AE129" s="448">
        <v>0</v>
      </c>
      <c r="AF129" s="858">
        <v>0</v>
      </c>
      <c r="AG129" s="448">
        <v>2</v>
      </c>
      <c r="AH129" s="448">
        <v>0</v>
      </c>
      <c r="AI129" s="448">
        <v>10</v>
      </c>
      <c r="AJ129" s="448">
        <v>0</v>
      </c>
      <c r="AK129" s="448">
        <v>8</v>
      </c>
      <c r="AL129" s="478">
        <v>4.5</v>
      </c>
      <c r="AM129" s="448">
        <v>0</v>
      </c>
      <c r="AN129" s="448">
        <v>0</v>
      </c>
      <c r="AO129" s="448">
        <v>0</v>
      </c>
      <c r="AP129" s="449">
        <v>170.65384615384616</v>
      </c>
      <c r="AQ129" s="689">
        <v>3.5197500000000002</v>
      </c>
      <c r="AR129" s="450">
        <v>0</v>
      </c>
      <c r="AS129" s="448">
        <v>0.5</v>
      </c>
      <c r="AT129" s="142">
        <v>60.192307692307693</v>
      </c>
      <c r="AU129" s="856" t="s">
        <v>859</v>
      </c>
      <c r="AV129" s="142">
        <v>106.4376923076923</v>
      </c>
      <c r="AW129" s="451">
        <v>106</v>
      </c>
      <c r="AX129" s="452">
        <v>1751</v>
      </c>
      <c r="AY129" s="650"/>
      <c r="AZ129" s="454"/>
      <c r="BA129" s="694"/>
      <c r="BB129" s="454"/>
      <c r="BC129" s="454"/>
      <c r="BD129" s="454"/>
      <c r="BE129" s="454"/>
      <c r="BF129" s="454"/>
      <c r="BG129" s="454"/>
      <c r="BH129" s="342"/>
      <c r="BI129" s="342"/>
      <c r="BJ129" s="342"/>
      <c r="BK129" s="342"/>
      <c r="BL129" s="342"/>
      <c r="BM129" s="342"/>
      <c r="BN129" s="342"/>
      <c r="BO129" s="342"/>
      <c r="BP129" s="333"/>
      <c r="BQ129" s="333"/>
      <c r="BR129" s="333"/>
      <c r="BS129" s="342"/>
      <c r="BT129" s="342"/>
      <c r="BU129" s="342"/>
      <c r="BV129" s="342"/>
      <c r="BW129" s="342"/>
      <c r="BX129" s="342"/>
      <c r="BY129" s="342"/>
      <c r="BZ129" s="342"/>
      <c r="CA129" s="342"/>
      <c r="CB129" s="333"/>
      <c r="CC129" s="333"/>
      <c r="CD129" s="333"/>
      <c r="CE129" s="333"/>
      <c r="CF129" s="333"/>
      <c r="CG129" s="333"/>
      <c r="CH129" s="333"/>
      <c r="CI129" s="333"/>
      <c r="CJ129" s="333"/>
      <c r="CK129" s="333"/>
      <c r="CL129" s="333"/>
      <c r="CM129" s="333"/>
      <c r="CN129" s="333"/>
      <c r="CO129" s="333"/>
      <c r="CP129" s="333"/>
      <c r="CQ129" s="333"/>
      <c r="CR129" s="333"/>
      <c r="CS129" s="333"/>
      <c r="CT129" s="333"/>
      <c r="CU129" s="333"/>
    </row>
    <row r="130" spans="1:99" s="486" customFormat="1" ht="36" customHeight="1">
      <c r="A130" s="437">
        <v>123</v>
      </c>
      <c r="B130" s="493" t="s">
        <v>856</v>
      </c>
      <c r="C130" s="500"/>
      <c r="D130" s="439" t="s">
        <v>857</v>
      </c>
      <c r="E130" s="440" t="s">
        <v>858</v>
      </c>
      <c r="F130" s="423" t="s">
        <v>113</v>
      </c>
      <c r="G130" s="445" t="s">
        <v>96</v>
      </c>
      <c r="H130" s="423" t="s">
        <v>113</v>
      </c>
      <c r="I130" s="713">
        <v>44720</v>
      </c>
      <c r="J130" s="445">
        <v>31980</v>
      </c>
      <c r="K130" s="445" t="s">
        <v>8</v>
      </c>
      <c r="L130" s="514" t="s">
        <v>13</v>
      </c>
      <c r="M130" s="442" t="s">
        <v>89</v>
      </c>
      <c r="N130" s="467"/>
      <c r="O130" s="510"/>
      <c r="P130" s="444">
        <v>200</v>
      </c>
      <c r="Q130" s="705">
        <v>26</v>
      </c>
      <c r="R130" s="705">
        <v>3</v>
      </c>
      <c r="S130" s="446">
        <v>21</v>
      </c>
      <c r="T130" s="446">
        <v>0</v>
      </c>
      <c r="U130" s="446">
        <v>0</v>
      </c>
      <c r="V130" s="446">
        <v>0</v>
      </c>
      <c r="W130" s="446">
        <v>0</v>
      </c>
      <c r="X130" s="446">
        <v>0</v>
      </c>
      <c r="Y130" s="646">
        <v>1</v>
      </c>
      <c r="Z130" s="448">
        <v>184.61538461538461</v>
      </c>
      <c r="AA130" s="448">
        <v>0</v>
      </c>
      <c r="AB130" s="448">
        <v>0</v>
      </c>
      <c r="AC130" s="448">
        <v>0</v>
      </c>
      <c r="AD130" s="448">
        <v>0</v>
      </c>
      <c r="AE130" s="448">
        <v>0</v>
      </c>
      <c r="AF130" s="858">
        <v>0.50841363008350537</v>
      </c>
      <c r="AG130" s="448">
        <v>2</v>
      </c>
      <c r="AH130" s="448">
        <v>0</v>
      </c>
      <c r="AI130" s="448">
        <v>10</v>
      </c>
      <c r="AJ130" s="448">
        <v>0</v>
      </c>
      <c r="AK130" s="448">
        <v>8</v>
      </c>
      <c r="AL130" s="478">
        <v>9</v>
      </c>
      <c r="AM130" s="448">
        <v>0</v>
      </c>
      <c r="AN130" s="448">
        <v>0</v>
      </c>
      <c r="AO130" s="448">
        <v>0</v>
      </c>
      <c r="AP130" s="449">
        <v>214.12379824546812</v>
      </c>
      <c r="AQ130" s="689">
        <v>4.4162499999999998</v>
      </c>
      <c r="AR130" s="450">
        <v>0</v>
      </c>
      <c r="AS130" s="448">
        <v>0.5</v>
      </c>
      <c r="AT130" s="142">
        <v>88.942307692307693</v>
      </c>
      <c r="AU130" s="856" t="s">
        <v>860</v>
      </c>
      <c r="AV130" s="142">
        <v>120.26769230769231</v>
      </c>
      <c r="AW130" s="451">
        <v>120</v>
      </c>
      <c r="AX130" s="452">
        <v>1071</v>
      </c>
      <c r="AY130" s="650"/>
      <c r="AZ130" s="454"/>
      <c r="BA130" s="694"/>
      <c r="BB130" s="454"/>
      <c r="BC130" s="454"/>
      <c r="BD130" s="454"/>
      <c r="BE130" s="454"/>
      <c r="BF130" s="454"/>
      <c r="BG130" s="454"/>
      <c r="BH130" s="342"/>
      <c r="BI130" s="342"/>
      <c r="BJ130" s="342"/>
      <c r="BK130" s="342"/>
      <c r="BL130" s="342"/>
      <c r="BM130" s="342"/>
      <c r="BN130" s="342"/>
      <c r="BO130" s="342"/>
      <c r="BP130" s="333"/>
      <c r="BQ130" s="333"/>
      <c r="BR130" s="333"/>
      <c r="BS130" s="342"/>
      <c r="BT130" s="342"/>
      <c r="BU130" s="342"/>
      <c r="BV130" s="342"/>
      <c r="BW130" s="342"/>
      <c r="BX130" s="342"/>
      <c r="BY130" s="342"/>
      <c r="BZ130" s="342"/>
      <c r="CA130" s="342"/>
      <c r="CB130" s="333"/>
      <c r="CC130" s="333"/>
      <c r="CD130" s="333"/>
      <c r="CE130" s="333"/>
      <c r="CF130" s="333"/>
      <c r="CG130" s="333"/>
      <c r="CH130" s="333"/>
      <c r="CI130" s="333"/>
      <c r="CJ130" s="333"/>
      <c r="CK130" s="333"/>
      <c r="CL130" s="333"/>
      <c r="CM130" s="333"/>
      <c r="CN130" s="333"/>
      <c r="CO130" s="333"/>
      <c r="CP130" s="333"/>
      <c r="CQ130" s="333"/>
      <c r="CR130" s="333"/>
      <c r="CS130" s="333"/>
      <c r="CT130" s="333"/>
      <c r="CU130" s="333"/>
    </row>
    <row r="131" spans="1:99" s="486" customFormat="1" ht="36" customHeight="1">
      <c r="A131" s="437">
        <v>124</v>
      </c>
      <c r="B131" s="438" t="s">
        <v>912</v>
      </c>
      <c r="C131" s="445"/>
      <c r="D131" s="439" t="s">
        <v>913</v>
      </c>
      <c r="E131" s="440" t="s">
        <v>914</v>
      </c>
      <c r="F131" s="423" t="s">
        <v>112</v>
      </c>
      <c r="G131" s="445" t="s">
        <v>112</v>
      </c>
      <c r="H131" s="423" t="s">
        <v>112</v>
      </c>
      <c r="I131" s="713">
        <v>44991</v>
      </c>
      <c r="J131" s="445">
        <v>36412</v>
      </c>
      <c r="K131" s="445" t="s">
        <v>8</v>
      </c>
      <c r="L131" s="514" t="s">
        <v>13</v>
      </c>
      <c r="M131" s="442" t="s">
        <v>89</v>
      </c>
      <c r="N131" s="442"/>
      <c r="O131" s="445">
        <v>1</v>
      </c>
      <c r="P131" s="444">
        <v>200</v>
      </c>
      <c r="Q131" s="705">
        <v>26</v>
      </c>
      <c r="R131" s="705">
        <v>3</v>
      </c>
      <c r="S131" s="446">
        <v>15.5</v>
      </c>
      <c r="T131" s="446">
        <v>0</v>
      </c>
      <c r="U131" s="446">
        <v>0</v>
      </c>
      <c r="V131" s="446">
        <v>0</v>
      </c>
      <c r="W131" s="446">
        <v>0</v>
      </c>
      <c r="X131" s="446">
        <v>0</v>
      </c>
      <c r="Y131" s="646">
        <v>0</v>
      </c>
      <c r="Z131" s="448">
        <v>142.30769230769232</v>
      </c>
      <c r="AA131" s="448">
        <v>0</v>
      </c>
      <c r="AB131" s="448">
        <v>0</v>
      </c>
      <c r="AC131" s="448">
        <v>0</v>
      </c>
      <c r="AD131" s="448">
        <v>0</v>
      </c>
      <c r="AE131" s="448">
        <v>0</v>
      </c>
      <c r="AF131" s="858">
        <v>0</v>
      </c>
      <c r="AG131" s="448">
        <v>0</v>
      </c>
      <c r="AH131" s="448">
        <v>0</v>
      </c>
      <c r="AI131" s="448">
        <v>10</v>
      </c>
      <c r="AJ131" s="448">
        <v>5</v>
      </c>
      <c r="AK131" s="448">
        <v>8</v>
      </c>
      <c r="AL131" s="478">
        <v>4</v>
      </c>
      <c r="AM131" s="448">
        <v>0</v>
      </c>
      <c r="AN131" s="448">
        <v>0</v>
      </c>
      <c r="AO131" s="448">
        <v>0</v>
      </c>
      <c r="AP131" s="449">
        <v>169.30769230769232</v>
      </c>
      <c r="AQ131" s="689">
        <v>3.492</v>
      </c>
      <c r="AR131" s="450">
        <v>0</v>
      </c>
      <c r="AS131" s="448">
        <v>0</v>
      </c>
      <c r="AT131" s="142">
        <v>63.192307692307693</v>
      </c>
      <c r="AU131" s="855" t="s">
        <v>919</v>
      </c>
      <c r="AV131" s="142">
        <v>102.6276923076923</v>
      </c>
      <c r="AW131" s="451">
        <v>102</v>
      </c>
      <c r="AX131" s="452">
        <v>2511</v>
      </c>
      <c r="AY131" s="650"/>
      <c r="AZ131" s="454"/>
      <c r="BA131" s="694"/>
      <c r="BB131" s="454"/>
      <c r="BC131" s="454"/>
      <c r="BD131" s="454"/>
      <c r="BE131" s="454"/>
      <c r="BF131" s="454"/>
      <c r="BG131" s="454"/>
      <c r="BH131" s="342"/>
      <c r="BI131" s="342"/>
      <c r="BJ131" s="342"/>
      <c r="BK131" s="342"/>
      <c r="BL131" s="342"/>
      <c r="BM131" s="342"/>
      <c r="BN131" s="342"/>
      <c r="BO131" s="342"/>
      <c r="BP131" s="333"/>
      <c r="BQ131" s="333"/>
      <c r="BR131" s="333"/>
      <c r="BS131" s="342"/>
      <c r="BT131" s="342"/>
      <c r="BU131" s="342"/>
      <c r="BV131" s="342"/>
      <c r="BW131" s="342"/>
      <c r="BX131" s="342"/>
      <c r="BY131" s="342"/>
      <c r="BZ131" s="342"/>
      <c r="CA131" s="342"/>
      <c r="CB131" s="333"/>
      <c r="CC131" s="333"/>
      <c r="CD131" s="333"/>
      <c r="CE131" s="333"/>
      <c r="CF131" s="333"/>
      <c r="CG131" s="333"/>
      <c r="CH131" s="333"/>
      <c r="CI131" s="333"/>
      <c r="CJ131" s="333"/>
      <c r="CK131" s="333"/>
      <c r="CL131" s="333"/>
      <c r="CM131" s="333"/>
      <c r="CN131" s="333"/>
      <c r="CO131" s="333"/>
      <c r="CP131" s="333"/>
      <c r="CQ131" s="333"/>
      <c r="CR131" s="333"/>
      <c r="CS131" s="333"/>
      <c r="CT131" s="333"/>
      <c r="CU131" s="333"/>
    </row>
    <row r="132" spans="1:99" s="486" customFormat="1" ht="36" customHeight="1">
      <c r="A132" s="437">
        <v>125</v>
      </c>
      <c r="B132" s="438" t="s">
        <v>915</v>
      </c>
      <c r="C132" s="445"/>
      <c r="D132" s="439" t="s">
        <v>916</v>
      </c>
      <c r="E132" s="440" t="s">
        <v>917</v>
      </c>
      <c r="F132" s="423" t="s">
        <v>112</v>
      </c>
      <c r="G132" s="445" t="s">
        <v>112</v>
      </c>
      <c r="H132" s="423" t="s">
        <v>112</v>
      </c>
      <c r="I132" s="713">
        <v>45000</v>
      </c>
      <c r="J132" s="445">
        <v>36169</v>
      </c>
      <c r="K132" s="445" t="s">
        <v>7</v>
      </c>
      <c r="L132" s="514" t="s">
        <v>13</v>
      </c>
      <c r="M132" s="442" t="s">
        <v>89</v>
      </c>
      <c r="N132" s="467"/>
      <c r="O132" s="445">
        <v>1</v>
      </c>
      <c r="P132" s="444">
        <v>200</v>
      </c>
      <c r="Q132" s="705">
        <v>26</v>
      </c>
      <c r="R132" s="705">
        <v>0</v>
      </c>
      <c r="S132" s="446">
        <v>0</v>
      </c>
      <c r="T132" s="446">
        <v>0</v>
      </c>
      <c r="U132" s="446">
        <v>0</v>
      </c>
      <c r="V132" s="446">
        <v>0</v>
      </c>
      <c r="W132" s="446">
        <v>0</v>
      </c>
      <c r="X132" s="446">
        <v>0</v>
      </c>
      <c r="Y132" s="646">
        <v>0</v>
      </c>
      <c r="Z132" s="448">
        <v>0</v>
      </c>
      <c r="AA132" s="448">
        <v>0</v>
      </c>
      <c r="AB132" s="448">
        <v>0</v>
      </c>
      <c r="AC132" s="448">
        <v>0</v>
      </c>
      <c r="AD132" s="448">
        <v>0</v>
      </c>
      <c r="AE132" s="448">
        <v>0</v>
      </c>
      <c r="AF132" s="858">
        <v>0</v>
      </c>
      <c r="AG132" s="448">
        <v>0</v>
      </c>
      <c r="AH132" s="448">
        <v>0</v>
      </c>
      <c r="AI132" s="448">
        <v>0</v>
      </c>
      <c r="AJ132" s="448">
        <v>0</v>
      </c>
      <c r="AK132" s="448">
        <v>0</v>
      </c>
      <c r="AL132" s="478">
        <v>0</v>
      </c>
      <c r="AM132" s="448">
        <v>0</v>
      </c>
      <c r="AN132" s="448">
        <v>0</v>
      </c>
      <c r="AO132" s="448">
        <v>0</v>
      </c>
      <c r="AP132" s="449">
        <v>0</v>
      </c>
      <c r="AQ132" s="689">
        <v>0</v>
      </c>
      <c r="AR132" s="450">
        <v>0</v>
      </c>
      <c r="AS132" s="448">
        <v>0</v>
      </c>
      <c r="AT132" s="142">
        <v>0</v>
      </c>
      <c r="AU132" s="855" t="s">
        <v>920</v>
      </c>
      <c r="AV132" s="142">
        <v>0</v>
      </c>
      <c r="AW132" s="451">
        <v>0</v>
      </c>
      <c r="AX132" s="452">
        <v>0</v>
      </c>
      <c r="AY132" s="650"/>
      <c r="AZ132" s="454"/>
      <c r="BA132" s="694"/>
      <c r="BB132" s="454"/>
      <c r="BC132" s="454"/>
      <c r="BD132" s="454"/>
      <c r="BE132" s="454"/>
      <c r="BF132" s="454"/>
      <c r="BG132" s="454"/>
      <c r="BH132" s="342"/>
      <c r="BI132" s="342"/>
      <c r="BJ132" s="342"/>
      <c r="BK132" s="342"/>
      <c r="BL132" s="342"/>
      <c r="BM132" s="342"/>
      <c r="BN132" s="342"/>
      <c r="BO132" s="342"/>
      <c r="BP132" s="333"/>
      <c r="BQ132" s="333"/>
      <c r="BR132" s="333"/>
      <c r="BS132" s="342"/>
      <c r="BT132" s="342"/>
      <c r="BU132" s="342"/>
      <c r="BV132" s="342"/>
      <c r="BW132" s="342"/>
      <c r="BX132" s="342"/>
      <c r="BY132" s="342"/>
      <c r="BZ132" s="342"/>
      <c r="CA132" s="342"/>
      <c r="CB132" s="333"/>
      <c r="CC132" s="333"/>
      <c r="CD132" s="333"/>
      <c r="CE132" s="333"/>
      <c r="CF132" s="333"/>
      <c r="CG132" s="333"/>
      <c r="CH132" s="333"/>
      <c r="CI132" s="333"/>
      <c r="CJ132" s="333"/>
      <c r="CK132" s="333"/>
      <c r="CL132" s="333"/>
      <c r="CM132" s="333"/>
      <c r="CN132" s="333"/>
      <c r="CO132" s="333"/>
      <c r="CP132" s="333"/>
      <c r="CQ132" s="333"/>
      <c r="CR132" s="333"/>
      <c r="CS132" s="333"/>
      <c r="CT132" s="333"/>
      <c r="CU132" s="333"/>
    </row>
    <row r="133" spans="1:99" ht="64.5" customHeight="1">
      <c r="A133" s="698" t="s">
        <v>918</v>
      </c>
      <c r="B133" s="699"/>
      <c r="C133" s="699"/>
      <c r="D133" s="699"/>
      <c r="E133" s="699"/>
      <c r="F133" s="699"/>
      <c r="G133" s="699"/>
      <c r="H133" s="699"/>
      <c r="I133" s="714"/>
      <c r="J133" s="674"/>
      <c r="K133" s="674"/>
      <c r="L133" s="672"/>
      <c r="M133" s="672"/>
      <c r="N133" s="672"/>
      <c r="O133" s="673"/>
      <c r="P133" s="444"/>
      <c r="Q133" s="705"/>
      <c r="R133" s="445"/>
      <c r="S133" s="446"/>
      <c r="T133" s="446"/>
      <c r="U133" s="446"/>
      <c r="V133" s="446"/>
      <c r="W133" s="446"/>
      <c r="X133" s="446"/>
      <c r="Y133" s="447"/>
      <c r="Z133" s="448">
        <f>SUM(Z8:Z132)</f>
        <v>21602.288461538465</v>
      </c>
      <c r="AA133" s="448">
        <f t="shared" ref="AA133:AR133" si="0">SUM(AA8:AA132)</f>
        <v>0</v>
      </c>
      <c r="AB133" s="448">
        <f t="shared" si="0"/>
        <v>0</v>
      </c>
      <c r="AC133" s="448">
        <f t="shared" si="0"/>
        <v>0</v>
      </c>
      <c r="AD133" s="448">
        <f t="shared" si="0"/>
        <v>1088.0480769230769</v>
      </c>
      <c r="AE133" s="448">
        <f t="shared" si="0"/>
        <v>0</v>
      </c>
      <c r="AF133" s="602">
        <f>SUM(AF8:AF132)</f>
        <v>10.864085922805767</v>
      </c>
      <c r="AG133" s="448">
        <f t="shared" si="0"/>
        <v>641</v>
      </c>
      <c r="AH133" s="448">
        <f t="shared" si="0"/>
        <v>0</v>
      </c>
      <c r="AI133" s="448">
        <f t="shared" si="0"/>
        <v>1207.6923076923078</v>
      </c>
      <c r="AJ133" s="448">
        <f t="shared" si="0"/>
        <v>40</v>
      </c>
      <c r="AK133" s="448">
        <f t="shared" si="0"/>
        <v>976</v>
      </c>
      <c r="AL133" s="478">
        <f t="shared" si="0"/>
        <v>692</v>
      </c>
      <c r="AM133" s="448">
        <f t="shared" si="0"/>
        <v>0</v>
      </c>
      <c r="AN133" s="448">
        <f t="shared" si="0"/>
        <v>119.95192307692308</v>
      </c>
      <c r="AO133" s="448">
        <f t="shared" si="0"/>
        <v>0</v>
      </c>
      <c r="AP133" s="448">
        <f>SUM(AP8:AP132)</f>
        <v>26377.844855153558</v>
      </c>
      <c r="AQ133" s="689">
        <f>SUM(AQ8:AQ132)</f>
        <v>518.93800000000022</v>
      </c>
      <c r="AR133" s="448">
        <f t="shared" si="0"/>
        <v>0</v>
      </c>
      <c r="AS133" s="448">
        <f>SUM(AS8:AS132)</f>
        <v>56.5</v>
      </c>
      <c r="AT133" s="448">
        <f>SUM(AT8:AT132)</f>
        <v>12006.288461538468</v>
      </c>
      <c r="AU133" s="478"/>
      <c r="AV133" s="142">
        <f>SUM(AV8:AV132)</f>
        <v>13796.141538461547</v>
      </c>
      <c r="AW133" s="448">
        <f>SUM(AW8:AW132)</f>
        <v>13730</v>
      </c>
      <c r="AX133" s="515">
        <f>SUM(AX8:AX132)</f>
        <v>264571</v>
      </c>
      <c r="AY133" s="516"/>
      <c r="AZ133" s="454"/>
      <c r="BA133" s="454"/>
      <c r="BB133" s="454"/>
      <c r="BC133" s="454"/>
      <c r="BD133" s="454"/>
      <c r="BE133" s="454"/>
      <c r="BF133" s="454"/>
      <c r="BG133" s="454"/>
    </row>
    <row r="135" spans="1:99" s="538" customFormat="1" ht="19.5" customHeight="1">
      <c r="B135" s="517" t="s">
        <v>865</v>
      </c>
      <c r="C135" s="519"/>
      <c r="D135" s="520"/>
      <c r="E135" s="521"/>
      <c r="F135" s="522"/>
      <c r="G135" s="523"/>
      <c r="H135" s="524"/>
      <c r="I135" s="715"/>
      <c r="J135" s="525"/>
      <c r="K135" s="526"/>
      <c r="L135" s="527"/>
      <c r="M135" s="527"/>
      <c r="N135" s="527"/>
      <c r="O135" s="528"/>
      <c r="P135" s="529"/>
      <c r="Q135" s="708"/>
      <c r="R135" s="530"/>
      <c r="S135" s="531"/>
      <c r="T135" s="531"/>
      <c r="U135" s="531"/>
      <c r="V135" s="531"/>
      <c r="W135" s="531"/>
      <c r="X135" s="531"/>
      <c r="Y135" s="531"/>
      <c r="AA135" s="532" t="s">
        <v>242</v>
      </c>
      <c r="AB135" s="527"/>
      <c r="AD135" s="527"/>
      <c r="AE135" s="527"/>
      <c r="AF135" s="533"/>
      <c r="AG135" s="527"/>
      <c r="AH135" s="527"/>
      <c r="AI135" s="527"/>
      <c r="AJ135" s="527"/>
      <c r="AK135" s="527"/>
      <c r="AL135" s="687"/>
      <c r="AM135" s="527"/>
      <c r="AN135" s="527"/>
      <c r="AO135" s="527"/>
      <c r="AP135" s="527"/>
      <c r="AQ135" s="527"/>
      <c r="AR135" s="534"/>
      <c r="AS135" s="527"/>
      <c r="AT135" s="346"/>
      <c r="AU135" s="346"/>
      <c r="AV135" s="346"/>
      <c r="AX135" s="536" t="s">
        <v>243</v>
      </c>
      <c r="AZ135" s="435"/>
      <c r="BA135" s="435"/>
      <c r="BB135" s="435"/>
      <c r="BC135" s="435"/>
      <c r="BD135" s="366"/>
      <c r="BE135" s="436"/>
      <c r="BF135" s="436"/>
      <c r="BG135" s="436"/>
      <c r="BH135" s="531"/>
      <c r="BI135" s="531"/>
      <c r="BJ135" s="531"/>
      <c r="BK135" s="531"/>
      <c r="BL135" s="531"/>
      <c r="BM135" s="531"/>
      <c r="BN135" s="531"/>
      <c r="BO135" s="531"/>
      <c r="BP135" s="522"/>
      <c r="BQ135" s="522"/>
      <c r="BR135" s="522"/>
      <c r="BS135" s="531"/>
      <c r="BT135" s="531"/>
      <c r="BU135" s="531"/>
      <c r="BV135" s="531"/>
      <c r="BW135" s="531"/>
      <c r="BX135" s="531"/>
      <c r="BY135" s="531"/>
      <c r="BZ135" s="531"/>
      <c r="CA135" s="531"/>
      <c r="CB135" s="522"/>
      <c r="CC135" s="522"/>
      <c r="CD135" s="522"/>
      <c r="CE135" s="522"/>
      <c r="CF135" s="522"/>
      <c r="CG135" s="522"/>
      <c r="CH135" s="522"/>
      <c r="CI135" s="522"/>
      <c r="CJ135" s="522"/>
      <c r="CK135" s="522"/>
      <c r="CL135" s="522"/>
      <c r="CM135" s="522"/>
      <c r="CN135" s="522"/>
      <c r="CO135" s="522"/>
      <c r="CP135" s="537"/>
      <c r="CQ135" s="537"/>
      <c r="CR135" s="537"/>
      <c r="CS135" s="537"/>
      <c r="CT135" s="537"/>
      <c r="CU135" s="537"/>
    </row>
    <row r="136" spans="1:99">
      <c r="AU136" s="535"/>
      <c r="BF136" s="436"/>
    </row>
    <row r="137" spans="1:99">
      <c r="AP137" s="158"/>
      <c r="AU137" s="535"/>
      <c r="AV137" s="678"/>
      <c r="BF137" s="159"/>
    </row>
    <row r="138" spans="1:99">
      <c r="AV138" s="678"/>
    </row>
    <row r="139" spans="1:99">
      <c r="AV139" s="678"/>
    </row>
    <row r="140" spans="1:99">
      <c r="AV140" s="678"/>
    </row>
  </sheetData>
  <autoFilter ref="A7:CU135"/>
  <mergeCells count="28">
    <mergeCell ref="AV4:AX4"/>
    <mergeCell ref="AY4:AY5"/>
    <mergeCell ref="T4:Y4"/>
    <mergeCell ref="Z4:AO4"/>
    <mergeCell ref="AS4:AS5"/>
    <mergeCell ref="AT4:AT5"/>
    <mergeCell ref="AU4:AU5"/>
    <mergeCell ref="P4:P5"/>
    <mergeCell ref="Q4:Q5"/>
    <mergeCell ref="D6:E6"/>
    <mergeCell ref="R4:R5"/>
    <mergeCell ref="S4:S5"/>
    <mergeCell ref="A1:AY1"/>
    <mergeCell ref="A3:AY3"/>
    <mergeCell ref="A4:A5"/>
    <mergeCell ref="B4:B5"/>
    <mergeCell ref="C4:C5"/>
    <mergeCell ref="D4:E5"/>
    <mergeCell ref="F4:F5"/>
    <mergeCell ref="G4:G5"/>
    <mergeCell ref="H4:H5"/>
    <mergeCell ref="I4:I5"/>
    <mergeCell ref="AP4:AP5"/>
    <mergeCell ref="AR4:AR5"/>
    <mergeCell ref="J4:J5"/>
    <mergeCell ref="K4:K5"/>
    <mergeCell ref="L4:L5"/>
    <mergeCell ref="M4:O5"/>
  </mergeCells>
  <printOptions horizontalCentered="1"/>
  <pageMargins left="0" right="0" top="0.196850393700787" bottom="0.118110236220472" header="0" footer="0.118110236220472"/>
  <pageSetup paperSize="9" scale="72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/>
  <dimension ref="A1:BL3927"/>
  <sheetViews>
    <sheetView view="pageBreakPreview" topLeftCell="A109" zoomScaleNormal="100" zoomScaleSheetLayoutView="100" workbookViewId="0">
      <selection activeCell="AI11" sqref="AI11"/>
    </sheetView>
  </sheetViews>
  <sheetFormatPr defaultColWidth="9.140625" defaultRowHeight="15"/>
  <cols>
    <col min="1" max="1" width="8.42578125" style="140" customWidth="1"/>
    <col min="2" max="2" width="2.85546875" style="43" customWidth="1"/>
    <col min="3" max="3" width="2.5703125" style="33" customWidth="1"/>
    <col min="4" max="4" width="2.5703125" style="9" customWidth="1"/>
    <col min="5" max="5" width="3" style="33" customWidth="1"/>
    <col min="6" max="6" width="2.7109375" style="33" customWidth="1"/>
    <col min="7" max="7" width="2.85546875" style="199" customWidth="1"/>
    <col min="8" max="9" width="2.5703125" style="199" customWidth="1"/>
    <col min="10" max="10" width="3.140625" style="199" customWidth="1"/>
    <col min="11" max="11" width="3.85546875" style="220" customWidth="1"/>
    <col min="12" max="12" width="5.28515625" style="199" customWidth="1"/>
    <col min="13" max="13" width="2.7109375" style="199" customWidth="1"/>
    <col min="14" max="14" width="3.5703125" style="199" customWidth="1"/>
    <col min="15" max="15" width="4.140625" style="296" customWidth="1"/>
    <col min="16" max="16" width="3" style="296" customWidth="1"/>
    <col min="17" max="17" width="4.85546875" style="199" customWidth="1"/>
    <col min="18" max="18" width="3.42578125" style="199" customWidth="1"/>
    <col min="19" max="19" width="4.85546875" style="199" customWidth="1"/>
    <col min="20" max="20" width="3.85546875" style="199" customWidth="1"/>
    <col min="21" max="21" width="4.28515625" style="199" customWidth="1"/>
    <col min="22" max="22" width="3.28515625" style="199" customWidth="1"/>
    <col min="23" max="23" width="3" style="199" customWidth="1"/>
    <col min="24" max="25" width="3.140625" style="199" customWidth="1"/>
    <col min="26" max="26" width="4.140625" style="199" customWidth="1"/>
    <col min="27" max="27" width="4.42578125" style="199" customWidth="1"/>
    <col min="28" max="28" width="3.42578125" style="199" customWidth="1"/>
    <col min="29" max="29" width="6.7109375" style="34" customWidth="1"/>
    <col min="30" max="30" width="6.42578125" style="33" customWidth="1"/>
    <col min="31" max="31" width="4.140625" style="33" customWidth="1"/>
    <col min="32" max="32" width="5.5703125" style="21" bestFit="1" customWidth="1"/>
    <col min="33" max="33" width="4" style="43" customWidth="1"/>
    <col min="34" max="34" width="5.28515625" style="33" customWidth="1"/>
    <col min="35" max="35" width="10.5703125" style="33" customWidth="1"/>
    <col min="36" max="43" width="5.28515625" style="33" customWidth="1"/>
    <col min="44" max="64" width="9.140625" style="33"/>
    <col min="65" max="16384" width="9.140625" style="42"/>
  </cols>
  <sheetData>
    <row r="1" spans="1:36" ht="18" customHeight="1">
      <c r="B1" s="880" t="s">
        <v>826</v>
      </c>
      <c r="C1" s="880"/>
      <c r="D1" s="880"/>
      <c r="E1" s="880"/>
      <c r="F1" s="880"/>
      <c r="G1" s="880"/>
      <c r="H1" s="880"/>
      <c r="I1" s="880"/>
      <c r="J1" s="880"/>
      <c r="K1" s="880"/>
      <c r="L1" s="880"/>
      <c r="M1" s="880"/>
      <c r="N1" s="880"/>
      <c r="O1" s="880"/>
      <c r="P1" s="880"/>
      <c r="Q1" s="880"/>
      <c r="R1" s="880"/>
      <c r="S1" s="880"/>
      <c r="T1" s="880"/>
      <c r="U1" s="880"/>
      <c r="V1" s="880"/>
      <c r="W1" s="880"/>
      <c r="X1" s="880"/>
      <c r="Y1" s="880"/>
      <c r="Z1" s="880"/>
      <c r="AA1" s="880"/>
      <c r="AB1" s="880"/>
      <c r="AC1" s="880"/>
      <c r="AD1" s="880"/>
      <c r="AE1" s="880"/>
      <c r="AF1" s="880"/>
      <c r="AG1" s="33"/>
      <c r="AJ1" s="765"/>
    </row>
    <row r="2" spans="1:36" ht="18" customHeight="1">
      <c r="B2" s="15" t="s">
        <v>80</v>
      </c>
      <c r="C2" s="16"/>
      <c r="D2" s="16"/>
      <c r="E2" s="16"/>
      <c r="F2" s="16"/>
      <c r="G2" s="216"/>
      <c r="H2" s="201"/>
      <c r="I2" s="201"/>
      <c r="J2" s="201"/>
      <c r="K2" s="202"/>
      <c r="L2" s="201"/>
      <c r="M2" s="201"/>
      <c r="N2" s="201"/>
      <c r="O2" s="270"/>
      <c r="P2" s="270"/>
      <c r="Q2" s="201"/>
      <c r="R2" s="201"/>
      <c r="S2" s="201"/>
      <c r="T2" s="201"/>
      <c r="U2" s="201"/>
      <c r="V2" s="201"/>
      <c r="W2" s="270"/>
      <c r="X2" s="984" t="s">
        <v>933</v>
      </c>
      <c r="Y2" s="985"/>
      <c r="Z2" s="985"/>
      <c r="AA2" s="985"/>
      <c r="AB2" s="985"/>
      <c r="AC2" s="985"/>
      <c r="AD2" s="985"/>
      <c r="AE2" s="985"/>
      <c r="AF2" s="986"/>
      <c r="AG2" s="33"/>
      <c r="AJ2" s="765"/>
    </row>
    <row r="3" spans="1:36" ht="18" customHeight="1">
      <c r="A3" s="140" t="e">
        <f>#REF!</f>
        <v>#REF!</v>
      </c>
      <c r="B3" s="20" t="s">
        <v>176</v>
      </c>
      <c r="C3" s="3"/>
      <c r="D3" s="3"/>
      <c r="E3" s="3"/>
      <c r="F3" s="3"/>
      <c r="G3" s="217"/>
      <c r="H3" s="271"/>
      <c r="I3" s="217"/>
      <c r="J3" s="271"/>
      <c r="K3" s="991" t="e">
        <f>VLOOKUP(A3,'Payroll master 总表'!B:AY,3,FALSE)</f>
        <v>#REF!</v>
      </c>
      <c r="L3" s="992"/>
      <c r="M3" s="992"/>
      <c r="N3" s="993"/>
      <c r="O3" s="272" t="s">
        <v>183</v>
      </c>
      <c r="P3" s="273"/>
      <c r="Q3" s="203"/>
      <c r="R3" s="203"/>
      <c r="S3" s="203"/>
      <c r="T3" s="994" t="e">
        <f>#REF!</f>
        <v>#REF!</v>
      </c>
      <c r="U3" s="994"/>
      <c r="V3" s="217"/>
      <c r="W3" s="274"/>
      <c r="X3" s="275" t="s">
        <v>279</v>
      </c>
      <c r="Y3" s="203"/>
      <c r="Z3" s="203"/>
      <c r="AA3" s="203"/>
      <c r="AB3" s="227"/>
      <c r="AC3" s="75"/>
      <c r="AD3" s="139" t="e">
        <f>VLOOKUP(A3,'Payroll master 总表'!B:AY,39,FALSE)</f>
        <v>#REF!</v>
      </c>
      <c r="AE3" s="23" t="s">
        <v>82</v>
      </c>
      <c r="AF3" s="244"/>
      <c r="AG3" s="33"/>
      <c r="AJ3" s="765"/>
    </row>
    <row r="4" spans="1:36" ht="18" customHeight="1">
      <c r="B4" s="55" t="s">
        <v>177</v>
      </c>
      <c r="C4" s="28"/>
      <c r="D4" s="28"/>
      <c r="E4" s="28"/>
      <c r="F4" s="21"/>
      <c r="G4" s="206"/>
      <c r="H4" s="206"/>
      <c r="I4" s="206"/>
      <c r="J4" s="206"/>
      <c r="K4" s="995" t="e">
        <f>VLOOKUP(A3,'Payroll master 总表'!B:AY,1,FALSE)</f>
        <v>#REF!</v>
      </c>
      <c r="L4" s="996"/>
      <c r="M4" s="206"/>
      <c r="N4" s="208"/>
      <c r="O4" s="276" t="s">
        <v>184</v>
      </c>
      <c r="P4" s="273"/>
      <c r="Q4" s="218"/>
      <c r="R4" s="218"/>
      <c r="S4" s="218"/>
      <c r="U4" s="222" t="e">
        <f>VLOOKUP(A3,'Payroll master 总表'!B:AY,15,FALSE)</f>
        <v>#REF!</v>
      </c>
      <c r="V4" s="222"/>
      <c r="W4" s="208"/>
      <c r="X4" s="278" t="s">
        <v>187</v>
      </c>
      <c r="Y4" s="218"/>
      <c r="Z4" s="218"/>
      <c r="AA4" s="218"/>
      <c r="AB4" s="209"/>
      <c r="AC4" s="26"/>
      <c r="AD4" s="139" t="e">
        <f>VLOOKUP(A3,'Payroll master 总表'!B:AY,35,FALSE)</f>
        <v>#REF!</v>
      </c>
      <c r="AE4" s="23" t="s">
        <v>82</v>
      </c>
      <c r="AF4" s="103"/>
      <c r="AG4" s="33"/>
      <c r="AJ4" s="765"/>
    </row>
    <row r="5" spans="1:36" ht="18" customHeight="1">
      <c r="B5" s="24" t="s">
        <v>178</v>
      </c>
      <c r="C5" s="22"/>
      <c r="D5" s="25"/>
      <c r="E5" s="21"/>
      <c r="F5" s="21"/>
      <c r="G5" s="206"/>
      <c r="H5" s="206"/>
      <c r="I5" s="206"/>
      <c r="J5" s="206"/>
      <c r="K5" s="995" t="e">
        <f>VLOOKUP(A3,'Payroll master 总表'!B:AY,5,FALSE)</f>
        <v>#REF!</v>
      </c>
      <c r="L5" s="996"/>
      <c r="M5" s="206"/>
      <c r="N5" s="208"/>
      <c r="O5" s="205" t="s">
        <v>198</v>
      </c>
      <c r="P5" s="273"/>
      <c r="Q5" s="218"/>
      <c r="R5" s="218"/>
      <c r="S5" s="218"/>
      <c r="T5" s="206"/>
      <c r="U5" s="997" t="e">
        <f>VLOOKUP(A3,'Payroll master 总表'!B:AY,8,FALSE)</f>
        <v>#REF!</v>
      </c>
      <c r="V5" s="997"/>
      <c r="W5" s="998"/>
      <c r="X5" s="278" t="s">
        <v>185</v>
      </c>
      <c r="Y5" s="218"/>
      <c r="Z5" s="218"/>
      <c r="AA5" s="218"/>
      <c r="AB5" s="209"/>
      <c r="AC5" s="26"/>
      <c r="AD5" s="139" t="e">
        <f>VLOOKUP(A3,'Payroll master 总表'!B:AY,34,FALSE)</f>
        <v>#REF!</v>
      </c>
      <c r="AE5" s="23" t="s">
        <v>82</v>
      </c>
      <c r="AF5" s="103"/>
      <c r="AG5" s="33"/>
      <c r="AJ5" s="765"/>
    </row>
    <row r="6" spans="1:36" ht="18" customHeight="1">
      <c r="B6" s="58"/>
      <c r="C6" s="28"/>
      <c r="D6" s="28"/>
      <c r="E6" s="28"/>
      <c r="F6" s="28"/>
      <c r="G6" s="206"/>
      <c r="H6" s="206"/>
      <c r="I6" s="206"/>
      <c r="J6" s="206"/>
      <c r="K6" s="280"/>
      <c r="L6" s="281" t="s">
        <v>76</v>
      </c>
      <c r="M6" s="206"/>
      <c r="N6" s="208"/>
      <c r="O6" s="278" t="s">
        <v>199</v>
      </c>
      <c r="P6" s="273"/>
      <c r="Q6" s="218"/>
      <c r="R6" s="218"/>
      <c r="S6" s="218"/>
      <c r="T6" s="218"/>
      <c r="U6" s="218"/>
      <c r="V6" s="218"/>
      <c r="W6" s="230"/>
      <c r="X6" s="278" t="s">
        <v>753</v>
      </c>
      <c r="Y6" s="218"/>
      <c r="Z6" s="218"/>
      <c r="AA6" s="218"/>
      <c r="AB6" s="209"/>
      <c r="AC6" s="26"/>
      <c r="AD6" s="139" t="e">
        <f>VLOOKUP(A3,'Payroll master 总表'!B:AY,33,FALSE)</f>
        <v>#REF!</v>
      </c>
      <c r="AE6" s="23" t="s">
        <v>82</v>
      </c>
      <c r="AF6" s="103"/>
      <c r="AG6" s="33"/>
      <c r="AJ6" s="765"/>
    </row>
    <row r="7" spans="1:36" ht="18" customHeight="1">
      <c r="B7" s="54" t="s">
        <v>196</v>
      </c>
      <c r="C7" s="28"/>
      <c r="D7" s="28"/>
      <c r="E7" s="28"/>
      <c r="F7" s="28"/>
      <c r="G7" s="206"/>
      <c r="H7" s="206"/>
      <c r="I7" s="206"/>
      <c r="J7" s="206"/>
      <c r="K7" s="280"/>
      <c r="L7" s="282" t="e">
        <f>VLOOKUP(A3,'Payroll master 总表'!B:AY,18,FALSE)</f>
        <v>#REF!</v>
      </c>
      <c r="M7" s="206"/>
      <c r="N7" s="208"/>
      <c r="O7" s="283"/>
      <c r="P7" s="273"/>
      <c r="Q7" s="223"/>
      <c r="R7" s="987" t="e">
        <f>U4/26*L7</f>
        <v>#REF!</v>
      </c>
      <c r="S7" s="987"/>
      <c r="T7" s="284" t="s">
        <v>82</v>
      </c>
      <c r="U7" s="223"/>
      <c r="V7" s="223"/>
      <c r="W7" s="285"/>
      <c r="X7" s="278" t="s">
        <v>186</v>
      </c>
      <c r="Y7" s="218"/>
      <c r="Z7" s="218"/>
      <c r="AA7" s="218"/>
      <c r="AB7" s="209"/>
      <c r="AC7" s="26"/>
      <c r="AD7" s="766" t="e">
        <f>VLOOKUP(A3,'Payroll master 总表'!B:AY,37,FALSE)+'Payroll master 总表'!AM8</f>
        <v>#REF!</v>
      </c>
      <c r="AE7" s="23" t="s">
        <v>82</v>
      </c>
      <c r="AF7" s="103"/>
      <c r="AG7" s="33"/>
      <c r="AJ7" s="765"/>
    </row>
    <row r="8" spans="1:36" ht="18" customHeight="1">
      <c r="B8" s="27" t="s">
        <v>528</v>
      </c>
      <c r="C8" s="28"/>
      <c r="D8" s="28"/>
      <c r="E8" s="28"/>
      <c r="F8" s="28"/>
      <c r="G8" s="206"/>
      <c r="H8" s="206"/>
      <c r="I8" s="206"/>
      <c r="J8" s="206"/>
      <c r="K8" s="280"/>
      <c r="L8" s="282" t="e">
        <f>VLOOKUP(A3,'Payroll master 总表'!B:AY,21,FALSE)</f>
        <v>#REF!</v>
      </c>
      <c r="M8" s="206"/>
      <c r="N8" s="208"/>
      <c r="O8" s="283"/>
      <c r="P8" s="273"/>
      <c r="Q8" s="223"/>
      <c r="R8" s="987" t="e">
        <f>VLOOKUP(A3,'Payroll master 总表'!B:AY,29,FALSE)</f>
        <v>#REF!</v>
      </c>
      <c r="S8" s="987"/>
      <c r="T8" s="284" t="s">
        <v>82</v>
      </c>
      <c r="U8" s="223"/>
      <c r="V8" s="223"/>
      <c r="W8" s="285"/>
      <c r="X8" s="278" t="s">
        <v>455</v>
      </c>
      <c r="Y8" s="218"/>
      <c r="Z8" s="218"/>
      <c r="AA8" s="218"/>
      <c r="AB8" s="209"/>
      <c r="AC8" s="26"/>
      <c r="AD8" s="139" t="e">
        <f>VLOOKUP(A3,'Payroll master 总表'!B:AY,32,FALSE)</f>
        <v>#REF!</v>
      </c>
      <c r="AE8" s="23" t="s">
        <v>82</v>
      </c>
      <c r="AF8" s="103"/>
      <c r="AG8" s="33"/>
      <c r="AJ8" s="765"/>
    </row>
    <row r="9" spans="1:36" ht="18" customHeight="1">
      <c r="B9" s="58" t="s">
        <v>534</v>
      </c>
      <c r="C9" s="28"/>
      <c r="D9" s="28"/>
      <c r="E9" s="28"/>
      <c r="F9" s="28"/>
      <c r="G9" s="206"/>
      <c r="H9" s="206"/>
      <c r="I9" s="206"/>
      <c r="J9" s="206"/>
      <c r="K9" s="280"/>
      <c r="L9" s="282" t="e">
        <f>VLOOKUP(A3,'Payroll master 总表'!B:AY,20,FALSE)</f>
        <v>#REF!</v>
      </c>
      <c r="M9" s="206"/>
      <c r="N9" s="208"/>
      <c r="O9" s="283"/>
      <c r="P9" s="273"/>
      <c r="Q9" s="223"/>
      <c r="R9" s="987" t="e">
        <f>VLOOKUP(A3,'Payroll master 总表'!B:AY,27,FALSE)</f>
        <v>#REF!</v>
      </c>
      <c r="S9" s="987"/>
      <c r="T9" s="284" t="s">
        <v>82</v>
      </c>
      <c r="U9" s="223"/>
      <c r="V9" s="223"/>
      <c r="W9" s="285"/>
      <c r="X9" s="278" t="s">
        <v>189</v>
      </c>
      <c r="Y9" s="218"/>
      <c r="Z9" s="218"/>
      <c r="AA9" s="218"/>
      <c r="AB9" s="209"/>
      <c r="AC9" s="26"/>
      <c r="AD9" s="139" t="e">
        <f>VLOOKUP(A3,'Payroll master 总表'!B:AY,31,FALSE)</f>
        <v>#REF!</v>
      </c>
      <c r="AE9" s="23" t="s">
        <v>82</v>
      </c>
      <c r="AF9" s="103"/>
      <c r="AG9" s="33"/>
      <c r="AJ9" s="765"/>
    </row>
    <row r="10" spans="1:36" ht="18" customHeight="1">
      <c r="B10" s="58" t="s">
        <v>195</v>
      </c>
      <c r="C10" s="28"/>
      <c r="D10" s="28"/>
      <c r="E10" s="28"/>
      <c r="F10" s="28"/>
      <c r="G10" s="206"/>
      <c r="H10" s="206"/>
      <c r="I10" s="206"/>
      <c r="J10" s="206"/>
      <c r="K10" s="280"/>
      <c r="L10" s="282" t="e">
        <f>VLOOKUP(A3,'Payroll master 总表'!B:AY,17,FALSE)</f>
        <v>#REF!</v>
      </c>
      <c r="M10" s="206"/>
      <c r="N10" s="208"/>
      <c r="O10" s="283"/>
      <c r="P10" s="273"/>
      <c r="Q10" s="223"/>
      <c r="R10" s="987" t="e">
        <f>U4/26*L10</f>
        <v>#REF!</v>
      </c>
      <c r="S10" s="987"/>
      <c r="T10" s="284" t="s">
        <v>82</v>
      </c>
      <c r="U10" s="223"/>
      <c r="V10" s="223"/>
      <c r="W10" s="285"/>
      <c r="X10" s="278" t="s">
        <v>188</v>
      </c>
      <c r="Y10" s="218"/>
      <c r="Z10" s="218"/>
      <c r="AA10" s="218"/>
      <c r="AB10" s="209"/>
      <c r="AC10" s="26"/>
      <c r="AD10" s="139" t="e">
        <f>VLOOKUP(A3,'Payroll master 总表'!B:AY,36,FALSE)</f>
        <v>#REF!</v>
      </c>
      <c r="AE10" s="23" t="s">
        <v>82</v>
      </c>
      <c r="AF10" s="103"/>
      <c r="AG10" s="33"/>
      <c r="AJ10" s="765"/>
    </row>
    <row r="11" spans="1:36" ht="18" customHeight="1">
      <c r="B11" s="27" t="s">
        <v>179</v>
      </c>
      <c r="C11" s="28"/>
      <c r="D11" s="28"/>
      <c r="E11" s="28"/>
      <c r="F11" s="28"/>
      <c r="G11" s="218"/>
      <c r="H11" s="218"/>
      <c r="I11" s="218"/>
      <c r="J11" s="206"/>
      <c r="K11" s="280"/>
      <c r="L11" s="286"/>
      <c r="M11" s="206"/>
      <c r="N11" s="208"/>
      <c r="O11" s="283"/>
      <c r="P11" s="273"/>
      <c r="Q11" s="223"/>
      <c r="R11" s="987" t="e">
        <f>SUM(R7:S10)</f>
        <v>#REF!</v>
      </c>
      <c r="S11" s="987"/>
      <c r="T11" s="284" t="s">
        <v>82</v>
      </c>
      <c r="U11" s="223"/>
      <c r="V11" s="223"/>
      <c r="W11" s="285"/>
      <c r="X11" s="278" t="s">
        <v>190</v>
      </c>
      <c r="Y11" s="218"/>
      <c r="Z11" s="218"/>
      <c r="AA11" s="218"/>
      <c r="AB11" s="209"/>
      <c r="AC11" s="988" t="e">
        <f>R11+R13+R14+R15+AD3+AD4+AD5+AD6+AD7+AD8+AD9+AD10</f>
        <v>#REF!</v>
      </c>
      <c r="AD11" s="989"/>
      <c r="AF11" s="103"/>
      <c r="AG11" s="33"/>
      <c r="AJ11" s="765"/>
    </row>
    <row r="12" spans="1:36" ht="18" customHeight="1">
      <c r="B12" s="58" t="s">
        <v>197</v>
      </c>
      <c r="C12" s="28"/>
      <c r="D12" s="28"/>
      <c r="E12" s="28"/>
      <c r="F12" s="28"/>
      <c r="G12" s="206"/>
      <c r="H12" s="206"/>
      <c r="I12" s="206"/>
      <c r="J12" s="206"/>
      <c r="K12" s="280"/>
      <c r="L12" s="287" t="s">
        <v>77</v>
      </c>
      <c r="M12" s="288"/>
      <c r="N12" s="211"/>
      <c r="O12" s="278" t="s">
        <v>199</v>
      </c>
      <c r="P12" s="210"/>
      <c r="Q12" s="210"/>
      <c r="R12" s="210"/>
      <c r="S12" s="210"/>
      <c r="T12" s="210"/>
      <c r="U12" s="210"/>
      <c r="V12" s="210"/>
      <c r="W12" s="289"/>
      <c r="X12" s="278" t="s">
        <v>433</v>
      </c>
      <c r="Y12" s="218"/>
      <c r="Z12" s="230"/>
      <c r="AA12" s="290"/>
      <c r="AB12" s="228"/>
      <c r="AC12" s="135" t="e">
        <f>VLOOKUP(A3,'Payroll master 总表'!B:AY,45,FALSE)</f>
        <v>#REF!</v>
      </c>
      <c r="AE12" s="61"/>
      <c r="AF12" s="245"/>
      <c r="AG12" s="33"/>
      <c r="AJ12" s="765"/>
    </row>
    <row r="13" spans="1:36" ht="18" customHeight="1">
      <c r="B13" s="58" t="s">
        <v>180</v>
      </c>
      <c r="C13" s="28"/>
      <c r="D13" s="28"/>
      <c r="E13" s="28"/>
      <c r="F13" s="28"/>
      <c r="G13" s="206"/>
      <c r="H13" s="206"/>
      <c r="I13" s="206"/>
      <c r="J13" s="206"/>
      <c r="K13" s="280"/>
      <c r="L13" s="282" t="e">
        <f>VLOOKUP(A3,'Payroll master 总表'!B:AY,19,FALSE)</f>
        <v>#REF!</v>
      </c>
      <c r="M13" s="206"/>
      <c r="N13" s="208"/>
      <c r="O13" s="283"/>
      <c r="P13" s="273"/>
      <c r="Q13" s="224"/>
      <c r="R13" s="990" t="e">
        <f>VLOOKUP(A3,'Payroll master 总表'!B:AY,26,FALSE)</f>
        <v>#REF!</v>
      </c>
      <c r="S13" s="990"/>
      <c r="T13" s="224" t="s">
        <v>82</v>
      </c>
      <c r="U13" s="224"/>
      <c r="V13" s="224"/>
      <c r="W13" s="228"/>
      <c r="X13" s="278" t="s">
        <v>861</v>
      </c>
      <c r="Y13" s="218"/>
      <c r="Z13" s="230"/>
      <c r="AB13" s="224"/>
      <c r="AD13" s="57"/>
      <c r="AE13" s="999" t="e">
        <f>VLOOKUP(A3,'Payroll master 总表'!B:AY,42,FALSE)</f>
        <v>#REF!</v>
      </c>
      <c r="AF13" s="1000"/>
      <c r="AG13" s="33"/>
      <c r="AJ13" s="765"/>
    </row>
    <row r="14" spans="1:36" ht="18" customHeight="1">
      <c r="B14" s="58" t="s">
        <v>181</v>
      </c>
      <c r="C14" s="28"/>
      <c r="D14" s="28"/>
      <c r="E14" s="28"/>
      <c r="F14" s="28"/>
      <c r="G14" s="206"/>
      <c r="H14" s="206"/>
      <c r="I14" s="206"/>
      <c r="J14" s="206"/>
      <c r="K14" s="280"/>
      <c r="L14" s="282" t="e">
        <f>VLOOKUP(A3,'Payroll master 总表'!B:AY,22,FALSE)</f>
        <v>#REF!</v>
      </c>
      <c r="M14" s="206"/>
      <c r="N14" s="208"/>
      <c r="O14" s="283"/>
      <c r="P14" s="273"/>
      <c r="Q14" s="224"/>
      <c r="R14" s="990" t="e">
        <f>VLOOKUP(A3,'Payroll master 总表'!B:AY,28,FALSE)</f>
        <v>#REF!</v>
      </c>
      <c r="S14" s="990"/>
      <c r="T14" s="224" t="s">
        <v>82</v>
      </c>
      <c r="U14" s="224"/>
      <c r="V14" s="224"/>
      <c r="W14" s="228"/>
      <c r="X14" s="291" t="s">
        <v>244</v>
      </c>
      <c r="Y14" s="218"/>
      <c r="Z14" s="218"/>
      <c r="AA14" s="230"/>
      <c r="AB14" s="229"/>
      <c r="AC14" s="76"/>
      <c r="AD14" s="57" t="e">
        <f>VLOOKUP(A3,'Payroll master 总表'!B:AY,44,FALSE)</f>
        <v>#REF!</v>
      </c>
      <c r="AE14" s="541"/>
      <c r="AF14" s="542"/>
      <c r="AG14" s="33"/>
      <c r="AJ14" s="765"/>
    </row>
    <row r="15" spans="1:36" ht="18" customHeight="1">
      <c r="B15" s="59" t="s">
        <v>182</v>
      </c>
      <c r="C15" s="56"/>
      <c r="D15" s="56"/>
      <c r="E15" s="56"/>
      <c r="F15" s="56"/>
      <c r="G15" s="219"/>
      <c r="H15" s="219"/>
      <c r="I15" s="219"/>
      <c r="J15" s="219"/>
      <c r="K15" s="292"/>
      <c r="L15" s="293" t="e">
        <f>VLOOKUP(A3,'Payroll master 总表'!B:AY,23,FALSE)</f>
        <v>#REF!</v>
      </c>
      <c r="M15" s="219"/>
      <c r="N15" s="212"/>
      <c r="O15" s="294"/>
      <c r="P15" s="295"/>
      <c r="Q15" s="225"/>
      <c r="R15" s="981" t="e">
        <f>VLOOKUP(A3,'Payroll master 总表'!B:AY,30,FALSE)</f>
        <v>#REF!</v>
      </c>
      <c r="S15" s="981"/>
      <c r="T15" s="225" t="s">
        <v>82</v>
      </c>
      <c r="U15" s="225"/>
      <c r="V15" s="225"/>
      <c r="W15" s="225"/>
      <c r="X15" s="278" t="s">
        <v>194</v>
      </c>
      <c r="Y15" s="218"/>
      <c r="Z15" s="218"/>
      <c r="AA15" s="218"/>
      <c r="AB15" s="230"/>
      <c r="AC15" s="26"/>
      <c r="AD15" s="57" t="e">
        <f>AE13+AD14</f>
        <v>#REF!</v>
      </c>
      <c r="AE15" s="49"/>
      <c r="AF15" s="73"/>
      <c r="AG15" s="33"/>
      <c r="AJ15" s="765"/>
    </row>
    <row r="16" spans="1:36" ht="18" customHeight="1">
      <c r="B16" s="29"/>
      <c r="C16" s="30"/>
      <c r="D16" s="31"/>
      <c r="E16" s="30"/>
      <c r="F16" s="32"/>
      <c r="G16" s="220"/>
      <c r="H16" s="220"/>
      <c r="I16" s="220"/>
      <c r="J16" s="220"/>
      <c r="S16" s="220"/>
      <c r="T16" s="220"/>
      <c r="U16" s="220"/>
      <c r="X16" s="297" t="s">
        <v>191</v>
      </c>
      <c r="Y16" s="218"/>
      <c r="Z16" s="218"/>
      <c r="AA16" s="218"/>
      <c r="AB16" s="230"/>
      <c r="AC16" s="982" t="e">
        <f>ROUND((AC11-AD15-AC12),2)</f>
        <v>#REF!</v>
      </c>
      <c r="AD16" s="983"/>
      <c r="AE16" s="49"/>
      <c r="AF16" s="73"/>
      <c r="AG16" s="33"/>
      <c r="AJ16" s="765"/>
    </row>
    <row r="17" spans="1:64" ht="18" customHeight="1">
      <c r="B17" s="35" t="s">
        <v>78</v>
      </c>
      <c r="C17" s="36"/>
      <c r="D17" s="36"/>
      <c r="E17" s="36"/>
      <c r="F17" s="36"/>
      <c r="G17" s="221"/>
      <c r="H17" s="221"/>
      <c r="I17" s="220"/>
      <c r="J17" s="220"/>
      <c r="S17" s="220"/>
      <c r="T17" s="220"/>
      <c r="U17" s="220"/>
      <c r="X17" s="298" t="s">
        <v>432</v>
      </c>
      <c r="Y17" s="299"/>
      <c r="Z17" s="280"/>
      <c r="AA17" s="206"/>
      <c r="AB17" s="231"/>
      <c r="AC17" s="63" t="e">
        <f>INT(AC16)</f>
        <v>#REF!</v>
      </c>
      <c r="AE17" s="62"/>
      <c r="AF17" s="80"/>
      <c r="AG17" s="33"/>
      <c r="AJ17" s="765"/>
    </row>
    <row r="18" spans="1:64" ht="18" customHeight="1">
      <c r="B18" s="37"/>
      <c r="C18" s="38"/>
      <c r="D18" s="39"/>
      <c r="E18" s="38"/>
      <c r="F18" s="38"/>
      <c r="G18" s="202"/>
      <c r="H18" s="202"/>
      <c r="I18" s="220"/>
      <c r="J18" s="220"/>
      <c r="S18" s="220"/>
      <c r="T18" s="220"/>
      <c r="U18" s="220"/>
      <c r="X18" s="300" t="s">
        <v>192</v>
      </c>
      <c r="Y18" s="301"/>
      <c r="Z18" s="302"/>
      <c r="AA18" s="219"/>
      <c r="AB18" s="232"/>
      <c r="AC18" s="77" t="e">
        <f>ROUND((MOD(AC16,1)*4000),-2)</f>
        <v>#REF!</v>
      </c>
      <c r="AD18" s="45"/>
      <c r="AE18" s="45"/>
      <c r="AF18" s="81"/>
      <c r="AG18" s="33"/>
      <c r="AJ18" s="765"/>
    </row>
    <row r="19" spans="1:64" ht="18" customHeight="1">
      <c r="B19" s="29"/>
      <c r="C19" s="30"/>
      <c r="D19" s="31"/>
      <c r="E19" s="30"/>
      <c r="F19" s="30"/>
      <c r="G19" s="220"/>
      <c r="H19" s="220"/>
      <c r="I19" s="220"/>
      <c r="J19" s="220"/>
      <c r="S19" s="220"/>
      <c r="T19" s="220"/>
      <c r="U19" s="220"/>
      <c r="Y19" s="221"/>
      <c r="Z19" s="303"/>
      <c r="AB19" s="233"/>
      <c r="AD19" s="82"/>
      <c r="AE19" s="82"/>
      <c r="AF19" s="84"/>
      <c r="AG19" s="33"/>
      <c r="AJ19" s="765"/>
    </row>
    <row r="20" spans="1:64" ht="18" customHeight="1">
      <c r="B20" s="40" t="s">
        <v>79</v>
      </c>
      <c r="C20" s="41"/>
      <c r="D20" s="41"/>
      <c r="E20" s="41"/>
      <c r="AF20" s="101"/>
      <c r="AG20" s="33"/>
      <c r="AJ20" s="765"/>
    </row>
    <row r="21" spans="1:64" s="10" customFormat="1" ht="18" customHeight="1">
      <c r="B21" s="237">
        <v>1</v>
      </c>
      <c r="C21" s="236">
        <v>2</v>
      </c>
      <c r="D21" s="236">
        <v>3</v>
      </c>
      <c r="E21" s="236">
        <v>4</v>
      </c>
      <c r="F21" s="670">
        <v>5</v>
      </c>
      <c r="G21" s="669">
        <v>6</v>
      </c>
      <c r="H21" s="237">
        <v>7</v>
      </c>
      <c r="I21" s="237">
        <v>8</v>
      </c>
      <c r="J21" s="670">
        <v>9</v>
      </c>
      <c r="K21" s="236">
        <v>10</v>
      </c>
      <c r="L21" s="236">
        <v>11</v>
      </c>
      <c r="M21" s="670">
        <v>12</v>
      </c>
      <c r="N21" s="669">
        <v>13</v>
      </c>
      <c r="O21" s="236">
        <v>14</v>
      </c>
      <c r="P21" s="237">
        <v>15</v>
      </c>
      <c r="Q21" s="236">
        <v>16</v>
      </c>
      <c r="R21" s="236">
        <v>17</v>
      </c>
      <c r="S21" s="236">
        <v>18</v>
      </c>
      <c r="T21" s="670">
        <v>19</v>
      </c>
      <c r="U21" s="669">
        <v>20</v>
      </c>
      <c r="V21" s="236">
        <v>21</v>
      </c>
      <c r="W21" s="237">
        <v>22</v>
      </c>
      <c r="X21" s="236">
        <v>23</v>
      </c>
      <c r="Y21" s="237">
        <v>24</v>
      </c>
      <c r="Z21" s="236">
        <v>25</v>
      </c>
      <c r="AA21" s="670">
        <v>26</v>
      </c>
      <c r="AB21" s="697">
        <v>27</v>
      </c>
      <c r="AC21" s="670">
        <v>28</v>
      </c>
      <c r="AD21" s="237">
        <v>29</v>
      </c>
      <c r="AE21" s="236">
        <v>30</v>
      </c>
      <c r="AF21" s="236">
        <v>31</v>
      </c>
      <c r="AG21" s="11"/>
      <c r="AH21" s="11"/>
      <c r="AI21" s="11"/>
      <c r="AJ21" s="765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</row>
    <row r="22" spans="1:64" s="14" customFormat="1" ht="18" customHeight="1">
      <c r="B22" s="48" t="e">
        <f>VLOOKUP(A3,#REF!,276,FALSE)</f>
        <v>#REF!</v>
      </c>
      <c r="C22" s="48" t="e">
        <f>VLOOKUP(A3,#REF!,278,FALSE)</f>
        <v>#REF!</v>
      </c>
      <c r="D22" s="48" t="e">
        <f>VLOOKUP(A3,#REF!,280,FALSE)</f>
        <v>#REF!</v>
      </c>
      <c r="E22" s="48" t="e">
        <f>VLOOKUP(A3,#REF!,282,FALSE)</f>
        <v>#REF!</v>
      </c>
      <c r="F22" s="48" t="e">
        <f>VLOOKUP(A3,#REF!,284,FALSE)</f>
        <v>#REF!</v>
      </c>
      <c r="G22" s="48" t="e">
        <f>VLOOKUP(A3,#REF!,286,FALSE)</f>
        <v>#REF!</v>
      </c>
      <c r="H22" s="48" t="e">
        <f>VLOOKUP(A3,#REF!,288,FALSE)</f>
        <v>#REF!</v>
      </c>
      <c r="I22" s="48" t="e">
        <f>VLOOKUP(A3,#REF!,290,FALSE)</f>
        <v>#REF!</v>
      </c>
      <c r="J22" s="48" t="e">
        <f>VLOOKUP(A3,#REF!,292,FALSE)</f>
        <v>#REF!</v>
      </c>
      <c r="K22" s="48" t="e">
        <f>VLOOKUP(A3,#REF!,294,FALSE)</f>
        <v>#REF!</v>
      </c>
      <c r="L22" s="48" t="e">
        <f>VLOOKUP(A3,#REF!,296,FALSE)</f>
        <v>#REF!</v>
      </c>
      <c r="M22" s="48" t="e">
        <f>VLOOKUP(A3,#REF!,298,FALSE)</f>
        <v>#REF!</v>
      </c>
      <c r="N22" s="48" t="e">
        <f>VLOOKUP(A3,#REF!,300,FALSE)</f>
        <v>#REF!</v>
      </c>
      <c r="O22" s="48" t="e">
        <f>VLOOKUP(A3,#REF!,302,FALSE)</f>
        <v>#REF!</v>
      </c>
      <c r="P22" s="48" t="e">
        <f>VLOOKUP(A3,#REF!,304,FALSE)</f>
        <v>#REF!</v>
      </c>
      <c r="Q22" s="48" t="e">
        <f>VLOOKUP(A3,#REF!,306,FALSE)</f>
        <v>#REF!</v>
      </c>
      <c r="R22" s="48" t="e">
        <f>VLOOKUP(A3,#REF!,308,FALSE)</f>
        <v>#REF!</v>
      </c>
      <c r="S22" s="48" t="e">
        <f>VLOOKUP(A3,#REF!,310,FALSE)</f>
        <v>#REF!</v>
      </c>
      <c r="T22" s="48" t="e">
        <f>VLOOKUP(A3,#REF!,312,FALSE)</f>
        <v>#REF!</v>
      </c>
      <c r="U22" s="48" t="e">
        <f>VLOOKUP(A3,#REF!,314,FALSE)</f>
        <v>#REF!</v>
      </c>
      <c r="V22" s="48" t="e">
        <f>VLOOKUP(A3,#REF!,316,FALSE)</f>
        <v>#REF!</v>
      </c>
      <c r="W22" s="48" t="e">
        <f>VLOOKUP(A3,#REF!,318,FALSE)</f>
        <v>#REF!</v>
      </c>
      <c r="X22" s="48" t="e">
        <f>VLOOKUP(A3,#REF!,320,FALSE)</f>
        <v>#REF!</v>
      </c>
      <c r="Y22" s="48" t="e">
        <f>VLOOKUP(A3,#REF!,322,FALSE)</f>
        <v>#REF!</v>
      </c>
      <c r="Z22" s="48" t="e">
        <f>VLOOKUP(A3,#REF!,324,FALSE)</f>
        <v>#REF!</v>
      </c>
      <c r="AA22" s="48" t="e">
        <f>VLOOKUP(A3,#REF!,326,FALSE)</f>
        <v>#REF!</v>
      </c>
      <c r="AB22" s="48" t="e">
        <f>VLOOKUP(A3,#REF!,328,FALSE)</f>
        <v>#REF!</v>
      </c>
      <c r="AC22" s="48" t="e">
        <f>VLOOKUP(A3,#REF!,330,FALSE)</f>
        <v>#REF!</v>
      </c>
      <c r="AD22" s="48" t="e">
        <f>VLOOKUP(A3,#REF!,332,FALSE)</f>
        <v>#REF!</v>
      </c>
      <c r="AE22" s="48" t="e">
        <f>VLOOKUP(A3,#REF!,334,FALSE)</f>
        <v>#REF!</v>
      </c>
      <c r="AF22" s="48" t="e">
        <f>VLOOKUP(A3,#REF!,336,FALSE)</f>
        <v>#REF!</v>
      </c>
      <c r="AG22" s="70"/>
      <c r="AH22" s="70"/>
      <c r="AI22" s="70"/>
      <c r="AJ22" s="765"/>
      <c r="AK22" s="70"/>
      <c r="AL22" s="70"/>
      <c r="AM22" s="70"/>
      <c r="AN22" s="70"/>
      <c r="AO22" s="70"/>
      <c r="AP22" s="70"/>
      <c r="AQ22" s="70"/>
      <c r="AR22" s="70"/>
      <c r="AS22" s="70"/>
      <c r="AT22" s="70"/>
      <c r="AU22" s="70"/>
      <c r="AV22" s="70"/>
      <c r="AW22" s="70"/>
      <c r="AX22" s="70"/>
      <c r="AY22" s="70"/>
      <c r="AZ22" s="70"/>
      <c r="BA22" s="70"/>
      <c r="BB22" s="70"/>
      <c r="BC22" s="70"/>
      <c r="BD22" s="70"/>
      <c r="BE22" s="70"/>
      <c r="BF22" s="70"/>
      <c r="BG22" s="70"/>
      <c r="BH22" s="70"/>
      <c r="BI22" s="70"/>
      <c r="BJ22" s="70"/>
      <c r="BK22" s="70"/>
      <c r="BL22" s="70"/>
    </row>
    <row r="23" spans="1:64" s="17" customFormat="1" ht="18" customHeight="1">
      <c r="B23" s="48" t="e">
        <f>VLOOKUP(A3,#REF!,53,FALSE)</f>
        <v>#REF!</v>
      </c>
      <c r="C23" s="48" t="e">
        <f>VLOOKUP(A3,#REF!,54,FALSE)</f>
        <v>#REF!</v>
      </c>
      <c r="D23" s="48" t="e">
        <f>VLOOKUP(A3,#REF!,55,FALSE)</f>
        <v>#REF!</v>
      </c>
      <c r="E23" s="48" t="e">
        <f>VLOOKUP(A3,#REF!,56,FALSE)</f>
        <v>#REF!</v>
      </c>
      <c r="F23" s="48" t="e">
        <f>VLOOKUP(A3,#REF!,57,FALSE)</f>
        <v>#REF!</v>
      </c>
      <c r="G23" s="48" t="e">
        <f>VLOOKUP(A3,#REF!,58,FALSE)</f>
        <v>#REF!</v>
      </c>
      <c r="H23" s="48" t="e">
        <f>VLOOKUP(A3,#REF!,59,FALSE)</f>
        <v>#REF!</v>
      </c>
      <c r="I23" s="48" t="e">
        <f>VLOOKUP(A3,#REF!,60,FALSE)</f>
        <v>#REF!</v>
      </c>
      <c r="J23" s="48" t="e">
        <f>VLOOKUP(A3,#REF!,61,FALSE)</f>
        <v>#REF!</v>
      </c>
      <c r="K23" s="48" t="e">
        <f>VLOOKUP(A3,#REF!,62,FALSE)</f>
        <v>#REF!</v>
      </c>
      <c r="L23" s="48" t="e">
        <f>VLOOKUP(A3,#REF!,63,FALSE)</f>
        <v>#REF!</v>
      </c>
      <c r="M23" s="48" t="e">
        <f>VLOOKUP(A3,#REF!,64,FALSE)</f>
        <v>#REF!</v>
      </c>
      <c r="N23" s="48" t="e">
        <f>VLOOKUP(A3,#REF!,65,FALSE)</f>
        <v>#REF!</v>
      </c>
      <c r="O23" s="48" t="e">
        <f>VLOOKUP(A3,#REF!,66,FALSE)</f>
        <v>#REF!</v>
      </c>
      <c r="P23" s="48" t="e">
        <f>VLOOKUP(A3,#REF!,67,FALSE)</f>
        <v>#REF!</v>
      </c>
      <c r="Q23" s="48" t="e">
        <f>VLOOKUP(A3,#REF!,68,FALSE)</f>
        <v>#REF!</v>
      </c>
      <c r="R23" s="48" t="e">
        <f>VLOOKUP(A3,#REF!,69,FALSE)</f>
        <v>#REF!</v>
      </c>
      <c r="S23" s="48" t="e">
        <f>VLOOKUP(A3,#REF!,70,FALSE)</f>
        <v>#REF!</v>
      </c>
      <c r="T23" s="48" t="e">
        <f>VLOOKUP(A3,#REF!,71,FALSE)</f>
        <v>#REF!</v>
      </c>
      <c r="U23" s="48" t="e">
        <f>VLOOKUP(A3,#REF!,72,FALSE)</f>
        <v>#REF!</v>
      </c>
      <c r="V23" s="48" t="e">
        <f>VLOOKUP(A3,#REF!,73,FALSE)</f>
        <v>#REF!</v>
      </c>
      <c r="W23" s="48" t="e">
        <f>VLOOKUP(A3,#REF!,74,FALSE)</f>
        <v>#REF!</v>
      </c>
      <c r="X23" s="48" t="e">
        <f>VLOOKUP(A3,#REF!,75,FALSE)</f>
        <v>#REF!</v>
      </c>
      <c r="Y23" s="48" t="e">
        <f>VLOOKUP(A3,#REF!,76,FALSE)</f>
        <v>#REF!</v>
      </c>
      <c r="Z23" s="48" t="e">
        <f>VLOOKUP(A3,#REF!,77,FALSE)</f>
        <v>#REF!</v>
      </c>
      <c r="AA23" s="48" t="e">
        <f>VLOOKUP(A3,#REF!,78,FALSE)</f>
        <v>#REF!</v>
      </c>
      <c r="AB23" s="48" t="e">
        <f>VLOOKUP(A3,#REF!,79,FALSE)</f>
        <v>#REF!</v>
      </c>
      <c r="AC23" s="48" t="e">
        <f>VLOOKUP(A3,#REF!,80,FALSE)</f>
        <v>#REF!</v>
      </c>
      <c r="AD23" s="48" t="e">
        <f>VLOOKUP(A3,#REF!,81,FALSE)</f>
        <v>#REF!</v>
      </c>
      <c r="AE23" s="48" t="e">
        <f>VLOOKUP(A3,#REF!,82,FALSE)</f>
        <v>#REF!</v>
      </c>
      <c r="AF23" s="48" t="e">
        <f>VLOOKUP(A3,#REF!,83,FALSE)</f>
        <v>#REF!</v>
      </c>
      <c r="AG23" s="71"/>
      <c r="AH23" s="71"/>
      <c r="AI23" s="71"/>
      <c r="AJ23" s="765"/>
      <c r="AK23" s="71"/>
      <c r="AL23" s="71"/>
      <c r="AM23" s="71"/>
      <c r="AN23" s="71"/>
      <c r="AO23" s="71"/>
      <c r="AP23" s="71"/>
      <c r="AQ23" s="71"/>
      <c r="AR23" s="71"/>
      <c r="AS23" s="71"/>
      <c r="AT23" s="71"/>
      <c r="AU23" s="71"/>
      <c r="AV23" s="71"/>
      <c r="AW23" s="71"/>
      <c r="AX23" s="71"/>
      <c r="AY23" s="71"/>
      <c r="AZ23" s="71"/>
      <c r="BA23" s="71"/>
      <c r="BB23" s="71"/>
      <c r="BC23" s="71"/>
      <c r="BD23" s="71"/>
      <c r="BE23" s="71"/>
      <c r="BF23" s="71"/>
      <c r="BG23" s="71"/>
      <c r="BH23" s="71"/>
      <c r="BI23" s="71"/>
      <c r="BJ23" s="71"/>
      <c r="BK23" s="71"/>
      <c r="BL23" s="71"/>
    </row>
    <row r="24" spans="1:64" s="65" customFormat="1" ht="18" customHeight="1">
      <c r="B24" s="48" t="e">
        <f>VLOOKUP(A3,#REF!,277,FALSE)</f>
        <v>#REF!</v>
      </c>
      <c r="C24" s="48" t="e">
        <f>VLOOKUP(A3,#REF!,279,FALSE)</f>
        <v>#REF!</v>
      </c>
      <c r="D24" s="48" t="e">
        <f>VLOOKUP(A3,#REF!,281,FALSE)</f>
        <v>#REF!</v>
      </c>
      <c r="E24" s="48" t="e">
        <f>VLOOKUP(A3,#REF!,283,FALSE)</f>
        <v>#REF!</v>
      </c>
      <c r="F24" s="48" t="e">
        <f>VLOOKUP(A3,#REF!,285,FALSE)</f>
        <v>#REF!</v>
      </c>
      <c r="G24" s="48" t="e">
        <f>VLOOKUP(A3,#REF!,287,FALSE)</f>
        <v>#REF!</v>
      </c>
      <c r="H24" s="48" t="e">
        <f>VLOOKUP(A3,#REF!,289,FALSE)</f>
        <v>#REF!</v>
      </c>
      <c r="I24" s="48" t="e">
        <f>VLOOKUP(A3,#REF!,291,FALSE)</f>
        <v>#REF!</v>
      </c>
      <c r="J24" s="48" t="e">
        <f>VLOOKUP(A3,#REF!,293,FALSE)</f>
        <v>#REF!</v>
      </c>
      <c r="K24" s="48" t="e">
        <f>VLOOKUP(A3,#REF!,295,FALSE)</f>
        <v>#REF!</v>
      </c>
      <c r="L24" s="48" t="e">
        <f>VLOOKUP(A3,#REF!,297,FALSE)</f>
        <v>#REF!</v>
      </c>
      <c r="M24" s="48" t="e">
        <f>VLOOKUP(A3,#REF!,299,FALSE)</f>
        <v>#REF!</v>
      </c>
      <c r="N24" s="48" t="e">
        <f>VLOOKUP(A3,#REF!,301,FALSE)</f>
        <v>#REF!</v>
      </c>
      <c r="O24" s="48" t="e">
        <f>VLOOKUP(A3,#REF!,303,FALSE)</f>
        <v>#REF!</v>
      </c>
      <c r="P24" s="48" t="e">
        <f>VLOOKUP(A3,#REF!,305,FALSE)</f>
        <v>#REF!</v>
      </c>
      <c r="Q24" s="48" t="e">
        <f>VLOOKUP(A3,#REF!,307,FALSE)</f>
        <v>#REF!</v>
      </c>
      <c r="R24" s="48" t="e">
        <f>VLOOKUP(A3,#REF!,309,FALSE)</f>
        <v>#REF!</v>
      </c>
      <c r="S24" s="48" t="e">
        <f>VLOOKUP(A3,#REF!,311,FALSE)</f>
        <v>#REF!</v>
      </c>
      <c r="T24" s="48" t="e">
        <f>VLOOKUP(A3,#REF!,313,FALSE)</f>
        <v>#REF!</v>
      </c>
      <c r="U24" s="48" t="e">
        <f>VLOOKUP(A3,#REF!,315,FALSE)</f>
        <v>#REF!</v>
      </c>
      <c r="V24" s="48" t="e">
        <f>VLOOKUP(A3,#REF!,317,FALSE)</f>
        <v>#REF!</v>
      </c>
      <c r="W24" s="48" t="e">
        <f>VLOOKUP(A3,#REF!,319,FALSE)</f>
        <v>#REF!</v>
      </c>
      <c r="X24" s="48" t="e">
        <f>VLOOKUP(A3,#REF!,321,FALSE)</f>
        <v>#REF!</v>
      </c>
      <c r="Y24" s="48" t="e">
        <f>VLOOKUP(A3,#REF!,323,FALSE)</f>
        <v>#REF!</v>
      </c>
      <c r="Z24" s="48" t="e">
        <f>VLOOKUP(A3,#REF!,325,FALSE)</f>
        <v>#REF!</v>
      </c>
      <c r="AA24" s="48" t="e">
        <f>VLOOKUP(A3,#REF!,327,FALSE)</f>
        <v>#REF!</v>
      </c>
      <c r="AB24" s="48" t="e">
        <f>VLOOKUP(A3,#REF!,329,FALSE)</f>
        <v>#REF!</v>
      </c>
      <c r="AC24" s="48" t="e">
        <f>VLOOKUP(A3,#REF!,331,FALSE)</f>
        <v>#REF!</v>
      </c>
      <c r="AD24" s="48" t="e">
        <f>VLOOKUP(A3,#REF!,333,FALSE)</f>
        <v>#REF!</v>
      </c>
      <c r="AE24" s="48" t="e">
        <f>VLOOKUP(A3,#REF!,335,FALSE)</f>
        <v>#REF!</v>
      </c>
      <c r="AF24" s="48" t="e">
        <f>VLOOKUP(A3,#REF!,337,FALSE)</f>
        <v>#REF!</v>
      </c>
      <c r="AG24" s="64"/>
      <c r="AH24" s="64"/>
      <c r="AI24" s="64"/>
      <c r="AJ24" s="765"/>
      <c r="AK24" s="64"/>
      <c r="AL24" s="64"/>
      <c r="AM24" s="64"/>
      <c r="AN24" s="64"/>
      <c r="AO24" s="64"/>
      <c r="AP24" s="64"/>
      <c r="AQ24" s="64"/>
      <c r="AR24" s="64"/>
      <c r="AS24" s="64"/>
      <c r="AT24" s="64"/>
      <c r="AU24" s="64"/>
      <c r="AV24" s="64"/>
      <c r="AW24" s="64"/>
      <c r="AX24" s="64"/>
      <c r="AY24" s="64"/>
      <c r="AZ24" s="64"/>
      <c r="BA24" s="64"/>
      <c r="BB24" s="64"/>
      <c r="BC24" s="64"/>
      <c r="BD24" s="64"/>
      <c r="BE24" s="64"/>
      <c r="BF24" s="64"/>
      <c r="BG24" s="64"/>
      <c r="BH24" s="64"/>
      <c r="BI24" s="64"/>
      <c r="BJ24" s="64"/>
      <c r="BK24" s="64"/>
      <c r="BL24" s="64"/>
    </row>
    <row r="25" spans="1:64" s="65" customFormat="1" ht="18" customHeight="1">
      <c r="B25" s="980"/>
      <c r="C25" s="980"/>
      <c r="D25" s="980"/>
      <c r="E25" s="980"/>
      <c r="F25" s="980"/>
      <c r="G25" s="980"/>
      <c r="H25" s="980"/>
      <c r="I25" s="980"/>
      <c r="J25" s="980"/>
      <c r="K25" s="980"/>
      <c r="L25" s="980"/>
      <c r="M25" s="980"/>
      <c r="N25" s="980"/>
      <c r="O25" s="980"/>
      <c r="P25" s="980"/>
      <c r="Q25" s="980"/>
      <c r="R25" s="980"/>
      <c r="S25" s="980"/>
      <c r="T25" s="980"/>
      <c r="U25" s="980"/>
      <c r="V25" s="980"/>
      <c r="W25" s="980"/>
      <c r="X25" s="980"/>
      <c r="Y25" s="980"/>
      <c r="Z25" s="980"/>
      <c r="AA25" s="980"/>
      <c r="AB25" s="980"/>
      <c r="AC25" s="980"/>
      <c r="AD25" s="980"/>
      <c r="AE25" s="980"/>
      <c r="AF25" s="980"/>
      <c r="AG25" s="64"/>
      <c r="AH25" s="64"/>
      <c r="AI25" s="64"/>
      <c r="AJ25" s="765"/>
      <c r="AK25" s="64"/>
      <c r="AL25" s="64"/>
      <c r="AM25" s="64"/>
      <c r="AN25" s="64"/>
      <c r="AO25" s="64"/>
      <c r="AP25" s="64"/>
      <c r="AQ25" s="64"/>
      <c r="AR25" s="64"/>
      <c r="AS25" s="64"/>
      <c r="AT25" s="64"/>
      <c r="AU25" s="64"/>
      <c r="AV25" s="64"/>
      <c r="AW25" s="64"/>
      <c r="AX25" s="64"/>
      <c r="AY25" s="64"/>
      <c r="AZ25" s="64"/>
      <c r="BA25" s="64"/>
      <c r="BB25" s="64"/>
      <c r="BC25" s="64"/>
      <c r="BD25" s="64"/>
      <c r="BE25" s="64"/>
      <c r="BF25" s="64"/>
      <c r="BG25" s="64"/>
      <c r="BH25" s="64"/>
      <c r="BI25" s="64"/>
      <c r="BJ25" s="64"/>
      <c r="BK25" s="64"/>
      <c r="BL25" s="64"/>
    </row>
    <row r="26" spans="1:64" s="43" customFormat="1" ht="18" customHeight="1">
      <c r="B26" s="880" t="s">
        <v>826</v>
      </c>
      <c r="C26" s="880"/>
      <c r="D26" s="880"/>
      <c r="E26" s="880"/>
      <c r="F26" s="880"/>
      <c r="G26" s="880"/>
      <c r="H26" s="880"/>
      <c r="I26" s="880"/>
      <c r="J26" s="880"/>
      <c r="K26" s="880"/>
      <c r="L26" s="880"/>
      <c r="M26" s="880"/>
      <c r="N26" s="880"/>
      <c r="O26" s="880"/>
      <c r="P26" s="880"/>
      <c r="Q26" s="880"/>
      <c r="R26" s="880"/>
      <c r="S26" s="880"/>
      <c r="T26" s="880"/>
      <c r="U26" s="880"/>
      <c r="V26" s="880"/>
      <c r="W26" s="880"/>
      <c r="X26" s="880"/>
      <c r="Y26" s="880"/>
      <c r="Z26" s="880"/>
      <c r="AA26" s="880"/>
      <c r="AB26" s="880"/>
      <c r="AC26" s="880"/>
      <c r="AD26" s="880"/>
      <c r="AE26" s="880"/>
      <c r="AF26" s="880"/>
      <c r="AG26" s="33"/>
      <c r="AH26" s="33"/>
      <c r="AI26" s="33"/>
      <c r="AJ26" s="765"/>
      <c r="AK26" s="33"/>
      <c r="AL26" s="33"/>
      <c r="AM26" s="33"/>
      <c r="AN26" s="33"/>
      <c r="AO26" s="33"/>
      <c r="AP26" s="33"/>
      <c r="AQ26" s="33"/>
      <c r="AR26" s="33"/>
      <c r="AS26" s="33"/>
      <c r="AT26" s="33"/>
      <c r="AU26" s="33"/>
      <c r="AV26" s="33"/>
      <c r="AW26" s="33"/>
      <c r="AX26" s="33"/>
      <c r="AY26" s="33"/>
      <c r="AZ26" s="33"/>
      <c r="BA26" s="33"/>
      <c r="BB26" s="33"/>
      <c r="BC26" s="33"/>
      <c r="BD26" s="33"/>
      <c r="BE26" s="33"/>
      <c r="BF26" s="33"/>
      <c r="BG26" s="33"/>
      <c r="BH26" s="33"/>
      <c r="BI26" s="33"/>
      <c r="BJ26" s="33"/>
      <c r="BK26" s="33"/>
      <c r="BL26" s="33"/>
    </row>
    <row r="27" spans="1:64" s="43" customFormat="1" ht="18" customHeight="1">
      <c r="B27" s="15" t="s">
        <v>80</v>
      </c>
      <c r="C27" s="16"/>
      <c r="D27" s="16"/>
      <c r="E27" s="16"/>
      <c r="F27" s="16"/>
      <c r="G27" s="216"/>
      <c r="H27" s="201"/>
      <c r="I27" s="201"/>
      <c r="J27" s="201"/>
      <c r="K27" s="202"/>
      <c r="L27" s="201"/>
      <c r="M27" s="201"/>
      <c r="N27" s="201"/>
      <c r="O27" s="270"/>
      <c r="P27" s="270"/>
      <c r="Q27" s="201"/>
      <c r="R27" s="201"/>
      <c r="S27" s="201"/>
      <c r="T27" s="201"/>
      <c r="U27" s="201"/>
      <c r="V27" s="201"/>
      <c r="W27" s="270"/>
      <c r="X27" s="984" t="str">
        <f>X2</f>
        <v>វិច្ឆិកា ឆ្នាំ ២០២៣</v>
      </c>
      <c r="Y27" s="985"/>
      <c r="Z27" s="985"/>
      <c r="AA27" s="985"/>
      <c r="AB27" s="985"/>
      <c r="AC27" s="985"/>
      <c r="AD27" s="985"/>
      <c r="AE27" s="985"/>
      <c r="AF27" s="986"/>
      <c r="AG27" s="33"/>
      <c r="AH27" s="33"/>
      <c r="AI27" s="33"/>
      <c r="AJ27" s="765"/>
      <c r="AK27" s="33"/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  <c r="BE27" s="33"/>
      <c r="BF27" s="33"/>
      <c r="BG27" s="33"/>
      <c r="BH27" s="33"/>
      <c r="BI27" s="33"/>
      <c r="BJ27" s="33"/>
      <c r="BK27" s="33"/>
      <c r="BL27" s="33"/>
    </row>
    <row r="28" spans="1:64" s="43" customFormat="1" ht="18" customHeight="1">
      <c r="A28" s="43" t="e">
        <f>#REF!</f>
        <v>#REF!</v>
      </c>
      <c r="B28" s="20" t="s">
        <v>176</v>
      </c>
      <c r="C28" s="3"/>
      <c r="D28" s="3"/>
      <c r="E28" s="3"/>
      <c r="F28" s="3"/>
      <c r="G28" s="217"/>
      <c r="H28" s="271"/>
      <c r="I28" s="217"/>
      <c r="J28" s="271"/>
      <c r="K28" s="991" t="e">
        <f>VLOOKUP(A28,'Payroll master 总表'!B:AY,3,FALSE)</f>
        <v>#REF!</v>
      </c>
      <c r="L28" s="992"/>
      <c r="M28" s="992"/>
      <c r="N28" s="993"/>
      <c r="O28" s="272" t="s">
        <v>183</v>
      </c>
      <c r="P28" s="273"/>
      <c r="Q28" s="203"/>
      <c r="R28" s="203"/>
      <c r="S28" s="203"/>
      <c r="T28" s="994" t="e">
        <f>#REF!</f>
        <v>#REF!</v>
      </c>
      <c r="U28" s="994"/>
      <c r="V28" s="217"/>
      <c r="W28" s="274"/>
      <c r="X28" s="275" t="s">
        <v>279</v>
      </c>
      <c r="Y28" s="203"/>
      <c r="Z28" s="203"/>
      <c r="AA28" s="203"/>
      <c r="AB28" s="227"/>
      <c r="AC28" s="75"/>
      <c r="AD28" s="139" t="e">
        <f>VLOOKUP(A28,'Payroll master 总表'!B:AY,39,FALSE)</f>
        <v>#REF!</v>
      </c>
      <c r="AE28" s="23" t="s">
        <v>82</v>
      </c>
      <c r="AF28" s="244"/>
      <c r="AG28" s="33"/>
      <c r="AH28" s="33"/>
      <c r="AI28" s="33"/>
      <c r="AJ28" s="765"/>
      <c r="AK28" s="33"/>
      <c r="AL28" s="33"/>
      <c r="AM28" s="33"/>
      <c r="AN28" s="33"/>
      <c r="AO28" s="33"/>
      <c r="AP28" s="33"/>
      <c r="AQ28" s="33"/>
      <c r="AR28" s="33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  <c r="BE28" s="33"/>
      <c r="BF28" s="33"/>
      <c r="BG28" s="33"/>
      <c r="BH28" s="33"/>
      <c r="BI28" s="33"/>
      <c r="BJ28" s="33"/>
      <c r="BK28" s="33"/>
      <c r="BL28" s="33"/>
    </row>
    <row r="29" spans="1:64" s="43" customFormat="1" ht="18" customHeight="1">
      <c r="B29" s="55" t="s">
        <v>177</v>
      </c>
      <c r="C29" s="28"/>
      <c r="D29" s="28"/>
      <c r="E29" s="28"/>
      <c r="F29" s="21"/>
      <c r="G29" s="206"/>
      <c r="H29" s="206"/>
      <c r="I29" s="206"/>
      <c r="J29" s="206"/>
      <c r="K29" s="995" t="e">
        <f>VLOOKUP(A28,'Payroll master 总表'!B:AY,1,FALSE)</f>
        <v>#REF!</v>
      </c>
      <c r="L29" s="996"/>
      <c r="M29" s="206"/>
      <c r="N29" s="208"/>
      <c r="O29" s="276" t="s">
        <v>184</v>
      </c>
      <c r="P29" s="273"/>
      <c r="Q29" s="218"/>
      <c r="R29" s="218"/>
      <c r="S29" s="218"/>
      <c r="T29" s="199"/>
      <c r="U29" s="222" t="e">
        <f>VLOOKUP(A28,'Payroll master 总表'!B:AY,15,FALSE)</f>
        <v>#REF!</v>
      </c>
      <c r="V29" s="222"/>
      <c r="W29" s="208"/>
      <c r="X29" s="278" t="s">
        <v>187</v>
      </c>
      <c r="Y29" s="218"/>
      <c r="Z29" s="218"/>
      <c r="AA29" s="218"/>
      <c r="AB29" s="209"/>
      <c r="AC29" s="26"/>
      <c r="AD29" s="139" t="e">
        <f>VLOOKUP(A28,'Payroll master 总表'!B:AY,35,FALSE)</f>
        <v>#REF!</v>
      </c>
      <c r="AE29" s="23" t="s">
        <v>82</v>
      </c>
      <c r="AF29" s="103"/>
      <c r="AG29" s="33"/>
      <c r="AH29" s="33"/>
      <c r="AI29" s="33"/>
      <c r="AJ29" s="765"/>
      <c r="AK29" s="33"/>
      <c r="AL29" s="33"/>
      <c r="AM29" s="33"/>
      <c r="AN29" s="33"/>
      <c r="AO29" s="33"/>
      <c r="AP29" s="33"/>
      <c r="AQ29" s="33"/>
      <c r="AR29" s="33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  <c r="BE29" s="33"/>
      <c r="BF29" s="33"/>
      <c r="BG29" s="33"/>
      <c r="BH29" s="33"/>
      <c r="BI29" s="33"/>
      <c r="BJ29" s="33"/>
      <c r="BK29" s="33"/>
      <c r="BL29" s="33"/>
    </row>
    <row r="30" spans="1:64" s="43" customFormat="1" ht="18" customHeight="1">
      <c r="B30" s="24" t="s">
        <v>178</v>
      </c>
      <c r="C30" s="22"/>
      <c r="D30" s="25"/>
      <c r="E30" s="21"/>
      <c r="F30" s="21"/>
      <c r="G30" s="206"/>
      <c r="H30" s="206"/>
      <c r="I30" s="206"/>
      <c r="J30" s="206"/>
      <c r="K30" s="995" t="e">
        <f>VLOOKUP(A28,'Payroll master 总表'!B:AY,5,FALSE)</f>
        <v>#REF!</v>
      </c>
      <c r="L30" s="996"/>
      <c r="M30" s="206"/>
      <c r="N30" s="208"/>
      <c r="O30" s="205" t="s">
        <v>198</v>
      </c>
      <c r="P30" s="273"/>
      <c r="Q30" s="218"/>
      <c r="R30" s="218"/>
      <c r="S30" s="218"/>
      <c r="T30" s="206"/>
      <c r="U30" s="997" t="e">
        <f>VLOOKUP(A28,'Payroll master 总表'!B:AY,8,FALSE)</f>
        <v>#REF!</v>
      </c>
      <c r="V30" s="997"/>
      <c r="W30" s="998"/>
      <c r="X30" s="278" t="s">
        <v>185</v>
      </c>
      <c r="Y30" s="218"/>
      <c r="Z30" s="218"/>
      <c r="AA30" s="218"/>
      <c r="AB30" s="209"/>
      <c r="AC30" s="26"/>
      <c r="AD30" s="139" t="e">
        <f>VLOOKUP(A28,'Payroll master 总表'!B:AY,34,FALSE)</f>
        <v>#REF!</v>
      </c>
      <c r="AE30" s="23" t="s">
        <v>82</v>
      </c>
      <c r="AF30" s="103"/>
      <c r="AG30" s="33"/>
      <c r="AH30" s="33"/>
      <c r="AI30" s="33"/>
      <c r="AJ30" s="765"/>
      <c r="AK30" s="33"/>
      <c r="AL30" s="33"/>
      <c r="AM30" s="33"/>
      <c r="AN30" s="33"/>
      <c r="AO30" s="33"/>
      <c r="AP30" s="33"/>
      <c r="AQ30" s="33"/>
      <c r="AR30" s="33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  <c r="BE30" s="33"/>
      <c r="BF30" s="33"/>
      <c r="BG30" s="33"/>
      <c r="BH30" s="33"/>
      <c r="BI30" s="33"/>
      <c r="BJ30" s="33"/>
      <c r="BK30" s="33"/>
      <c r="BL30" s="33"/>
    </row>
    <row r="31" spans="1:64" s="43" customFormat="1" ht="18" customHeight="1">
      <c r="B31" s="58"/>
      <c r="C31" s="28"/>
      <c r="D31" s="28"/>
      <c r="E31" s="28"/>
      <c r="F31" s="28"/>
      <c r="G31" s="206"/>
      <c r="H31" s="206"/>
      <c r="I31" s="206"/>
      <c r="J31" s="206"/>
      <c r="K31" s="280"/>
      <c r="L31" s="281" t="s">
        <v>76</v>
      </c>
      <c r="M31" s="206"/>
      <c r="N31" s="208"/>
      <c r="O31" s="278" t="s">
        <v>199</v>
      </c>
      <c r="P31" s="273"/>
      <c r="Q31" s="218"/>
      <c r="R31" s="218"/>
      <c r="S31" s="218"/>
      <c r="T31" s="218"/>
      <c r="U31" s="218"/>
      <c r="V31" s="218"/>
      <c r="W31" s="230"/>
      <c r="X31" s="278" t="s">
        <v>753</v>
      </c>
      <c r="Y31" s="218"/>
      <c r="Z31" s="218"/>
      <c r="AA31" s="218"/>
      <c r="AB31" s="209"/>
      <c r="AC31" s="26"/>
      <c r="AD31" s="139" t="e">
        <f>VLOOKUP(A28,'Payroll master 总表'!B:AY,33,FALSE)</f>
        <v>#REF!</v>
      </c>
      <c r="AE31" s="23" t="s">
        <v>82</v>
      </c>
      <c r="AF31" s="103"/>
      <c r="AG31" s="33"/>
      <c r="AH31" s="33"/>
      <c r="AI31" s="33"/>
      <c r="AJ31" s="765"/>
      <c r="AK31" s="33"/>
      <c r="AL31" s="33"/>
      <c r="AM31" s="33"/>
      <c r="AN31" s="33"/>
      <c r="AO31" s="33"/>
      <c r="AP31" s="33"/>
      <c r="AQ31" s="33"/>
      <c r="AR31" s="33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  <c r="BE31" s="33"/>
      <c r="BF31" s="33"/>
      <c r="BG31" s="33"/>
      <c r="BH31" s="33"/>
      <c r="BI31" s="33"/>
      <c r="BJ31" s="33"/>
      <c r="BK31" s="33"/>
      <c r="BL31" s="33"/>
    </row>
    <row r="32" spans="1:64" s="43" customFormat="1" ht="18" customHeight="1">
      <c r="B32" s="54" t="s">
        <v>196</v>
      </c>
      <c r="C32" s="28"/>
      <c r="D32" s="28"/>
      <c r="E32" s="28"/>
      <c r="F32" s="28"/>
      <c r="G32" s="206"/>
      <c r="H32" s="206"/>
      <c r="I32" s="206"/>
      <c r="J32" s="206"/>
      <c r="K32" s="280"/>
      <c r="L32" s="282" t="e">
        <f>VLOOKUP(A28,'Payroll master 总表'!B:AY,18,FALSE)</f>
        <v>#REF!</v>
      </c>
      <c r="M32" s="206"/>
      <c r="N32" s="208"/>
      <c r="O32" s="283"/>
      <c r="P32" s="273"/>
      <c r="Q32" s="223"/>
      <c r="R32" s="987" t="e">
        <f>U29/26*L32</f>
        <v>#REF!</v>
      </c>
      <c r="S32" s="987"/>
      <c r="T32" s="284" t="s">
        <v>82</v>
      </c>
      <c r="U32" s="223"/>
      <c r="V32" s="223"/>
      <c r="W32" s="285"/>
      <c r="X32" s="278" t="s">
        <v>186</v>
      </c>
      <c r="Y32" s="218"/>
      <c r="Z32" s="218"/>
      <c r="AA32" s="218"/>
      <c r="AB32" s="209"/>
      <c r="AC32" s="26"/>
      <c r="AD32" s="139" t="e">
        <f>VLOOKUP(A28,'Payroll master 总表'!B:AY,37,FALSE)+'Payroll master 总表'!AM9</f>
        <v>#REF!</v>
      </c>
      <c r="AE32" s="23" t="s">
        <v>82</v>
      </c>
      <c r="AF32" s="103"/>
      <c r="AG32" s="33"/>
      <c r="AH32" s="33"/>
      <c r="AI32" s="33"/>
      <c r="AJ32" s="765"/>
      <c r="AK32" s="33"/>
      <c r="AL32" s="33"/>
      <c r="AM32" s="33"/>
      <c r="AN32" s="33"/>
      <c r="AO32" s="33"/>
      <c r="AP32" s="33"/>
      <c r="AQ32" s="33"/>
      <c r="AR32" s="33"/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  <c r="BE32" s="33"/>
      <c r="BF32" s="33"/>
      <c r="BG32" s="33"/>
      <c r="BH32" s="33"/>
      <c r="BI32" s="33"/>
      <c r="BJ32" s="33"/>
      <c r="BK32" s="33"/>
      <c r="BL32" s="33"/>
    </row>
    <row r="33" spans="2:64" s="43" customFormat="1" ht="18" customHeight="1">
      <c r="B33" s="27" t="s">
        <v>528</v>
      </c>
      <c r="C33" s="28"/>
      <c r="D33" s="28"/>
      <c r="E33" s="28"/>
      <c r="F33" s="28"/>
      <c r="G33" s="206"/>
      <c r="H33" s="206"/>
      <c r="I33" s="206"/>
      <c r="J33" s="206"/>
      <c r="K33" s="280"/>
      <c r="L33" s="282" t="e">
        <f>VLOOKUP(A28,'Payroll master 总表'!B:AY,21,FALSE)</f>
        <v>#REF!</v>
      </c>
      <c r="M33" s="206"/>
      <c r="N33" s="208"/>
      <c r="O33" s="283"/>
      <c r="P33" s="273"/>
      <c r="Q33" s="223"/>
      <c r="R33" s="987" t="e">
        <f>VLOOKUP(A28,'Payroll master 总表'!B:AY,29,FALSE)</f>
        <v>#REF!</v>
      </c>
      <c r="S33" s="987"/>
      <c r="T33" s="284" t="s">
        <v>82</v>
      </c>
      <c r="U33" s="223"/>
      <c r="V33" s="223"/>
      <c r="W33" s="285"/>
      <c r="X33" s="278" t="s">
        <v>455</v>
      </c>
      <c r="Y33" s="218"/>
      <c r="Z33" s="218"/>
      <c r="AA33" s="218"/>
      <c r="AB33" s="209"/>
      <c r="AC33" s="26"/>
      <c r="AD33" s="139" t="e">
        <f>VLOOKUP(A28,'Payroll master 总表'!B:AY,32,FALSE)</f>
        <v>#REF!</v>
      </c>
      <c r="AE33" s="23" t="s">
        <v>82</v>
      </c>
      <c r="AF33" s="103"/>
      <c r="AG33" s="33"/>
      <c r="AH33" s="33"/>
      <c r="AI33" s="33"/>
      <c r="AJ33" s="765"/>
      <c r="AK33" s="33"/>
      <c r="AL33" s="33"/>
      <c r="AM33" s="33"/>
      <c r="AN33" s="33"/>
      <c r="AO33" s="33"/>
      <c r="AP33" s="33"/>
      <c r="AQ33" s="33"/>
      <c r="AR33" s="33"/>
      <c r="AS33" s="33"/>
      <c r="AT33" s="33"/>
      <c r="AU33" s="33"/>
      <c r="AV33" s="33"/>
      <c r="AW33" s="33"/>
      <c r="AX33" s="33"/>
      <c r="AY33" s="33"/>
      <c r="AZ33" s="33"/>
      <c r="BA33" s="33"/>
      <c r="BB33" s="33"/>
      <c r="BC33" s="33"/>
      <c r="BD33" s="33"/>
      <c r="BE33" s="33"/>
      <c r="BF33" s="33"/>
      <c r="BG33" s="33"/>
      <c r="BH33" s="33"/>
      <c r="BI33" s="33"/>
      <c r="BJ33" s="33"/>
      <c r="BK33" s="33"/>
      <c r="BL33" s="33"/>
    </row>
    <row r="34" spans="2:64" s="43" customFormat="1" ht="18" customHeight="1">
      <c r="B34" s="58" t="s">
        <v>534</v>
      </c>
      <c r="C34" s="28"/>
      <c r="D34" s="28"/>
      <c r="E34" s="28"/>
      <c r="F34" s="28"/>
      <c r="G34" s="206"/>
      <c r="H34" s="206"/>
      <c r="I34" s="206"/>
      <c r="J34" s="206"/>
      <c r="K34" s="280"/>
      <c r="L34" s="282" t="e">
        <f>VLOOKUP(A28,'Payroll master 总表'!B:AY,20,FALSE)</f>
        <v>#REF!</v>
      </c>
      <c r="M34" s="206"/>
      <c r="N34" s="208"/>
      <c r="O34" s="283"/>
      <c r="P34" s="273"/>
      <c r="Q34" s="223"/>
      <c r="R34" s="987" t="e">
        <f>VLOOKUP(A28,'Payroll master 总表'!B:AY,27,FALSE)</f>
        <v>#REF!</v>
      </c>
      <c r="S34" s="987"/>
      <c r="T34" s="284" t="s">
        <v>82</v>
      </c>
      <c r="U34" s="223"/>
      <c r="V34" s="223"/>
      <c r="W34" s="285"/>
      <c r="X34" s="278" t="s">
        <v>189</v>
      </c>
      <c r="Y34" s="218"/>
      <c r="Z34" s="218"/>
      <c r="AA34" s="218"/>
      <c r="AB34" s="209"/>
      <c r="AC34" s="26"/>
      <c r="AD34" s="139" t="e">
        <f>VLOOKUP(A28,'Payroll master 总表'!B:AY,31,FALSE)</f>
        <v>#REF!</v>
      </c>
      <c r="AE34" s="23" t="s">
        <v>82</v>
      </c>
      <c r="AF34" s="103"/>
      <c r="AG34" s="33"/>
      <c r="AH34" s="33"/>
      <c r="AI34" s="33"/>
      <c r="AJ34" s="765"/>
      <c r="AK34" s="33"/>
      <c r="AL34" s="33"/>
      <c r="AM34" s="33"/>
      <c r="AN34" s="33"/>
      <c r="AO34" s="33"/>
      <c r="AP34" s="33"/>
      <c r="AQ34" s="33"/>
      <c r="AR34" s="33"/>
      <c r="AS34" s="33"/>
      <c r="AT34" s="33"/>
      <c r="AU34" s="33"/>
      <c r="AV34" s="33"/>
      <c r="AW34" s="33"/>
      <c r="AX34" s="33"/>
      <c r="AY34" s="33"/>
      <c r="AZ34" s="33"/>
      <c r="BA34" s="33"/>
      <c r="BB34" s="33"/>
      <c r="BC34" s="33"/>
      <c r="BD34" s="33"/>
      <c r="BE34" s="33"/>
      <c r="BF34" s="33"/>
      <c r="BG34" s="33"/>
      <c r="BH34" s="33"/>
      <c r="BI34" s="33"/>
      <c r="BJ34" s="33"/>
      <c r="BK34" s="33"/>
      <c r="BL34" s="33"/>
    </row>
    <row r="35" spans="2:64" s="43" customFormat="1" ht="18" customHeight="1">
      <c r="B35" s="58" t="s">
        <v>195</v>
      </c>
      <c r="C35" s="28"/>
      <c r="D35" s="28"/>
      <c r="E35" s="28"/>
      <c r="F35" s="28"/>
      <c r="G35" s="206"/>
      <c r="H35" s="206"/>
      <c r="I35" s="206"/>
      <c r="J35" s="206"/>
      <c r="K35" s="280"/>
      <c r="L35" s="282" t="e">
        <f>VLOOKUP(A28,'Payroll master 总表'!B:AY,17,FALSE)</f>
        <v>#REF!</v>
      </c>
      <c r="M35" s="206"/>
      <c r="N35" s="208"/>
      <c r="O35" s="283"/>
      <c r="P35" s="273"/>
      <c r="Q35" s="223"/>
      <c r="R35" s="987" t="e">
        <f>U29/26*L35</f>
        <v>#REF!</v>
      </c>
      <c r="S35" s="987"/>
      <c r="T35" s="284" t="s">
        <v>82</v>
      </c>
      <c r="U35" s="223"/>
      <c r="V35" s="223"/>
      <c r="W35" s="285"/>
      <c r="X35" s="278" t="s">
        <v>188</v>
      </c>
      <c r="Y35" s="218"/>
      <c r="Z35" s="218"/>
      <c r="AA35" s="218"/>
      <c r="AB35" s="209"/>
      <c r="AC35" s="26"/>
      <c r="AD35" s="139" t="e">
        <f>VLOOKUP(A28,'Payroll master 总表'!B:AY,36,FALSE)</f>
        <v>#REF!</v>
      </c>
      <c r="AE35" s="23" t="s">
        <v>82</v>
      </c>
      <c r="AF35" s="103"/>
      <c r="AG35" s="33"/>
      <c r="AH35" s="33"/>
      <c r="AI35" s="33"/>
      <c r="AJ35" s="765"/>
      <c r="AK35" s="33"/>
      <c r="AL35" s="33"/>
      <c r="AM35" s="33"/>
      <c r="AN35" s="33"/>
      <c r="AO35" s="33"/>
      <c r="AP35" s="33"/>
      <c r="AQ35" s="33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3"/>
      <c r="BD35" s="33"/>
      <c r="BE35" s="33"/>
      <c r="BF35" s="33"/>
      <c r="BG35" s="33"/>
      <c r="BH35" s="33"/>
      <c r="BI35" s="33"/>
      <c r="BJ35" s="33"/>
      <c r="BK35" s="33"/>
      <c r="BL35" s="33"/>
    </row>
    <row r="36" spans="2:64" s="43" customFormat="1" ht="18" customHeight="1">
      <c r="B36" s="27" t="s">
        <v>179</v>
      </c>
      <c r="C36" s="28"/>
      <c r="D36" s="28"/>
      <c r="E36" s="28"/>
      <c r="F36" s="28"/>
      <c r="G36" s="218"/>
      <c r="H36" s="218"/>
      <c r="I36" s="218"/>
      <c r="J36" s="206"/>
      <c r="K36" s="280"/>
      <c r="L36" s="286"/>
      <c r="M36" s="206"/>
      <c r="N36" s="208"/>
      <c r="O36" s="283"/>
      <c r="P36" s="273"/>
      <c r="Q36" s="223"/>
      <c r="R36" s="987" t="e">
        <f>SUM(R32:S35)</f>
        <v>#REF!</v>
      </c>
      <c r="S36" s="987"/>
      <c r="T36" s="284" t="s">
        <v>82</v>
      </c>
      <c r="U36" s="223"/>
      <c r="V36" s="223"/>
      <c r="W36" s="285"/>
      <c r="X36" s="278" t="s">
        <v>190</v>
      </c>
      <c r="Y36" s="218"/>
      <c r="Z36" s="218"/>
      <c r="AA36" s="218"/>
      <c r="AB36" s="209"/>
      <c r="AC36" s="988" t="e">
        <f>R36+R38+R39+R40+AD28+AD29+AD30+AD31+AD32+AD33+AD34+AD35</f>
        <v>#REF!</v>
      </c>
      <c r="AD36" s="989"/>
      <c r="AE36" s="33"/>
      <c r="AF36" s="103"/>
      <c r="AG36" s="33"/>
      <c r="AH36" s="33"/>
      <c r="AI36" s="33"/>
      <c r="AJ36" s="765"/>
      <c r="AK36" s="33"/>
      <c r="AL36" s="33"/>
      <c r="AM36" s="33"/>
      <c r="AN36" s="33"/>
      <c r="AO36" s="33"/>
      <c r="AP36" s="33"/>
      <c r="AQ36" s="33"/>
      <c r="AR36" s="33"/>
      <c r="AS36" s="33"/>
      <c r="AT36" s="33"/>
      <c r="AU36" s="33"/>
      <c r="AV36" s="33"/>
      <c r="AW36" s="33"/>
      <c r="AX36" s="33"/>
      <c r="AY36" s="33"/>
      <c r="AZ36" s="33"/>
      <c r="BA36" s="33"/>
      <c r="BB36" s="33"/>
      <c r="BC36" s="33"/>
      <c r="BD36" s="33"/>
      <c r="BE36" s="33"/>
      <c r="BF36" s="33"/>
      <c r="BG36" s="33"/>
      <c r="BH36" s="33"/>
      <c r="BI36" s="33"/>
      <c r="BJ36" s="33"/>
      <c r="BK36" s="33"/>
      <c r="BL36" s="33"/>
    </row>
    <row r="37" spans="2:64" s="43" customFormat="1" ht="18" customHeight="1">
      <c r="B37" s="58" t="s">
        <v>197</v>
      </c>
      <c r="C37" s="28"/>
      <c r="D37" s="28"/>
      <c r="E37" s="28"/>
      <c r="F37" s="28"/>
      <c r="G37" s="206"/>
      <c r="H37" s="206"/>
      <c r="I37" s="206"/>
      <c r="J37" s="206"/>
      <c r="K37" s="280"/>
      <c r="L37" s="287" t="s">
        <v>77</v>
      </c>
      <c r="M37" s="288"/>
      <c r="N37" s="211"/>
      <c r="O37" s="278" t="s">
        <v>199</v>
      </c>
      <c r="P37" s="210"/>
      <c r="Q37" s="210"/>
      <c r="R37" s="210"/>
      <c r="S37" s="210"/>
      <c r="T37" s="210"/>
      <c r="U37" s="210"/>
      <c r="V37" s="210"/>
      <c r="W37" s="289"/>
      <c r="X37" s="278" t="s">
        <v>433</v>
      </c>
      <c r="Y37" s="218"/>
      <c r="Z37" s="230"/>
      <c r="AA37" s="290"/>
      <c r="AB37" s="228"/>
      <c r="AC37" s="135" t="e">
        <f>VLOOKUP(A28,'Payroll master 总表'!B:AY,45,FALSE)</f>
        <v>#REF!</v>
      </c>
      <c r="AD37" s="33"/>
      <c r="AE37" s="61"/>
      <c r="AF37" s="245"/>
      <c r="AG37" s="33"/>
      <c r="AH37" s="33"/>
      <c r="AI37" s="33"/>
      <c r="AJ37" s="765"/>
      <c r="AK37" s="33"/>
      <c r="AL37" s="33"/>
      <c r="AM37" s="33"/>
      <c r="AN37" s="33"/>
      <c r="AO37" s="33"/>
      <c r="AP37" s="33"/>
      <c r="AQ37" s="33"/>
      <c r="AR37" s="33"/>
      <c r="AS37" s="33"/>
      <c r="AT37" s="33"/>
      <c r="AU37" s="33"/>
      <c r="AV37" s="33"/>
      <c r="AW37" s="33"/>
      <c r="AX37" s="33"/>
      <c r="AY37" s="33"/>
      <c r="AZ37" s="33"/>
      <c r="BA37" s="33"/>
      <c r="BB37" s="33"/>
      <c r="BC37" s="33"/>
      <c r="BD37" s="33"/>
      <c r="BE37" s="33"/>
      <c r="BF37" s="33"/>
      <c r="BG37" s="33"/>
      <c r="BH37" s="33"/>
      <c r="BI37" s="33"/>
      <c r="BJ37" s="33"/>
      <c r="BK37" s="33"/>
      <c r="BL37" s="33"/>
    </row>
    <row r="38" spans="2:64" s="43" customFormat="1" ht="18" customHeight="1">
      <c r="B38" s="58" t="s">
        <v>180</v>
      </c>
      <c r="C38" s="28"/>
      <c r="D38" s="28"/>
      <c r="E38" s="28"/>
      <c r="F38" s="28"/>
      <c r="G38" s="206"/>
      <c r="H38" s="206"/>
      <c r="I38" s="206"/>
      <c r="J38" s="206"/>
      <c r="K38" s="280"/>
      <c r="L38" s="282" t="e">
        <f>VLOOKUP(A28,'Payroll master 总表'!B:AY,19,FALSE)</f>
        <v>#REF!</v>
      </c>
      <c r="M38" s="206"/>
      <c r="N38" s="208"/>
      <c r="O38" s="283"/>
      <c r="P38" s="273"/>
      <c r="Q38" s="224"/>
      <c r="R38" s="990" t="e">
        <f>VLOOKUP(A28,'Payroll master 总表'!B:AY,26,FALSE)</f>
        <v>#REF!</v>
      </c>
      <c r="S38" s="990"/>
      <c r="T38" s="224" t="s">
        <v>82</v>
      </c>
      <c r="U38" s="224"/>
      <c r="V38" s="224"/>
      <c r="W38" s="228"/>
      <c r="X38" s="278" t="s">
        <v>861</v>
      </c>
      <c r="Y38" s="218"/>
      <c r="Z38" s="230"/>
      <c r="AA38" s="199"/>
      <c r="AB38" s="224"/>
      <c r="AC38" s="34"/>
      <c r="AD38" s="57"/>
      <c r="AE38" s="999" t="e">
        <f>VLOOKUP(A28,'Payroll master 总表'!B:AY,42,FALSE)</f>
        <v>#REF!</v>
      </c>
      <c r="AF38" s="1000"/>
      <c r="AG38" s="33"/>
      <c r="AH38" s="33"/>
      <c r="AI38" s="33"/>
      <c r="AJ38" s="765"/>
      <c r="AK38" s="33"/>
      <c r="AL38" s="33"/>
      <c r="AM38" s="33"/>
      <c r="AN38" s="33"/>
      <c r="AO38" s="33"/>
      <c r="AP38" s="33"/>
      <c r="AQ38" s="33"/>
      <c r="AR38" s="33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33"/>
      <c r="BE38" s="33"/>
      <c r="BF38" s="33"/>
      <c r="BG38" s="33"/>
      <c r="BH38" s="33"/>
      <c r="BI38" s="33"/>
      <c r="BJ38" s="33"/>
      <c r="BK38" s="33"/>
      <c r="BL38" s="33"/>
    </row>
    <row r="39" spans="2:64" s="43" customFormat="1" ht="18" customHeight="1">
      <c r="B39" s="58" t="s">
        <v>181</v>
      </c>
      <c r="C39" s="28"/>
      <c r="D39" s="28"/>
      <c r="E39" s="28"/>
      <c r="F39" s="28"/>
      <c r="G39" s="206"/>
      <c r="H39" s="206"/>
      <c r="I39" s="206"/>
      <c r="J39" s="206"/>
      <c r="K39" s="280"/>
      <c r="L39" s="282" t="e">
        <f>VLOOKUP(A28,'Payroll master 总表'!B:AY,22,FALSE)</f>
        <v>#REF!</v>
      </c>
      <c r="M39" s="206"/>
      <c r="N39" s="208"/>
      <c r="O39" s="283"/>
      <c r="P39" s="273"/>
      <c r="Q39" s="224"/>
      <c r="R39" s="990" t="e">
        <f>VLOOKUP(A28,'Payroll master 总表'!B:AY,28,FALSE)</f>
        <v>#REF!</v>
      </c>
      <c r="S39" s="990"/>
      <c r="T39" s="224" t="s">
        <v>82</v>
      </c>
      <c r="U39" s="224"/>
      <c r="V39" s="224"/>
      <c r="W39" s="228"/>
      <c r="X39" s="291" t="s">
        <v>244</v>
      </c>
      <c r="Y39" s="218"/>
      <c r="Z39" s="218"/>
      <c r="AA39" s="230"/>
      <c r="AB39" s="229"/>
      <c r="AC39" s="76"/>
      <c r="AD39" s="57" t="e">
        <f>VLOOKUP(A28,'Payroll master 总表'!B:AY,44,FALSE)</f>
        <v>#REF!</v>
      </c>
      <c r="AE39" s="541"/>
      <c r="AF39" s="542"/>
      <c r="AG39" s="33"/>
      <c r="AH39" s="33"/>
      <c r="AI39" s="33"/>
      <c r="AJ39" s="765"/>
      <c r="AK39" s="33"/>
      <c r="AL39" s="33"/>
      <c r="AM39" s="33"/>
      <c r="AN39" s="33"/>
      <c r="AO39" s="33"/>
      <c r="AP39" s="33"/>
      <c r="AQ39" s="33"/>
      <c r="AR39" s="33"/>
      <c r="AS39" s="33"/>
      <c r="AT39" s="33"/>
      <c r="AU39" s="33"/>
      <c r="AV39" s="33"/>
      <c r="AW39" s="33"/>
      <c r="AX39" s="33"/>
      <c r="AY39" s="33"/>
      <c r="AZ39" s="33"/>
      <c r="BA39" s="33"/>
      <c r="BB39" s="33"/>
      <c r="BC39" s="33"/>
      <c r="BD39" s="33"/>
      <c r="BE39" s="33"/>
      <c r="BF39" s="33"/>
      <c r="BG39" s="33"/>
      <c r="BH39" s="33"/>
      <c r="BI39" s="33"/>
      <c r="BJ39" s="33"/>
      <c r="BK39" s="33"/>
      <c r="BL39" s="33"/>
    </row>
    <row r="40" spans="2:64" ht="18" customHeight="1">
      <c r="B40" s="59" t="s">
        <v>182</v>
      </c>
      <c r="C40" s="56"/>
      <c r="D40" s="56"/>
      <c r="E40" s="56"/>
      <c r="F40" s="56"/>
      <c r="G40" s="219"/>
      <c r="H40" s="219"/>
      <c r="I40" s="219"/>
      <c r="J40" s="219"/>
      <c r="K40" s="292"/>
      <c r="L40" s="293" t="e">
        <f>VLOOKUP(A28,'Payroll master 总表'!B:AY,23,FALSE)</f>
        <v>#REF!</v>
      </c>
      <c r="M40" s="219"/>
      <c r="N40" s="212"/>
      <c r="O40" s="294"/>
      <c r="P40" s="295"/>
      <c r="Q40" s="225"/>
      <c r="R40" s="981" t="e">
        <f>VLOOKUP(A28,'Payroll master 总表'!B:AY,30,FALSE)</f>
        <v>#REF!</v>
      </c>
      <c r="S40" s="981"/>
      <c r="T40" s="225" t="s">
        <v>82</v>
      </c>
      <c r="U40" s="225"/>
      <c r="V40" s="225"/>
      <c r="W40" s="225"/>
      <c r="X40" s="278" t="s">
        <v>194</v>
      </c>
      <c r="Y40" s="218"/>
      <c r="Z40" s="218"/>
      <c r="AA40" s="218"/>
      <c r="AB40" s="230"/>
      <c r="AC40" s="26"/>
      <c r="AD40" s="57" t="e">
        <f>AE38+AD39</f>
        <v>#REF!</v>
      </c>
      <c r="AE40" s="49"/>
      <c r="AF40" s="73"/>
      <c r="AG40" s="33"/>
      <c r="AJ40" s="765"/>
    </row>
    <row r="41" spans="2:64" ht="18" customHeight="1">
      <c r="B41" s="29"/>
      <c r="C41" s="30"/>
      <c r="D41" s="31"/>
      <c r="E41" s="30"/>
      <c r="F41" s="32"/>
      <c r="G41" s="220"/>
      <c r="H41" s="220"/>
      <c r="I41" s="220"/>
      <c r="J41" s="220"/>
      <c r="S41" s="220"/>
      <c r="T41" s="220"/>
      <c r="U41" s="220"/>
      <c r="X41" s="297" t="s">
        <v>191</v>
      </c>
      <c r="Y41" s="218"/>
      <c r="Z41" s="218"/>
      <c r="AA41" s="218"/>
      <c r="AB41" s="230"/>
      <c r="AC41" s="982" t="e">
        <f>ROUND((AC36-AD40-AC37),2)</f>
        <v>#REF!</v>
      </c>
      <c r="AD41" s="983"/>
      <c r="AE41" s="49"/>
      <c r="AF41" s="73"/>
      <c r="AG41" s="33"/>
      <c r="AJ41" s="765"/>
    </row>
    <row r="42" spans="2:64" ht="18" customHeight="1">
      <c r="B42" s="35" t="s">
        <v>78</v>
      </c>
      <c r="C42" s="36"/>
      <c r="D42" s="36"/>
      <c r="E42" s="36"/>
      <c r="F42" s="36"/>
      <c r="G42" s="221"/>
      <c r="H42" s="221"/>
      <c r="I42" s="220"/>
      <c r="J42" s="220"/>
      <c r="S42" s="220"/>
      <c r="T42" s="220"/>
      <c r="U42" s="220"/>
      <c r="X42" s="298" t="s">
        <v>432</v>
      </c>
      <c r="Y42" s="299"/>
      <c r="Z42" s="280"/>
      <c r="AA42" s="206"/>
      <c r="AB42" s="231"/>
      <c r="AC42" s="63" t="e">
        <f>INT(AC41)</f>
        <v>#REF!</v>
      </c>
      <c r="AE42" s="62"/>
      <c r="AF42" s="80"/>
      <c r="AG42" s="33"/>
      <c r="AJ42" s="765"/>
    </row>
    <row r="43" spans="2:64" ht="18" customHeight="1">
      <c r="B43" s="37"/>
      <c r="C43" s="38"/>
      <c r="D43" s="39"/>
      <c r="E43" s="38"/>
      <c r="F43" s="38"/>
      <c r="G43" s="202"/>
      <c r="H43" s="202"/>
      <c r="I43" s="220"/>
      <c r="J43" s="220"/>
      <c r="S43" s="220"/>
      <c r="T43" s="220"/>
      <c r="U43" s="220"/>
      <c r="X43" s="300" t="s">
        <v>192</v>
      </c>
      <c r="Y43" s="301"/>
      <c r="Z43" s="302"/>
      <c r="AA43" s="219"/>
      <c r="AB43" s="232"/>
      <c r="AC43" s="77" t="e">
        <f>ROUND((MOD(AC41,1)*4000),-2)</f>
        <v>#REF!</v>
      </c>
      <c r="AD43" s="45"/>
      <c r="AE43" s="45"/>
      <c r="AF43" s="81"/>
      <c r="AG43" s="33"/>
      <c r="AJ43" s="765"/>
    </row>
    <row r="44" spans="2:64" ht="18" customHeight="1">
      <c r="B44" s="29"/>
      <c r="C44" s="30"/>
      <c r="D44" s="31"/>
      <c r="E44" s="30"/>
      <c r="F44" s="30"/>
      <c r="G44" s="220"/>
      <c r="H44" s="220"/>
      <c r="I44" s="220"/>
      <c r="J44" s="220"/>
      <c r="S44" s="220"/>
      <c r="T44" s="220"/>
      <c r="U44" s="220"/>
      <c r="Y44" s="221"/>
      <c r="Z44" s="303"/>
      <c r="AB44" s="233"/>
      <c r="AD44" s="82"/>
      <c r="AE44" s="82"/>
      <c r="AF44" s="84"/>
      <c r="AG44" s="33"/>
      <c r="AJ44" s="765"/>
    </row>
    <row r="45" spans="2:64" ht="18" customHeight="1">
      <c r="B45" s="40" t="s">
        <v>79</v>
      </c>
      <c r="C45" s="41"/>
      <c r="D45" s="41"/>
      <c r="E45" s="41"/>
      <c r="AF45" s="101"/>
      <c r="AG45" s="33"/>
      <c r="AJ45" s="765"/>
    </row>
    <row r="46" spans="2:64" s="10" customFormat="1" ht="18" customHeight="1">
      <c r="B46" s="237">
        <v>1</v>
      </c>
      <c r="C46" s="236">
        <v>2</v>
      </c>
      <c r="D46" s="236">
        <v>3</v>
      </c>
      <c r="E46" s="236">
        <v>4</v>
      </c>
      <c r="F46" s="670">
        <v>5</v>
      </c>
      <c r="G46" s="669">
        <v>6</v>
      </c>
      <c r="H46" s="237">
        <v>7</v>
      </c>
      <c r="I46" s="237">
        <v>8</v>
      </c>
      <c r="J46" s="670">
        <v>9</v>
      </c>
      <c r="K46" s="236">
        <v>10</v>
      </c>
      <c r="L46" s="236">
        <v>11</v>
      </c>
      <c r="M46" s="670">
        <v>12</v>
      </c>
      <c r="N46" s="669">
        <v>13</v>
      </c>
      <c r="O46" s="236">
        <v>14</v>
      </c>
      <c r="P46" s="237">
        <v>15</v>
      </c>
      <c r="Q46" s="236">
        <v>16</v>
      </c>
      <c r="R46" s="236">
        <v>17</v>
      </c>
      <c r="S46" s="236">
        <v>18</v>
      </c>
      <c r="T46" s="670">
        <v>19</v>
      </c>
      <c r="U46" s="669">
        <v>20</v>
      </c>
      <c r="V46" s="236">
        <v>21</v>
      </c>
      <c r="W46" s="237">
        <v>22</v>
      </c>
      <c r="X46" s="236">
        <v>23</v>
      </c>
      <c r="Y46" s="237">
        <v>24</v>
      </c>
      <c r="Z46" s="236">
        <v>25</v>
      </c>
      <c r="AA46" s="670">
        <v>26</v>
      </c>
      <c r="AB46" s="697">
        <v>27</v>
      </c>
      <c r="AC46" s="670">
        <v>28</v>
      </c>
      <c r="AD46" s="237">
        <v>29</v>
      </c>
      <c r="AE46" s="236">
        <v>30</v>
      </c>
      <c r="AF46" s="236">
        <v>31</v>
      </c>
      <c r="AG46" s="11"/>
      <c r="AH46" s="11"/>
      <c r="AI46" s="11"/>
      <c r="AJ46" s="765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</row>
    <row r="47" spans="2:64" s="118" customFormat="1" ht="18" customHeight="1">
      <c r="B47" s="48" t="e">
        <f>VLOOKUP(A28,#REF!,276,FALSE)</f>
        <v>#REF!</v>
      </c>
      <c r="C47" s="48" t="e">
        <f>VLOOKUP(A28,#REF!,278,FALSE)</f>
        <v>#REF!</v>
      </c>
      <c r="D47" s="48" t="e">
        <f>VLOOKUP(A28,#REF!,280,FALSE)</f>
        <v>#REF!</v>
      </c>
      <c r="E47" s="48" t="e">
        <f>VLOOKUP(A28,#REF!,282,FALSE)</f>
        <v>#REF!</v>
      </c>
      <c r="F47" s="48" t="e">
        <f>VLOOKUP(A28,#REF!,284,FALSE)</f>
        <v>#REF!</v>
      </c>
      <c r="G47" s="48" t="e">
        <f>VLOOKUP(A28,#REF!,286,FALSE)</f>
        <v>#REF!</v>
      </c>
      <c r="H47" s="48" t="e">
        <f>VLOOKUP(A28,#REF!,288,FALSE)</f>
        <v>#REF!</v>
      </c>
      <c r="I47" s="48" t="e">
        <f>VLOOKUP(A28,#REF!,290,FALSE)</f>
        <v>#REF!</v>
      </c>
      <c r="J47" s="48" t="e">
        <f>VLOOKUP(A28,#REF!,292,FALSE)</f>
        <v>#REF!</v>
      </c>
      <c r="K47" s="48" t="e">
        <f>VLOOKUP(A28,#REF!,294,FALSE)</f>
        <v>#REF!</v>
      </c>
      <c r="L47" s="48" t="e">
        <f>VLOOKUP(A28,#REF!,296,FALSE)</f>
        <v>#REF!</v>
      </c>
      <c r="M47" s="48" t="e">
        <f>VLOOKUP(A28,#REF!,298,FALSE)</f>
        <v>#REF!</v>
      </c>
      <c r="N47" s="48" t="e">
        <f>VLOOKUP(A28,#REF!,300,FALSE)</f>
        <v>#REF!</v>
      </c>
      <c r="O47" s="48" t="e">
        <f>VLOOKUP(A28,#REF!,302,FALSE)</f>
        <v>#REF!</v>
      </c>
      <c r="P47" s="48" t="e">
        <f>VLOOKUP(A28,#REF!,304,FALSE)</f>
        <v>#REF!</v>
      </c>
      <c r="Q47" s="48" t="e">
        <f>VLOOKUP(A28,#REF!,306,FALSE)</f>
        <v>#REF!</v>
      </c>
      <c r="R47" s="48" t="e">
        <f>VLOOKUP(A28,#REF!,308,FALSE)</f>
        <v>#REF!</v>
      </c>
      <c r="S47" s="48" t="e">
        <f>VLOOKUP(A28,#REF!,310,FALSE)</f>
        <v>#REF!</v>
      </c>
      <c r="T47" s="48" t="e">
        <f>VLOOKUP(A28,#REF!,312,FALSE)</f>
        <v>#REF!</v>
      </c>
      <c r="U47" s="48" t="e">
        <f>VLOOKUP(A28,#REF!,314,FALSE)</f>
        <v>#REF!</v>
      </c>
      <c r="V47" s="48" t="e">
        <f>VLOOKUP(A28,#REF!,316,FALSE)</f>
        <v>#REF!</v>
      </c>
      <c r="W47" s="48" t="e">
        <f>VLOOKUP(A28,#REF!,318,FALSE)</f>
        <v>#REF!</v>
      </c>
      <c r="X47" s="48" t="e">
        <f>VLOOKUP(A28,#REF!,320,FALSE)</f>
        <v>#REF!</v>
      </c>
      <c r="Y47" s="48" t="e">
        <f>VLOOKUP(A28,#REF!,322,FALSE)</f>
        <v>#REF!</v>
      </c>
      <c r="Z47" s="48" t="e">
        <f>VLOOKUP(A28,#REF!,324,FALSE)</f>
        <v>#REF!</v>
      </c>
      <c r="AA47" s="48" t="e">
        <f>VLOOKUP(A28,#REF!,326,FALSE)</f>
        <v>#REF!</v>
      </c>
      <c r="AB47" s="48" t="e">
        <f>VLOOKUP(A28,#REF!,328,FALSE)</f>
        <v>#REF!</v>
      </c>
      <c r="AC47" s="48" t="e">
        <f>VLOOKUP(A28,#REF!,330,FALSE)</f>
        <v>#REF!</v>
      </c>
      <c r="AD47" s="48" t="e">
        <f>VLOOKUP(A28,#REF!,332,FALSE)</f>
        <v>#REF!</v>
      </c>
      <c r="AE47" s="48" t="e">
        <f>VLOOKUP(A28,#REF!,334,FALSE)</f>
        <v>#REF!</v>
      </c>
      <c r="AF47" s="48" t="e">
        <f>VLOOKUP(A28,#REF!,336,FALSE)</f>
        <v>#REF!</v>
      </c>
      <c r="AG47" s="119"/>
      <c r="AH47" s="119"/>
      <c r="AI47" s="119"/>
      <c r="AJ47" s="765"/>
      <c r="AK47" s="119"/>
      <c r="AL47" s="119"/>
      <c r="AM47" s="119"/>
      <c r="AN47" s="119"/>
      <c r="AO47" s="119"/>
      <c r="AP47" s="119"/>
      <c r="AQ47" s="119"/>
      <c r="AR47" s="119"/>
      <c r="AS47" s="119"/>
      <c r="AT47" s="119"/>
      <c r="AU47" s="119"/>
      <c r="AV47" s="119"/>
      <c r="AW47" s="119"/>
      <c r="AX47" s="119"/>
      <c r="AY47" s="119"/>
      <c r="AZ47" s="119"/>
      <c r="BA47" s="119"/>
      <c r="BB47" s="119"/>
      <c r="BC47" s="119"/>
      <c r="BD47" s="119"/>
      <c r="BE47" s="119"/>
      <c r="BF47" s="119"/>
      <c r="BG47" s="119"/>
      <c r="BH47" s="119"/>
      <c r="BI47" s="119"/>
      <c r="BJ47" s="119"/>
      <c r="BK47" s="119"/>
      <c r="BL47" s="119"/>
    </row>
    <row r="48" spans="2:64" s="118" customFormat="1" ht="18" customHeight="1">
      <c r="B48" s="48" t="e">
        <f>VLOOKUP(A28,#REF!,53,FALSE)</f>
        <v>#REF!</v>
      </c>
      <c r="C48" s="48" t="e">
        <f>VLOOKUP(A28,#REF!,54,FALSE)</f>
        <v>#REF!</v>
      </c>
      <c r="D48" s="48" t="e">
        <f>VLOOKUP(A28,#REF!,55,FALSE)</f>
        <v>#REF!</v>
      </c>
      <c r="E48" s="48" t="e">
        <f>VLOOKUP(A28,#REF!,56,FALSE)</f>
        <v>#REF!</v>
      </c>
      <c r="F48" s="48" t="e">
        <f>VLOOKUP(A28,#REF!,57,FALSE)</f>
        <v>#REF!</v>
      </c>
      <c r="G48" s="48" t="e">
        <f>VLOOKUP(A28,#REF!,58,FALSE)</f>
        <v>#REF!</v>
      </c>
      <c r="H48" s="48" t="e">
        <f>VLOOKUP(A28,#REF!,59,FALSE)</f>
        <v>#REF!</v>
      </c>
      <c r="I48" s="48" t="e">
        <f>VLOOKUP(A28,#REF!,60,FALSE)</f>
        <v>#REF!</v>
      </c>
      <c r="J48" s="48" t="e">
        <f>VLOOKUP(A28,#REF!,61,FALSE)</f>
        <v>#REF!</v>
      </c>
      <c r="K48" s="48" t="e">
        <f>VLOOKUP(A28,#REF!,62,FALSE)</f>
        <v>#REF!</v>
      </c>
      <c r="L48" s="48" t="e">
        <f>VLOOKUP(A28,#REF!,63,FALSE)</f>
        <v>#REF!</v>
      </c>
      <c r="M48" s="48" t="e">
        <f>VLOOKUP(A28,#REF!,64,FALSE)</f>
        <v>#REF!</v>
      </c>
      <c r="N48" s="48" t="e">
        <f>VLOOKUP(A28,#REF!,65,FALSE)</f>
        <v>#REF!</v>
      </c>
      <c r="O48" s="48" t="e">
        <f>VLOOKUP(A28,#REF!,66,FALSE)</f>
        <v>#REF!</v>
      </c>
      <c r="P48" s="48" t="e">
        <f>VLOOKUP(A28,#REF!,67,FALSE)</f>
        <v>#REF!</v>
      </c>
      <c r="Q48" s="48" t="e">
        <f>VLOOKUP(A28,#REF!,68,FALSE)</f>
        <v>#REF!</v>
      </c>
      <c r="R48" s="48" t="e">
        <f>VLOOKUP(A28,#REF!,69,FALSE)</f>
        <v>#REF!</v>
      </c>
      <c r="S48" s="48" t="e">
        <f>VLOOKUP(A28,#REF!,70,FALSE)</f>
        <v>#REF!</v>
      </c>
      <c r="T48" s="48" t="e">
        <f>VLOOKUP(A28,#REF!,71,FALSE)</f>
        <v>#REF!</v>
      </c>
      <c r="U48" s="48" t="e">
        <f>VLOOKUP(A28,#REF!,72,FALSE)</f>
        <v>#REF!</v>
      </c>
      <c r="V48" s="48" t="e">
        <f>VLOOKUP(A28,#REF!,73,FALSE)</f>
        <v>#REF!</v>
      </c>
      <c r="W48" s="48" t="e">
        <f>VLOOKUP(A28,#REF!,74,FALSE)</f>
        <v>#REF!</v>
      </c>
      <c r="X48" s="48" t="e">
        <f>VLOOKUP(A28,#REF!,75,FALSE)</f>
        <v>#REF!</v>
      </c>
      <c r="Y48" s="48" t="e">
        <f>VLOOKUP(A28,#REF!,76,FALSE)</f>
        <v>#REF!</v>
      </c>
      <c r="Z48" s="48" t="e">
        <f>VLOOKUP(A28,#REF!,77,FALSE)</f>
        <v>#REF!</v>
      </c>
      <c r="AA48" s="48" t="e">
        <f>VLOOKUP(A28,#REF!,78,FALSE)</f>
        <v>#REF!</v>
      </c>
      <c r="AB48" s="48" t="e">
        <f>VLOOKUP(A28,#REF!,79,FALSE)</f>
        <v>#REF!</v>
      </c>
      <c r="AC48" s="48" t="e">
        <f>VLOOKUP(A28,#REF!,80,FALSE)</f>
        <v>#REF!</v>
      </c>
      <c r="AD48" s="48" t="e">
        <f>VLOOKUP(A28,#REF!,81,FALSE)</f>
        <v>#REF!</v>
      </c>
      <c r="AE48" s="48" t="e">
        <f>VLOOKUP(A28,#REF!,82,FALSE)</f>
        <v>#REF!</v>
      </c>
      <c r="AF48" s="48" t="e">
        <f>VLOOKUP(A28,#REF!,83,FALSE)</f>
        <v>#REF!</v>
      </c>
      <c r="AG48" s="119"/>
      <c r="AH48" s="119"/>
      <c r="AI48" s="119"/>
      <c r="AJ48" s="765"/>
      <c r="AK48" s="119"/>
      <c r="AL48" s="119"/>
      <c r="AM48" s="119"/>
      <c r="AN48" s="119"/>
      <c r="AO48" s="119"/>
      <c r="AP48" s="119"/>
      <c r="AQ48" s="119"/>
      <c r="AR48" s="119"/>
      <c r="AS48" s="119"/>
      <c r="AT48" s="119"/>
      <c r="AU48" s="119"/>
      <c r="AV48" s="119"/>
      <c r="AW48" s="119"/>
      <c r="AX48" s="119"/>
      <c r="AY48" s="119"/>
      <c r="AZ48" s="119"/>
      <c r="BA48" s="119"/>
      <c r="BB48" s="119"/>
      <c r="BC48" s="119"/>
      <c r="BD48" s="119"/>
      <c r="BE48" s="119"/>
      <c r="BF48" s="119"/>
      <c r="BG48" s="119"/>
      <c r="BH48" s="119"/>
      <c r="BI48" s="119"/>
      <c r="BJ48" s="119"/>
      <c r="BK48" s="119"/>
      <c r="BL48" s="119"/>
    </row>
    <row r="49" spans="1:64" s="120" customFormat="1" ht="18" customHeight="1">
      <c r="B49" s="48" t="e">
        <f>VLOOKUP(A28,#REF!,277,FALSE)</f>
        <v>#REF!</v>
      </c>
      <c r="C49" s="48" t="e">
        <f>VLOOKUP(A28,#REF!,279,FALSE)</f>
        <v>#REF!</v>
      </c>
      <c r="D49" s="48" t="e">
        <f>VLOOKUP(A28,#REF!,281,FALSE)</f>
        <v>#REF!</v>
      </c>
      <c r="E49" s="48" t="e">
        <f>VLOOKUP(A28,#REF!,283,FALSE)</f>
        <v>#REF!</v>
      </c>
      <c r="F49" s="48" t="e">
        <f>VLOOKUP(A28,#REF!,285,FALSE)</f>
        <v>#REF!</v>
      </c>
      <c r="G49" s="48" t="e">
        <f>VLOOKUP(A28,#REF!,287,FALSE)</f>
        <v>#REF!</v>
      </c>
      <c r="H49" s="48" t="e">
        <f>VLOOKUP(A28,#REF!,289,FALSE)</f>
        <v>#REF!</v>
      </c>
      <c r="I49" s="48" t="e">
        <f>VLOOKUP(A28,#REF!,291,FALSE)</f>
        <v>#REF!</v>
      </c>
      <c r="J49" s="48" t="e">
        <f>VLOOKUP(A28,#REF!,293,FALSE)</f>
        <v>#REF!</v>
      </c>
      <c r="K49" s="48" t="e">
        <f>VLOOKUP(A28,#REF!,295,FALSE)</f>
        <v>#REF!</v>
      </c>
      <c r="L49" s="48" t="e">
        <f>VLOOKUP(A28,#REF!,297,FALSE)</f>
        <v>#REF!</v>
      </c>
      <c r="M49" s="48" t="e">
        <f>VLOOKUP(A28,#REF!,299,FALSE)</f>
        <v>#REF!</v>
      </c>
      <c r="N49" s="48" t="e">
        <f>VLOOKUP(A28,#REF!,301,FALSE)</f>
        <v>#REF!</v>
      </c>
      <c r="O49" s="48" t="e">
        <f>VLOOKUP(A28,#REF!,303,FALSE)</f>
        <v>#REF!</v>
      </c>
      <c r="P49" s="48" t="e">
        <f>VLOOKUP(A28,#REF!,305,FALSE)</f>
        <v>#REF!</v>
      </c>
      <c r="Q49" s="48" t="e">
        <f>VLOOKUP(A28,#REF!,307,FALSE)</f>
        <v>#REF!</v>
      </c>
      <c r="R49" s="48" t="e">
        <f>VLOOKUP(A28,#REF!,309,FALSE)</f>
        <v>#REF!</v>
      </c>
      <c r="S49" s="48" t="e">
        <f>VLOOKUP(A28,#REF!,311,FALSE)</f>
        <v>#REF!</v>
      </c>
      <c r="T49" s="48" t="e">
        <f>VLOOKUP(A28,#REF!,313,FALSE)</f>
        <v>#REF!</v>
      </c>
      <c r="U49" s="48" t="e">
        <f>VLOOKUP(A28,#REF!,315,FALSE)</f>
        <v>#REF!</v>
      </c>
      <c r="V49" s="48" t="e">
        <f>VLOOKUP(A28,#REF!,317,FALSE)</f>
        <v>#REF!</v>
      </c>
      <c r="W49" s="48" t="e">
        <f>VLOOKUP(A28,#REF!,319,FALSE)</f>
        <v>#REF!</v>
      </c>
      <c r="X49" s="48" t="e">
        <f>VLOOKUP(A28,#REF!,321,FALSE)</f>
        <v>#REF!</v>
      </c>
      <c r="Y49" s="48" t="e">
        <f>VLOOKUP(A28,#REF!,323,FALSE)</f>
        <v>#REF!</v>
      </c>
      <c r="Z49" s="48" t="e">
        <f>VLOOKUP(A28,#REF!,325,FALSE)</f>
        <v>#REF!</v>
      </c>
      <c r="AA49" s="48" t="e">
        <f>VLOOKUP(A28,#REF!,327,FALSE)</f>
        <v>#REF!</v>
      </c>
      <c r="AB49" s="48" t="e">
        <f>VLOOKUP(A28,#REF!,329,FALSE)</f>
        <v>#REF!</v>
      </c>
      <c r="AC49" s="48" t="e">
        <f>VLOOKUP(A28,#REF!,331,FALSE)</f>
        <v>#REF!</v>
      </c>
      <c r="AD49" s="48" t="e">
        <f>VLOOKUP(A28,#REF!,333,FALSE)</f>
        <v>#REF!</v>
      </c>
      <c r="AE49" s="48" t="e">
        <f>VLOOKUP(A28,#REF!,335,FALSE)</f>
        <v>#REF!</v>
      </c>
      <c r="AF49" s="48" t="e">
        <f>VLOOKUP(A28,#REF!,337,FALSE)</f>
        <v>#REF!</v>
      </c>
      <c r="AG49" s="121"/>
      <c r="AH49" s="121"/>
      <c r="AI49" s="121"/>
      <c r="AJ49" s="765"/>
      <c r="AK49" s="121"/>
      <c r="AL49" s="121"/>
      <c r="AM49" s="121"/>
      <c r="AN49" s="121"/>
      <c r="AO49" s="121"/>
      <c r="AP49" s="121"/>
      <c r="AQ49" s="121"/>
      <c r="AR49" s="121"/>
      <c r="AS49" s="121"/>
      <c r="AT49" s="121"/>
      <c r="AU49" s="121"/>
      <c r="AV49" s="121"/>
      <c r="AW49" s="121"/>
      <c r="AX49" s="121"/>
      <c r="AY49" s="121"/>
      <c r="AZ49" s="121"/>
      <c r="BA49" s="121"/>
      <c r="BB49" s="121"/>
      <c r="BC49" s="121"/>
      <c r="BD49" s="121"/>
      <c r="BE49" s="121"/>
      <c r="BF49" s="121"/>
      <c r="BG49" s="121"/>
      <c r="BH49" s="121"/>
      <c r="BI49" s="121"/>
      <c r="BJ49" s="121"/>
      <c r="BK49" s="121"/>
      <c r="BL49" s="121"/>
    </row>
    <row r="50" spans="1:64" s="120" customFormat="1" ht="18" customHeight="1">
      <c r="B50" s="980"/>
      <c r="C50" s="980"/>
      <c r="D50" s="980"/>
      <c r="E50" s="980"/>
      <c r="F50" s="980"/>
      <c r="G50" s="980"/>
      <c r="H50" s="980"/>
      <c r="I50" s="980"/>
      <c r="J50" s="980"/>
      <c r="K50" s="980"/>
      <c r="L50" s="980"/>
      <c r="M50" s="980"/>
      <c r="N50" s="980"/>
      <c r="O50" s="980"/>
      <c r="P50" s="980"/>
      <c r="Q50" s="980"/>
      <c r="R50" s="980"/>
      <c r="S50" s="980"/>
      <c r="T50" s="980"/>
      <c r="U50" s="980"/>
      <c r="V50" s="980"/>
      <c r="W50" s="980"/>
      <c r="X50" s="980"/>
      <c r="Y50" s="980"/>
      <c r="Z50" s="980"/>
      <c r="AA50" s="980"/>
      <c r="AB50" s="980"/>
      <c r="AC50" s="980"/>
      <c r="AD50" s="980"/>
      <c r="AE50" s="980"/>
      <c r="AF50" s="980"/>
      <c r="AG50" s="121"/>
      <c r="AH50" s="121"/>
      <c r="AI50" s="121"/>
      <c r="AJ50" s="765"/>
      <c r="AK50" s="121"/>
      <c r="AL50" s="121"/>
      <c r="AM50" s="121"/>
      <c r="AN50" s="121"/>
      <c r="AO50" s="121"/>
      <c r="AP50" s="121"/>
      <c r="AQ50" s="121"/>
      <c r="AR50" s="121"/>
      <c r="AS50" s="121"/>
      <c r="AT50" s="121"/>
      <c r="AU50" s="121"/>
      <c r="AV50" s="121"/>
      <c r="AW50" s="121"/>
      <c r="AX50" s="121"/>
      <c r="AY50" s="121"/>
      <c r="AZ50" s="121"/>
      <c r="BA50" s="121"/>
      <c r="BB50" s="121"/>
      <c r="BC50" s="121"/>
      <c r="BD50" s="121"/>
      <c r="BE50" s="121"/>
      <c r="BF50" s="121"/>
      <c r="BG50" s="121"/>
      <c r="BH50" s="121"/>
      <c r="BI50" s="121"/>
      <c r="BJ50" s="121"/>
      <c r="BK50" s="121"/>
      <c r="BL50" s="121"/>
    </row>
    <row r="51" spans="1:64" ht="18" customHeight="1">
      <c r="B51" s="880" t="s">
        <v>826</v>
      </c>
      <c r="C51" s="880"/>
      <c r="D51" s="880"/>
      <c r="E51" s="880"/>
      <c r="F51" s="880"/>
      <c r="G51" s="880"/>
      <c r="H51" s="880"/>
      <c r="I51" s="880"/>
      <c r="J51" s="880"/>
      <c r="K51" s="880"/>
      <c r="L51" s="880"/>
      <c r="M51" s="880"/>
      <c r="N51" s="880"/>
      <c r="O51" s="880"/>
      <c r="P51" s="880"/>
      <c r="Q51" s="880"/>
      <c r="R51" s="880"/>
      <c r="S51" s="880"/>
      <c r="T51" s="880"/>
      <c r="U51" s="880"/>
      <c r="V51" s="880"/>
      <c r="W51" s="880"/>
      <c r="X51" s="880"/>
      <c r="Y51" s="880"/>
      <c r="Z51" s="880"/>
      <c r="AA51" s="880"/>
      <c r="AB51" s="880"/>
      <c r="AC51" s="880"/>
      <c r="AD51" s="880"/>
      <c r="AE51" s="880"/>
      <c r="AF51" s="880"/>
      <c r="AG51" s="33"/>
      <c r="AJ51" s="765"/>
    </row>
    <row r="52" spans="1:64" ht="18" customHeight="1">
      <c r="B52" s="15" t="s">
        <v>80</v>
      </c>
      <c r="C52" s="16"/>
      <c r="D52" s="16"/>
      <c r="E52" s="16"/>
      <c r="F52" s="16"/>
      <c r="G52" s="216"/>
      <c r="H52" s="201"/>
      <c r="I52" s="201"/>
      <c r="J52" s="201"/>
      <c r="K52" s="202"/>
      <c r="L52" s="201"/>
      <c r="M52" s="201"/>
      <c r="N52" s="201"/>
      <c r="O52" s="270"/>
      <c r="P52" s="270"/>
      <c r="Q52" s="201"/>
      <c r="R52" s="201"/>
      <c r="S52" s="201"/>
      <c r="T52" s="201"/>
      <c r="U52" s="201"/>
      <c r="V52" s="201"/>
      <c r="W52" s="270"/>
      <c r="X52" s="984" t="str">
        <f>X27</f>
        <v>វិច្ឆិកា ឆ្នាំ ២០២៣</v>
      </c>
      <c r="Y52" s="985"/>
      <c r="Z52" s="985"/>
      <c r="AA52" s="985"/>
      <c r="AB52" s="985"/>
      <c r="AC52" s="985"/>
      <c r="AD52" s="985"/>
      <c r="AE52" s="985"/>
      <c r="AF52" s="986"/>
      <c r="AG52" s="33"/>
      <c r="AJ52" s="765"/>
    </row>
    <row r="53" spans="1:64" ht="18" customHeight="1">
      <c r="A53" s="140" t="e">
        <f>#REF!</f>
        <v>#REF!</v>
      </c>
      <c r="B53" s="20" t="s">
        <v>176</v>
      </c>
      <c r="C53" s="3"/>
      <c r="D53" s="3"/>
      <c r="E53" s="3"/>
      <c r="F53" s="3"/>
      <c r="G53" s="217"/>
      <c r="H53" s="271"/>
      <c r="I53" s="217"/>
      <c r="J53" s="271"/>
      <c r="K53" s="991" t="e">
        <f>VLOOKUP(A53,'Payroll master 总表'!B:AY,3,FALSE)</f>
        <v>#REF!</v>
      </c>
      <c r="L53" s="992"/>
      <c r="M53" s="992"/>
      <c r="N53" s="993"/>
      <c r="O53" s="272" t="s">
        <v>183</v>
      </c>
      <c r="P53" s="273"/>
      <c r="Q53" s="203"/>
      <c r="R53" s="203"/>
      <c r="S53" s="203"/>
      <c r="T53" s="994" t="e">
        <f>#REF!</f>
        <v>#REF!</v>
      </c>
      <c r="U53" s="994"/>
      <c r="V53" s="217"/>
      <c r="W53" s="274"/>
      <c r="X53" s="275" t="s">
        <v>279</v>
      </c>
      <c r="Y53" s="203"/>
      <c r="Z53" s="203"/>
      <c r="AA53" s="203"/>
      <c r="AB53" s="227"/>
      <c r="AC53" s="75"/>
      <c r="AD53" s="139" t="e">
        <f>VLOOKUP(A53,'Payroll master 总表'!B:AY,39,FALSE)</f>
        <v>#REF!</v>
      </c>
      <c r="AE53" s="23" t="s">
        <v>82</v>
      </c>
      <c r="AF53" s="244"/>
      <c r="AG53" s="33"/>
      <c r="AJ53" s="765"/>
    </row>
    <row r="54" spans="1:64" ht="18" customHeight="1">
      <c r="B54" s="55" t="s">
        <v>177</v>
      </c>
      <c r="C54" s="28"/>
      <c r="D54" s="28"/>
      <c r="E54" s="28"/>
      <c r="F54" s="21"/>
      <c r="G54" s="206"/>
      <c r="H54" s="206"/>
      <c r="I54" s="206"/>
      <c r="J54" s="206"/>
      <c r="K54" s="995" t="e">
        <f>VLOOKUP(A53,'Payroll master 总表'!B:AY,1,FALSE)</f>
        <v>#REF!</v>
      </c>
      <c r="L54" s="996"/>
      <c r="M54" s="206"/>
      <c r="N54" s="208"/>
      <c r="O54" s="276" t="s">
        <v>184</v>
      </c>
      <c r="P54" s="273"/>
      <c r="Q54" s="218"/>
      <c r="R54" s="218"/>
      <c r="S54" s="218"/>
      <c r="U54" s="222" t="e">
        <f>VLOOKUP(A53,'Payroll master 总表'!B:AY,15,FALSE)</f>
        <v>#REF!</v>
      </c>
      <c r="V54" s="222"/>
      <c r="W54" s="208"/>
      <c r="X54" s="278" t="s">
        <v>187</v>
      </c>
      <c r="Y54" s="218"/>
      <c r="Z54" s="218"/>
      <c r="AA54" s="218"/>
      <c r="AB54" s="209"/>
      <c r="AC54" s="26"/>
      <c r="AD54" s="139" t="e">
        <f>VLOOKUP(A53,'Payroll master 总表'!B:AY,35,FALSE)</f>
        <v>#REF!</v>
      </c>
      <c r="AE54" s="23" t="s">
        <v>82</v>
      </c>
      <c r="AF54" s="103"/>
      <c r="AG54" s="33"/>
      <c r="AJ54" s="765"/>
    </row>
    <row r="55" spans="1:64" ht="18" customHeight="1">
      <c r="B55" s="24" t="s">
        <v>178</v>
      </c>
      <c r="C55" s="22"/>
      <c r="D55" s="25"/>
      <c r="E55" s="21"/>
      <c r="F55" s="21"/>
      <c r="G55" s="206"/>
      <c r="H55" s="206"/>
      <c r="I55" s="206"/>
      <c r="J55" s="206"/>
      <c r="K55" s="995" t="e">
        <f>VLOOKUP(A53,'Payroll master 总表'!B:AY,5,FALSE)</f>
        <v>#REF!</v>
      </c>
      <c r="L55" s="996"/>
      <c r="M55" s="206"/>
      <c r="N55" s="208"/>
      <c r="O55" s="205" t="s">
        <v>198</v>
      </c>
      <c r="P55" s="273"/>
      <c r="Q55" s="218"/>
      <c r="R55" s="218"/>
      <c r="S55" s="218"/>
      <c r="T55" s="206"/>
      <c r="U55" s="997" t="e">
        <f>VLOOKUP(A53,'Payroll master 总表'!B:AY,8,FALSE)</f>
        <v>#REF!</v>
      </c>
      <c r="V55" s="997"/>
      <c r="W55" s="998"/>
      <c r="X55" s="278" t="s">
        <v>185</v>
      </c>
      <c r="Y55" s="218"/>
      <c r="Z55" s="218"/>
      <c r="AA55" s="218"/>
      <c r="AB55" s="209"/>
      <c r="AC55" s="26"/>
      <c r="AD55" s="139" t="e">
        <f>VLOOKUP(A53,'Payroll master 总表'!B:AY,34,FALSE)</f>
        <v>#REF!</v>
      </c>
      <c r="AE55" s="23" t="s">
        <v>82</v>
      </c>
      <c r="AF55" s="103"/>
      <c r="AG55" s="33"/>
      <c r="AJ55" s="765"/>
    </row>
    <row r="56" spans="1:64" ht="18" customHeight="1">
      <c r="B56" s="58"/>
      <c r="C56" s="28"/>
      <c r="D56" s="28"/>
      <c r="E56" s="28"/>
      <c r="F56" s="28"/>
      <c r="G56" s="206"/>
      <c r="H56" s="206"/>
      <c r="I56" s="206"/>
      <c r="J56" s="206"/>
      <c r="K56" s="280"/>
      <c r="L56" s="281" t="s">
        <v>76</v>
      </c>
      <c r="M56" s="206"/>
      <c r="N56" s="208"/>
      <c r="O56" s="278" t="s">
        <v>199</v>
      </c>
      <c r="P56" s="273"/>
      <c r="Q56" s="218"/>
      <c r="R56" s="218"/>
      <c r="S56" s="218"/>
      <c r="T56" s="218"/>
      <c r="U56" s="218"/>
      <c r="V56" s="218"/>
      <c r="W56" s="230"/>
      <c r="X56" s="278" t="s">
        <v>753</v>
      </c>
      <c r="Y56" s="218"/>
      <c r="Z56" s="218"/>
      <c r="AA56" s="218"/>
      <c r="AB56" s="209"/>
      <c r="AC56" s="26"/>
      <c r="AD56" s="139" t="e">
        <f>VLOOKUP(A53,'Payroll master 总表'!B:AY,33,FALSE)</f>
        <v>#REF!</v>
      </c>
      <c r="AE56" s="23" t="s">
        <v>82</v>
      </c>
      <c r="AF56" s="103"/>
      <c r="AG56" s="33"/>
      <c r="AJ56" s="765"/>
    </row>
    <row r="57" spans="1:64" ht="18" customHeight="1">
      <c r="B57" s="54" t="s">
        <v>196</v>
      </c>
      <c r="C57" s="28"/>
      <c r="D57" s="28"/>
      <c r="E57" s="28"/>
      <c r="F57" s="28"/>
      <c r="G57" s="206"/>
      <c r="H57" s="206"/>
      <c r="I57" s="206"/>
      <c r="J57" s="206"/>
      <c r="K57" s="280"/>
      <c r="L57" s="282" t="e">
        <f>VLOOKUP(A53,'Payroll master 总表'!B:AY,18,FALSE)</f>
        <v>#REF!</v>
      </c>
      <c r="M57" s="206"/>
      <c r="N57" s="208"/>
      <c r="O57" s="283"/>
      <c r="P57" s="273"/>
      <c r="Q57" s="223"/>
      <c r="R57" s="987" t="e">
        <f>U54/26*L57</f>
        <v>#REF!</v>
      </c>
      <c r="S57" s="987"/>
      <c r="T57" s="284" t="s">
        <v>82</v>
      </c>
      <c r="U57" s="223"/>
      <c r="V57" s="223"/>
      <c r="W57" s="285"/>
      <c r="X57" s="278" t="s">
        <v>186</v>
      </c>
      <c r="Y57" s="218"/>
      <c r="Z57" s="218"/>
      <c r="AA57" s="218"/>
      <c r="AB57" s="209"/>
      <c r="AC57" s="26"/>
      <c r="AD57" s="139" t="e">
        <f>VLOOKUP(A53,'Payroll master 总表'!B:AY,37,FALSE)+'Payroll master 总表'!AM10</f>
        <v>#REF!</v>
      </c>
      <c r="AE57" s="23" t="s">
        <v>82</v>
      </c>
      <c r="AF57" s="103"/>
      <c r="AG57" s="33"/>
      <c r="AJ57" s="765"/>
    </row>
    <row r="58" spans="1:64" ht="18" customHeight="1">
      <c r="B58" s="27" t="s">
        <v>528</v>
      </c>
      <c r="C58" s="28"/>
      <c r="D58" s="28"/>
      <c r="E58" s="28"/>
      <c r="F58" s="28"/>
      <c r="G58" s="206"/>
      <c r="H58" s="206"/>
      <c r="I58" s="206"/>
      <c r="J58" s="206"/>
      <c r="K58" s="280"/>
      <c r="L58" s="282" t="e">
        <f>VLOOKUP(A53,'Payroll master 总表'!B:AY,21,FALSE)</f>
        <v>#REF!</v>
      </c>
      <c r="M58" s="206"/>
      <c r="N58" s="208"/>
      <c r="O58" s="283"/>
      <c r="P58" s="273"/>
      <c r="Q58" s="223"/>
      <c r="R58" s="987" t="e">
        <f>VLOOKUP(A53,'Payroll master 总表'!B:AY,29,FALSE)</f>
        <v>#REF!</v>
      </c>
      <c r="S58" s="987"/>
      <c r="T58" s="284" t="s">
        <v>82</v>
      </c>
      <c r="U58" s="223"/>
      <c r="V58" s="223"/>
      <c r="W58" s="285"/>
      <c r="X58" s="278" t="s">
        <v>455</v>
      </c>
      <c r="Y58" s="218"/>
      <c r="Z58" s="218"/>
      <c r="AA58" s="218"/>
      <c r="AB58" s="209"/>
      <c r="AC58" s="26"/>
      <c r="AD58" s="139" t="e">
        <f>VLOOKUP(A53,'Payroll master 总表'!B:AY,32,FALSE)</f>
        <v>#REF!</v>
      </c>
      <c r="AE58" s="23" t="s">
        <v>82</v>
      </c>
      <c r="AF58" s="103"/>
      <c r="AG58" s="33"/>
      <c r="AJ58" s="765"/>
    </row>
    <row r="59" spans="1:64" ht="18" customHeight="1">
      <c r="B59" s="58" t="s">
        <v>534</v>
      </c>
      <c r="C59" s="28"/>
      <c r="D59" s="28"/>
      <c r="E59" s="28"/>
      <c r="F59" s="28"/>
      <c r="G59" s="206"/>
      <c r="H59" s="206"/>
      <c r="I59" s="206"/>
      <c r="J59" s="206"/>
      <c r="K59" s="280"/>
      <c r="L59" s="282" t="e">
        <f>VLOOKUP(A53,'Payroll master 总表'!B:AY,20,FALSE)</f>
        <v>#REF!</v>
      </c>
      <c r="M59" s="206"/>
      <c r="N59" s="208"/>
      <c r="O59" s="283"/>
      <c r="P59" s="273"/>
      <c r="Q59" s="223"/>
      <c r="R59" s="987" t="e">
        <f>VLOOKUP(A53,'Payroll master 总表'!B:AY,27,FALSE)</f>
        <v>#REF!</v>
      </c>
      <c r="S59" s="987"/>
      <c r="T59" s="284" t="s">
        <v>82</v>
      </c>
      <c r="U59" s="223"/>
      <c r="V59" s="223"/>
      <c r="W59" s="285"/>
      <c r="X59" s="278" t="s">
        <v>189</v>
      </c>
      <c r="Y59" s="218"/>
      <c r="Z59" s="218"/>
      <c r="AA59" s="218"/>
      <c r="AB59" s="209"/>
      <c r="AC59" s="26"/>
      <c r="AD59" s="139" t="e">
        <f>VLOOKUP(A53,'Payroll master 总表'!B:AY,31,FALSE)</f>
        <v>#REF!</v>
      </c>
      <c r="AE59" s="23" t="s">
        <v>82</v>
      </c>
      <c r="AF59" s="103"/>
      <c r="AG59" s="33"/>
      <c r="AJ59" s="765"/>
    </row>
    <row r="60" spans="1:64" ht="18" customHeight="1">
      <c r="B60" s="58" t="s">
        <v>195</v>
      </c>
      <c r="C60" s="28"/>
      <c r="D60" s="28"/>
      <c r="E60" s="28"/>
      <c r="F60" s="28"/>
      <c r="G60" s="206"/>
      <c r="H60" s="206"/>
      <c r="I60" s="206"/>
      <c r="J60" s="206"/>
      <c r="K60" s="280"/>
      <c r="L60" s="282" t="e">
        <f>VLOOKUP(A53,'Payroll master 总表'!B:AY,17,FALSE)</f>
        <v>#REF!</v>
      </c>
      <c r="M60" s="206"/>
      <c r="N60" s="208"/>
      <c r="O60" s="283"/>
      <c r="P60" s="273"/>
      <c r="Q60" s="223"/>
      <c r="R60" s="987" t="e">
        <f>U54/26*L60</f>
        <v>#REF!</v>
      </c>
      <c r="S60" s="987"/>
      <c r="T60" s="284" t="s">
        <v>82</v>
      </c>
      <c r="U60" s="223"/>
      <c r="V60" s="223"/>
      <c r="W60" s="285"/>
      <c r="X60" s="278" t="s">
        <v>188</v>
      </c>
      <c r="Y60" s="218"/>
      <c r="Z60" s="218"/>
      <c r="AA60" s="218"/>
      <c r="AB60" s="209"/>
      <c r="AC60" s="26"/>
      <c r="AD60" s="139" t="e">
        <f>VLOOKUP(A53,'Payroll master 总表'!B:AY,36,FALSE)</f>
        <v>#REF!</v>
      </c>
      <c r="AE60" s="23" t="s">
        <v>82</v>
      </c>
      <c r="AF60" s="103"/>
      <c r="AG60" s="33"/>
      <c r="AJ60" s="765"/>
    </row>
    <row r="61" spans="1:64" ht="18" customHeight="1">
      <c r="B61" s="27" t="s">
        <v>179</v>
      </c>
      <c r="C61" s="28"/>
      <c r="D61" s="28"/>
      <c r="E61" s="28"/>
      <c r="F61" s="28"/>
      <c r="G61" s="218"/>
      <c r="H61" s="218"/>
      <c r="I61" s="218"/>
      <c r="J61" s="206"/>
      <c r="K61" s="280"/>
      <c r="L61" s="286"/>
      <c r="M61" s="206"/>
      <c r="N61" s="208"/>
      <c r="O61" s="283"/>
      <c r="P61" s="273"/>
      <c r="Q61" s="223"/>
      <c r="R61" s="987" t="e">
        <f>SUM(R57:S60)</f>
        <v>#REF!</v>
      </c>
      <c r="S61" s="987"/>
      <c r="T61" s="284" t="s">
        <v>82</v>
      </c>
      <c r="U61" s="223"/>
      <c r="V61" s="223"/>
      <c r="W61" s="285"/>
      <c r="X61" s="278" t="s">
        <v>190</v>
      </c>
      <c r="Y61" s="218"/>
      <c r="Z61" s="218"/>
      <c r="AA61" s="218"/>
      <c r="AB61" s="209"/>
      <c r="AC61" s="988" t="e">
        <f>R61+R63+R64+R65+AD53+AD54+AD55+AD56+AD57+AD58+AD59+AD60</f>
        <v>#REF!</v>
      </c>
      <c r="AD61" s="989"/>
      <c r="AF61" s="103"/>
      <c r="AG61" s="33"/>
      <c r="AJ61" s="765"/>
    </row>
    <row r="62" spans="1:64" ht="18" customHeight="1">
      <c r="B62" s="58" t="s">
        <v>197</v>
      </c>
      <c r="C62" s="28"/>
      <c r="D62" s="28"/>
      <c r="E62" s="28"/>
      <c r="F62" s="28"/>
      <c r="G62" s="206"/>
      <c r="H62" s="206"/>
      <c r="I62" s="206"/>
      <c r="J62" s="206"/>
      <c r="K62" s="280"/>
      <c r="L62" s="287" t="s">
        <v>77</v>
      </c>
      <c r="M62" s="288"/>
      <c r="N62" s="211"/>
      <c r="O62" s="278" t="s">
        <v>199</v>
      </c>
      <c r="P62" s="210"/>
      <c r="Q62" s="210"/>
      <c r="R62" s="210"/>
      <c r="S62" s="210"/>
      <c r="T62" s="210"/>
      <c r="U62" s="210"/>
      <c r="V62" s="210"/>
      <c r="W62" s="289"/>
      <c r="X62" s="278" t="s">
        <v>433</v>
      </c>
      <c r="Y62" s="218"/>
      <c r="Z62" s="230"/>
      <c r="AA62" s="290"/>
      <c r="AB62" s="228"/>
      <c r="AC62" s="135" t="e">
        <f>VLOOKUP(A53,'Payroll master 总表'!B:AY,45,FALSE)</f>
        <v>#REF!</v>
      </c>
      <c r="AE62" s="61"/>
      <c r="AF62" s="245"/>
      <c r="AG62" s="33"/>
      <c r="AJ62" s="765"/>
    </row>
    <row r="63" spans="1:64" ht="18" customHeight="1">
      <c r="B63" s="58" t="s">
        <v>180</v>
      </c>
      <c r="C63" s="28"/>
      <c r="D63" s="28"/>
      <c r="E63" s="28"/>
      <c r="F63" s="28"/>
      <c r="G63" s="206"/>
      <c r="H63" s="206"/>
      <c r="I63" s="206"/>
      <c r="J63" s="206"/>
      <c r="K63" s="280"/>
      <c r="L63" s="282" t="e">
        <f>VLOOKUP(A53,'Payroll master 总表'!B:AY,19,FALSE)</f>
        <v>#REF!</v>
      </c>
      <c r="M63" s="206"/>
      <c r="N63" s="208"/>
      <c r="O63" s="283"/>
      <c r="P63" s="273"/>
      <c r="Q63" s="224"/>
      <c r="R63" s="990" t="e">
        <f>VLOOKUP(A53,'Payroll master 总表'!B:AY,26,FALSE)</f>
        <v>#REF!</v>
      </c>
      <c r="S63" s="990"/>
      <c r="T63" s="224" t="s">
        <v>82</v>
      </c>
      <c r="U63" s="224"/>
      <c r="V63" s="224"/>
      <c r="W63" s="228"/>
      <c r="X63" s="278" t="s">
        <v>861</v>
      </c>
      <c r="Y63" s="218"/>
      <c r="Z63" s="230"/>
      <c r="AB63" s="224"/>
      <c r="AD63" s="57"/>
      <c r="AE63" s="999" t="e">
        <f>VLOOKUP(A53,'Payroll master 总表'!B:AY,42,FALSE)</f>
        <v>#REF!</v>
      </c>
      <c r="AF63" s="1000"/>
      <c r="AG63" s="33"/>
      <c r="AJ63" s="765"/>
    </row>
    <row r="64" spans="1:64" ht="18" customHeight="1">
      <c r="B64" s="58" t="s">
        <v>181</v>
      </c>
      <c r="C64" s="28"/>
      <c r="D64" s="28"/>
      <c r="E64" s="28"/>
      <c r="F64" s="28"/>
      <c r="G64" s="206"/>
      <c r="H64" s="206"/>
      <c r="I64" s="206"/>
      <c r="J64" s="206"/>
      <c r="K64" s="280"/>
      <c r="L64" s="282" t="e">
        <f>VLOOKUP(A53,'Payroll master 总表'!B:AY,22,FALSE)</f>
        <v>#REF!</v>
      </c>
      <c r="M64" s="206"/>
      <c r="N64" s="208"/>
      <c r="O64" s="283"/>
      <c r="P64" s="273"/>
      <c r="Q64" s="224"/>
      <c r="R64" s="990" t="e">
        <f>VLOOKUP(A53,'Payroll master 总表'!B:AY,28,FALSE)</f>
        <v>#REF!</v>
      </c>
      <c r="S64" s="990"/>
      <c r="T64" s="224" t="s">
        <v>82</v>
      </c>
      <c r="U64" s="224"/>
      <c r="V64" s="224"/>
      <c r="W64" s="228"/>
      <c r="X64" s="291" t="s">
        <v>244</v>
      </c>
      <c r="Y64" s="218"/>
      <c r="Z64" s="218"/>
      <c r="AA64" s="230"/>
      <c r="AB64" s="229"/>
      <c r="AC64" s="76"/>
      <c r="AD64" s="57" t="e">
        <f>VLOOKUP(A53,'Payroll master 总表'!B:AY,44,FALSE)</f>
        <v>#REF!</v>
      </c>
      <c r="AE64" s="541"/>
      <c r="AF64" s="542"/>
      <c r="AG64" s="33"/>
      <c r="AJ64" s="765"/>
    </row>
    <row r="65" spans="1:64" ht="18" customHeight="1">
      <c r="B65" s="59" t="s">
        <v>182</v>
      </c>
      <c r="C65" s="56"/>
      <c r="D65" s="56"/>
      <c r="E65" s="56"/>
      <c r="F65" s="56"/>
      <c r="G65" s="219"/>
      <c r="H65" s="219"/>
      <c r="I65" s="219"/>
      <c r="J65" s="219"/>
      <c r="K65" s="292"/>
      <c r="L65" s="293" t="e">
        <f>VLOOKUP(A53,'Payroll master 总表'!B:AY,23,FALSE)</f>
        <v>#REF!</v>
      </c>
      <c r="M65" s="219"/>
      <c r="N65" s="212"/>
      <c r="O65" s="294"/>
      <c r="P65" s="295"/>
      <c r="Q65" s="225"/>
      <c r="R65" s="981" t="e">
        <f>VLOOKUP(A53,'Payroll master 总表'!B:AY,30,FALSE)</f>
        <v>#REF!</v>
      </c>
      <c r="S65" s="981"/>
      <c r="T65" s="225" t="s">
        <v>82</v>
      </c>
      <c r="U65" s="225"/>
      <c r="V65" s="225"/>
      <c r="W65" s="225"/>
      <c r="X65" s="278" t="s">
        <v>194</v>
      </c>
      <c r="Y65" s="218"/>
      <c r="Z65" s="218"/>
      <c r="AA65" s="218"/>
      <c r="AB65" s="230"/>
      <c r="AC65" s="26"/>
      <c r="AD65" s="57" t="e">
        <f>AE63+AD64</f>
        <v>#REF!</v>
      </c>
      <c r="AE65" s="49"/>
      <c r="AF65" s="73"/>
      <c r="AG65" s="33"/>
      <c r="AJ65" s="765"/>
    </row>
    <row r="66" spans="1:64" ht="18" customHeight="1">
      <c r="B66" s="29"/>
      <c r="C66" s="30"/>
      <c r="D66" s="31"/>
      <c r="E66" s="30"/>
      <c r="F66" s="32"/>
      <c r="G66" s="220"/>
      <c r="H66" s="220"/>
      <c r="I66" s="220"/>
      <c r="J66" s="220"/>
      <c r="S66" s="220"/>
      <c r="T66" s="220"/>
      <c r="U66" s="220"/>
      <c r="X66" s="297" t="s">
        <v>191</v>
      </c>
      <c r="Y66" s="218"/>
      <c r="Z66" s="218"/>
      <c r="AA66" s="218"/>
      <c r="AB66" s="230"/>
      <c r="AC66" s="982" t="e">
        <f>ROUND((AC61-AD65-AC62),2)</f>
        <v>#REF!</v>
      </c>
      <c r="AD66" s="983"/>
      <c r="AE66" s="49"/>
      <c r="AF66" s="73"/>
      <c r="AG66" s="33"/>
      <c r="AJ66" s="765"/>
    </row>
    <row r="67" spans="1:64" ht="18" customHeight="1">
      <c r="B67" s="35" t="s">
        <v>78</v>
      </c>
      <c r="C67" s="36"/>
      <c r="D67" s="36"/>
      <c r="E67" s="36"/>
      <c r="F67" s="36"/>
      <c r="G67" s="221"/>
      <c r="H67" s="221"/>
      <c r="I67" s="220"/>
      <c r="J67" s="220"/>
      <c r="S67" s="220"/>
      <c r="T67" s="220"/>
      <c r="U67" s="220"/>
      <c r="X67" s="298" t="s">
        <v>432</v>
      </c>
      <c r="Y67" s="299"/>
      <c r="Z67" s="280"/>
      <c r="AA67" s="206"/>
      <c r="AB67" s="231"/>
      <c r="AC67" s="63" t="e">
        <f>INT(AC66)</f>
        <v>#REF!</v>
      </c>
      <c r="AE67" s="62"/>
      <c r="AF67" s="80"/>
      <c r="AG67" s="33"/>
      <c r="AJ67" s="765"/>
    </row>
    <row r="68" spans="1:64" ht="18" customHeight="1">
      <c r="B68" s="37"/>
      <c r="C68" s="38"/>
      <c r="D68" s="39"/>
      <c r="E68" s="38"/>
      <c r="F68" s="38"/>
      <c r="G68" s="202"/>
      <c r="H68" s="202"/>
      <c r="I68" s="220"/>
      <c r="J68" s="220"/>
      <c r="S68" s="220"/>
      <c r="T68" s="220"/>
      <c r="U68" s="220"/>
      <c r="X68" s="300" t="s">
        <v>192</v>
      </c>
      <c r="Y68" s="301"/>
      <c r="Z68" s="302"/>
      <c r="AA68" s="219"/>
      <c r="AB68" s="232"/>
      <c r="AC68" s="77" t="e">
        <f>ROUND((MOD(AC66,1)*4000),-2)</f>
        <v>#REF!</v>
      </c>
      <c r="AD68" s="45"/>
      <c r="AE68" s="45"/>
      <c r="AF68" s="81"/>
      <c r="AG68" s="33"/>
      <c r="AJ68" s="765"/>
    </row>
    <row r="69" spans="1:64" ht="18" customHeight="1">
      <c r="B69" s="29"/>
      <c r="C69" s="30"/>
      <c r="D69" s="31"/>
      <c r="E69" s="30"/>
      <c r="F69" s="30"/>
      <c r="G69" s="220"/>
      <c r="H69" s="220"/>
      <c r="I69" s="220"/>
      <c r="J69" s="220"/>
      <c r="S69" s="220"/>
      <c r="T69" s="220"/>
      <c r="U69" s="220"/>
      <c r="Y69" s="221"/>
      <c r="Z69" s="303"/>
      <c r="AB69" s="233"/>
      <c r="AD69" s="82"/>
      <c r="AE69" s="82"/>
      <c r="AF69" s="84"/>
      <c r="AG69" s="33"/>
      <c r="AJ69" s="765"/>
    </row>
    <row r="70" spans="1:64" ht="18" customHeight="1">
      <c r="B70" s="40" t="s">
        <v>79</v>
      </c>
      <c r="C70" s="41"/>
      <c r="D70" s="41"/>
      <c r="E70" s="41"/>
      <c r="AF70" s="101"/>
      <c r="AG70" s="33"/>
      <c r="AJ70" s="765"/>
    </row>
    <row r="71" spans="1:64" s="10" customFormat="1" ht="18" customHeight="1">
      <c r="B71" s="237">
        <v>1</v>
      </c>
      <c r="C71" s="236">
        <v>2</v>
      </c>
      <c r="D71" s="236">
        <v>3</v>
      </c>
      <c r="E71" s="236">
        <v>4</v>
      </c>
      <c r="F71" s="670">
        <v>5</v>
      </c>
      <c r="G71" s="669">
        <v>6</v>
      </c>
      <c r="H71" s="237">
        <v>7</v>
      </c>
      <c r="I71" s="237">
        <v>8</v>
      </c>
      <c r="J71" s="670">
        <v>9</v>
      </c>
      <c r="K71" s="236">
        <v>10</v>
      </c>
      <c r="L71" s="236">
        <v>11</v>
      </c>
      <c r="M71" s="670">
        <v>12</v>
      </c>
      <c r="N71" s="669">
        <v>13</v>
      </c>
      <c r="O71" s="236">
        <v>14</v>
      </c>
      <c r="P71" s="237">
        <v>15</v>
      </c>
      <c r="Q71" s="236">
        <v>16</v>
      </c>
      <c r="R71" s="236">
        <v>17</v>
      </c>
      <c r="S71" s="236">
        <v>18</v>
      </c>
      <c r="T71" s="670">
        <v>19</v>
      </c>
      <c r="U71" s="669">
        <v>20</v>
      </c>
      <c r="V71" s="236">
        <v>21</v>
      </c>
      <c r="W71" s="237">
        <v>22</v>
      </c>
      <c r="X71" s="236">
        <v>23</v>
      </c>
      <c r="Y71" s="237">
        <v>24</v>
      </c>
      <c r="Z71" s="236">
        <v>25</v>
      </c>
      <c r="AA71" s="670">
        <v>26</v>
      </c>
      <c r="AB71" s="697">
        <v>27</v>
      </c>
      <c r="AC71" s="670">
        <v>28</v>
      </c>
      <c r="AD71" s="237">
        <v>29</v>
      </c>
      <c r="AE71" s="236">
        <v>30</v>
      </c>
      <c r="AF71" s="236">
        <v>31</v>
      </c>
      <c r="AG71" s="11"/>
      <c r="AH71" s="11"/>
      <c r="AI71" s="11"/>
      <c r="AJ71" s="765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</row>
    <row r="72" spans="1:64" s="118" customFormat="1" ht="18" customHeight="1">
      <c r="B72" s="48" t="e">
        <f>VLOOKUP(A53,#REF!,276,FALSE)</f>
        <v>#REF!</v>
      </c>
      <c r="C72" s="48" t="e">
        <f>VLOOKUP(A53,#REF!,278,FALSE)</f>
        <v>#REF!</v>
      </c>
      <c r="D72" s="48" t="e">
        <f>VLOOKUP(A53,#REF!,280,FALSE)</f>
        <v>#REF!</v>
      </c>
      <c r="E72" s="48" t="e">
        <f>VLOOKUP(A53,#REF!,282,FALSE)</f>
        <v>#REF!</v>
      </c>
      <c r="F72" s="48" t="e">
        <f>VLOOKUP(A53,#REF!,284,FALSE)</f>
        <v>#REF!</v>
      </c>
      <c r="G72" s="48" t="e">
        <f>VLOOKUP(A53,#REF!,286,FALSE)</f>
        <v>#REF!</v>
      </c>
      <c r="H72" s="48" t="e">
        <f>VLOOKUP(A53,#REF!,288,FALSE)</f>
        <v>#REF!</v>
      </c>
      <c r="I72" s="48" t="e">
        <f>VLOOKUP(A53,#REF!,290,FALSE)</f>
        <v>#REF!</v>
      </c>
      <c r="J72" s="48" t="e">
        <f>VLOOKUP(A53,#REF!,292,FALSE)</f>
        <v>#REF!</v>
      </c>
      <c r="K72" s="48" t="e">
        <f>VLOOKUP(A53,#REF!,294,FALSE)</f>
        <v>#REF!</v>
      </c>
      <c r="L72" s="48" t="e">
        <f>VLOOKUP(A53,#REF!,296,FALSE)</f>
        <v>#REF!</v>
      </c>
      <c r="M72" s="48" t="e">
        <f>VLOOKUP(A53,#REF!,298,FALSE)</f>
        <v>#REF!</v>
      </c>
      <c r="N72" s="48" t="e">
        <f>VLOOKUP(A53,#REF!,300,FALSE)</f>
        <v>#REF!</v>
      </c>
      <c r="O72" s="48" t="e">
        <f>VLOOKUP(A53,#REF!,302,FALSE)</f>
        <v>#REF!</v>
      </c>
      <c r="P72" s="48" t="e">
        <f>VLOOKUP(A53,#REF!,304,FALSE)</f>
        <v>#REF!</v>
      </c>
      <c r="Q72" s="48" t="e">
        <f>VLOOKUP(A53,#REF!,306,FALSE)</f>
        <v>#REF!</v>
      </c>
      <c r="R72" s="48" t="e">
        <f>VLOOKUP(A53,#REF!,308,FALSE)</f>
        <v>#REF!</v>
      </c>
      <c r="S72" s="48" t="e">
        <f>VLOOKUP(A53,#REF!,310,FALSE)</f>
        <v>#REF!</v>
      </c>
      <c r="T72" s="48" t="e">
        <f>VLOOKUP(A53,#REF!,312,FALSE)</f>
        <v>#REF!</v>
      </c>
      <c r="U72" s="48" t="e">
        <f>VLOOKUP(A53,#REF!,314,FALSE)</f>
        <v>#REF!</v>
      </c>
      <c r="V72" s="48" t="e">
        <f>VLOOKUP(A53,#REF!,316,FALSE)</f>
        <v>#REF!</v>
      </c>
      <c r="W72" s="48" t="e">
        <f>VLOOKUP(A53,#REF!,318,FALSE)</f>
        <v>#REF!</v>
      </c>
      <c r="X72" s="48" t="e">
        <f>VLOOKUP(A53,#REF!,320,FALSE)</f>
        <v>#REF!</v>
      </c>
      <c r="Y72" s="48" t="e">
        <f>VLOOKUP(A53,#REF!,322,FALSE)</f>
        <v>#REF!</v>
      </c>
      <c r="Z72" s="48" t="e">
        <f>VLOOKUP(A53,#REF!,324,FALSE)</f>
        <v>#REF!</v>
      </c>
      <c r="AA72" s="48" t="e">
        <f>VLOOKUP(A53,#REF!,326,FALSE)</f>
        <v>#REF!</v>
      </c>
      <c r="AB72" s="48" t="e">
        <f>VLOOKUP(A53,#REF!,328,FALSE)</f>
        <v>#REF!</v>
      </c>
      <c r="AC72" s="48" t="e">
        <f>VLOOKUP(A53,#REF!,330,FALSE)</f>
        <v>#REF!</v>
      </c>
      <c r="AD72" s="48" t="e">
        <f>VLOOKUP(A53,#REF!,332,FALSE)</f>
        <v>#REF!</v>
      </c>
      <c r="AE72" s="48" t="e">
        <f>VLOOKUP(A53,#REF!,334,FALSE)</f>
        <v>#REF!</v>
      </c>
      <c r="AF72" s="48" t="e">
        <f>VLOOKUP(A53,#REF!,336,FALSE)</f>
        <v>#REF!</v>
      </c>
      <c r="AG72" s="119"/>
      <c r="AH72" s="119"/>
      <c r="AI72" s="119"/>
      <c r="AJ72" s="765"/>
      <c r="AK72" s="119"/>
      <c r="AL72" s="119"/>
      <c r="AM72" s="119"/>
      <c r="AN72" s="119"/>
      <c r="AO72" s="119"/>
      <c r="AP72" s="119"/>
      <c r="AQ72" s="119"/>
      <c r="AR72" s="119"/>
      <c r="AS72" s="119"/>
      <c r="AT72" s="119"/>
      <c r="AU72" s="119"/>
      <c r="AV72" s="119"/>
      <c r="AW72" s="119"/>
      <c r="AX72" s="119"/>
      <c r="AY72" s="119"/>
      <c r="AZ72" s="119"/>
      <c r="BA72" s="119"/>
      <c r="BB72" s="119"/>
      <c r="BC72" s="119"/>
      <c r="BD72" s="119"/>
      <c r="BE72" s="119"/>
      <c r="BF72" s="119"/>
      <c r="BG72" s="119"/>
      <c r="BH72" s="119"/>
      <c r="BI72" s="119"/>
      <c r="BJ72" s="119"/>
      <c r="BK72" s="119"/>
      <c r="BL72" s="119"/>
    </row>
    <row r="73" spans="1:64" s="118" customFormat="1" ht="18" customHeight="1">
      <c r="B73" s="48" t="e">
        <f>VLOOKUP(A53,#REF!,53,FALSE)</f>
        <v>#REF!</v>
      </c>
      <c r="C73" s="48" t="e">
        <f>VLOOKUP(A53,#REF!,54,FALSE)</f>
        <v>#REF!</v>
      </c>
      <c r="D73" s="48" t="e">
        <f>VLOOKUP(A53,#REF!,55,FALSE)</f>
        <v>#REF!</v>
      </c>
      <c r="E73" s="48" t="e">
        <f>VLOOKUP(A53,#REF!,56,FALSE)</f>
        <v>#REF!</v>
      </c>
      <c r="F73" s="48" t="e">
        <f>VLOOKUP(A53,#REF!,57,FALSE)</f>
        <v>#REF!</v>
      </c>
      <c r="G73" s="48" t="e">
        <f>VLOOKUP(A53,#REF!,58,FALSE)</f>
        <v>#REF!</v>
      </c>
      <c r="H73" s="48" t="e">
        <f>VLOOKUP(A53,#REF!,59,FALSE)</f>
        <v>#REF!</v>
      </c>
      <c r="I73" s="48" t="e">
        <f>VLOOKUP(A53,#REF!,60,FALSE)</f>
        <v>#REF!</v>
      </c>
      <c r="J73" s="48" t="e">
        <f>VLOOKUP(A53,#REF!,61,FALSE)</f>
        <v>#REF!</v>
      </c>
      <c r="K73" s="48" t="e">
        <f>VLOOKUP(A53,#REF!,62,FALSE)</f>
        <v>#REF!</v>
      </c>
      <c r="L73" s="48" t="e">
        <f>VLOOKUP(A53,#REF!,63,FALSE)</f>
        <v>#REF!</v>
      </c>
      <c r="M73" s="48" t="e">
        <f>VLOOKUP(A53,#REF!,64,FALSE)</f>
        <v>#REF!</v>
      </c>
      <c r="N73" s="48" t="e">
        <f>VLOOKUP(A53,#REF!,65,FALSE)</f>
        <v>#REF!</v>
      </c>
      <c r="O73" s="48" t="e">
        <f>VLOOKUP(A53,#REF!,66,FALSE)</f>
        <v>#REF!</v>
      </c>
      <c r="P73" s="48" t="e">
        <f>VLOOKUP(A53,#REF!,67,FALSE)</f>
        <v>#REF!</v>
      </c>
      <c r="Q73" s="48" t="e">
        <f>VLOOKUP(A53,#REF!,68,FALSE)</f>
        <v>#REF!</v>
      </c>
      <c r="R73" s="48" t="e">
        <f>VLOOKUP(A53,#REF!,69,FALSE)</f>
        <v>#REF!</v>
      </c>
      <c r="S73" s="48" t="e">
        <f>VLOOKUP(A53,#REF!,70,FALSE)</f>
        <v>#REF!</v>
      </c>
      <c r="T73" s="48" t="e">
        <f>VLOOKUP(A53,#REF!,71,FALSE)</f>
        <v>#REF!</v>
      </c>
      <c r="U73" s="48" t="e">
        <f>VLOOKUP(A53,#REF!,72,FALSE)</f>
        <v>#REF!</v>
      </c>
      <c r="V73" s="48" t="e">
        <f>VLOOKUP(A53,#REF!,73,FALSE)</f>
        <v>#REF!</v>
      </c>
      <c r="W73" s="48" t="e">
        <f>VLOOKUP(A53,#REF!,74,FALSE)</f>
        <v>#REF!</v>
      </c>
      <c r="X73" s="48" t="e">
        <f>VLOOKUP(A53,#REF!,75,FALSE)</f>
        <v>#REF!</v>
      </c>
      <c r="Y73" s="48" t="e">
        <f>VLOOKUP(A53,#REF!,76,FALSE)</f>
        <v>#REF!</v>
      </c>
      <c r="Z73" s="48" t="e">
        <f>VLOOKUP(A53,#REF!,77,FALSE)</f>
        <v>#REF!</v>
      </c>
      <c r="AA73" s="48" t="e">
        <f>VLOOKUP(A53,#REF!,78,FALSE)</f>
        <v>#REF!</v>
      </c>
      <c r="AB73" s="48" t="e">
        <f>VLOOKUP(A53,#REF!,79,FALSE)</f>
        <v>#REF!</v>
      </c>
      <c r="AC73" s="48" t="e">
        <f>VLOOKUP(A53,#REF!,80,FALSE)</f>
        <v>#REF!</v>
      </c>
      <c r="AD73" s="48" t="e">
        <f>VLOOKUP(A53,#REF!,81,FALSE)</f>
        <v>#REF!</v>
      </c>
      <c r="AE73" s="48" t="e">
        <f>VLOOKUP(A53,#REF!,82,FALSE)</f>
        <v>#REF!</v>
      </c>
      <c r="AF73" s="48" t="e">
        <f>VLOOKUP(A53,#REF!,83,FALSE)</f>
        <v>#REF!</v>
      </c>
      <c r="AG73" s="119"/>
      <c r="AH73" s="119"/>
      <c r="AI73" s="119"/>
      <c r="AJ73" s="765"/>
      <c r="AK73" s="119"/>
      <c r="AL73" s="119"/>
      <c r="AM73" s="119"/>
      <c r="AN73" s="119"/>
      <c r="AO73" s="119"/>
      <c r="AP73" s="119"/>
      <c r="AQ73" s="119"/>
      <c r="AR73" s="119"/>
      <c r="AS73" s="119"/>
      <c r="AT73" s="119"/>
      <c r="AU73" s="119"/>
      <c r="AV73" s="119"/>
      <c r="AW73" s="119"/>
      <c r="AX73" s="119"/>
      <c r="AY73" s="119"/>
      <c r="AZ73" s="119"/>
      <c r="BA73" s="119"/>
      <c r="BB73" s="119"/>
      <c r="BC73" s="119"/>
      <c r="BD73" s="119"/>
      <c r="BE73" s="119"/>
      <c r="BF73" s="119"/>
      <c r="BG73" s="119"/>
      <c r="BH73" s="119"/>
      <c r="BI73" s="119"/>
      <c r="BJ73" s="119"/>
      <c r="BK73" s="119"/>
      <c r="BL73" s="119"/>
    </row>
    <row r="74" spans="1:64" s="120" customFormat="1" ht="18" customHeight="1">
      <c r="B74" s="48" t="e">
        <f>VLOOKUP(A53,#REF!,277,FALSE)</f>
        <v>#REF!</v>
      </c>
      <c r="C74" s="48" t="e">
        <f>VLOOKUP(A53,#REF!,279,FALSE)</f>
        <v>#REF!</v>
      </c>
      <c r="D74" s="48" t="e">
        <f>VLOOKUP(A53,#REF!,281,FALSE)</f>
        <v>#REF!</v>
      </c>
      <c r="E74" s="48" t="e">
        <f>VLOOKUP(A53,#REF!,283,FALSE)</f>
        <v>#REF!</v>
      </c>
      <c r="F74" s="48" t="e">
        <f>VLOOKUP(A53,#REF!,285,FALSE)</f>
        <v>#REF!</v>
      </c>
      <c r="G74" s="48" t="e">
        <f>VLOOKUP(A53,#REF!,287,FALSE)</f>
        <v>#REF!</v>
      </c>
      <c r="H74" s="48" t="e">
        <f>VLOOKUP(A53,#REF!,289,FALSE)</f>
        <v>#REF!</v>
      </c>
      <c r="I74" s="48" t="e">
        <f>VLOOKUP(A53,#REF!,291,FALSE)</f>
        <v>#REF!</v>
      </c>
      <c r="J74" s="48" t="e">
        <f>VLOOKUP(A53,#REF!,293,FALSE)</f>
        <v>#REF!</v>
      </c>
      <c r="K74" s="48" t="e">
        <f>VLOOKUP(A53,#REF!,295,FALSE)</f>
        <v>#REF!</v>
      </c>
      <c r="L74" s="48" t="e">
        <f>VLOOKUP(A53,#REF!,297,FALSE)</f>
        <v>#REF!</v>
      </c>
      <c r="M74" s="48" t="e">
        <f>VLOOKUP(A53,#REF!,299,FALSE)</f>
        <v>#REF!</v>
      </c>
      <c r="N74" s="48" t="e">
        <f>VLOOKUP(A53,#REF!,301,FALSE)</f>
        <v>#REF!</v>
      </c>
      <c r="O74" s="48" t="e">
        <f>VLOOKUP(A53,#REF!,303,FALSE)</f>
        <v>#REF!</v>
      </c>
      <c r="P74" s="48" t="e">
        <f>VLOOKUP(A53,#REF!,305,FALSE)</f>
        <v>#REF!</v>
      </c>
      <c r="Q74" s="48" t="e">
        <f>VLOOKUP(A53,#REF!,307,FALSE)</f>
        <v>#REF!</v>
      </c>
      <c r="R74" s="48" t="e">
        <f>VLOOKUP(A53,#REF!,309,FALSE)</f>
        <v>#REF!</v>
      </c>
      <c r="S74" s="48" t="e">
        <f>VLOOKUP(A53,#REF!,311,FALSE)</f>
        <v>#REF!</v>
      </c>
      <c r="T74" s="48" t="e">
        <f>VLOOKUP(A53,#REF!,313,FALSE)</f>
        <v>#REF!</v>
      </c>
      <c r="U74" s="48" t="e">
        <f>VLOOKUP(A53,#REF!,315,FALSE)</f>
        <v>#REF!</v>
      </c>
      <c r="V74" s="48" t="e">
        <f>VLOOKUP(A53,#REF!,317,FALSE)</f>
        <v>#REF!</v>
      </c>
      <c r="W74" s="48" t="e">
        <f>VLOOKUP(A53,#REF!,319,FALSE)</f>
        <v>#REF!</v>
      </c>
      <c r="X74" s="48" t="e">
        <f>VLOOKUP(A53,#REF!,321,FALSE)</f>
        <v>#REF!</v>
      </c>
      <c r="Y74" s="48" t="e">
        <f>VLOOKUP(A53,#REF!,323,FALSE)</f>
        <v>#REF!</v>
      </c>
      <c r="Z74" s="48" t="e">
        <f>VLOOKUP(A53,#REF!,325,FALSE)</f>
        <v>#REF!</v>
      </c>
      <c r="AA74" s="48" t="e">
        <f>VLOOKUP(A53,#REF!,327,FALSE)</f>
        <v>#REF!</v>
      </c>
      <c r="AB74" s="48" t="e">
        <f>VLOOKUP(A53,#REF!,329,FALSE)</f>
        <v>#REF!</v>
      </c>
      <c r="AC74" s="48" t="e">
        <f>VLOOKUP(A53,#REF!,331,FALSE)</f>
        <v>#REF!</v>
      </c>
      <c r="AD74" s="48" t="e">
        <f>VLOOKUP(A53,#REF!,333,FALSE)</f>
        <v>#REF!</v>
      </c>
      <c r="AE74" s="48" t="e">
        <f>VLOOKUP(A53,#REF!,335,FALSE)</f>
        <v>#REF!</v>
      </c>
      <c r="AF74" s="48" t="e">
        <f>VLOOKUP(A53,#REF!,337,FALSE)</f>
        <v>#REF!</v>
      </c>
      <c r="AG74" s="121"/>
      <c r="AH74" s="121"/>
      <c r="AI74" s="121"/>
      <c r="AJ74" s="765"/>
      <c r="AK74" s="121"/>
      <c r="AL74" s="121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1"/>
      <c r="BD74" s="121"/>
      <c r="BE74" s="121"/>
      <c r="BF74" s="121"/>
      <c r="BG74" s="121"/>
      <c r="BH74" s="121"/>
      <c r="BI74" s="121"/>
      <c r="BJ74" s="121"/>
      <c r="BK74" s="121"/>
      <c r="BL74" s="121"/>
    </row>
    <row r="75" spans="1:64" s="120" customFormat="1" ht="18" customHeight="1">
      <c r="B75" s="980"/>
      <c r="C75" s="980"/>
      <c r="D75" s="980"/>
      <c r="E75" s="980"/>
      <c r="F75" s="980"/>
      <c r="G75" s="980"/>
      <c r="H75" s="980"/>
      <c r="I75" s="980"/>
      <c r="J75" s="980"/>
      <c r="K75" s="980"/>
      <c r="L75" s="980"/>
      <c r="M75" s="980"/>
      <c r="N75" s="980"/>
      <c r="O75" s="980"/>
      <c r="P75" s="980"/>
      <c r="Q75" s="980"/>
      <c r="R75" s="980"/>
      <c r="S75" s="980"/>
      <c r="T75" s="980"/>
      <c r="U75" s="980"/>
      <c r="V75" s="980"/>
      <c r="W75" s="980"/>
      <c r="X75" s="980"/>
      <c r="Y75" s="980"/>
      <c r="Z75" s="980"/>
      <c r="AA75" s="980"/>
      <c r="AB75" s="980"/>
      <c r="AC75" s="980"/>
      <c r="AD75" s="980"/>
      <c r="AE75" s="980"/>
      <c r="AF75" s="980"/>
      <c r="AH75" s="121"/>
      <c r="AI75" s="121"/>
      <c r="AJ75" s="765"/>
      <c r="AK75" s="121"/>
      <c r="AL75" s="121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1"/>
      <c r="BD75" s="121"/>
      <c r="BE75" s="121"/>
      <c r="BF75" s="121"/>
      <c r="BG75" s="121"/>
      <c r="BH75" s="121"/>
      <c r="BI75" s="121"/>
      <c r="BJ75" s="121"/>
      <c r="BK75" s="121"/>
      <c r="BL75" s="121"/>
    </row>
    <row r="76" spans="1:64" s="65" customFormat="1" ht="18" customHeight="1">
      <c r="B76" s="880" t="s">
        <v>826</v>
      </c>
      <c r="C76" s="880"/>
      <c r="D76" s="880"/>
      <c r="E76" s="880"/>
      <c r="F76" s="880"/>
      <c r="G76" s="880"/>
      <c r="H76" s="880"/>
      <c r="I76" s="880"/>
      <c r="J76" s="880"/>
      <c r="K76" s="880"/>
      <c r="L76" s="880"/>
      <c r="M76" s="880"/>
      <c r="N76" s="880"/>
      <c r="O76" s="880"/>
      <c r="P76" s="880"/>
      <c r="Q76" s="880"/>
      <c r="R76" s="880"/>
      <c r="S76" s="880"/>
      <c r="T76" s="880"/>
      <c r="U76" s="880"/>
      <c r="V76" s="880"/>
      <c r="W76" s="880"/>
      <c r="X76" s="880"/>
      <c r="Y76" s="880"/>
      <c r="Z76" s="880"/>
      <c r="AA76" s="880"/>
      <c r="AB76" s="880"/>
      <c r="AC76" s="880"/>
      <c r="AD76" s="880"/>
      <c r="AE76" s="880"/>
      <c r="AF76" s="880"/>
      <c r="AG76" s="64"/>
      <c r="AH76" s="64"/>
      <c r="AI76" s="64"/>
      <c r="AJ76" s="765"/>
      <c r="AK76" s="64"/>
      <c r="AL76" s="64"/>
      <c r="AM76" s="64"/>
      <c r="AN76" s="64"/>
      <c r="AO76" s="64"/>
      <c r="AP76" s="64"/>
      <c r="AQ76" s="64"/>
      <c r="AR76" s="64"/>
      <c r="AS76" s="64"/>
      <c r="AT76" s="64"/>
      <c r="AU76" s="64"/>
      <c r="AV76" s="64"/>
      <c r="AW76" s="64"/>
      <c r="AX76" s="64"/>
      <c r="AY76" s="64"/>
      <c r="AZ76" s="64"/>
      <c r="BA76" s="64"/>
      <c r="BB76" s="64"/>
      <c r="BC76" s="64"/>
      <c r="BD76" s="64"/>
      <c r="BE76" s="64"/>
      <c r="BF76" s="64"/>
      <c r="BG76" s="64"/>
      <c r="BH76" s="64"/>
      <c r="BI76" s="64"/>
      <c r="BJ76" s="64"/>
      <c r="BK76" s="64"/>
      <c r="BL76" s="64"/>
    </row>
    <row r="77" spans="1:64" s="140" customFormat="1" ht="18" customHeight="1">
      <c r="B77" s="15" t="s">
        <v>80</v>
      </c>
      <c r="C77" s="16"/>
      <c r="D77" s="16"/>
      <c r="E77" s="16"/>
      <c r="F77" s="16"/>
      <c r="G77" s="216"/>
      <c r="H77" s="201"/>
      <c r="I77" s="201"/>
      <c r="J77" s="201"/>
      <c r="K77" s="202"/>
      <c r="L77" s="201"/>
      <c r="M77" s="201"/>
      <c r="N77" s="201"/>
      <c r="O77" s="270"/>
      <c r="P77" s="270"/>
      <c r="Q77" s="201"/>
      <c r="R77" s="201"/>
      <c r="S77" s="201"/>
      <c r="T77" s="201"/>
      <c r="U77" s="201"/>
      <c r="V77" s="201"/>
      <c r="W77" s="270"/>
      <c r="X77" s="984" t="str">
        <f>X52</f>
        <v>វិច្ឆិកា ឆ្នាំ ២០២៣</v>
      </c>
      <c r="Y77" s="985"/>
      <c r="Z77" s="985"/>
      <c r="AA77" s="985"/>
      <c r="AB77" s="985"/>
      <c r="AC77" s="985"/>
      <c r="AD77" s="985"/>
      <c r="AE77" s="985"/>
      <c r="AF77" s="986"/>
      <c r="AG77" s="33"/>
      <c r="AH77" s="33"/>
      <c r="AI77" s="33"/>
      <c r="AJ77" s="765"/>
      <c r="AK77" s="33"/>
      <c r="AL77" s="33"/>
      <c r="AM77" s="33"/>
      <c r="AN77" s="33"/>
      <c r="AO77" s="33"/>
      <c r="AP77" s="33"/>
      <c r="AQ77" s="33"/>
      <c r="AR77" s="33"/>
      <c r="AS77" s="33"/>
      <c r="AT77" s="33"/>
      <c r="AU77" s="33"/>
      <c r="AV77" s="33"/>
      <c r="AW77" s="33"/>
      <c r="AX77" s="33"/>
      <c r="AY77" s="33"/>
      <c r="AZ77" s="33"/>
      <c r="BA77" s="33"/>
      <c r="BB77" s="33"/>
      <c r="BC77" s="33"/>
      <c r="BD77" s="33"/>
      <c r="BE77" s="33"/>
      <c r="BF77" s="33"/>
      <c r="BG77" s="33"/>
      <c r="BH77" s="33"/>
      <c r="BI77" s="33"/>
      <c r="BJ77" s="33"/>
      <c r="BK77" s="33"/>
      <c r="BL77" s="33"/>
    </row>
    <row r="78" spans="1:64" s="65" customFormat="1" ht="18" customHeight="1">
      <c r="A78" s="65" t="e">
        <f>#REF!</f>
        <v>#REF!</v>
      </c>
      <c r="B78" s="20" t="s">
        <v>176</v>
      </c>
      <c r="C78" s="3"/>
      <c r="D78" s="3"/>
      <c r="E78" s="3"/>
      <c r="F78" s="3"/>
      <c r="G78" s="217"/>
      <c r="H78" s="271"/>
      <c r="I78" s="217"/>
      <c r="J78" s="271"/>
      <c r="K78" s="991" t="e">
        <f>VLOOKUP(A78,'Payroll master 总表'!B:AY,3,FALSE)</f>
        <v>#REF!</v>
      </c>
      <c r="L78" s="992"/>
      <c r="M78" s="992"/>
      <c r="N78" s="993"/>
      <c r="O78" s="272" t="s">
        <v>183</v>
      </c>
      <c r="P78" s="273"/>
      <c r="Q78" s="203"/>
      <c r="R78" s="203"/>
      <c r="S78" s="203"/>
      <c r="T78" s="994" t="e">
        <f>#REF!</f>
        <v>#REF!</v>
      </c>
      <c r="U78" s="994"/>
      <c r="V78" s="217"/>
      <c r="W78" s="274"/>
      <c r="X78" s="275" t="s">
        <v>279</v>
      </c>
      <c r="Y78" s="203"/>
      <c r="Z78" s="203"/>
      <c r="AA78" s="203"/>
      <c r="AB78" s="227"/>
      <c r="AC78" s="75"/>
      <c r="AD78" s="139" t="e">
        <f>VLOOKUP(A78,'Payroll master 总表'!B:AY,39,FALSE)</f>
        <v>#REF!</v>
      </c>
      <c r="AE78" s="23" t="s">
        <v>82</v>
      </c>
      <c r="AF78" s="244"/>
      <c r="AG78" s="64"/>
      <c r="AH78" s="64"/>
      <c r="AI78" s="64"/>
      <c r="AJ78" s="765"/>
      <c r="AK78" s="64"/>
      <c r="AL78" s="64"/>
      <c r="AM78" s="64"/>
      <c r="AN78" s="64"/>
      <c r="AO78" s="64"/>
      <c r="AP78" s="64"/>
      <c r="AQ78" s="64"/>
      <c r="AR78" s="64"/>
      <c r="AS78" s="64"/>
      <c r="AT78" s="64"/>
      <c r="AU78" s="64"/>
      <c r="AV78" s="64"/>
      <c r="AW78" s="64"/>
      <c r="AX78" s="64"/>
      <c r="AY78" s="64"/>
      <c r="AZ78" s="64"/>
      <c r="BA78" s="64"/>
      <c r="BB78" s="64"/>
      <c r="BC78" s="64"/>
      <c r="BD78" s="64"/>
      <c r="BE78" s="64"/>
      <c r="BF78" s="64"/>
      <c r="BG78" s="64"/>
      <c r="BH78" s="64"/>
      <c r="BI78" s="64"/>
      <c r="BJ78" s="64"/>
      <c r="BK78" s="64"/>
      <c r="BL78" s="64"/>
    </row>
    <row r="79" spans="1:64" s="65" customFormat="1" ht="18" customHeight="1">
      <c r="B79" s="55" t="s">
        <v>177</v>
      </c>
      <c r="C79" s="28"/>
      <c r="D79" s="28"/>
      <c r="E79" s="28"/>
      <c r="F79" s="21"/>
      <c r="G79" s="206"/>
      <c r="H79" s="206"/>
      <c r="I79" s="206"/>
      <c r="J79" s="206"/>
      <c r="K79" s="995" t="e">
        <f>VLOOKUP(A78,'Payroll master 总表'!B:AY,1,FALSE)</f>
        <v>#REF!</v>
      </c>
      <c r="L79" s="996"/>
      <c r="M79" s="206"/>
      <c r="N79" s="208"/>
      <c r="O79" s="276" t="s">
        <v>184</v>
      </c>
      <c r="P79" s="273"/>
      <c r="Q79" s="218"/>
      <c r="R79" s="218"/>
      <c r="S79" s="218"/>
      <c r="T79" s="199"/>
      <c r="U79" s="222" t="e">
        <f>VLOOKUP(A78,'Payroll master 总表'!B:AY,15,FALSE)</f>
        <v>#REF!</v>
      </c>
      <c r="V79" s="222"/>
      <c r="W79" s="208"/>
      <c r="X79" s="278" t="s">
        <v>187</v>
      </c>
      <c r="Y79" s="218"/>
      <c r="Z79" s="218"/>
      <c r="AA79" s="218"/>
      <c r="AB79" s="209"/>
      <c r="AC79" s="26"/>
      <c r="AD79" s="139" t="e">
        <f>VLOOKUP(A78,'Payroll master 总表'!B:AY,35,FALSE)</f>
        <v>#REF!</v>
      </c>
      <c r="AE79" s="23" t="s">
        <v>82</v>
      </c>
      <c r="AF79" s="103"/>
      <c r="AG79" s="64"/>
      <c r="AH79" s="64"/>
      <c r="AI79" s="64"/>
      <c r="AJ79" s="765"/>
      <c r="AK79" s="64"/>
      <c r="AL79" s="64"/>
      <c r="AM79" s="64"/>
      <c r="AN79" s="64"/>
      <c r="AO79" s="64"/>
      <c r="AP79" s="64"/>
      <c r="AQ79" s="64"/>
      <c r="AR79" s="64"/>
      <c r="AS79" s="64"/>
      <c r="AT79" s="64"/>
      <c r="AU79" s="64"/>
      <c r="AV79" s="64"/>
      <c r="AW79" s="64"/>
      <c r="AX79" s="64"/>
      <c r="AY79" s="64"/>
      <c r="AZ79" s="64"/>
      <c r="BA79" s="64"/>
      <c r="BB79" s="64"/>
      <c r="BC79" s="64"/>
      <c r="BD79" s="64"/>
      <c r="BE79" s="64"/>
      <c r="BF79" s="64"/>
      <c r="BG79" s="64"/>
      <c r="BH79" s="64"/>
      <c r="BI79" s="64"/>
      <c r="BJ79" s="64"/>
      <c r="BK79" s="64"/>
      <c r="BL79" s="64"/>
    </row>
    <row r="80" spans="1:64" s="65" customFormat="1" ht="18" customHeight="1">
      <c r="B80" s="24" t="s">
        <v>178</v>
      </c>
      <c r="C80" s="22"/>
      <c r="D80" s="25"/>
      <c r="E80" s="21"/>
      <c r="F80" s="21"/>
      <c r="G80" s="206"/>
      <c r="H80" s="206"/>
      <c r="I80" s="206"/>
      <c r="J80" s="206"/>
      <c r="K80" s="995" t="e">
        <f>VLOOKUP(A78,'Payroll master 总表'!B:AY,5,FALSE)</f>
        <v>#REF!</v>
      </c>
      <c r="L80" s="996"/>
      <c r="M80" s="206"/>
      <c r="N80" s="208"/>
      <c r="O80" s="205" t="s">
        <v>198</v>
      </c>
      <c r="P80" s="273"/>
      <c r="Q80" s="218"/>
      <c r="R80" s="218"/>
      <c r="S80" s="218"/>
      <c r="T80" s="206"/>
      <c r="U80" s="997" t="e">
        <f>VLOOKUP(A78,'Payroll master 总表'!B:AY,8,FALSE)</f>
        <v>#REF!</v>
      </c>
      <c r="V80" s="997"/>
      <c r="W80" s="998"/>
      <c r="X80" s="278" t="s">
        <v>185</v>
      </c>
      <c r="Y80" s="218"/>
      <c r="Z80" s="218"/>
      <c r="AA80" s="218"/>
      <c r="AB80" s="209"/>
      <c r="AC80" s="26"/>
      <c r="AD80" s="139" t="e">
        <f>VLOOKUP(A78,'Payroll master 总表'!B:AY,34,FALSE)</f>
        <v>#REF!</v>
      </c>
      <c r="AE80" s="23" t="s">
        <v>82</v>
      </c>
      <c r="AF80" s="103"/>
      <c r="AG80" s="64"/>
      <c r="AH80" s="64"/>
      <c r="AI80" s="64"/>
      <c r="AJ80" s="765"/>
      <c r="AK80" s="64"/>
      <c r="AL80" s="64"/>
      <c r="AM80" s="64"/>
      <c r="AN80" s="64"/>
      <c r="AO80" s="64"/>
      <c r="AP80" s="64"/>
      <c r="AQ80" s="64"/>
      <c r="AR80" s="64"/>
      <c r="AS80" s="64"/>
      <c r="AT80" s="64"/>
      <c r="AU80" s="64"/>
      <c r="AV80" s="64"/>
      <c r="AW80" s="64"/>
      <c r="AX80" s="64"/>
      <c r="AY80" s="64"/>
      <c r="AZ80" s="64"/>
      <c r="BA80" s="64"/>
      <c r="BB80" s="64"/>
      <c r="BC80" s="64"/>
      <c r="BD80" s="64"/>
      <c r="BE80" s="64"/>
      <c r="BF80" s="64"/>
      <c r="BG80" s="64"/>
      <c r="BH80" s="64"/>
      <c r="BI80" s="64"/>
      <c r="BJ80" s="64"/>
      <c r="BK80" s="64"/>
      <c r="BL80" s="64"/>
    </row>
    <row r="81" spans="2:64" s="65" customFormat="1" ht="18" customHeight="1">
      <c r="B81" s="58"/>
      <c r="C81" s="28"/>
      <c r="D81" s="28"/>
      <c r="E81" s="28"/>
      <c r="F81" s="28"/>
      <c r="G81" s="206"/>
      <c r="H81" s="206"/>
      <c r="I81" s="206"/>
      <c r="J81" s="206"/>
      <c r="K81" s="280"/>
      <c r="L81" s="281" t="s">
        <v>76</v>
      </c>
      <c r="M81" s="206"/>
      <c r="N81" s="208"/>
      <c r="O81" s="278" t="s">
        <v>199</v>
      </c>
      <c r="P81" s="273"/>
      <c r="Q81" s="218"/>
      <c r="R81" s="218"/>
      <c r="S81" s="218"/>
      <c r="T81" s="218"/>
      <c r="U81" s="218"/>
      <c r="V81" s="218"/>
      <c r="W81" s="230"/>
      <c r="X81" s="278" t="s">
        <v>753</v>
      </c>
      <c r="Y81" s="218"/>
      <c r="Z81" s="218"/>
      <c r="AA81" s="218"/>
      <c r="AB81" s="209"/>
      <c r="AC81" s="26"/>
      <c r="AD81" s="139" t="e">
        <f>VLOOKUP(A78,'Payroll master 总表'!B:AY,33,FALSE)</f>
        <v>#REF!</v>
      </c>
      <c r="AE81" s="23" t="s">
        <v>82</v>
      </c>
      <c r="AF81" s="103"/>
      <c r="AG81" s="64"/>
      <c r="AH81" s="64"/>
      <c r="AI81" s="64"/>
      <c r="AJ81" s="765"/>
      <c r="AK81" s="64"/>
      <c r="AL81" s="64"/>
      <c r="AM81" s="64"/>
      <c r="AN81" s="64"/>
      <c r="AO81" s="64"/>
      <c r="AP81" s="64"/>
      <c r="AQ81" s="64"/>
      <c r="AR81" s="64"/>
      <c r="AS81" s="64"/>
      <c r="AT81" s="64"/>
      <c r="AU81" s="64"/>
      <c r="AV81" s="64"/>
      <c r="AW81" s="64"/>
      <c r="AX81" s="64"/>
      <c r="AY81" s="64"/>
      <c r="AZ81" s="64"/>
      <c r="BA81" s="64"/>
      <c r="BB81" s="64"/>
      <c r="BC81" s="64"/>
      <c r="BD81" s="64"/>
      <c r="BE81" s="64"/>
      <c r="BF81" s="64"/>
      <c r="BG81" s="64"/>
      <c r="BH81" s="64"/>
      <c r="BI81" s="64"/>
      <c r="BJ81" s="64"/>
      <c r="BK81" s="64"/>
      <c r="BL81" s="64"/>
    </row>
    <row r="82" spans="2:64" s="65" customFormat="1" ht="18" customHeight="1">
      <c r="B82" s="54" t="s">
        <v>196</v>
      </c>
      <c r="C82" s="28"/>
      <c r="D82" s="28"/>
      <c r="E82" s="28"/>
      <c r="F82" s="28"/>
      <c r="G82" s="206"/>
      <c r="H82" s="206"/>
      <c r="I82" s="206"/>
      <c r="J82" s="206"/>
      <c r="K82" s="280"/>
      <c r="L82" s="282" t="e">
        <f>VLOOKUP(A78,'Payroll master 总表'!B:AY,18,FALSE)</f>
        <v>#REF!</v>
      </c>
      <c r="M82" s="206"/>
      <c r="N82" s="208"/>
      <c r="O82" s="283"/>
      <c r="P82" s="273"/>
      <c r="Q82" s="223"/>
      <c r="R82" s="987" t="e">
        <f>U79/26*L82</f>
        <v>#REF!</v>
      </c>
      <c r="S82" s="987"/>
      <c r="T82" s="284" t="s">
        <v>82</v>
      </c>
      <c r="U82" s="223"/>
      <c r="V82" s="223"/>
      <c r="W82" s="285"/>
      <c r="X82" s="278" t="s">
        <v>186</v>
      </c>
      <c r="Y82" s="218"/>
      <c r="Z82" s="218"/>
      <c r="AA82" s="218"/>
      <c r="AB82" s="209"/>
      <c r="AC82" s="26"/>
      <c r="AD82" s="139" t="e">
        <f>VLOOKUP(A78,'Payroll master 总表'!B:AY,37,FALSE)+'Payroll master 总表'!AM11</f>
        <v>#REF!</v>
      </c>
      <c r="AE82" s="23" t="s">
        <v>82</v>
      </c>
      <c r="AF82" s="103"/>
      <c r="AG82" s="64"/>
      <c r="AH82" s="64"/>
      <c r="AI82" s="64"/>
      <c r="AJ82" s="765"/>
      <c r="AK82" s="64"/>
      <c r="AL82" s="64"/>
      <c r="AM82" s="64"/>
      <c r="AN82" s="64"/>
      <c r="AO82" s="64"/>
      <c r="AP82" s="64"/>
      <c r="AQ82" s="64"/>
      <c r="AR82" s="64"/>
      <c r="AS82" s="64"/>
      <c r="AT82" s="64"/>
      <c r="AU82" s="64"/>
      <c r="AV82" s="64"/>
      <c r="AW82" s="64"/>
      <c r="AX82" s="64"/>
      <c r="AY82" s="64"/>
      <c r="AZ82" s="64"/>
      <c r="BA82" s="64"/>
      <c r="BB82" s="64"/>
      <c r="BC82" s="64"/>
      <c r="BD82" s="64"/>
      <c r="BE82" s="64"/>
      <c r="BF82" s="64"/>
      <c r="BG82" s="64"/>
      <c r="BH82" s="64"/>
      <c r="BI82" s="64"/>
      <c r="BJ82" s="64"/>
      <c r="BK82" s="64"/>
      <c r="BL82" s="64"/>
    </row>
    <row r="83" spans="2:64" s="65" customFormat="1" ht="18" customHeight="1">
      <c r="B83" s="27" t="s">
        <v>528</v>
      </c>
      <c r="C83" s="28"/>
      <c r="D83" s="28"/>
      <c r="E83" s="28"/>
      <c r="F83" s="28"/>
      <c r="G83" s="206"/>
      <c r="H83" s="206"/>
      <c r="I83" s="206"/>
      <c r="J83" s="206"/>
      <c r="K83" s="280"/>
      <c r="L83" s="282" t="e">
        <f>VLOOKUP(A78,'Payroll master 总表'!B:AY,21,FALSE)</f>
        <v>#REF!</v>
      </c>
      <c r="M83" s="206"/>
      <c r="N83" s="208"/>
      <c r="O83" s="283"/>
      <c r="P83" s="273"/>
      <c r="Q83" s="223"/>
      <c r="R83" s="987" t="e">
        <f>VLOOKUP(A78,'Payroll master 总表'!B:AY,29,FALSE)</f>
        <v>#REF!</v>
      </c>
      <c r="S83" s="987"/>
      <c r="T83" s="284" t="s">
        <v>82</v>
      </c>
      <c r="U83" s="223"/>
      <c r="V83" s="223"/>
      <c r="W83" s="285"/>
      <c r="X83" s="278" t="s">
        <v>455</v>
      </c>
      <c r="Y83" s="218"/>
      <c r="Z83" s="218"/>
      <c r="AA83" s="218"/>
      <c r="AB83" s="209"/>
      <c r="AC83" s="26"/>
      <c r="AD83" s="139" t="e">
        <f>VLOOKUP(A78,'Payroll master 总表'!B:AY,32,FALSE)</f>
        <v>#REF!</v>
      </c>
      <c r="AE83" s="23" t="s">
        <v>82</v>
      </c>
      <c r="AF83" s="103"/>
      <c r="AG83" s="64"/>
      <c r="AH83" s="64"/>
      <c r="AI83" s="64"/>
      <c r="AJ83" s="765"/>
      <c r="AK83" s="64"/>
      <c r="AL83" s="64"/>
      <c r="AM83" s="64"/>
      <c r="AN83" s="64"/>
      <c r="AO83" s="64"/>
      <c r="AP83" s="64"/>
      <c r="AQ83" s="64"/>
      <c r="AR83" s="64"/>
      <c r="AS83" s="64"/>
      <c r="AT83" s="64"/>
      <c r="AU83" s="64"/>
      <c r="AV83" s="64"/>
      <c r="AW83" s="64"/>
      <c r="AX83" s="64"/>
      <c r="AY83" s="64"/>
      <c r="AZ83" s="64"/>
      <c r="BA83" s="64"/>
      <c r="BB83" s="64"/>
      <c r="BC83" s="64"/>
      <c r="BD83" s="64"/>
      <c r="BE83" s="64"/>
      <c r="BF83" s="64"/>
      <c r="BG83" s="64"/>
      <c r="BH83" s="64"/>
      <c r="BI83" s="64"/>
      <c r="BJ83" s="64"/>
      <c r="BK83" s="64"/>
      <c r="BL83" s="64"/>
    </row>
    <row r="84" spans="2:64" s="65" customFormat="1" ht="18" customHeight="1">
      <c r="B84" s="58" t="s">
        <v>534</v>
      </c>
      <c r="C84" s="28"/>
      <c r="D84" s="28"/>
      <c r="E84" s="28"/>
      <c r="F84" s="28"/>
      <c r="G84" s="206"/>
      <c r="H84" s="206"/>
      <c r="I84" s="206"/>
      <c r="J84" s="206"/>
      <c r="K84" s="280"/>
      <c r="L84" s="282" t="e">
        <f>VLOOKUP(A78,'Payroll master 总表'!B:AY,20,FALSE)</f>
        <v>#REF!</v>
      </c>
      <c r="M84" s="206"/>
      <c r="N84" s="208"/>
      <c r="O84" s="283"/>
      <c r="P84" s="273"/>
      <c r="Q84" s="223"/>
      <c r="R84" s="987" t="e">
        <f>VLOOKUP(A78,'Payroll master 总表'!B:AY,27,FALSE)</f>
        <v>#REF!</v>
      </c>
      <c r="S84" s="987"/>
      <c r="T84" s="284" t="s">
        <v>82</v>
      </c>
      <c r="U84" s="223"/>
      <c r="V84" s="223"/>
      <c r="W84" s="285"/>
      <c r="X84" s="278" t="s">
        <v>189</v>
      </c>
      <c r="Y84" s="218"/>
      <c r="Z84" s="218"/>
      <c r="AA84" s="218"/>
      <c r="AB84" s="209"/>
      <c r="AC84" s="26"/>
      <c r="AD84" s="139" t="e">
        <f>VLOOKUP(A78,'Payroll master 总表'!B:AY,31,FALSE)</f>
        <v>#REF!</v>
      </c>
      <c r="AE84" s="23" t="s">
        <v>82</v>
      </c>
      <c r="AF84" s="103"/>
      <c r="AG84" s="64"/>
      <c r="AH84" s="64"/>
      <c r="AI84" s="64"/>
      <c r="AJ84" s="765"/>
      <c r="AK84" s="64"/>
      <c r="AL84" s="64"/>
      <c r="AM84" s="64"/>
      <c r="AN84" s="64"/>
      <c r="AO84" s="64"/>
      <c r="AP84" s="64"/>
      <c r="AQ84" s="64"/>
      <c r="AR84" s="64"/>
      <c r="AS84" s="64"/>
      <c r="AT84" s="64"/>
      <c r="AU84" s="64"/>
      <c r="AV84" s="64"/>
      <c r="AW84" s="64"/>
      <c r="AX84" s="64"/>
      <c r="AY84" s="64"/>
      <c r="AZ84" s="64"/>
      <c r="BA84" s="64"/>
      <c r="BB84" s="64"/>
      <c r="BC84" s="64"/>
      <c r="BD84" s="64"/>
      <c r="BE84" s="64"/>
      <c r="BF84" s="64"/>
      <c r="BG84" s="64"/>
      <c r="BH84" s="64"/>
      <c r="BI84" s="64"/>
      <c r="BJ84" s="64"/>
      <c r="BK84" s="64"/>
      <c r="BL84" s="64"/>
    </row>
    <row r="85" spans="2:64" s="65" customFormat="1" ht="18" customHeight="1">
      <c r="B85" s="58" t="s">
        <v>195</v>
      </c>
      <c r="C85" s="28"/>
      <c r="D85" s="28"/>
      <c r="E85" s="28"/>
      <c r="F85" s="28"/>
      <c r="G85" s="206"/>
      <c r="H85" s="206"/>
      <c r="I85" s="206"/>
      <c r="J85" s="206"/>
      <c r="K85" s="280"/>
      <c r="L85" s="282" t="e">
        <f>VLOOKUP(A78,'Payroll master 总表'!B:AY,17,FALSE)</f>
        <v>#REF!</v>
      </c>
      <c r="M85" s="206"/>
      <c r="N85" s="208"/>
      <c r="O85" s="283"/>
      <c r="P85" s="273"/>
      <c r="Q85" s="223"/>
      <c r="R85" s="987" t="e">
        <f>U79/26*L85</f>
        <v>#REF!</v>
      </c>
      <c r="S85" s="987"/>
      <c r="T85" s="284" t="s">
        <v>82</v>
      </c>
      <c r="U85" s="223"/>
      <c r="V85" s="223"/>
      <c r="W85" s="285"/>
      <c r="X85" s="278" t="s">
        <v>188</v>
      </c>
      <c r="Y85" s="218"/>
      <c r="Z85" s="218"/>
      <c r="AA85" s="218"/>
      <c r="AB85" s="209"/>
      <c r="AC85" s="26"/>
      <c r="AD85" s="139" t="e">
        <f>VLOOKUP(A78,'Payroll master 总表'!B:AY,36,FALSE)</f>
        <v>#REF!</v>
      </c>
      <c r="AE85" s="23" t="s">
        <v>82</v>
      </c>
      <c r="AF85" s="103"/>
      <c r="AG85" s="64"/>
      <c r="AH85" s="64"/>
      <c r="AI85" s="64"/>
      <c r="AJ85" s="765"/>
      <c r="AK85" s="64"/>
      <c r="AL85" s="64"/>
      <c r="AM85" s="64"/>
      <c r="AN85" s="64"/>
      <c r="AO85" s="64"/>
      <c r="AP85" s="64"/>
      <c r="AQ85" s="64"/>
      <c r="AR85" s="64"/>
      <c r="AS85" s="64"/>
      <c r="AT85" s="64"/>
      <c r="AU85" s="64"/>
      <c r="AV85" s="64"/>
      <c r="AW85" s="64"/>
      <c r="AX85" s="64"/>
      <c r="AY85" s="64"/>
      <c r="AZ85" s="64"/>
      <c r="BA85" s="64"/>
      <c r="BB85" s="64"/>
      <c r="BC85" s="64"/>
      <c r="BD85" s="64"/>
      <c r="BE85" s="64"/>
      <c r="BF85" s="64"/>
      <c r="BG85" s="64"/>
      <c r="BH85" s="64"/>
      <c r="BI85" s="64"/>
      <c r="BJ85" s="64"/>
      <c r="BK85" s="64"/>
      <c r="BL85" s="64"/>
    </row>
    <row r="86" spans="2:64" s="65" customFormat="1" ht="18" customHeight="1">
      <c r="B86" s="27" t="s">
        <v>179</v>
      </c>
      <c r="C86" s="28"/>
      <c r="D86" s="28"/>
      <c r="E86" s="28"/>
      <c r="F86" s="28"/>
      <c r="G86" s="218"/>
      <c r="H86" s="218"/>
      <c r="I86" s="218"/>
      <c r="J86" s="206"/>
      <c r="K86" s="280"/>
      <c r="L86" s="286"/>
      <c r="M86" s="206"/>
      <c r="N86" s="208"/>
      <c r="O86" s="283"/>
      <c r="P86" s="273"/>
      <c r="Q86" s="223"/>
      <c r="R86" s="987" t="e">
        <f>SUM(R82:S85)</f>
        <v>#REF!</v>
      </c>
      <c r="S86" s="987"/>
      <c r="T86" s="284" t="s">
        <v>82</v>
      </c>
      <c r="U86" s="223"/>
      <c r="V86" s="223"/>
      <c r="W86" s="285"/>
      <c r="X86" s="278" t="s">
        <v>190</v>
      </c>
      <c r="Y86" s="218"/>
      <c r="Z86" s="218"/>
      <c r="AA86" s="218"/>
      <c r="AB86" s="209"/>
      <c r="AC86" s="988" t="e">
        <f>R86+R88+R89+R90+AD78+AD79+AD80+AD81+AD82+AD83+AD84+AD85</f>
        <v>#REF!</v>
      </c>
      <c r="AD86" s="989"/>
      <c r="AE86" s="33"/>
      <c r="AF86" s="103"/>
      <c r="AG86" s="64"/>
      <c r="AH86" s="64"/>
      <c r="AI86" s="64"/>
      <c r="AJ86" s="765"/>
      <c r="AK86" s="64"/>
      <c r="AL86" s="64"/>
      <c r="AM86" s="64"/>
      <c r="AN86" s="64"/>
      <c r="AO86" s="64"/>
      <c r="AP86" s="64"/>
      <c r="AQ86" s="64"/>
      <c r="AR86" s="64"/>
      <c r="AS86" s="64"/>
      <c r="AT86" s="64"/>
      <c r="AU86" s="64"/>
      <c r="AV86" s="64"/>
      <c r="AW86" s="64"/>
      <c r="AX86" s="64"/>
      <c r="AY86" s="64"/>
      <c r="AZ86" s="64"/>
      <c r="BA86" s="64"/>
      <c r="BB86" s="64"/>
      <c r="BC86" s="64"/>
      <c r="BD86" s="64"/>
      <c r="BE86" s="64"/>
      <c r="BF86" s="64"/>
      <c r="BG86" s="64"/>
      <c r="BH86" s="64"/>
      <c r="BI86" s="64"/>
      <c r="BJ86" s="64"/>
      <c r="BK86" s="64"/>
      <c r="BL86" s="64"/>
    </row>
    <row r="87" spans="2:64" s="65" customFormat="1" ht="18" customHeight="1">
      <c r="B87" s="58" t="s">
        <v>197</v>
      </c>
      <c r="C87" s="28"/>
      <c r="D87" s="28"/>
      <c r="E87" s="28"/>
      <c r="F87" s="28"/>
      <c r="G87" s="206"/>
      <c r="H87" s="206"/>
      <c r="I87" s="206"/>
      <c r="J87" s="206"/>
      <c r="K87" s="280"/>
      <c r="L87" s="287" t="s">
        <v>77</v>
      </c>
      <c r="M87" s="288"/>
      <c r="N87" s="211"/>
      <c r="O87" s="278" t="s">
        <v>199</v>
      </c>
      <c r="P87" s="210"/>
      <c r="Q87" s="210"/>
      <c r="R87" s="210"/>
      <c r="S87" s="210"/>
      <c r="T87" s="210"/>
      <c r="U87" s="210"/>
      <c r="V87" s="210"/>
      <c r="W87" s="289"/>
      <c r="X87" s="278" t="s">
        <v>433</v>
      </c>
      <c r="Y87" s="218"/>
      <c r="Z87" s="230"/>
      <c r="AA87" s="290"/>
      <c r="AB87" s="228"/>
      <c r="AC87" s="135" t="e">
        <f>VLOOKUP(A78,'Payroll master 总表'!B:AY,45,FALSE)</f>
        <v>#REF!</v>
      </c>
      <c r="AD87" s="33"/>
      <c r="AE87" s="61"/>
      <c r="AF87" s="245"/>
      <c r="AG87" s="64"/>
      <c r="AH87" s="64"/>
      <c r="AI87" s="64"/>
      <c r="AJ87" s="765"/>
      <c r="AK87" s="64"/>
      <c r="AL87" s="64"/>
      <c r="AM87" s="64"/>
      <c r="AN87" s="64"/>
      <c r="AO87" s="64"/>
      <c r="AP87" s="64"/>
      <c r="AQ87" s="64"/>
      <c r="AR87" s="64"/>
      <c r="AS87" s="64"/>
      <c r="AT87" s="64"/>
      <c r="AU87" s="64"/>
      <c r="AV87" s="64"/>
      <c r="AW87" s="64"/>
      <c r="AX87" s="64"/>
      <c r="AY87" s="64"/>
      <c r="AZ87" s="64"/>
      <c r="BA87" s="64"/>
      <c r="BB87" s="64"/>
      <c r="BC87" s="64"/>
      <c r="BD87" s="64"/>
      <c r="BE87" s="64"/>
      <c r="BF87" s="64"/>
      <c r="BG87" s="64"/>
      <c r="BH87" s="64"/>
      <c r="BI87" s="64"/>
      <c r="BJ87" s="64"/>
      <c r="BK87" s="64"/>
      <c r="BL87" s="64"/>
    </row>
    <row r="88" spans="2:64" s="65" customFormat="1" ht="18" customHeight="1">
      <c r="B88" s="58" t="s">
        <v>180</v>
      </c>
      <c r="C88" s="28"/>
      <c r="D88" s="28"/>
      <c r="E88" s="28"/>
      <c r="F88" s="28"/>
      <c r="G88" s="206"/>
      <c r="H88" s="206"/>
      <c r="I88" s="206"/>
      <c r="J88" s="206"/>
      <c r="K88" s="280"/>
      <c r="L88" s="282" t="e">
        <f>VLOOKUP(A78,'Payroll master 总表'!B:AY,19,FALSE)</f>
        <v>#REF!</v>
      </c>
      <c r="M88" s="206"/>
      <c r="N88" s="208"/>
      <c r="O88" s="283"/>
      <c r="P88" s="273"/>
      <c r="Q88" s="224"/>
      <c r="R88" s="990" t="e">
        <f>VLOOKUP(A78,'Payroll master 总表'!B:AY,26,FALSE)</f>
        <v>#REF!</v>
      </c>
      <c r="S88" s="990"/>
      <c r="T88" s="224" t="s">
        <v>82</v>
      </c>
      <c r="U88" s="224"/>
      <c r="V88" s="224"/>
      <c r="W88" s="228"/>
      <c r="X88" s="278" t="s">
        <v>861</v>
      </c>
      <c r="Y88" s="218"/>
      <c r="Z88" s="230"/>
      <c r="AA88" s="199"/>
      <c r="AB88" s="224"/>
      <c r="AC88" s="34"/>
      <c r="AD88" s="57"/>
      <c r="AE88" s="999" t="e">
        <f>VLOOKUP(A78,'Payroll master 总表'!B:AY,42,FALSE)</f>
        <v>#REF!</v>
      </c>
      <c r="AF88" s="1000"/>
      <c r="AG88" s="64"/>
      <c r="AH88" s="64"/>
      <c r="AI88" s="64"/>
      <c r="AJ88" s="765"/>
      <c r="AK88" s="64"/>
      <c r="AL88" s="64"/>
      <c r="AM88" s="64"/>
      <c r="AN88" s="64"/>
      <c r="AO88" s="64"/>
      <c r="AP88" s="64"/>
      <c r="AQ88" s="64"/>
      <c r="AR88" s="64"/>
      <c r="AS88" s="64"/>
      <c r="AT88" s="64"/>
      <c r="AU88" s="64"/>
      <c r="AV88" s="64"/>
      <c r="AW88" s="64"/>
      <c r="AX88" s="64"/>
      <c r="AY88" s="64"/>
      <c r="AZ88" s="64"/>
      <c r="BA88" s="64"/>
      <c r="BB88" s="64"/>
      <c r="BC88" s="64"/>
      <c r="BD88" s="64"/>
      <c r="BE88" s="64"/>
      <c r="BF88" s="64"/>
      <c r="BG88" s="64"/>
      <c r="BH88" s="64"/>
      <c r="BI88" s="64"/>
      <c r="BJ88" s="64"/>
      <c r="BK88" s="64"/>
      <c r="BL88" s="64"/>
    </row>
    <row r="89" spans="2:64" s="65" customFormat="1" ht="18" customHeight="1">
      <c r="B89" s="58" t="s">
        <v>181</v>
      </c>
      <c r="C89" s="28"/>
      <c r="D89" s="28"/>
      <c r="E89" s="28"/>
      <c r="F89" s="28"/>
      <c r="G89" s="206"/>
      <c r="H89" s="206"/>
      <c r="I89" s="206"/>
      <c r="J89" s="206"/>
      <c r="K89" s="280"/>
      <c r="L89" s="282" t="e">
        <f>VLOOKUP(A78,'Payroll master 总表'!B:AY,22,FALSE)</f>
        <v>#REF!</v>
      </c>
      <c r="M89" s="206"/>
      <c r="N89" s="208"/>
      <c r="O89" s="283"/>
      <c r="P89" s="273"/>
      <c r="Q89" s="224"/>
      <c r="R89" s="990" t="e">
        <f>VLOOKUP(A78,'Payroll master 总表'!B:AY,28,FALSE)</f>
        <v>#REF!</v>
      </c>
      <c r="S89" s="990"/>
      <c r="T89" s="224" t="s">
        <v>82</v>
      </c>
      <c r="U89" s="224"/>
      <c r="V89" s="224"/>
      <c r="W89" s="228"/>
      <c r="X89" s="291" t="s">
        <v>244</v>
      </c>
      <c r="Y89" s="218"/>
      <c r="Z89" s="218"/>
      <c r="AA89" s="230"/>
      <c r="AB89" s="229"/>
      <c r="AC89" s="76"/>
      <c r="AD89" s="57" t="e">
        <f>VLOOKUP(A78,'Payroll master 总表'!B:AY,44,FALSE)</f>
        <v>#REF!</v>
      </c>
      <c r="AE89" s="541"/>
      <c r="AF89" s="542"/>
      <c r="AG89" s="64"/>
      <c r="AH89" s="64"/>
      <c r="AI89" s="64"/>
      <c r="AJ89" s="765"/>
      <c r="AK89" s="64"/>
      <c r="AL89" s="64"/>
      <c r="AM89" s="64"/>
      <c r="AN89" s="64"/>
      <c r="AO89" s="64"/>
      <c r="AP89" s="64"/>
      <c r="AQ89" s="64"/>
      <c r="AR89" s="64"/>
      <c r="AS89" s="64"/>
      <c r="AT89" s="64"/>
      <c r="AU89" s="64"/>
      <c r="AV89" s="64"/>
      <c r="AW89" s="64"/>
      <c r="AX89" s="64"/>
      <c r="AY89" s="64"/>
      <c r="AZ89" s="64"/>
      <c r="BA89" s="64"/>
      <c r="BB89" s="64"/>
      <c r="BC89" s="64"/>
      <c r="BD89" s="64"/>
      <c r="BE89" s="64"/>
      <c r="BF89" s="64"/>
      <c r="BG89" s="64"/>
      <c r="BH89" s="64"/>
      <c r="BI89" s="64"/>
      <c r="BJ89" s="64"/>
      <c r="BK89" s="64"/>
      <c r="BL89" s="64"/>
    </row>
    <row r="90" spans="2:64" s="65" customFormat="1" ht="18" customHeight="1">
      <c r="B90" s="59" t="s">
        <v>182</v>
      </c>
      <c r="C90" s="56"/>
      <c r="D90" s="56"/>
      <c r="E90" s="56"/>
      <c r="F90" s="56"/>
      <c r="G90" s="219"/>
      <c r="H90" s="219"/>
      <c r="I90" s="219"/>
      <c r="J90" s="219"/>
      <c r="K90" s="292"/>
      <c r="L90" s="293" t="e">
        <f>VLOOKUP(A78,'Payroll master 总表'!B:AY,23,FALSE)</f>
        <v>#REF!</v>
      </c>
      <c r="M90" s="219"/>
      <c r="N90" s="212"/>
      <c r="O90" s="294"/>
      <c r="P90" s="295"/>
      <c r="Q90" s="225"/>
      <c r="R90" s="981" t="e">
        <f>VLOOKUP(A78,'Payroll master 总表'!B:AY,30,FALSE)</f>
        <v>#REF!</v>
      </c>
      <c r="S90" s="981"/>
      <c r="T90" s="225" t="s">
        <v>82</v>
      </c>
      <c r="U90" s="225"/>
      <c r="V90" s="225"/>
      <c r="W90" s="225"/>
      <c r="X90" s="278" t="s">
        <v>194</v>
      </c>
      <c r="Y90" s="218"/>
      <c r="Z90" s="218"/>
      <c r="AA90" s="218"/>
      <c r="AB90" s="230"/>
      <c r="AC90" s="26"/>
      <c r="AD90" s="57" t="e">
        <f>AE88+AD89</f>
        <v>#REF!</v>
      </c>
      <c r="AE90" s="49"/>
      <c r="AF90" s="73"/>
      <c r="AG90" s="64"/>
      <c r="AH90" s="64"/>
      <c r="AI90" s="64"/>
      <c r="AJ90" s="765"/>
      <c r="AK90" s="64"/>
      <c r="AL90" s="64"/>
      <c r="AM90" s="64"/>
      <c r="AN90" s="64"/>
      <c r="AO90" s="64"/>
      <c r="AP90" s="64"/>
      <c r="AQ90" s="64"/>
      <c r="AR90" s="64"/>
      <c r="AS90" s="64"/>
      <c r="AT90" s="64"/>
      <c r="AU90" s="64"/>
      <c r="AV90" s="64"/>
      <c r="AW90" s="64"/>
      <c r="AX90" s="64"/>
      <c r="AY90" s="64"/>
      <c r="AZ90" s="64"/>
      <c r="BA90" s="64"/>
      <c r="BB90" s="64"/>
      <c r="BC90" s="64"/>
      <c r="BD90" s="64"/>
      <c r="BE90" s="64"/>
      <c r="BF90" s="64"/>
      <c r="BG90" s="64"/>
      <c r="BH90" s="64"/>
      <c r="BI90" s="64"/>
      <c r="BJ90" s="64"/>
      <c r="BK90" s="64"/>
      <c r="BL90" s="64"/>
    </row>
    <row r="91" spans="2:64" s="65" customFormat="1" ht="18" customHeight="1">
      <c r="B91" s="29"/>
      <c r="C91" s="30"/>
      <c r="D91" s="31"/>
      <c r="E91" s="30"/>
      <c r="F91" s="32"/>
      <c r="G91" s="220"/>
      <c r="H91" s="220"/>
      <c r="I91" s="220"/>
      <c r="J91" s="220"/>
      <c r="K91" s="220"/>
      <c r="L91" s="199"/>
      <c r="M91" s="199"/>
      <c r="N91" s="199"/>
      <c r="O91" s="296"/>
      <c r="P91" s="296"/>
      <c r="Q91" s="199"/>
      <c r="R91" s="199"/>
      <c r="S91" s="220"/>
      <c r="T91" s="220"/>
      <c r="U91" s="220"/>
      <c r="V91" s="199"/>
      <c r="W91" s="199"/>
      <c r="X91" s="297" t="s">
        <v>191</v>
      </c>
      <c r="Y91" s="218"/>
      <c r="Z91" s="218"/>
      <c r="AA91" s="218"/>
      <c r="AB91" s="230"/>
      <c r="AC91" s="982" t="e">
        <f>ROUND((AC86-AD90-AC87),2)</f>
        <v>#REF!</v>
      </c>
      <c r="AD91" s="983"/>
      <c r="AE91" s="49"/>
      <c r="AF91" s="73"/>
      <c r="AG91" s="64"/>
      <c r="AH91" s="64"/>
      <c r="AI91" s="64"/>
      <c r="AJ91" s="765"/>
      <c r="AK91" s="64"/>
      <c r="AL91" s="64"/>
      <c r="AM91" s="64"/>
      <c r="AN91" s="64"/>
      <c r="AO91" s="64"/>
      <c r="AP91" s="64"/>
      <c r="AQ91" s="64"/>
      <c r="AR91" s="64"/>
      <c r="AS91" s="64"/>
      <c r="AT91" s="64"/>
      <c r="AU91" s="64"/>
      <c r="AV91" s="64"/>
      <c r="AW91" s="64"/>
      <c r="AX91" s="64"/>
      <c r="AY91" s="64"/>
      <c r="AZ91" s="64"/>
      <c r="BA91" s="64"/>
      <c r="BB91" s="64"/>
      <c r="BC91" s="64"/>
      <c r="BD91" s="64"/>
      <c r="BE91" s="64"/>
      <c r="BF91" s="64"/>
      <c r="BG91" s="64"/>
      <c r="BH91" s="64"/>
      <c r="BI91" s="64"/>
      <c r="BJ91" s="64"/>
      <c r="BK91" s="64"/>
      <c r="BL91" s="64"/>
    </row>
    <row r="92" spans="2:64" s="65" customFormat="1" ht="18" customHeight="1">
      <c r="B92" s="35" t="s">
        <v>78</v>
      </c>
      <c r="C92" s="36"/>
      <c r="D92" s="36"/>
      <c r="E92" s="36"/>
      <c r="F92" s="36"/>
      <c r="G92" s="221"/>
      <c r="H92" s="221"/>
      <c r="I92" s="220"/>
      <c r="J92" s="220"/>
      <c r="K92" s="220"/>
      <c r="L92" s="199"/>
      <c r="M92" s="199"/>
      <c r="N92" s="199"/>
      <c r="O92" s="296"/>
      <c r="P92" s="296"/>
      <c r="Q92" s="199"/>
      <c r="R92" s="199"/>
      <c r="S92" s="220"/>
      <c r="T92" s="220"/>
      <c r="U92" s="220"/>
      <c r="V92" s="199"/>
      <c r="W92" s="199"/>
      <c r="X92" s="298" t="s">
        <v>432</v>
      </c>
      <c r="Y92" s="299"/>
      <c r="Z92" s="280"/>
      <c r="AA92" s="206"/>
      <c r="AB92" s="231"/>
      <c r="AC92" s="63" t="e">
        <f>INT(AC91)</f>
        <v>#REF!</v>
      </c>
      <c r="AD92" s="33"/>
      <c r="AE92" s="62"/>
      <c r="AF92" s="80"/>
      <c r="AG92" s="64"/>
      <c r="AH92" s="64"/>
      <c r="AI92" s="64"/>
      <c r="AJ92" s="765"/>
      <c r="AK92" s="64"/>
      <c r="AL92" s="64"/>
      <c r="AM92" s="64"/>
      <c r="AN92" s="64"/>
      <c r="AO92" s="64"/>
      <c r="AP92" s="64"/>
      <c r="AQ92" s="64"/>
      <c r="AR92" s="64"/>
      <c r="AS92" s="64"/>
      <c r="AT92" s="64"/>
      <c r="AU92" s="64"/>
      <c r="AV92" s="64"/>
      <c r="AW92" s="64"/>
      <c r="AX92" s="64"/>
      <c r="AY92" s="64"/>
      <c r="AZ92" s="64"/>
      <c r="BA92" s="64"/>
      <c r="BB92" s="64"/>
      <c r="BC92" s="64"/>
      <c r="BD92" s="64"/>
      <c r="BE92" s="64"/>
      <c r="BF92" s="64"/>
      <c r="BG92" s="64"/>
      <c r="BH92" s="64"/>
      <c r="BI92" s="64"/>
      <c r="BJ92" s="64"/>
      <c r="BK92" s="64"/>
      <c r="BL92" s="64"/>
    </row>
    <row r="93" spans="2:64" s="65" customFormat="1" ht="18" customHeight="1">
      <c r="B93" s="37"/>
      <c r="C93" s="38"/>
      <c r="D93" s="39"/>
      <c r="E93" s="38"/>
      <c r="F93" s="38"/>
      <c r="G93" s="202"/>
      <c r="H93" s="202"/>
      <c r="I93" s="220"/>
      <c r="J93" s="220"/>
      <c r="K93" s="220"/>
      <c r="L93" s="199"/>
      <c r="M93" s="199"/>
      <c r="N93" s="199"/>
      <c r="O93" s="296"/>
      <c r="P93" s="296"/>
      <c r="Q93" s="199"/>
      <c r="R93" s="199"/>
      <c r="S93" s="220"/>
      <c r="T93" s="220"/>
      <c r="U93" s="220"/>
      <c r="V93" s="199"/>
      <c r="W93" s="199"/>
      <c r="X93" s="300" t="s">
        <v>192</v>
      </c>
      <c r="Y93" s="301"/>
      <c r="Z93" s="302"/>
      <c r="AA93" s="219"/>
      <c r="AB93" s="232"/>
      <c r="AC93" s="77" t="e">
        <f>ROUND((MOD(AC91,1)*4000),-2)</f>
        <v>#REF!</v>
      </c>
      <c r="AD93" s="45"/>
      <c r="AE93" s="45"/>
      <c r="AF93" s="81"/>
      <c r="AG93" s="64"/>
      <c r="AH93" s="64"/>
      <c r="AI93" s="64"/>
      <c r="AJ93" s="765"/>
      <c r="AK93" s="64"/>
      <c r="AL93" s="64"/>
      <c r="AM93" s="64"/>
      <c r="AN93" s="64"/>
      <c r="AO93" s="64"/>
      <c r="AP93" s="64"/>
      <c r="AQ93" s="64"/>
      <c r="AR93" s="64"/>
      <c r="AS93" s="64"/>
      <c r="AT93" s="64"/>
      <c r="AU93" s="64"/>
      <c r="AV93" s="64"/>
      <c r="AW93" s="64"/>
      <c r="AX93" s="64"/>
      <c r="AY93" s="64"/>
      <c r="AZ93" s="64"/>
      <c r="BA93" s="64"/>
      <c r="BB93" s="64"/>
      <c r="BC93" s="64"/>
      <c r="BD93" s="64"/>
      <c r="BE93" s="64"/>
      <c r="BF93" s="64"/>
      <c r="BG93" s="64"/>
      <c r="BH93" s="64"/>
      <c r="BI93" s="64"/>
      <c r="BJ93" s="64"/>
      <c r="BK93" s="64"/>
      <c r="BL93" s="64"/>
    </row>
    <row r="94" spans="2:64" s="65" customFormat="1" ht="18" customHeight="1">
      <c r="B94" s="29"/>
      <c r="C94" s="30"/>
      <c r="D94" s="31"/>
      <c r="E94" s="30"/>
      <c r="F94" s="30"/>
      <c r="G94" s="220"/>
      <c r="H94" s="220"/>
      <c r="I94" s="220"/>
      <c r="J94" s="220"/>
      <c r="K94" s="220"/>
      <c r="L94" s="199"/>
      <c r="M94" s="199"/>
      <c r="N94" s="199"/>
      <c r="O94" s="296"/>
      <c r="P94" s="296"/>
      <c r="Q94" s="199"/>
      <c r="R94" s="199"/>
      <c r="S94" s="220"/>
      <c r="T94" s="220"/>
      <c r="U94" s="220"/>
      <c r="V94" s="199"/>
      <c r="W94" s="199"/>
      <c r="X94" s="199"/>
      <c r="Y94" s="221"/>
      <c r="Z94" s="303"/>
      <c r="AA94" s="199"/>
      <c r="AB94" s="233"/>
      <c r="AC94" s="34"/>
      <c r="AD94" s="82"/>
      <c r="AE94" s="82"/>
      <c r="AF94" s="84"/>
      <c r="AG94" s="64"/>
      <c r="AH94" s="64"/>
      <c r="AI94" s="64"/>
      <c r="AJ94" s="765"/>
      <c r="AK94" s="64"/>
      <c r="AL94" s="64"/>
      <c r="AM94" s="64"/>
      <c r="AN94" s="64"/>
      <c r="AO94" s="64"/>
      <c r="AP94" s="64"/>
      <c r="AQ94" s="64"/>
      <c r="AR94" s="64"/>
      <c r="AS94" s="64"/>
      <c r="AT94" s="64"/>
      <c r="AU94" s="64"/>
      <c r="AV94" s="64"/>
      <c r="AW94" s="64"/>
      <c r="AX94" s="64"/>
      <c r="AY94" s="64"/>
      <c r="AZ94" s="64"/>
      <c r="BA94" s="64"/>
      <c r="BB94" s="64"/>
      <c r="BC94" s="64"/>
      <c r="BD94" s="64"/>
      <c r="BE94" s="64"/>
      <c r="BF94" s="64"/>
      <c r="BG94" s="64"/>
      <c r="BH94" s="64"/>
      <c r="BI94" s="64"/>
      <c r="BJ94" s="64"/>
      <c r="BK94" s="64"/>
      <c r="BL94" s="64"/>
    </row>
    <row r="95" spans="2:64" s="65" customFormat="1" ht="18" customHeight="1">
      <c r="B95" s="40" t="s">
        <v>79</v>
      </c>
      <c r="C95" s="41"/>
      <c r="D95" s="41"/>
      <c r="E95" s="41"/>
      <c r="F95" s="33"/>
      <c r="G95" s="199"/>
      <c r="H95" s="199"/>
      <c r="I95" s="199"/>
      <c r="J95" s="199"/>
      <c r="K95" s="220"/>
      <c r="L95" s="199"/>
      <c r="M95" s="199"/>
      <c r="N95" s="199"/>
      <c r="O95" s="296"/>
      <c r="P95" s="296"/>
      <c r="Q95" s="199"/>
      <c r="R95" s="199"/>
      <c r="S95" s="199"/>
      <c r="T95" s="199"/>
      <c r="U95" s="199"/>
      <c r="V95" s="199"/>
      <c r="W95" s="199"/>
      <c r="X95" s="199"/>
      <c r="Y95" s="199"/>
      <c r="Z95" s="199"/>
      <c r="AA95" s="199"/>
      <c r="AB95" s="199"/>
      <c r="AC95" s="34"/>
      <c r="AD95" s="33"/>
      <c r="AE95" s="33"/>
      <c r="AF95" s="101"/>
      <c r="AG95" s="64"/>
      <c r="AH95" s="64"/>
      <c r="AI95" s="64"/>
      <c r="AJ95" s="765"/>
      <c r="AK95" s="64"/>
      <c r="AL95" s="64"/>
      <c r="AM95" s="64"/>
      <c r="AN95" s="64"/>
      <c r="AO95" s="64"/>
      <c r="AP95" s="64"/>
      <c r="AQ95" s="64"/>
      <c r="AR95" s="64"/>
      <c r="AS95" s="64"/>
      <c r="AT95" s="64"/>
      <c r="AU95" s="64"/>
      <c r="AV95" s="64"/>
      <c r="AW95" s="64"/>
      <c r="AX95" s="64"/>
      <c r="AY95" s="64"/>
      <c r="AZ95" s="64"/>
      <c r="BA95" s="64"/>
      <c r="BB95" s="64"/>
      <c r="BC95" s="64"/>
      <c r="BD95" s="64"/>
      <c r="BE95" s="64"/>
      <c r="BF95" s="64"/>
      <c r="BG95" s="64"/>
      <c r="BH95" s="64"/>
      <c r="BI95" s="64"/>
      <c r="BJ95" s="64"/>
      <c r="BK95" s="64"/>
      <c r="BL95" s="64"/>
    </row>
    <row r="96" spans="2:64" s="10" customFormat="1" ht="18" customHeight="1">
      <c r="B96" s="237">
        <v>1</v>
      </c>
      <c r="C96" s="236">
        <v>2</v>
      </c>
      <c r="D96" s="236">
        <v>3</v>
      </c>
      <c r="E96" s="236">
        <v>4</v>
      </c>
      <c r="F96" s="670">
        <v>5</v>
      </c>
      <c r="G96" s="669">
        <v>6</v>
      </c>
      <c r="H96" s="237">
        <v>7</v>
      </c>
      <c r="I96" s="237">
        <v>8</v>
      </c>
      <c r="J96" s="670">
        <v>9</v>
      </c>
      <c r="K96" s="236">
        <v>10</v>
      </c>
      <c r="L96" s="236">
        <v>11</v>
      </c>
      <c r="M96" s="670">
        <v>12</v>
      </c>
      <c r="N96" s="669">
        <v>13</v>
      </c>
      <c r="O96" s="236">
        <v>14</v>
      </c>
      <c r="P96" s="237">
        <v>15</v>
      </c>
      <c r="Q96" s="236">
        <v>16</v>
      </c>
      <c r="R96" s="236">
        <v>17</v>
      </c>
      <c r="S96" s="236">
        <v>18</v>
      </c>
      <c r="T96" s="670">
        <v>19</v>
      </c>
      <c r="U96" s="669">
        <v>20</v>
      </c>
      <c r="V96" s="236">
        <v>21</v>
      </c>
      <c r="W96" s="237">
        <v>22</v>
      </c>
      <c r="X96" s="236">
        <v>23</v>
      </c>
      <c r="Y96" s="237">
        <v>24</v>
      </c>
      <c r="Z96" s="236">
        <v>25</v>
      </c>
      <c r="AA96" s="670">
        <v>26</v>
      </c>
      <c r="AB96" s="697">
        <v>27</v>
      </c>
      <c r="AC96" s="670">
        <v>28</v>
      </c>
      <c r="AD96" s="237">
        <v>29</v>
      </c>
      <c r="AE96" s="236">
        <v>30</v>
      </c>
      <c r="AF96" s="236">
        <v>31</v>
      </c>
      <c r="AG96" s="11"/>
      <c r="AH96" s="11"/>
      <c r="AI96" s="11"/>
      <c r="AJ96" s="765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</row>
    <row r="97" spans="1:64" s="120" customFormat="1" ht="18" customHeight="1">
      <c r="B97" s="48" t="e">
        <f>VLOOKUP(A78,#REF!,276,FALSE)</f>
        <v>#REF!</v>
      </c>
      <c r="C97" s="48" t="e">
        <f>VLOOKUP(A78,#REF!,278,FALSE)</f>
        <v>#REF!</v>
      </c>
      <c r="D97" s="48" t="e">
        <f>VLOOKUP(A78,#REF!,280,FALSE)</f>
        <v>#REF!</v>
      </c>
      <c r="E97" s="48" t="e">
        <f>VLOOKUP(A78,#REF!,282,FALSE)</f>
        <v>#REF!</v>
      </c>
      <c r="F97" s="48" t="e">
        <f>VLOOKUP(A78,#REF!,284,FALSE)</f>
        <v>#REF!</v>
      </c>
      <c r="G97" s="48" t="e">
        <f>VLOOKUP(A78,#REF!,286,FALSE)</f>
        <v>#REF!</v>
      </c>
      <c r="H97" s="48" t="e">
        <f>VLOOKUP(A78,#REF!,288,FALSE)</f>
        <v>#REF!</v>
      </c>
      <c r="I97" s="48" t="e">
        <f>VLOOKUP(A78,#REF!,290,FALSE)</f>
        <v>#REF!</v>
      </c>
      <c r="J97" s="48" t="e">
        <f>VLOOKUP(A78,#REF!,292,FALSE)</f>
        <v>#REF!</v>
      </c>
      <c r="K97" s="48" t="e">
        <f>VLOOKUP(A78,#REF!,294,FALSE)</f>
        <v>#REF!</v>
      </c>
      <c r="L97" s="48" t="e">
        <f>VLOOKUP(A78,#REF!,296,FALSE)</f>
        <v>#REF!</v>
      </c>
      <c r="M97" s="48" t="e">
        <f>VLOOKUP(A78,#REF!,298,FALSE)</f>
        <v>#REF!</v>
      </c>
      <c r="N97" s="48" t="e">
        <f>VLOOKUP(A78,#REF!,300,FALSE)</f>
        <v>#REF!</v>
      </c>
      <c r="O97" s="48" t="e">
        <f>VLOOKUP(A78,#REF!,302,FALSE)</f>
        <v>#REF!</v>
      </c>
      <c r="P97" s="48" t="e">
        <f>VLOOKUP(A78,#REF!,304,FALSE)</f>
        <v>#REF!</v>
      </c>
      <c r="Q97" s="48" t="e">
        <f>VLOOKUP(A78,#REF!,306,FALSE)</f>
        <v>#REF!</v>
      </c>
      <c r="R97" s="48" t="e">
        <f>VLOOKUP(A78,#REF!,308,FALSE)</f>
        <v>#REF!</v>
      </c>
      <c r="S97" s="48" t="e">
        <f>VLOOKUP(A78,#REF!,310,FALSE)</f>
        <v>#REF!</v>
      </c>
      <c r="T97" s="48" t="e">
        <f>VLOOKUP(A78,#REF!,312,FALSE)</f>
        <v>#REF!</v>
      </c>
      <c r="U97" s="48" t="e">
        <f>VLOOKUP(A78,#REF!,314,FALSE)</f>
        <v>#REF!</v>
      </c>
      <c r="V97" s="48" t="e">
        <f>VLOOKUP(A78,#REF!,316,FALSE)</f>
        <v>#REF!</v>
      </c>
      <c r="W97" s="48" t="e">
        <f>VLOOKUP(A78,#REF!,318,FALSE)</f>
        <v>#REF!</v>
      </c>
      <c r="X97" s="48" t="e">
        <f>VLOOKUP(A78,#REF!,320,FALSE)</f>
        <v>#REF!</v>
      </c>
      <c r="Y97" s="48" t="e">
        <f>VLOOKUP(A78,#REF!,322,FALSE)</f>
        <v>#REF!</v>
      </c>
      <c r="Z97" s="48" t="e">
        <f>VLOOKUP(A78,#REF!,324,FALSE)</f>
        <v>#REF!</v>
      </c>
      <c r="AA97" s="48" t="e">
        <f>VLOOKUP(A78,#REF!,326,FALSE)</f>
        <v>#REF!</v>
      </c>
      <c r="AB97" s="48" t="e">
        <f>VLOOKUP(A78,#REF!,328,FALSE)</f>
        <v>#REF!</v>
      </c>
      <c r="AC97" s="48" t="e">
        <f>VLOOKUP(A78,#REF!,330,FALSE)</f>
        <v>#REF!</v>
      </c>
      <c r="AD97" s="48" t="e">
        <f>VLOOKUP(A78,#REF!,332,FALSE)</f>
        <v>#REF!</v>
      </c>
      <c r="AE97" s="48" t="e">
        <f>VLOOKUP(A78,#REF!,334,FALSE)</f>
        <v>#REF!</v>
      </c>
      <c r="AF97" s="48" t="e">
        <f>VLOOKUP(A78,#REF!,336,FALSE)</f>
        <v>#REF!</v>
      </c>
      <c r="AG97" s="121"/>
      <c r="AH97" s="121"/>
      <c r="AI97" s="121"/>
      <c r="AJ97" s="765"/>
      <c r="AK97" s="121"/>
      <c r="AL97" s="121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1"/>
      <c r="BD97" s="121"/>
      <c r="BE97" s="121"/>
      <c r="BF97" s="121"/>
      <c r="BG97" s="121"/>
      <c r="BH97" s="121"/>
      <c r="BI97" s="121"/>
      <c r="BJ97" s="121"/>
      <c r="BK97" s="121"/>
      <c r="BL97" s="121"/>
    </row>
    <row r="98" spans="1:64" s="120" customFormat="1" ht="18" customHeight="1">
      <c r="B98" s="48" t="e">
        <f>VLOOKUP(A78,#REF!,53,FALSE)</f>
        <v>#REF!</v>
      </c>
      <c r="C98" s="48" t="e">
        <f>VLOOKUP(A78,#REF!,54,FALSE)</f>
        <v>#REF!</v>
      </c>
      <c r="D98" s="48" t="e">
        <f>VLOOKUP(A78,#REF!,55,FALSE)</f>
        <v>#REF!</v>
      </c>
      <c r="E98" s="48" t="e">
        <f>VLOOKUP(A78,#REF!,56,FALSE)</f>
        <v>#REF!</v>
      </c>
      <c r="F98" s="48" t="e">
        <f>VLOOKUP(A78,#REF!,57,FALSE)</f>
        <v>#REF!</v>
      </c>
      <c r="G98" s="48" t="e">
        <f>VLOOKUP(A78,#REF!,58,FALSE)</f>
        <v>#REF!</v>
      </c>
      <c r="H98" s="48" t="e">
        <f>VLOOKUP(A78,#REF!,59,FALSE)</f>
        <v>#REF!</v>
      </c>
      <c r="I98" s="48" t="e">
        <f>VLOOKUP(A78,#REF!,60,FALSE)</f>
        <v>#REF!</v>
      </c>
      <c r="J98" s="48" t="e">
        <f>VLOOKUP(A78,#REF!,61,FALSE)</f>
        <v>#REF!</v>
      </c>
      <c r="K98" s="48" t="e">
        <f>VLOOKUP(A78,#REF!,62,FALSE)</f>
        <v>#REF!</v>
      </c>
      <c r="L98" s="48" t="e">
        <f>VLOOKUP(A78,#REF!,63,FALSE)</f>
        <v>#REF!</v>
      </c>
      <c r="M98" s="48" t="e">
        <f>VLOOKUP(A78,#REF!,64,FALSE)</f>
        <v>#REF!</v>
      </c>
      <c r="N98" s="48" t="e">
        <f>VLOOKUP(A78,#REF!,65,FALSE)</f>
        <v>#REF!</v>
      </c>
      <c r="O98" s="48" t="e">
        <f>VLOOKUP(A78,#REF!,66,FALSE)</f>
        <v>#REF!</v>
      </c>
      <c r="P98" s="48" t="e">
        <f>VLOOKUP(A78,#REF!,67,FALSE)</f>
        <v>#REF!</v>
      </c>
      <c r="Q98" s="48" t="e">
        <f>VLOOKUP(A78,#REF!,68,FALSE)</f>
        <v>#REF!</v>
      </c>
      <c r="R98" s="48" t="e">
        <f>VLOOKUP(A78,#REF!,69,FALSE)</f>
        <v>#REF!</v>
      </c>
      <c r="S98" s="48" t="e">
        <f>VLOOKUP(A78,#REF!,70,FALSE)</f>
        <v>#REF!</v>
      </c>
      <c r="T98" s="48" t="e">
        <f>VLOOKUP(A78,#REF!,71,FALSE)</f>
        <v>#REF!</v>
      </c>
      <c r="U98" s="48" t="e">
        <f>VLOOKUP(A78,#REF!,72,FALSE)</f>
        <v>#REF!</v>
      </c>
      <c r="V98" s="48" t="e">
        <f>VLOOKUP(A78,#REF!,73,FALSE)</f>
        <v>#REF!</v>
      </c>
      <c r="W98" s="48" t="e">
        <f>VLOOKUP(A78,#REF!,74,FALSE)</f>
        <v>#REF!</v>
      </c>
      <c r="X98" s="48" t="e">
        <f>VLOOKUP(A78,#REF!,75,FALSE)</f>
        <v>#REF!</v>
      </c>
      <c r="Y98" s="48" t="e">
        <f>VLOOKUP(A78,#REF!,76,FALSE)</f>
        <v>#REF!</v>
      </c>
      <c r="Z98" s="48" t="e">
        <f>VLOOKUP(A78,#REF!,77,FALSE)</f>
        <v>#REF!</v>
      </c>
      <c r="AA98" s="48" t="e">
        <f>VLOOKUP(A78,#REF!,78,FALSE)</f>
        <v>#REF!</v>
      </c>
      <c r="AB98" s="48" t="e">
        <f>VLOOKUP(A78,#REF!,79,FALSE)</f>
        <v>#REF!</v>
      </c>
      <c r="AC98" s="48" t="e">
        <f>VLOOKUP(A78,#REF!,80,FALSE)</f>
        <v>#REF!</v>
      </c>
      <c r="AD98" s="48" t="e">
        <f>VLOOKUP(A78,#REF!,81,FALSE)</f>
        <v>#REF!</v>
      </c>
      <c r="AE98" s="48" t="e">
        <f>VLOOKUP(A78,#REF!,82,FALSE)</f>
        <v>#REF!</v>
      </c>
      <c r="AF98" s="48" t="e">
        <f>VLOOKUP(A78,#REF!,83,FALSE)</f>
        <v>#REF!</v>
      </c>
      <c r="AG98" s="121"/>
      <c r="AH98" s="121"/>
      <c r="AI98" s="121"/>
      <c r="AJ98" s="765"/>
      <c r="AK98" s="121"/>
      <c r="AL98" s="121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1"/>
      <c r="BD98" s="121"/>
      <c r="BE98" s="121"/>
      <c r="BF98" s="121"/>
      <c r="BG98" s="121"/>
      <c r="BH98" s="121"/>
      <c r="BI98" s="121"/>
      <c r="BJ98" s="121"/>
      <c r="BK98" s="121"/>
      <c r="BL98" s="121"/>
    </row>
    <row r="99" spans="1:64" s="120" customFormat="1" ht="18" customHeight="1">
      <c r="B99" s="48" t="e">
        <f>VLOOKUP(A78,#REF!,277,FALSE)</f>
        <v>#REF!</v>
      </c>
      <c r="C99" s="48" t="e">
        <f>VLOOKUP(A78,#REF!,279,FALSE)</f>
        <v>#REF!</v>
      </c>
      <c r="D99" s="48" t="e">
        <f>VLOOKUP(A78,#REF!,281,FALSE)</f>
        <v>#REF!</v>
      </c>
      <c r="E99" s="48" t="e">
        <f>VLOOKUP(A78,#REF!,283,FALSE)</f>
        <v>#REF!</v>
      </c>
      <c r="F99" s="48" t="e">
        <f>VLOOKUP(A78,#REF!,285,FALSE)</f>
        <v>#REF!</v>
      </c>
      <c r="G99" s="48" t="e">
        <f>VLOOKUP(A78,#REF!,287,FALSE)</f>
        <v>#REF!</v>
      </c>
      <c r="H99" s="48" t="e">
        <f>VLOOKUP(A78,#REF!,289,FALSE)</f>
        <v>#REF!</v>
      </c>
      <c r="I99" s="48" t="e">
        <f>VLOOKUP(A78,#REF!,291,FALSE)</f>
        <v>#REF!</v>
      </c>
      <c r="J99" s="48" t="e">
        <f>VLOOKUP(A78,#REF!,293,FALSE)</f>
        <v>#REF!</v>
      </c>
      <c r="K99" s="48" t="e">
        <f>VLOOKUP(A78,#REF!,295,FALSE)</f>
        <v>#REF!</v>
      </c>
      <c r="L99" s="48" t="e">
        <f>VLOOKUP(A78,#REF!,297,FALSE)</f>
        <v>#REF!</v>
      </c>
      <c r="M99" s="48" t="e">
        <f>VLOOKUP(A78,#REF!,299,FALSE)</f>
        <v>#REF!</v>
      </c>
      <c r="N99" s="48" t="e">
        <f>VLOOKUP(A78,#REF!,301,FALSE)</f>
        <v>#REF!</v>
      </c>
      <c r="O99" s="48" t="e">
        <f>VLOOKUP(A78,#REF!,303,FALSE)</f>
        <v>#REF!</v>
      </c>
      <c r="P99" s="48" t="e">
        <f>VLOOKUP(A78,#REF!,305,FALSE)</f>
        <v>#REF!</v>
      </c>
      <c r="Q99" s="48" t="e">
        <f>VLOOKUP(A78,#REF!,307,FALSE)</f>
        <v>#REF!</v>
      </c>
      <c r="R99" s="48" t="e">
        <f>VLOOKUP(A78,#REF!,309,FALSE)</f>
        <v>#REF!</v>
      </c>
      <c r="S99" s="48" t="e">
        <f>VLOOKUP(A78,#REF!,311,FALSE)</f>
        <v>#REF!</v>
      </c>
      <c r="T99" s="48" t="e">
        <f>VLOOKUP(A78,#REF!,313,FALSE)</f>
        <v>#REF!</v>
      </c>
      <c r="U99" s="48" t="e">
        <f>VLOOKUP(A78,#REF!,315,FALSE)</f>
        <v>#REF!</v>
      </c>
      <c r="V99" s="48" t="e">
        <f>VLOOKUP(A78,#REF!,317,FALSE)</f>
        <v>#REF!</v>
      </c>
      <c r="W99" s="48" t="e">
        <f>VLOOKUP(A78,#REF!,319,FALSE)</f>
        <v>#REF!</v>
      </c>
      <c r="X99" s="48" t="e">
        <f>VLOOKUP(A78,#REF!,321,FALSE)</f>
        <v>#REF!</v>
      </c>
      <c r="Y99" s="48" t="e">
        <f>VLOOKUP(A78,#REF!,323,FALSE)</f>
        <v>#REF!</v>
      </c>
      <c r="Z99" s="48" t="e">
        <f>VLOOKUP(A78,#REF!,325,FALSE)</f>
        <v>#REF!</v>
      </c>
      <c r="AA99" s="48" t="e">
        <f>VLOOKUP(A78,#REF!,327,FALSE)</f>
        <v>#REF!</v>
      </c>
      <c r="AB99" s="48" t="e">
        <f>VLOOKUP(A78,#REF!,329,FALSE)</f>
        <v>#REF!</v>
      </c>
      <c r="AC99" s="48" t="e">
        <f>VLOOKUP(A78,#REF!,331,FALSE)</f>
        <v>#REF!</v>
      </c>
      <c r="AD99" s="48" t="e">
        <f>VLOOKUP(A78,#REF!,333,FALSE)</f>
        <v>#REF!</v>
      </c>
      <c r="AE99" s="48" t="e">
        <f>VLOOKUP(A78,#REF!,335,FALSE)</f>
        <v>#REF!</v>
      </c>
      <c r="AF99" s="48" t="e">
        <f>VLOOKUP(A78,#REF!,337,FALSE)</f>
        <v>#REF!</v>
      </c>
      <c r="AG99" s="121"/>
      <c r="AH99" s="121"/>
      <c r="AI99" s="121"/>
      <c r="AJ99" s="765"/>
      <c r="AK99" s="121"/>
      <c r="AL99" s="121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1"/>
      <c r="BD99" s="121"/>
      <c r="BE99" s="121"/>
      <c r="BF99" s="121"/>
      <c r="BG99" s="121"/>
      <c r="BH99" s="121"/>
      <c r="BI99" s="121"/>
      <c r="BJ99" s="121"/>
      <c r="BK99" s="121"/>
      <c r="BL99" s="121"/>
    </row>
    <row r="100" spans="1:64" s="120" customFormat="1" ht="18" customHeight="1">
      <c r="B100" s="980"/>
      <c r="C100" s="980"/>
      <c r="D100" s="980"/>
      <c r="E100" s="980"/>
      <c r="F100" s="980"/>
      <c r="G100" s="980"/>
      <c r="H100" s="980"/>
      <c r="I100" s="980"/>
      <c r="J100" s="980"/>
      <c r="K100" s="980"/>
      <c r="L100" s="980"/>
      <c r="M100" s="980"/>
      <c r="N100" s="980"/>
      <c r="O100" s="980"/>
      <c r="P100" s="980"/>
      <c r="Q100" s="980"/>
      <c r="R100" s="980"/>
      <c r="S100" s="980"/>
      <c r="T100" s="980"/>
      <c r="U100" s="980"/>
      <c r="V100" s="980"/>
      <c r="W100" s="980"/>
      <c r="X100" s="980"/>
      <c r="Y100" s="980"/>
      <c r="Z100" s="980"/>
      <c r="AA100" s="980"/>
      <c r="AB100" s="980"/>
      <c r="AC100" s="980"/>
      <c r="AD100" s="980"/>
      <c r="AE100" s="980"/>
      <c r="AF100" s="980"/>
      <c r="AH100" s="121"/>
      <c r="AI100" s="121"/>
      <c r="AJ100" s="765"/>
      <c r="AK100" s="121"/>
      <c r="AL100" s="121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1"/>
      <c r="BD100" s="121"/>
      <c r="BE100" s="121"/>
      <c r="BF100" s="121"/>
      <c r="BG100" s="121"/>
      <c r="BH100" s="121"/>
      <c r="BI100" s="121"/>
      <c r="BJ100" s="121"/>
      <c r="BK100" s="121"/>
      <c r="BL100" s="121"/>
    </row>
    <row r="101" spans="1:64" s="43" customFormat="1" ht="18" customHeight="1">
      <c r="B101" s="880" t="s">
        <v>826</v>
      </c>
      <c r="C101" s="880"/>
      <c r="D101" s="880"/>
      <c r="E101" s="880"/>
      <c r="F101" s="880"/>
      <c r="G101" s="880"/>
      <c r="H101" s="880"/>
      <c r="I101" s="880"/>
      <c r="J101" s="880"/>
      <c r="K101" s="880"/>
      <c r="L101" s="880"/>
      <c r="M101" s="880"/>
      <c r="N101" s="880"/>
      <c r="O101" s="880"/>
      <c r="P101" s="880"/>
      <c r="Q101" s="880"/>
      <c r="R101" s="880"/>
      <c r="S101" s="880"/>
      <c r="T101" s="880"/>
      <c r="U101" s="880"/>
      <c r="V101" s="880"/>
      <c r="W101" s="880"/>
      <c r="X101" s="880"/>
      <c r="Y101" s="880"/>
      <c r="Z101" s="880"/>
      <c r="AA101" s="880"/>
      <c r="AB101" s="880"/>
      <c r="AC101" s="880"/>
      <c r="AD101" s="880"/>
      <c r="AE101" s="880"/>
      <c r="AF101" s="880"/>
      <c r="AG101" s="33"/>
      <c r="AH101" s="33"/>
      <c r="AI101" s="33"/>
      <c r="AJ101" s="765"/>
      <c r="AK101" s="33"/>
      <c r="AL101" s="33"/>
      <c r="AM101" s="33"/>
      <c r="AN101" s="33"/>
      <c r="AO101" s="33"/>
      <c r="AP101" s="33"/>
      <c r="AQ101" s="33"/>
      <c r="AR101" s="33"/>
      <c r="AS101" s="33"/>
      <c r="AT101" s="33"/>
      <c r="AU101" s="33"/>
      <c r="AV101" s="33"/>
      <c r="AW101" s="33"/>
      <c r="AX101" s="33"/>
      <c r="AY101" s="33"/>
      <c r="AZ101" s="33"/>
      <c r="BA101" s="33"/>
      <c r="BB101" s="33"/>
      <c r="BC101" s="33"/>
      <c r="BD101" s="33"/>
      <c r="BE101" s="33"/>
      <c r="BF101" s="33"/>
      <c r="BG101" s="33"/>
      <c r="BH101" s="33"/>
      <c r="BI101" s="33"/>
      <c r="BJ101" s="33"/>
      <c r="BK101" s="33"/>
      <c r="BL101" s="33"/>
    </row>
    <row r="102" spans="1:64" s="140" customFormat="1" ht="18" customHeight="1">
      <c r="B102" s="15" t="s">
        <v>80</v>
      </c>
      <c r="C102" s="16"/>
      <c r="D102" s="16"/>
      <c r="E102" s="16"/>
      <c r="F102" s="16"/>
      <c r="G102" s="216"/>
      <c r="H102" s="201"/>
      <c r="I102" s="201"/>
      <c r="J102" s="201"/>
      <c r="K102" s="202"/>
      <c r="L102" s="201"/>
      <c r="M102" s="201"/>
      <c r="N102" s="201"/>
      <c r="O102" s="270"/>
      <c r="P102" s="270"/>
      <c r="Q102" s="201"/>
      <c r="R102" s="201"/>
      <c r="S102" s="201"/>
      <c r="T102" s="201"/>
      <c r="U102" s="201"/>
      <c r="V102" s="201"/>
      <c r="W102" s="270"/>
      <c r="X102" s="984" t="str">
        <f>X77</f>
        <v>វិច្ឆិកា ឆ្នាំ ២០២៣</v>
      </c>
      <c r="Y102" s="985"/>
      <c r="Z102" s="985"/>
      <c r="AA102" s="985"/>
      <c r="AB102" s="985"/>
      <c r="AC102" s="985"/>
      <c r="AD102" s="985"/>
      <c r="AE102" s="985"/>
      <c r="AF102" s="986"/>
      <c r="AG102" s="33"/>
      <c r="AH102" s="33"/>
      <c r="AI102" s="33"/>
      <c r="AJ102" s="765"/>
      <c r="AK102" s="33"/>
      <c r="AL102" s="33"/>
      <c r="AM102" s="33"/>
      <c r="AN102" s="33"/>
      <c r="AO102" s="33"/>
      <c r="AP102" s="33"/>
      <c r="AQ102" s="33"/>
      <c r="AR102" s="33"/>
      <c r="AS102" s="33"/>
      <c r="AT102" s="33"/>
      <c r="AU102" s="33"/>
      <c r="AV102" s="33"/>
      <c r="AW102" s="33"/>
      <c r="AX102" s="33"/>
      <c r="AY102" s="33"/>
      <c r="AZ102" s="33"/>
      <c r="BA102" s="33"/>
      <c r="BB102" s="33"/>
      <c r="BC102" s="33"/>
      <c r="BD102" s="33"/>
      <c r="BE102" s="33"/>
      <c r="BF102" s="33"/>
      <c r="BG102" s="33"/>
      <c r="BH102" s="33"/>
      <c r="BI102" s="33"/>
      <c r="BJ102" s="33"/>
      <c r="BK102" s="33"/>
      <c r="BL102" s="33"/>
    </row>
    <row r="103" spans="1:64" s="43" customFormat="1" ht="18" customHeight="1">
      <c r="A103" s="43" t="e">
        <f>#REF!</f>
        <v>#REF!</v>
      </c>
      <c r="B103" s="20" t="s">
        <v>176</v>
      </c>
      <c r="C103" s="3"/>
      <c r="D103" s="3"/>
      <c r="E103" s="3"/>
      <c r="F103" s="3"/>
      <c r="G103" s="217"/>
      <c r="H103" s="271"/>
      <c r="I103" s="217"/>
      <c r="J103" s="271"/>
      <c r="K103" s="991" t="e">
        <f>VLOOKUP(A103,'Payroll master 总表'!B:AY,3,FALSE)</f>
        <v>#REF!</v>
      </c>
      <c r="L103" s="992"/>
      <c r="M103" s="992"/>
      <c r="N103" s="993"/>
      <c r="O103" s="272" t="s">
        <v>183</v>
      </c>
      <c r="P103" s="273"/>
      <c r="Q103" s="203"/>
      <c r="R103" s="203"/>
      <c r="S103" s="203"/>
      <c r="T103" s="994" t="e">
        <f>#REF!</f>
        <v>#REF!</v>
      </c>
      <c r="U103" s="994"/>
      <c r="V103" s="217"/>
      <c r="W103" s="274"/>
      <c r="X103" s="275" t="s">
        <v>279</v>
      </c>
      <c r="Y103" s="203"/>
      <c r="Z103" s="203"/>
      <c r="AA103" s="203"/>
      <c r="AB103" s="227"/>
      <c r="AC103" s="75"/>
      <c r="AD103" s="139" t="e">
        <f>VLOOKUP(A103,'Payroll master 总表'!B:AY,39,FALSE)</f>
        <v>#REF!</v>
      </c>
      <c r="AE103" s="23" t="s">
        <v>82</v>
      </c>
      <c r="AF103" s="244"/>
      <c r="AG103" s="33"/>
      <c r="AH103" s="33"/>
      <c r="AI103" s="33"/>
      <c r="AJ103" s="765"/>
      <c r="AK103" s="33"/>
      <c r="AL103" s="33"/>
      <c r="AM103" s="33"/>
      <c r="AN103" s="33"/>
      <c r="AO103" s="33"/>
      <c r="AP103" s="33"/>
      <c r="AQ103" s="33"/>
      <c r="AR103" s="33"/>
      <c r="AS103" s="33"/>
      <c r="AT103" s="33"/>
      <c r="AU103" s="33"/>
      <c r="AV103" s="33"/>
      <c r="AW103" s="33"/>
      <c r="AX103" s="33"/>
      <c r="AY103" s="33"/>
      <c r="AZ103" s="33"/>
      <c r="BA103" s="33"/>
      <c r="BB103" s="33"/>
      <c r="BC103" s="33"/>
      <c r="BD103" s="33"/>
      <c r="BE103" s="33"/>
      <c r="BF103" s="33"/>
      <c r="BG103" s="33"/>
      <c r="BH103" s="33"/>
      <c r="BI103" s="33"/>
      <c r="BJ103" s="33"/>
      <c r="BK103" s="33"/>
      <c r="BL103" s="33"/>
    </row>
    <row r="104" spans="1:64" s="43" customFormat="1" ht="18" customHeight="1">
      <c r="B104" s="55" t="s">
        <v>177</v>
      </c>
      <c r="C104" s="28"/>
      <c r="D104" s="28"/>
      <c r="E104" s="28"/>
      <c r="F104" s="21"/>
      <c r="G104" s="206"/>
      <c r="H104" s="206"/>
      <c r="I104" s="206"/>
      <c r="J104" s="206"/>
      <c r="K104" s="995" t="e">
        <f>VLOOKUP(A103,'Payroll master 总表'!B:AY,1,FALSE)</f>
        <v>#REF!</v>
      </c>
      <c r="L104" s="996"/>
      <c r="M104" s="206"/>
      <c r="N104" s="208"/>
      <c r="O104" s="276" t="s">
        <v>184</v>
      </c>
      <c r="P104" s="273"/>
      <c r="Q104" s="218"/>
      <c r="R104" s="218"/>
      <c r="S104" s="218"/>
      <c r="T104" s="199"/>
      <c r="U104" s="222" t="e">
        <f>VLOOKUP(A103,'Payroll master 总表'!B:AY,15,FALSE)</f>
        <v>#REF!</v>
      </c>
      <c r="V104" s="222"/>
      <c r="W104" s="208"/>
      <c r="X104" s="278" t="s">
        <v>187</v>
      </c>
      <c r="Y104" s="218"/>
      <c r="Z104" s="218"/>
      <c r="AA104" s="218"/>
      <c r="AB104" s="209"/>
      <c r="AC104" s="26"/>
      <c r="AD104" s="139" t="e">
        <f>VLOOKUP(A103,'Payroll master 总表'!B:AY,35,FALSE)</f>
        <v>#REF!</v>
      </c>
      <c r="AE104" s="23" t="s">
        <v>82</v>
      </c>
      <c r="AF104" s="103"/>
      <c r="AG104" s="33"/>
      <c r="AH104" s="33"/>
      <c r="AI104" s="33"/>
      <c r="AJ104" s="765"/>
      <c r="AK104" s="33"/>
      <c r="AL104" s="33"/>
      <c r="AM104" s="33"/>
      <c r="AN104" s="33"/>
      <c r="AO104" s="33"/>
      <c r="AP104" s="33"/>
      <c r="AQ104" s="33"/>
      <c r="AR104" s="33"/>
      <c r="AS104" s="33"/>
      <c r="AT104" s="33"/>
      <c r="AU104" s="33"/>
      <c r="AV104" s="33"/>
      <c r="AW104" s="33"/>
      <c r="AX104" s="33"/>
      <c r="AY104" s="33"/>
      <c r="AZ104" s="33"/>
      <c r="BA104" s="33"/>
      <c r="BB104" s="33"/>
      <c r="BC104" s="33"/>
      <c r="BD104" s="33"/>
      <c r="BE104" s="33"/>
      <c r="BF104" s="33"/>
      <c r="BG104" s="33"/>
      <c r="BH104" s="33"/>
      <c r="BI104" s="33"/>
      <c r="BJ104" s="33"/>
      <c r="BK104" s="33"/>
      <c r="BL104" s="33"/>
    </row>
    <row r="105" spans="1:64" s="43" customFormat="1" ht="18" customHeight="1">
      <c r="B105" s="24" t="s">
        <v>178</v>
      </c>
      <c r="C105" s="22"/>
      <c r="D105" s="25"/>
      <c r="E105" s="21"/>
      <c r="F105" s="21"/>
      <c r="G105" s="206"/>
      <c r="H105" s="206"/>
      <c r="I105" s="206"/>
      <c r="J105" s="206"/>
      <c r="K105" s="995" t="e">
        <f>VLOOKUP(A103,'Payroll master 总表'!B:AY,5,FALSE)</f>
        <v>#REF!</v>
      </c>
      <c r="L105" s="996"/>
      <c r="M105" s="206"/>
      <c r="N105" s="208"/>
      <c r="O105" s="205" t="s">
        <v>198</v>
      </c>
      <c r="P105" s="273"/>
      <c r="Q105" s="218"/>
      <c r="R105" s="218"/>
      <c r="S105" s="218"/>
      <c r="T105" s="206"/>
      <c r="U105" s="997" t="e">
        <f>VLOOKUP(A103,'Payroll master 总表'!B:AY,8,FALSE)</f>
        <v>#REF!</v>
      </c>
      <c r="V105" s="997"/>
      <c r="W105" s="998"/>
      <c r="X105" s="278" t="s">
        <v>185</v>
      </c>
      <c r="Y105" s="218"/>
      <c r="Z105" s="218"/>
      <c r="AA105" s="218"/>
      <c r="AB105" s="209"/>
      <c r="AC105" s="26"/>
      <c r="AD105" s="139" t="e">
        <f>VLOOKUP(A103,'Payroll master 总表'!B:AY,34,FALSE)</f>
        <v>#REF!</v>
      </c>
      <c r="AE105" s="23" t="s">
        <v>82</v>
      </c>
      <c r="AF105" s="103"/>
      <c r="AG105" s="33"/>
      <c r="AH105" s="33"/>
      <c r="AI105" s="33"/>
      <c r="AJ105" s="765"/>
      <c r="AK105" s="33"/>
      <c r="AL105" s="33"/>
      <c r="AM105" s="33"/>
      <c r="AN105" s="33"/>
      <c r="AO105" s="33"/>
      <c r="AP105" s="33"/>
      <c r="AQ105" s="33"/>
      <c r="AR105" s="33"/>
      <c r="AS105" s="33"/>
      <c r="AT105" s="33"/>
      <c r="AU105" s="33"/>
      <c r="AV105" s="33"/>
      <c r="AW105" s="33"/>
      <c r="AX105" s="33"/>
      <c r="AY105" s="33"/>
      <c r="AZ105" s="33"/>
      <c r="BA105" s="33"/>
      <c r="BB105" s="33"/>
      <c r="BC105" s="33"/>
      <c r="BD105" s="33"/>
      <c r="BE105" s="33"/>
      <c r="BF105" s="33"/>
      <c r="BG105" s="33"/>
      <c r="BH105" s="33"/>
      <c r="BI105" s="33"/>
      <c r="BJ105" s="33"/>
      <c r="BK105" s="33"/>
      <c r="BL105" s="33"/>
    </row>
    <row r="106" spans="1:64" s="43" customFormat="1" ht="18" customHeight="1">
      <c r="B106" s="58"/>
      <c r="C106" s="28"/>
      <c r="D106" s="28"/>
      <c r="E106" s="28"/>
      <c r="F106" s="28"/>
      <c r="G106" s="206"/>
      <c r="H106" s="206"/>
      <c r="I106" s="206"/>
      <c r="J106" s="206"/>
      <c r="K106" s="280"/>
      <c r="L106" s="281" t="s">
        <v>76</v>
      </c>
      <c r="M106" s="206"/>
      <c r="N106" s="208"/>
      <c r="O106" s="278" t="s">
        <v>199</v>
      </c>
      <c r="P106" s="273"/>
      <c r="Q106" s="218"/>
      <c r="R106" s="218"/>
      <c r="S106" s="218"/>
      <c r="T106" s="218"/>
      <c r="U106" s="218"/>
      <c r="V106" s="218"/>
      <c r="W106" s="230"/>
      <c r="X106" s="278" t="s">
        <v>753</v>
      </c>
      <c r="Y106" s="218"/>
      <c r="Z106" s="218"/>
      <c r="AA106" s="218"/>
      <c r="AB106" s="209"/>
      <c r="AC106" s="26"/>
      <c r="AD106" s="139" t="e">
        <f>VLOOKUP(A103,'Payroll master 总表'!B:AY,33,FALSE)</f>
        <v>#REF!</v>
      </c>
      <c r="AE106" s="23" t="s">
        <v>82</v>
      </c>
      <c r="AF106" s="103"/>
      <c r="AG106" s="33"/>
      <c r="AH106" s="33"/>
      <c r="AI106" s="33"/>
      <c r="AJ106" s="765"/>
      <c r="AK106" s="33"/>
      <c r="AL106" s="33"/>
      <c r="AM106" s="33"/>
      <c r="AN106" s="33"/>
      <c r="AO106" s="33"/>
      <c r="AP106" s="33"/>
      <c r="AQ106" s="33"/>
      <c r="AR106" s="33"/>
      <c r="AS106" s="33"/>
      <c r="AT106" s="33"/>
      <c r="AU106" s="33"/>
      <c r="AV106" s="33"/>
      <c r="AW106" s="33"/>
      <c r="AX106" s="33"/>
      <c r="AY106" s="33"/>
      <c r="AZ106" s="33"/>
      <c r="BA106" s="33"/>
      <c r="BB106" s="33"/>
      <c r="BC106" s="33"/>
      <c r="BD106" s="33"/>
      <c r="BE106" s="33"/>
      <c r="BF106" s="33"/>
      <c r="BG106" s="33"/>
      <c r="BH106" s="33"/>
      <c r="BI106" s="33"/>
      <c r="BJ106" s="33"/>
      <c r="BK106" s="33"/>
      <c r="BL106" s="33"/>
    </row>
    <row r="107" spans="1:64" s="43" customFormat="1" ht="18" customHeight="1">
      <c r="B107" s="54" t="s">
        <v>196</v>
      </c>
      <c r="C107" s="28"/>
      <c r="D107" s="28"/>
      <c r="E107" s="28"/>
      <c r="F107" s="28"/>
      <c r="G107" s="206"/>
      <c r="H107" s="206"/>
      <c r="I107" s="206"/>
      <c r="J107" s="206"/>
      <c r="K107" s="280"/>
      <c r="L107" s="282" t="e">
        <f>VLOOKUP(A103,'Payroll master 总表'!B:AY,18,FALSE)</f>
        <v>#REF!</v>
      </c>
      <c r="M107" s="206"/>
      <c r="N107" s="208"/>
      <c r="O107" s="283"/>
      <c r="P107" s="273"/>
      <c r="Q107" s="223"/>
      <c r="R107" s="987" t="e">
        <f>U104/26*L107</f>
        <v>#REF!</v>
      </c>
      <c r="S107" s="987"/>
      <c r="T107" s="284" t="s">
        <v>82</v>
      </c>
      <c r="U107" s="223"/>
      <c r="V107" s="223"/>
      <c r="W107" s="285"/>
      <c r="X107" s="278" t="s">
        <v>186</v>
      </c>
      <c r="Y107" s="218"/>
      <c r="Z107" s="218"/>
      <c r="AA107" s="218"/>
      <c r="AB107" s="209"/>
      <c r="AC107" s="26"/>
      <c r="AD107" s="139" t="e">
        <f>VLOOKUP(A103,'Payroll master 总表'!B:AY,37,FALSE)+'Payroll master 总表'!AM12</f>
        <v>#REF!</v>
      </c>
      <c r="AE107" s="23" t="s">
        <v>82</v>
      </c>
      <c r="AF107" s="103"/>
      <c r="AG107" s="33"/>
      <c r="AH107" s="33"/>
      <c r="AI107" s="33"/>
      <c r="AJ107" s="765"/>
      <c r="AK107" s="33"/>
      <c r="AL107" s="33"/>
      <c r="AM107" s="33"/>
      <c r="AN107" s="33"/>
      <c r="AO107" s="33"/>
      <c r="AP107" s="33"/>
      <c r="AQ107" s="33"/>
      <c r="AR107" s="33"/>
      <c r="AS107" s="33"/>
      <c r="AT107" s="33"/>
      <c r="AU107" s="33"/>
      <c r="AV107" s="33"/>
      <c r="AW107" s="33"/>
      <c r="AX107" s="33"/>
      <c r="AY107" s="33"/>
      <c r="AZ107" s="33"/>
      <c r="BA107" s="33"/>
      <c r="BB107" s="33"/>
      <c r="BC107" s="33"/>
      <c r="BD107" s="33"/>
      <c r="BE107" s="33"/>
      <c r="BF107" s="33"/>
      <c r="BG107" s="33"/>
      <c r="BH107" s="33"/>
      <c r="BI107" s="33"/>
      <c r="BJ107" s="33"/>
      <c r="BK107" s="33"/>
      <c r="BL107" s="33"/>
    </row>
    <row r="108" spans="1:64" s="43" customFormat="1" ht="18" customHeight="1">
      <c r="B108" s="27" t="s">
        <v>528</v>
      </c>
      <c r="C108" s="28"/>
      <c r="D108" s="28"/>
      <c r="E108" s="28"/>
      <c r="F108" s="28"/>
      <c r="G108" s="206"/>
      <c r="H108" s="206"/>
      <c r="I108" s="206"/>
      <c r="J108" s="206"/>
      <c r="K108" s="280"/>
      <c r="L108" s="282" t="e">
        <f>VLOOKUP(A103,'Payroll master 总表'!B:AY,21,FALSE)</f>
        <v>#REF!</v>
      </c>
      <c r="M108" s="206"/>
      <c r="N108" s="208"/>
      <c r="O108" s="283"/>
      <c r="P108" s="273"/>
      <c r="Q108" s="223"/>
      <c r="R108" s="987" t="e">
        <f>VLOOKUP(A103,'Payroll master 总表'!B:AY,29,FALSE)</f>
        <v>#REF!</v>
      </c>
      <c r="S108" s="987"/>
      <c r="T108" s="284" t="s">
        <v>82</v>
      </c>
      <c r="U108" s="223"/>
      <c r="V108" s="223"/>
      <c r="W108" s="285"/>
      <c r="X108" s="278" t="s">
        <v>455</v>
      </c>
      <c r="Y108" s="218"/>
      <c r="Z108" s="218"/>
      <c r="AA108" s="218"/>
      <c r="AB108" s="209"/>
      <c r="AC108" s="26"/>
      <c r="AD108" s="139" t="e">
        <f>VLOOKUP(A103,'Payroll master 总表'!B:AY,32,FALSE)</f>
        <v>#REF!</v>
      </c>
      <c r="AE108" s="23" t="s">
        <v>82</v>
      </c>
      <c r="AF108" s="103"/>
      <c r="AG108" s="33"/>
      <c r="AH108" s="33"/>
      <c r="AI108" s="33"/>
      <c r="AJ108" s="765"/>
      <c r="AK108" s="33"/>
      <c r="AL108" s="33"/>
      <c r="AM108" s="33"/>
      <c r="AN108" s="33"/>
      <c r="AO108" s="33"/>
      <c r="AP108" s="33"/>
      <c r="AQ108" s="33"/>
      <c r="AR108" s="33"/>
      <c r="AS108" s="33"/>
      <c r="AT108" s="33"/>
      <c r="AU108" s="33"/>
      <c r="AV108" s="33"/>
      <c r="AW108" s="33"/>
      <c r="AX108" s="33"/>
      <c r="AY108" s="33"/>
      <c r="AZ108" s="33"/>
      <c r="BA108" s="33"/>
      <c r="BB108" s="33"/>
      <c r="BC108" s="33"/>
      <c r="BD108" s="33"/>
      <c r="BE108" s="33"/>
      <c r="BF108" s="33"/>
      <c r="BG108" s="33"/>
      <c r="BH108" s="33"/>
      <c r="BI108" s="33"/>
      <c r="BJ108" s="33"/>
      <c r="BK108" s="33"/>
      <c r="BL108" s="33"/>
    </row>
    <row r="109" spans="1:64" s="43" customFormat="1" ht="18" customHeight="1">
      <c r="B109" s="58" t="s">
        <v>534</v>
      </c>
      <c r="C109" s="28"/>
      <c r="D109" s="28"/>
      <c r="E109" s="28"/>
      <c r="F109" s="28"/>
      <c r="G109" s="206"/>
      <c r="H109" s="206"/>
      <c r="I109" s="206"/>
      <c r="J109" s="206"/>
      <c r="K109" s="280"/>
      <c r="L109" s="282" t="e">
        <f>VLOOKUP(A103,'Payroll master 总表'!B:AY,20,FALSE)</f>
        <v>#REF!</v>
      </c>
      <c r="M109" s="206"/>
      <c r="N109" s="208"/>
      <c r="O109" s="283"/>
      <c r="P109" s="273"/>
      <c r="Q109" s="223"/>
      <c r="R109" s="987" t="e">
        <f>VLOOKUP(A103,'Payroll master 总表'!B:AY,27,FALSE)</f>
        <v>#REF!</v>
      </c>
      <c r="S109" s="987"/>
      <c r="T109" s="284" t="s">
        <v>82</v>
      </c>
      <c r="U109" s="223"/>
      <c r="V109" s="223"/>
      <c r="W109" s="285"/>
      <c r="X109" s="278" t="s">
        <v>189</v>
      </c>
      <c r="Y109" s="218"/>
      <c r="Z109" s="218"/>
      <c r="AA109" s="218"/>
      <c r="AB109" s="209"/>
      <c r="AC109" s="26"/>
      <c r="AD109" s="139" t="e">
        <f>VLOOKUP(A103,'Payroll master 总表'!B:AY,31,FALSE)</f>
        <v>#REF!</v>
      </c>
      <c r="AE109" s="23" t="s">
        <v>82</v>
      </c>
      <c r="AF109" s="103"/>
      <c r="AG109" s="33"/>
      <c r="AH109" s="33"/>
      <c r="AI109" s="33"/>
      <c r="AJ109" s="765"/>
      <c r="AK109" s="33"/>
      <c r="AL109" s="33"/>
      <c r="AM109" s="33"/>
      <c r="AN109" s="33"/>
      <c r="AO109" s="33"/>
      <c r="AP109" s="33"/>
      <c r="AQ109" s="33"/>
      <c r="AR109" s="33"/>
      <c r="AS109" s="33"/>
      <c r="AT109" s="33"/>
      <c r="AU109" s="33"/>
      <c r="AV109" s="33"/>
      <c r="AW109" s="33"/>
      <c r="AX109" s="33"/>
      <c r="AY109" s="33"/>
      <c r="AZ109" s="33"/>
      <c r="BA109" s="33"/>
      <c r="BB109" s="33"/>
      <c r="BC109" s="33"/>
      <c r="BD109" s="33"/>
      <c r="BE109" s="33"/>
      <c r="BF109" s="33"/>
      <c r="BG109" s="33"/>
      <c r="BH109" s="33"/>
      <c r="BI109" s="33"/>
      <c r="BJ109" s="33"/>
      <c r="BK109" s="33"/>
      <c r="BL109" s="33"/>
    </row>
    <row r="110" spans="1:64" s="43" customFormat="1" ht="18" customHeight="1">
      <c r="B110" s="58" t="s">
        <v>195</v>
      </c>
      <c r="C110" s="28"/>
      <c r="D110" s="28"/>
      <c r="E110" s="28"/>
      <c r="F110" s="28"/>
      <c r="G110" s="206"/>
      <c r="H110" s="206"/>
      <c r="I110" s="206"/>
      <c r="J110" s="206"/>
      <c r="K110" s="280"/>
      <c r="L110" s="282" t="e">
        <f>VLOOKUP(A103,'Payroll master 总表'!B:AY,17,FALSE)</f>
        <v>#REF!</v>
      </c>
      <c r="M110" s="206"/>
      <c r="N110" s="208"/>
      <c r="O110" s="283"/>
      <c r="P110" s="273"/>
      <c r="Q110" s="223"/>
      <c r="R110" s="987" t="e">
        <f>U104/26*L110</f>
        <v>#REF!</v>
      </c>
      <c r="S110" s="987"/>
      <c r="T110" s="284" t="s">
        <v>82</v>
      </c>
      <c r="U110" s="223"/>
      <c r="V110" s="223"/>
      <c r="W110" s="285"/>
      <c r="X110" s="278" t="s">
        <v>188</v>
      </c>
      <c r="Y110" s="218"/>
      <c r="Z110" s="218"/>
      <c r="AA110" s="218"/>
      <c r="AB110" s="209"/>
      <c r="AC110" s="26"/>
      <c r="AD110" s="139" t="e">
        <f>VLOOKUP(A103,'Payroll master 总表'!B:AY,36,FALSE)</f>
        <v>#REF!</v>
      </c>
      <c r="AE110" s="23" t="s">
        <v>82</v>
      </c>
      <c r="AF110" s="103"/>
      <c r="AG110" s="33"/>
      <c r="AH110" s="33"/>
      <c r="AI110" s="33"/>
      <c r="AJ110" s="765"/>
      <c r="AK110" s="33"/>
      <c r="AL110" s="33"/>
      <c r="AM110" s="33"/>
      <c r="AN110" s="33"/>
      <c r="AO110" s="33"/>
      <c r="AP110" s="33"/>
      <c r="AQ110" s="33"/>
      <c r="AR110" s="33"/>
      <c r="AS110" s="33"/>
      <c r="AT110" s="33"/>
      <c r="AU110" s="33"/>
      <c r="AV110" s="33"/>
      <c r="AW110" s="33"/>
      <c r="AX110" s="33"/>
      <c r="AY110" s="33"/>
      <c r="AZ110" s="33"/>
      <c r="BA110" s="33"/>
      <c r="BB110" s="33"/>
      <c r="BC110" s="33"/>
      <c r="BD110" s="33"/>
      <c r="BE110" s="33"/>
      <c r="BF110" s="33"/>
      <c r="BG110" s="33"/>
      <c r="BH110" s="33"/>
      <c r="BI110" s="33"/>
      <c r="BJ110" s="33"/>
      <c r="BK110" s="33"/>
      <c r="BL110" s="33"/>
    </row>
    <row r="111" spans="1:64" s="43" customFormat="1" ht="18" customHeight="1">
      <c r="B111" s="27" t="s">
        <v>179</v>
      </c>
      <c r="C111" s="28"/>
      <c r="D111" s="28"/>
      <c r="E111" s="28"/>
      <c r="F111" s="28"/>
      <c r="G111" s="218"/>
      <c r="H111" s="218"/>
      <c r="I111" s="218"/>
      <c r="J111" s="206"/>
      <c r="K111" s="280"/>
      <c r="L111" s="286"/>
      <c r="M111" s="206"/>
      <c r="N111" s="208"/>
      <c r="O111" s="283"/>
      <c r="P111" s="273"/>
      <c r="Q111" s="223"/>
      <c r="R111" s="987" t="e">
        <f>SUM(R107:S110)</f>
        <v>#REF!</v>
      </c>
      <c r="S111" s="987"/>
      <c r="T111" s="284" t="s">
        <v>82</v>
      </c>
      <c r="U111" s="223"/>
      <c r="V111" s="223"/>
      <c r="W111" s="285"/>
      <c r="X111" s="278" t="s">
        <v>190</v>
      </c>
      <c r="Y111" s="218"/>
      <c r="Z111" s="218"/>
      <c r="AA111" s="218"/>
      <c r="AB111" s="209"/>
      <c r="AC111" s="988" t="e">
        <f>R111+R113+R114+R115+AD103+AD104+AD105+AD106+AD107+AD108+AD109+AD110</f>
        <v>#REF!</v>
      </c>
      <c r="AD111" s="989"/>
      <c r="AE111" s="33"/>
      <c r="AF111" s="103"/>
      <c r="AG111" s="33"/>
      <c r="AH111" s="33"/>
      <c r="AI111" s="33"/>
      <c r="AJ111" s="765"/>
      <c r="AK111" s="33"/>
      <c r="AL111" s="33"/>
      <c r="AM111" s="33"/>
      <c r="AN111" s="33"/>
      <c r="AO111" s="33"/>
      <c r="AP111" s="33"/>
      <c r="AQ111" s="33"/>
      <c r="AR111" s="33"/>
      <c r="AS111" s="33"/>
      <c r="AT111" s="33"/>
      <c r="AU111" s="33"/>
      <c r="AV111" s="33"/>
      <c r="AW111" s="33"/>
      <c r="AX111" s="33"/>
      <c r="AY111" s="33"/>
      <c r="AZ111" s="33"/>
      <c r="BA111" s="33"/>
      <c r="BB111" s="33"/>
      <c r="BC111" s="33"/>
      <c r="BD111" s="33"/>
      <c r="BE111" s="33"/>
      <c r="BF111" s="33"/>
      <c r="BG111" s="33"/>
      <c r="BH111" s="33"/>
      <c r="BI111" s="33"/>
      <c r="BJ111" s="33"/>
      <c r="BK111" s="33"/>
      <c r="BL111" s="33"/>
    </row>
    <row r="112" spans="1:64" s="43" customFormat="1" ht="18" customHeight="1">
      <c r="B112" s="58" t="s">
        <v>197</v>
      </c>
      <c r="C112" s="28"/>
      <c r="D112" s="28"/>
      <c r="E112" s="28"/>
      <c r="F112" s="28"/>
      <c r="G112" s="206"/>
      <c r="H112" s="206"/>
      <c r="I112" s="206"/>
      <c r="J112" s="206"/>
      <c r="K112" s="280"/>
      <c r="L112" s="287" t="s">
        <v>77</v>
      </c>
      <c r="M112" s="288"/>
      <c r="N112" s="211"/>
      <c r="O112" s="278" t="s">
        <v>199</v>
      </c>
      <c r="P112" s="210"/>
      <c r="Q112" s="210"/>
      <c r="R112" s="210"/>
      <c r="S112" s="210"/>
      <c r="T112" s="210"/>
      <c r="U112" s="210"/>
      <c r="V112" s="210"/>
      <c r="W112" s="289"/>
      <c r="X112" s="278" t="s">
        <v>433</v>
      </c>
      <c r="Y112" s="218"/>
      <c r="Z112" s="230"/>
      <c r="AA112" s="290"/>
      <c r="AB112" s="228"/>
      <c r="AC112" s="135" t="e">
        <f>VLOOKUP(A103,'Payroll master 总表'!B:AY,45,FALSE)</f>
        <v>#REF!</v>
      </c>
      <c r="AD112" s="33"/>
      <c r="AE112" s="61"/>
      <c r="AF112" s="245"/>
      <c r="AG112" s="33"/>
      <c r="AH112" s="33"/>
      <c r="AI112" s="33"/>
      <c r="AJ112" s="765"/>
      <c r="AK112" s="33"/>
      <c r="AL112" s="33"/>
      <c r="AM112" s="33"/>
      <c r="AN112" s="33"/>
      <c r="AO112" s="33"/>
      <c r="AP112" s="33"/>
      <c r="AQ112" s="33"/>
      <c r="AR112" s="33"/>
      <c r="AS112" s="33"/>
      <c r="AT112" s="33"/>
      <c r="AU112" s="33"/>
      <c r="AV112" s="33"/>
      <c r="AW112" s="33"/>
      <c r="AX112" s="33"/>
      <c r="AY112" s="33"/>
      <c r="AZ112" s="33"/>
      <c r="BA112" s="33"/>
      <c r="BB112" s="33"/>
      <c r="BC112" s="33"/>
      <c r="BD112" s="33"/>
      <c r="BE112" s="33"/>
      <c r="BF112" s="33"/>
      <c r="BG112" s="33"/>
      <c r="BH112" s="33"/>
      <c r="BI112" s="33"/>
      <c r="BJ112" s="33"/>
      <c r="BK112" s="33"/>
      <c r="BL112" s="33"/>
    </row>
    <row r="113" spans="1:64" s="43" customFormat="1" ht="18" customHeight="1">
      <c r="B113" s="58" t="s">
        <v>180</v>
      </c>
      <c r="C113" s="28"/>
      <c r="D113" s="28"/>
      <c r="E113" s="28"/>
      <c r="F113" s="28"/>
      <c r="G113" s="206"/>
      <c r="H113" s="206"/>
      <c r="I113" s="206"/>
      <c r="J113" s="206"/>
      <c r="K113" s="280"/>
      <c r="L113" s="282" t="e">
        <f>VLOOKUP(A103,'Payroll master 总表'!B:AY,19,FALSE)</f>
        <v>#REF!</v>
      </c>
      <c r="M113" s="206"/>
      <c r="N113" s="208"/>
      <c r="O113" s="283"/>
      <c r="P113" s="273"/>
      <c r="Q113" s="224"/>
      <c r="R113" s="990" t="e">
        <f>VLOOKUP(A103,'Payroll master 总表'!B:AY,26,FALSE)</f>
        <v>#REF!</v>
      </c>
      <c r="S113" s="990"/>
      <c r="T113" s="224" t="s">
        <v>82</v>
      </c>
      <c r="U113" s="224"/>
      <c r="V113" s="224"/>
      <c r="W113" s="228"/>
      <c r="X113" s="278" t="s">
        <v>861</v>
      </c>
      <c r="Y113" s="218"/>
      <c r="Z113" s="230"/>
      <c r="AA113" s="199"/>
      <c r="AB113" s="224"/>
      <c r="AC113" s="34"/>
      <c r="AD113" s="57"/>
      <c r="AE113" s="999" t="e">
        <f>VLOOKUP(A103,'Payroll master 总表'!B:AY,42,FALSE)</f>
        <v>#REF!</v>
      </c>
      <c r="AF113" s="1000"/>
      <c r="AG113" s="33"/>
      <c r="AH113" s="33"/>
      <c r="AI113" s="33"/>
      <c r="AJ113" s="765"/>
      <c r="AK113" s="33"/>
      <c r="AL113" s="33"/>
      <c r="AM113" s="33"/>
      <c r="AN113" s="33"/>
      <c r="AO113" s="33"/>
      <c r="AP113" s="33"/>
      <c r="AQ113" s="33"/>
      <c r="AR113" s="33"/>
      <c r="AS113" s="33"/>
      <c r="AT113" s="33"/>
      <c r="AU113" s="33"/>
      <c r="AV113" s="33"/>
      <c r="AW113" s="33"/>
      <c r="AX113" s="33"/>
      <c r="AY113" s="33"/>
      <c r="AZ113" s="33"/>
      <c r="BA113" s="33"/>
      <c r="BB113" s="33"/>
      <c r="BC113" s="33"/>
      <c r="BD113" s="33"/>
      <c r="BE113" s="33"/>
      <c r="BF113" s="33"/>
      <c r="BG113" s="33"/>
      <c r="BH113" s="33"/>
      <c r="BI113" s="33"/>
      <c r="BJ113" s="33"/>
      <c r="BK113" s="33"/>
      <c r="BL113" s="33"/>
    </row>
    <row r="114" spans="1:64" s="43" customFormat="1" ht="18" customHeight="1">
      <c r="B114" s="58" t="s">
        <v>181</v>
      </c>
      <c r="C114" s="28"/>
      <c r="D114" s="28"/>
      <c r="E114" s="28"/>
      <c r="F114" s="28"/>
      <c r="G114" s="206"/>
      <c r="H114" s="206"/>
      <c r="I114" s="206"/>
      <c r="J114" s="206"/>
      <c r="K114" s="280"/>
      <c r="L114" s="282" t="e">
        <f>VLOOKUP(A103,'Payroll master 总表'!B:AY,22,FALSE)</f>
        <v>#REF!</v>
      </c>
      <c r="M114" s="206"/>
      <c r="N114" s="208"/>
      <c r="O114" s="283"/>
      <c r="P114" s="273"/>
      <c r="Q114" s="224"/>
      <c r="R114" s="990" t="e">
        <f>VLOOKUP(A103,'Payroll master 总表'!B:AY,28,FALSE)</f>
        <v>#REF!</v>
      </c>
      <c r="S114" s="990"/>
      <c r="T114" s="224" t="s">
        <v>82</v>
      </c>
      <c r="U114" s="224"/>
      <c r="V114" s="224"/>
      <c r="W114" s="228"/>
      <c r="X114" s="291" t="s">
        <v>244</v>
      </c>
      <c r="Y114" s="218"/>
      <c r="Z114" s="218"/>
      <c r="AA114" s="230"/>
      <c r="AB114" s="229"/>
      <c r="AC114" s="76"/>
      <c r="AD114" s="57" t="e">
        <f>VLOOKUP(A103,'Payroll master 总表'!B:AY,44,FALSE)</f>
        <v>#REF!</v>
      </c>
      <c r="AE114" s="541"/>
      <c r="AF114" s="542"/>
      <c r="AG114" s="33"/>
      <c r="AH114" s="33"/>
      <c r="AI114" s="33"/>
      <c r="AJ114" s="765"/>
      <c r="AK114" s="33"/>
      <c r="AL114" s="33"/>
      <c r="AM114" s="33"/>
      <c r="AN114" s="33"/>
      <c r="AO114" s="33"/>
      <c r="AP114" s="33"/>
      <c r="AQ114" s="33"/>
      <c r="AR114" s="33"/>
      <c r="AS114" s="33"/>
      <c r="AT114" s="33"/>
      <c r="AU114" s="33"/>
      <c r="AV114" s="33"/>
      <c r="AW114" s="33"/>
      <c r="AX114" s="33"/>
      <c r="AY114" s="33"/>
      <c r="AZ114" s="33"/>
      <c r="BA114" s="33"/>
      <c r="BB114" s="33"/>
      <c r="BC114" s="33"/>
      <c r="BD114" s="33"/>
      <c r="BE114" s="33"/>
      <c r="BF114" s="33"/>
      <c r="BG114" s="33"/>
      <c r="BH114" s="33"/>
      <c r="BI114" s="33"/>
      <c r="BJ114" s="33"/>
      <c r="BK114" s="33"/>
      <c r="BL114" s="33"/>
    </row>
    <row r="115" spans="1:64" s="43" customFormat="1" ht="18" customHeight="1">
      <c r="B115" s="59" t="s">
        <v>182</v>
      </c>
      <c r="C115" s="56"/>
      <c r="D115" s="56"/>
      <c r="E115" s="56"/>
      <c r="F115" s="56"/>
      <c r="G115" s="219"/>
      <c r="H115" s="219"/>
      <c r="I115" s="219"/>
      <c r="J115" s="219"/>
      <c r="K115" s="292"/>
      <c r="L115" s="293" t="e">
        <f>VLOOKUP(A103,'Payroll master 总表'!B:AY,23,FALSE)</f>
        <v>#REF!</v>
      </c>
      <c r="M115" s="219"/>
      <c r="N115" s="212"/>
      <c r="O115" s="294"/>
      <c r="P115" s="295"/>
      <c r="Q115" s="225"/>
      <c r="R115" s="981" t="e">
        <f>VLOOKUP(A103,'Payroll master 总表'!B:AY,30,FALSE)</f>
        <v>#REF!</v>
      </c>
      <c r="S115" s="981"/>
      <c r="T115" s="225" t="s">
        <v>82</v>
      </c>
      <c r="U115" s="225"/>
      <c r="V115" s="225"/>
      <c r="W115" s="225"/>
      <c r="X115" s="278" t="s">
        <v>194</v>
      </c>
      <c r="Y115" s="218"/>
      <c r="Z115" s="218"/>
      <c r="AA115" s="218"/>
      <c r="AB115" s="230"/>
      <c r="AC115" s="26"/>
      <c r="AD115" s="57" t="e">
        <f>AE113+AD114</f>
        <v>#REF!</v>
      </c>
      <c r="AE115" s="49"/>
      <c r="AF115" s="73"/>
      <c r="AG115" s="33"/>
      <c r="AH115" s="33"/>
      <c r="AI115" s="33"/>
      <c r="AJ115" s="765"/>
      <c r="AK115" s="33"/>
      <c r="AL115" s="33"/>
      <c r="AM115" s="33"/>
      <c r="AN115" s="33"/>
      <c r="AO115" s="33"/>
      <c r="AP115" s="33"/>
      <c r="AQ115" s="33"/>
      <c r="AR115" s="33"/>
      <c r="AS115" s="33"/>
      <c r="AT115" s="33"/>
      <c r="AU115" s="33"/>
      <c r="AV115" s="33"/>
      <c r="AW115" s="33"/>
      <c r="AX115" s="33"/>
      <c r="AY115" s="33"/>
      <c r="AZ115" s="33"/>
      <c r="BA115" s="33"/>
      <c r="BB115" s="33"/>
      <c r="BC115" s="33"/>
      <c r="BD115" s="33"/>
      <c r="BE115" s="33"/>
      <c r="BF115" s="33"/>
      <c r="BG115" s="33"/>
      <c r="BH115" s="33"/>
      <c r="BI115" s="33"/>
      <c r="BJ115" s="33"/>
      <c r="BK115" s="33"/>
      <c r="BL115" s="33"/>
    </row>
    <row r="116" spans="1:64" ht="18" customHeight="1">
      <c r="B116" s="29"/>
      <c r="C116" s="30"/>
      <c r="D116" s="31"/>
      <c r="E116" s="30"/>
      <c r="F116" s="32"/>
      <c r="G116" s="220"/>
      <c r="H116" s="220"/>
      <c r="I116" s="220"/>
      <c r="J116" s="220"/>
      <c r="S116" s="220"/>
      <c r="T116" s="220"/>
      <c r="U116" s="220"/>
      <c r="X116" s="297" t="s">
        <v>191</v>
      </c>
      <c r="Y116" s="218"/>
      <c r="Z116" s="218"/>
      <c r="AA116" s="218"/>
      <c r="AB116" s="230"/>
      <c r="AC116" s="982" t="e">
        <f>ROUND((AC111-AD115-AC112),2)</f>
        <v>#REF!</v>
      </c>
      <c r="AD116" s="983"/>
      <c r="AE116" s="49"/>
      <c r="AF116" s="73"/>
      <c r="AG116" s="33"/>
      <c r="AJ116" s="765"/>
    </row>
    <row r="117" spans="1:64" ht="18" customHeight="1">
      <c r="B117" s="35" t="s">
        <v>78</v>
      </c>
      <c r="C117" s="36"/>
      <c r="D117" s="36"/>
      <c r="E117" s="36"/>
      <c r="F117" s="36"/>
      <c r="G117" s="221"/>
      <c r="H117" s="221"/>
      <c r="I117" s="220"/>
      <c r="J117" s="220"/>
      <c r="S117" s="220"/>
      <c r="T117" s="220"/>
      <c r="U117" s="220"/>
      <c r="X117" s="298" t="s">
        <v>432</v>
      </c>
      <c r="Y117" s="299"/>
      <c r="Z117" s="280"/>
      <c r="AA117" s="206"/>
      <c r="AB117" s="231"/>
      <c r="AC117" s="63" t="e">
        <f>INT(AC116)</f>
        <v>#REF!</v>
      </c>
      <c r="AE117" s="62"/>
      <c r="AF117" s="80"/>
      <c r="AG117" s="33"/>
      <c r="AJ117" s="765"/>
    </row>
    <row r="118" spans="1:64" ht="18" customHeight="1">
      <c r="B118" s="37"/>
      <c r="C118" s="38"/>
      <c r="D118" s="39"/>
      <c r="E118" s="38"/>
      <c r="F118" s="38"/>
      <c r="G118" s="202"/>
      <c r="H118" s="202"/>
      <c r="I118" s="220"/>
      <c r="J118" s="220"/>
      <c r="S118" s="220"/>
      <c r="T118" s="220"/>
      <c r="U118" s="220"/>
      <c r="X118" s="300" t="s">
        <v>192</v>
      </c>
      <c r="Y118" s="301"/>
      <c r="Z118" s="302"/>
      <c r="AA118" s="219"/>
      <c r="AB118" s="232"/>
      <c r="AC118" s="77" t="e">
        <f>ROUND((MOD(AC116,1)*4000),-2)</f>
        <v>#REF!</v>
      </c>
      <c r="AD118" s="45"/>
      <c r="AE118" s="45"/>
      <c r="AF118" s="81"/>
      <c r="AG118" s="33"/>
      <c r="AJ118" s="765"/>
    </row>
    <row r="119" spans="1:64" ht="18" customHeight="1">
      <c r="B119" s="29"/>
      <c r="C119" s="30"/>
      <c r="D119" s="31"/>
      <c r="E119" s="30"/>
      <c r="F119" s="30"/>
      <c r="G119" s="220"/>
      <c r="H119" s="220"/>
      <c r="I119" s="220"/>
      <c r="J119" s="220"/>
      <c r="S119" s="220"/>
      <c r="T119" s="220"/>
      <c r="U119" s="220"/>
      <c r="Y119" s="221"/>
      <c r="Z119" s="303"/>
      <c r="AB119" s="233"/>
      <c r="AD119" s="82"/>
      <c r="AE119" s="82"/>
      <c r="AF119" s="84"/>
      <c r="AG119" s="33"/>
      <c r="AJ119" s="765"/>
    </row>
    <row r="120" spans="1:64" ht="18" customHeight="1">
      <c r="B120" s="40" t="s">
        <v>79</v>
      </c>
      <c r="C120" s="41"/>
      <c r="D120" s="41"/>
      <c r="E120" s="41"/>
      <c r="AF120" s="101"/>
      <c r="AG120" s="33"/>
      <c r="AJ120" s="765"/>
    </row>
    <row r="121" spans="1:64" s="10" customFormat="1" ht="18" customHeight="1">
      <c r="B121" s="237">
        <v>1</v>
      </c>
      <c r="C121" s="236">
        <v>2</v>
      </c>
      <c r="D121" s="236">
        <v>3</v>
      </c>
      <c r="E121" s="236">
        <v>4</v>
      </c>
      <c r="F121" s="670">
        <v>5</v>
      </c>
      <c r="G121" s="669">
        <v>6</v>
      </c>
      <c r="H121" s="237">
        <v>7</v>
      </c>
      <c r="I121" s="237">
        <v>8</v>
      </c>
      <c r="J121" s="670">
        <v>9</v>
      </c>
      <c r="K121" s="236">
        <v>10</v>
      </c>
      <c r="L121" s="236">
        <v>11</v>
      </c>
      <c r="M121" s="670">
        <v>12</v>
      </c>
      <c r="N121" s="669">
        <v>13</v>
      </c>
      <c r="O121" s="236">
        <v>14</v>
      </c>
      <c r="P121" s="237">
        <v>15</v>
      </c>
      <c r="Q121" s="236">
        <v>16</v>
      </c>
      <c r="R121" s="236">
        <v>17</v>
      </c>
      <c r="S121" s="236">
        <v>18</v>
      </c>
      <c r="T121" s="670">
        <v>19</v>
      </c>
      <c r="U121" s="669">
        <v>20</v>
      </c>
      <c r="V121" s="236">
        <v>21</v>
      </c>
      <c r="W121" s="237">
        <v>22</v>
      </c>
      <c r="X121" s="236">
        <v>23</v>
      </c>
      <c r="Y121" s="237">
        <v>24</v>
      </c>
      <c r="Z121" s="236">
        <v>25</v>
      </c>
      <c r="AA121" s="670">
        <v>26</v>
      </c>
      <c r="AB121" s="697">
        <v>27</v>
      </c>
      <c r="AC121" s="670">
        <v>28</v>
      </c>
      <c r="AD121" s="237">
        <v>29</v>
      </c>
      <c r="AE121" s="236">
        <v>30</v>
      </c>
      <c r="AF121" s="236">
        <v>31</v>
      </c>
      <c r="AG121" s="11"/>
      <c r="AH121" s="11"/>
      <c r="AI121" s="11"/>
      <c r="AJ121" s="765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</row>
    <row r="122" spans="1:64" s="118" customFormat="1" ht="18" customHeight="1">
      <c r="B122" s="48" t="e">
        <f>VLOOKUP(A103,#REF!,276,FALSE)</f>
        <v>#REF!</v>
      </c>
      <c r="C122" s="48" t="e">
        <f>VLOOKUP(A103,#REF!,278,FALSE)</f>
        <v>#REF!</v>
      </c>
      <c r="D122" s="48" t="e">
        <f>VLOOKUP(A103,#REF!,280,FALSE)</f>
        <v>#REF!</v>
      </c>
      <c r="E122" s="48" t="e">
        <f>VLOOKUP(A103,#REF!,282,FALSE)</f>
        <v>#REF!</v>
      </c>
      <c r="F122" s="48" t="e">
        <f>VLOOKUP(A103,#REF!,284,FALSE)</f>
        <v>#REF!</v>
      </c>
      <c r="G122" s="48" t="e">
        <f>VLOOKUP(A103,#REF!,286,FALSE)</f>
        <v>#REF!</v>
      </c>
      <c r="H122" s="48" t="e">
        <f>VLOOKUP(A103,#REF!,288,FALSE)</f>
        <v>#REF!</v>
      </c>
      <c r="I122" s="48" t="e">
        <f>VLOOKUP(A103,#REF!,290,FALSE)</f>
        <v>#REF!</v>
      </c>
      <c r="J122" s="48" t="e">
        <f>VLOOKUP(A103,#REF!,292,FALSE)</f>
        <v>#REF!</v>
      </c>
      <c r="K122" s="48" t="e">
        <f>VLOOKUP(A103,#REF!,294,FALSE)</f>
        <v>#REF!</v>
      </c>
      <c r="L122" s="48" t="e">
        <f>VLOOKUP(A103,#REF!,296,FALSE)</f>
        <v>#REF!</v>
      </c>
      <c r="M122" s="48" t="e">
        <f>VLOOKUP(A103,#REF!,298,FALSE)</f>
        <v>#REF!</v>
      </c>
      <c r="N122" s="48" t="e">
        <f>VLOOKUP(A103,#REF!,300,FALSE)</f>
        <v>#REF!</v>
      </c>
      <c r="O122" s="48" t="e">
        <f>VLOOKUP(A103,#REF!,302,FALSE)</f>
        <v>#REF!</v>
      </c>
      <c r="P122" s="48" t="e">
        <f>VLOOKUP(A103,#REF!,304,FALSE)</f>
        <v>#REF!</v>
      </c>
      <c r="Q122" s="48" t="e">
        <f>VLOOKUP(A103,#REF!,306,FALSE)</f>
        <v>#REF!</v>
      </c>
      <c r="R122" s="48" t="e">
        <f>VLOOKUP(A103,#REF!,308,FALSE)</f>
        <v>#REF!</v>
      </c>
      <c r="S122" s="48" t="e">
        <f>VLOOKUP(A103,#REF!,310,FALSE)</f>
        <v>#REF!</v>
      </c>
      <c r="T122" s="48" t="e">
        <f>VLOOKUP(A103,#REF!,312,FALSE)</f>
        <v>#REF!</v>
      </c>
      <c r="U122" s="48" t="e">
        <f>VLOOKUP(A103,#REF!,314,FALSE)</f>
        <v>#REF!</v>
      </c>
      <c r="V122" s="48" t="e">
        <f>VLOOKUP(A103,#REF!,316,FALSE)</f>
        <v>#REF!</v>
      </c>
      <c r="W122" s="48" t="e">
        <f>VLOOKUP(A103,#REF!,318,FALSE)</f>
        <v>#REF!</v>
      </c>
      <c r="X122" s="48" t="e">
        <f>VLOOKUP(A103,#REF!,320,FALSE)</f>
        <v>#REF!</v>
      </c>
      <c r="Y122" s="48" t="e">
        <f>VLOOKUP(A103,#REF!,322,FALSE)</f>
        <v>#REF!</v>
      </c>
      <c r="Z122" s="48" t="e">
        <f>VLOOKUP(A103,#REF!,324,FALSE)</f>
        <v>#REF!</v>
      </c>
      <c r="AA122" s="48" t="e">
        <f>VLOOKUP(A103,#REF!,326,FALSE)</f>
        <v>#REF!</v>
      </c>
      <c r="AB122" s="48" t="e">
        <f>VLOOKUP(A103,#REF!,328,FALSE)</f>
        <v>#REF!</v>
      </c>
      <c r="AC122" s="48" t="e">
        <f>VLOOKUP(A103,#REF!,330,FALSE)</f>
        <v>#REF!</v>
      </c>
      <c r="AD122" s="48" t="e">
        <f>VLOOKUP(A103,#REF!,332,FALSE)</f>
        <v>#REF!</v>
      </c>
      <c r="AE122" s="48" t="e">
        <f>VLOOKUP(A103,#REF!,334,FALSE)</f>
        <v>#REF!</v>
      </c>
      <c r="AF122" s="48" t="e">
        <f>VLOOKUP(A103,#REF!,336,FALSE)</f>
        <v>#REF!</v>
      </c>
      <c r="AG122" s="119"/>
      <c r="AH122" s="119"/>
      <c r="AI122" s="119"/>
      <c r="AJ122" s="765"/>
      <c r="AK122" s="119"/>
      <c r="AL122" s="119"/>
      <c r="AM122" s="119"/>
      <c r="AN122" s="119"/>
      <c r="AO122" s="119"/>
      <c r="AP122" s="119"/>
      <c r="AQ122" s="119"/>
      <c r="AR122" s="119"/>
      <c r="AS122" s="119"/>
      <c r="AT122" s="119"/>
      <c r="AU122" s="119"/>
      <c r="AV122" s="119"/>
      <c r="AW122" s="119"/>
      <c r="AX122" s="119"/>
      <c r="AY122" s="119"/>
      <c r="AZ122" s="119"/>
      <c r="BA122" s="119"/>
      <c r="BB122" s="119"/>
      <c r="BC122" s="119"/>
      <c r="BD122" s="119"/>
      <c r="BE122" s="119"/>
      <c r="BF122" s="119"/>
      <c r="BG122" s="119"/>
      <c r="BH122" s="119"/>
      <c r="BI122" s="119"/>
      <c r="BJ122" s="119"/>
      <c r="BK122" s="119"/>
      <c r="BL122" s="119"/>
    </row>
    <row r="123" spans="1:64" s="118" customFormat="1" ht="18" customHeight="1">
      <c r="B123" s="48" t="e">
        <f>VLOOKUP(A103,#REF!,53,FALSE)</f>
        <v>#REF!</v>
      </c>
      <c r="C123" s="48" t="e">
        <f>VLOOKUP(A103,#REF!,54,FALSE)</f>
        <v>#REF!</v>
      </c>
      <c r="D123" s="48" t="e">
        <f>VLOOKUP(A103,#REF!,55,FALSE)</f>
        <v>#REF!</v>
      </c>
      <c r="E123" s="48" t="e">
        <f>VLOOKUP(A103,#REF!,56,FALSE)</f>
        <v>#REF!</v>
      </c>
      <c r="F123" s="48" t="e">
        <f>VLOOKUP(A103,#REF!,57,FALSE)</f>
        <v>#REF!</v>
      </c>
      <c r="G123" s="48" t="e">
        <f>VLOOKUP(A103,#REF!,58,FALSE)</f>
        <v>#REF!</v>
      </c>
      <c r="H123" s="48" t="e">
        <f>VLOOKUP(A103,#REF!,59,FALSE)</f>
        <v>#REF!</v>
      </c>
      <c r="I123" s="48" t="e">
        <f>VLOOKUP(A103,#REF!,60,FALSE)</f>
        <v>#REF!</v>
      </c>
      <c r="J123" s="48" t="e">
        <f>VLOOKUP(A103,#REF!,61,FALSE)</f>
        <v>#REF!</v>
      </c>
      <c r="K123" s="48" t="e">
        <f>VLOOKUP(A103,#REF!,62,FALSE)</f>
        <v>#REF!</v>
      </c>
      <c r="L123" s="48" t="e">
        <f>VLOOKUP(A103,#REF!,63,FALSE)</f>
        <v>#REF!</v>
      </c>
      <c r="M123" s="48" t="e">
        <f>VLOOKUP(A103,#REF!,64,FALSE)</f>
        <v>#REF!</v>
      </c>
      <c r="N123" s="48" t="e">
        <f>VLOOKUP(A103,#REF!,65,FALSE)</f>
        <v>#REF!</v>
      </c>
      <c r="O123" s="48" t="e">
        <f>VLOOKUP(A103,#REF!,66,FALSE)</f>
        <v>#REF!</v>
      </c>
      <c r="P123" s="48" t="e">
        <f>VLOOKUP(A103,#REF!,67,FALSE)</f>
        <v>#REF!</v>
      </c>
      <c r="Q123" s="48" t="e">
        <f>VLOOKUP(A103,#REF!,68,FALSE)</f>
        <v>#REF!</v>
      </c>
      <c r="R123" s="48" t="e">
        <f>VLOOKUP(A103,#REF!,69,FALSE)</f>
        <v>#REF!</v>
      </c>
      <c r="S123" s="48" t="e">
        <f>VLOOKUP(A103,#REF!,70,FALSE)</f>
        <v>#REF!</v>
      </c>
      <c r="T123" s="48" t="e">
        <f>VLOOKUP(A103,#REF!,71,FALSE)</f>
        <v>#REF!</v>
      </c>
      <c r="U123" s="48" t="e">
        <f>VLOOKUP(A103,#REF!,72,FALSE)</f>
        <v>#REF!</v>
      </c>
      <c r="V123" s="48" t="e">
        <f>VLOOKUP(A103,#REF!,73,FALSE)</f>
        <v>#REF!</v>
      </c>
      <c r="W123" s="48" t="e">
        <f>VLOOKUP(A103,#REF!,74,FALSE)</f>
        <v>#REF!</v>
      </c>
      <c r="X123" s="48" t="e">
        <f>VLOOKUP(A103,#REF!,75,FALSE)</f>
        <v>#REF!</v>
      </c>
      <c r="Y123" s="48" t="e">
        <f>VLOOKUP(A103,#REF!,76,FALSE)</f>
        <v>#REF!</v>
      </c>
      <c r="Z123" s="48" t="e">
        <f>VLOOKUP(A103,#REF!,77,FALSE)</f>
        <v>#REF!</v>
      </c>
      <c r="AA123" s="48" t="e">
        <f>VLOOKUP(A103,#REF!,78,FALSE)</f>
        <v>#REF!</v>
      </c>
      <c r="AB123" s="48" t="e">
        <f>VLOOKUP(A103,#REF!,79,FALSE)</f>
        <v>#REF!</v>
      </c>
      <c r="AC123" s="48" t="e">
        <f>VLOOKUP(A103,#REF!,80,FALSE)</f>
        <v>#REF!</v>
      </c>
      <c r="AD123" s="48" t="e">
        <f>VLOOKUP(A103,#REF!,81,FALSE)</f>
        <v>#REF!</v>
      </c>
      <c r="AE123" s="48" t="e">
        <f>VLOOKUP(A103,#REF!,82,FALSE)</f>
        <v>#REF!</v>
      </c>
      <c r="AF123" s="48" t="e">
        <f>VLOOKUP(A103,#REF!,83,FALSE)</f>
        <v>#REF!</v>
      </c>
      <c r="AG123" s="119"/>
      <c r="AH123" s="119"/>
      <c r="AI123" s="119"/>
      <c r="AJ123" s="765"/>
      <c r="AK123" s="119"/>
      <c r="AL123" s="119"/>
      <c r="AM123" s="119"/>
      <c r="AN123" s="119"/>
      <c r="AO123" s="119"/>
      <c r="AP123" s="119"/>
      <c r="AQ123" s="119"/>
      <c r="AR123" s="119"/>
      <c r="AS123" s="119"/>
      <c r="AT123" s="119"/>
      <c r="AU123" s="119"/>
      <c r="AV123" s="119"/>
      <c r="AW123" s="119"/>
      <c r="AX123" s="119"/>
      <c r="AY123" s="119"/>
      <c r="AZ123" s="119"/>
      <c r="BA123" s="119"/>
      <c r="BB123" s="119"/>
      <c r="BC123" s="119"/>
      <c r="BD123" s="119"/>
      <c r="BE123" s="119"/>
      <c r="BF123" s="119"/>
      <c r="BG123" s="119"/>
      <c r="BH123" s="119"/>
      <c r="BI123" s="119"/>
      <c r="BJ123" s="119"/>
      <c r="BK123" s="119"/>
      <c r="BL123" s="119"/>
    </row>
    <row r="124" spans="1:64" s="120" customFormat="1" ht="18" customHeight="1">
      <c r="B124" s="48" t="e">
        <f>VLOOKUP(A103,#REF!,277,FALSE)</f>
        <v>#REF!</v>
      </c>
      <c r="C124" s="48" t="e">
        <f>VLOOKUP(A103,#REF!,279,FALSE)</f>
        <v>#REF!</v>
      </c>
      <c r="D124" s="48" t="e">
        <f>VLOOKUP(A103,#REF!,281,FALSE)</f>
        <v>#REF!</v>
      </c>
      <c r="E124" s="48" t="e">
        <f>VLOOKUP(A103,#REF!,283,FALSE)</f>
        <v>#REF!</v>
      </c>
      <c r="F124" s="48" t="e">
        <f>VLOOKUP(A103,#REF!,285,FALSE)</f>
        <v>#REF!</v>
      </c>
      <c r="G124" s="48" t="e">
        <f>VLOOKUP(A103,#REF!,287,FALSE)</f>
        <v>#REF!</v>
      </c>
      <c r="H124" s="48" t="e">
        <f>VLOOKUP(A103,#REF!,289,FALSE)</f>
        <v>#REF!</v>
      </c>
      <c r="I124" s="48" t="e">
        <f>VLOOKUP(A103,#REF!,291,FALSE)</f>
        <v>#REF!</v>
      </c>
      <c r="J124" s="48" t="e">
        <f>VLOOKUP(A103,#REF!,293,FALSE)</f>
        <v>#REF!</v>
      </c>
      <c r="K124" s="48" t="e">
        <f>VLOOKUP(A103,#REF!,295,FALSE)</f>
        <v>#REF!</v>
      </c>
      <c r="L124" s="48" t="e">
        <f>VLOOKUP(A103,#REF!,297,FALSE)</f>
        <v>#REF!</v>
      </c>
      <c r="M124" s="48" t="e">
        <f>VLOOKUP(A103,#REF!,299,FALSE)</f>
        <v>#REF!</v>
      </c>
      <c r="N124" s="48" t="e">
        <f>VLOOKUP(A103,#REF!,301,FALSE)</f>
        <v>#REF!</v>
      </c>
      <c r="O124" s="48" t="e">
        <f>VLOOKUP(A103,#REF!,303,FALSE)</f>
        <v>#REF!</v>
      </c>
      <c r="P124" s="48" t="e">
        <f>VLOOKUP(A103,#REF!,305,FALSE)</f>
        <v>#REF!</v>
      </c>
      <c r="Q124" s="48" t="e">
        <f>VLOOKUP(A103,#REF!,307,FALSE)</f>
        <v>#REF!</v>
      </c>
      <c r="R124" s="48" t="e">
        <f>VLOOKUP(A103,#REF!,309,FALSE)</f>
        <v>#REF!</v>
      </c>
      <c r="S124" s="48" t="e">
        <f>VLOOKUP(A103,#REF!,311,FALSE)</f>
        <v>#REF!</v>
      </c>
      <c r="T124" s="48" t="e">
        <f>VLOOKUP(A103,#REF!,313,FALSE)</f>
        <v>#REF!</v>
      </c>
      <c r="U124" s="48" t="e">
        <f>VLOOKUP(A103,#REF!,315,FALSE)</f>
        <v>#REF!</v>
      </c>
      <c r="V124" s="48" t="e">
        <f>VLOOKUP(A103,#REF!,317,FALSE)</f>
        <v>#REF!</v>
      </c>
      <c r="W124" s="48" t="e">
        <f>VLOOKUP(A103,#REF!,319,FALSE)</f>
        <v>#REF!</v>
      </c>
      <c r="X124" s="48" t="e">
        <f>VLOOKUP(A103,#REF!,321,FALSE)</f>
        <v>#REF!</v>
      </c>
      <c r="Y124" s="48" t="e">
        <f>VLOOKUP(A103,#REF!,323,FALSE)</f>
        <v>#REF!</v>
      </c>
      <c r="Z124" s="48" t="e">
        <f>VLOOKUP(A103,#REF!,325,FALSE)</f>
        <v>#REF!</v>
      </c>
      <c r="AA124" s="48" t="e">
        <f>VLOOKUP(A103,#REF!,327,FALSE)</f>
        <v>#REF!</v>
      </c>
      <c r="AB124" s="48" t="e">
        <f>VLOOKUP(A103,#REF!,329,FALSE)</f>
        <v>#REF!</v>
      </c>
      <c r="AC124" s="48" t="e">
        <f>VLOOKUP(A103,#REF!,331,FALSE)</f>
        <v>#REF!</v>
      </c>
      <c r="AD124" s="48" t="e">
        <f>VLOOKUP(A103,#REF!,333,FALSE)</f>
        <v>#REF!</v>
      </c>
      <c r="AE124" s="48" t="e">
        <f>VLOOKUP(A103,#REF!,335,FALSE)</f>
        <v>#REF!</v>
      </c>
      <c r="AF124" s="48" t="e">
        <f>VLOOKUP(A103,#REF!,337,FALSE)</f>
        <v>#REF!</v>
      </c>
      <c r="AG124" s="121"/>
      <c r="AH124" s="121"/>
      <c r="AI124" s="121"/>
      <c r="AJ124" s="765"/>
      <c r="AK124" s="121"/>
      <c r="AL124" s="121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1"/>
      <c r="BD124" s="121"/>
      <c r="BE124" s="121"/>
      <c r="BF124" s="121"/>
      <c r="BG124" s="121"/>
      <c r="BH124" s="121"/>
      <c r="BI124" s="121"/>
      <c r="BJ124" s="121"/>
      <c r="BK124" s="121"/>
      <c r="BL124" s="121"/>
    </row>
    <row r="125" spans="1:64" s="120" customFormat="1" ht="18" customHeight="1">
      <c r="B125" s="980"/>
      <c r="C125" s="980"/>
      <c r="D125" s="980"/>
      <c r="E125" s="980"/>
      <c r="F125" s="980"/>
      <c r="G125" s="980"/>
      <c r="H125" s="980"/>
      <c r="I125" s="980"/>
      <c r="J125" s="980"/>
      <c r="K125" s="980"/>
      <c r="L125" s="980"/>
      <c r="M125" s="980"/>
      <c r="N125" s="980"/>
      <c r="O125" s="980"/>
      <c r="P125" s="980"/>
      <c r="Q125" s="980"/>
      <c r="R125" s="980"/>
      <c r="S125" s="980"/>
      <c r="T125" s="980"/>
      <c r="U125" s="980"/>
      <c r="V125" s="980"/>
      <c r="W125" s="980"/>
      <c r="X125" s="980"/>
      <c r="Y125" s="980"/>
      <c r="Z125" s="980"/>
      <c r="AA125" s="980"/>
      <c r="AB125" s="980"/>
      <c r="AC125" s="980"/>
      <c r="AD125" s="980"/>
      <c r="AE125" s="980"/>
      <c r="AF125" s="980"/>
      <c r="AH125" s="121"/>
      <c r="AI125" s="121"/>
      <c r="AJ125" s="765"/>
      <c r="AK125" s="121"/>
      <c r="AL125" s="121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1"/>
      <c r="BD125" s="121"/>
      <c r="BE125" s="121"/>
      <c r="BF125" s="121"/>
      <c r="BG125" s="121"/>
      <c r="BH125" s="121"/>
      <c r="BI125" s="121"/>
      <c r="BJ125" s="121"/>
      <c r="BK125" s="121"/>
      <c r="BL125" s="121"/>
    </row>
    <row r="126" spans="1:64" ht="18" customHeight="1">
      <c r="B126" s="880" t="s">
        <v>826</v>
      </c>
      <c r="C126" s="880"/>
      <c r="D126" s="880"/>
      <c r="E126" s="880"/>
      <c r="F126" s="880"/>
      <c r="G126" s="880"/>
      <c r="H126" s="880"/>
      <c r="I126" s="880"/>
      <c r="J126" s="880"/>
      <c r="K126" s="880"/>
      <c r="L126" s="880"/>
      <c r="M126" s="880"/>
      <c r="N126" s="880"/>
      <c r="O126" s="880"/>
      <c r="P126" s="880"/>
      <c r="Q126" s="880"/>
      <c r="R126" s="880"/>
      <c r="S126" s="880"/>
      <c r="T126" s="880"/>
      <c r="U126" s="880"/>
      <c r="V126" s="880"/>
      <c r="W126" s="880"/>
      <c r="X126" s="880"/>
      <c r="Y126" s="880"/>
      <c r="Z126" s="880"/>
      <c r="AA126" s="880"/>
      <c r="AB126" s="880"/>
      <c r="AC126" s="880"/>
      <c r="AD126" s="880"/>
      <c r="AE126" s="880"/>
      <c r="AF126" s="880"/>
      <c r="AG126" s="33"/>
      <c r="AJ126" s="765"/>
    </row>
    <row r="127" spans="1:64" ht="18" customHeight="1">
      <c r="B127" s="15" t="s">
        <v>80</v>
      </c>
      <c r="C127" s="16"/>
      <c r="D127" s="16"/>
      <c r="E127" s="16"/>
      <c r="F127" s="16"/>
      <c r="G127" s="216"/>
      <c r="H127" s="201"/>
      <c r="I127" s="201"/>
      <c r="J127" s="201"/>
      <c r="K127" s="202"/>
      <c r="L127" s="201"/>
      <c r="M127" s="201"/>
      <c r="N127" s="201"/>
      <c r="O127" s="270"/>
      <c r="P127" s="270"/>
      <c r="Q127" s="201"/>
      <c r="R127" s="201"/>
      <c r="S127" s="201"/>
      <c r="T127" s="201"/>
      <c r="U127" s="201"/>
      <c r="V127" s="201"/>
      <c r="W127" s="270"/>
      <c r="X127" s="984" t="str">
        <f>X102</f>
        <v>វិច្ឆិកា ឆ្នាំ ២០២៣</v>
      </c>
      <c r="Y127" s="985"/>
      <c r="Z127" s="985"/>
      <c r="AA127" s="985"/>
      <c r="AB127" s="985"/>
      <c r="AC127" s="985"/>
      <c r="AD127" s="985"/>
      <c r="AE127" s="985"/>
      <c r="AF127" s="986"/>
      <c r="AG127" s="33"/>
      <c r="AJ127" s="765"/>
    </row>
    <row r="128" spans="1:64" ht="18" customHeight="1">
      <c r="A128" s="140" t="e">
        <f>#REF!</f>
        <v>#REF!</v>
      </c>
      <c r="B128" s="20" t="s">
        <v>176</v>
      </c>
      <c r="C128" s="3"/>
      <c r="D128" s="3"/>
      <c r="E128" s="3"/>
      <c r="F128" s="3"/>
      <c r="G128" s="217"/>
      <c r="H128" s="271"/>
      <c r="I128" s="217"/>
      <c r="J128" s="271"/>
      <c r="K128" s="991" t="e">
        <f>VLOOKUP(A128,'Payroll master 总表'!B:AY,3,FALSE)</f>
        <v>#REF!</v>
      </c>
      <c r="L128" s="992"/>
      <c r="M128" s="992"/>
      <c r="N128" s="993"/>
      <c r="O128" s="272" t="s">
        <v>183</v>
      </c>
      <c r="P128" s="273"/>
      <c r="Q128" s="203"/>
      <c r="R128" s="203"/>
      <c r="S128" s="203"/>
      <c r="T128" s="994" t="e">
        <f>#REF!</f>
        <v>#REF!</v>
      </c>
      <c r="U128" s="994"/>
      <c r="V128" s="217"/>
      <c r="W128" s="274"/>
      <c r="X128" s="275" t="s">
        <v>279</v>
      </c>
      <c r="Y128" s="203"/>
      <c r="Z128" s="203"/>
      <c r="AA128" s="203"/>
      <c r="AB128" s="227"/>
      <c r="AC128" s="75"/>
      <c r="AD128" s="139" t="e">
        <f>VLOOKUP(A128,'Payroll master 总表'!B:AY,39,FALSE)</f>
        <v>#REF!</v>
      </c>
      <c r="AE128" s="23" t="s">
        <v>82</v>
      </c>
      <c r="AF128" s="244"/>
      <c r="AG128" s="33"/>
    </row>
    <row r="129" spans="2:33" ht="18" customHeight="1">
      <c r="B129" s="55" t="s">
        <v>177</v>
      </c>
      <c r="C129" s="28"/>
      <c r="D129" s="28"/>
      <c r="E129" s="28"/>
      <c r="F129" s="21"/>
      <c r="G129" s="206"/>
      <c r="H129" s="206"/>
      <c r="I129" s="206"/>
      <c r="J129" s="206"/>
      <c r="K129" s="995" t="e">
        <f>VLOOKUP(A128,'Payroll master 总表'!B:AY,1,FALSE)</f>
        <v>#REF!</v>
      </c>
      <c r="L129" s="996"/>
      <c r="M129" s="206"/>
      <c r="N129" s="208"/>
      <c r="O129" s="276" t="s">
        <v>184</v>
      </c>
      <c r="P129" s="273"/>
      <c r="Q129" s="218"/>
      <c r="R129" s="218"/>
      <c r="S129" s="218"/>
      <c r="U129" s="222" t="e">
        <f>VLOOKUP(A128,'Payroll master 总表'!B:AY,15,FALSE)</f>
        <v>#REF!</v>
      </c>
      <c r="V129" s="222"/>
      <c r="W129" s="208"/>
      <c r="X129" s="278" t="s">
        <v>187</v>
      </c>
      <c r="Y129" s="218"/>
      <c r="Z129" s="218"/>
      <c r="AA129" s="218"/>
      <c r="AB129" s="209"/>
      <c r="AC129" s="26"/>
      <c r="AD129" s="139" t="e">
        <f>VLOOKUP(A128,'Payroll master 总表'!B:AY,35,FALSE)</f>
        <v>#REF!</v>
      </c>
      <c r="AE129" s="23" t="s">
        <v>82</v>
      </c>
      <c r="AF129" s="103"/>
      <c r="AG129" s="33"/>
    </row>
    <row r="130" spans="2:33" ht="18" customHeight="1">
      <c r="B130" s="24" t="s">
        <v>178</v>
      </c>
      <c r="C130" s="22"/>
      <c r="D130" s="25"/>
      <c r="E130" s="21"/>
      <c r="F130" s="21"/>
      <c r="G130" s="206"/>
      <c r="H130" s="206"/>
      <c r="I130" s="206"/>
      <c r="J130" s="206"/>
      <c r="K130" s="995" t="e">
        <f>VLOOKUP(A128,'Payroll master 总表'!B:AY,5,FALSE)</f>
        <v>#REF!</v>
      </c>
      <c r="L130" s="996"/>
      <c r="M130" s="206"/>
      <c r="N130" s="208"/>
      <c r="O130" s="205" t="s">
        <v>198</v>
      </c>
      <c r="P130" s="273"/>
      <c r="Q130" s="218"/>
      <c r="R130" s="218"/>
      <c r="S130" s="218"/>
      <c r="T130" s="206"/>
      <c r="U130" s="997" t="e">
        <f>VLOOKUP(A128,'Payroll master 总表'!B:AY,8,FALSE)</f>
        <v>#REF!</v>
      </c>
      <c r="V130" s="997"/>
      <c r="W130" s="998"/>
      <c r="X130" s="278" t="s">
        <v>185</v>
      </c>
      <c r="Y130" s="218"/>
      <c r="Z130" s="218"/>
      <c r="AA130" s="218"/>
      <c r="AB130" s="209"/>
      <c r="AC130" s="26"/>
      <c r="AD130" s="139" t="e">
        <f>VLOOKUP(A128,'Payroll master 总表'!B:AY,34,FALSE)</f>
        <v>#REF!</v>
      </c>
      <c r="AE130" s="23" t="s">
        <v>82</v>
      </c>
      <c r="AF130" s="103"/>
      <c r="AG130" s="33"/>
    </row>
    <row r="131" spans="2:33" ht="18" customHeight="1">
      <c r="B131" s="58"/>
      <c r="C131" s="28"/>
      <c r="D131" s="28"/>
      <c r="E131" s="28"/>
      <c r="F131" s="28"/>
      <c r="G131" s="206"/>
      <c r="H131" s="206"/>
      <c r="I131" s="206"/>
      <c r="J131" s="206"/>
      <c r="K131" s="280"/>
      <c r="L131" s="281" t="s">
        <v>76</v>
      </c>
      <c r="M131" s="206"/>
      <c r="N131" s="208"/>
      <c r="O131" s="278" t="s">
        <v>199</v>
      </c>
      <c r="P131" s="273"/>
      <c r="Q131" s="218"/>
      <c r="R131" s="218"/>
      <c r="S131" s="218"/>
      <c r="T131" s="218"/>
      <c r="U131" s="218"/>
      <c r="V131" s="218"/>
      <c r="W131" s="230"/>
      <c r="X131" s="278" t="s">
        <v>753</v>
      </c>
      <c r="Y131" s="218"/>
      <c r="Z131" s="218"/>
      <c r="AA131" s="218"/>
      <c r="AB131" s="209"/>
      <c r="AC131" s="26"/>
      <c r="AD131" s="139" t="e">
        <f>VLOOKUP(A128,'Payroll master 总表'!B:AY,33,FALSE)</f>
        <v>#REF!</v>
      </c>
      <c r="AE131" s="23" t="s">
        <v>82</v>
      </c>
      <c r="AF131" s="103"/>
      <c r="AG131" s="33"/>
    </row>
    <row r="132" spans="2:33" ht="18" customHeight="1">
      <c r="B132" s="54" t="s">
        <v>196</v>
      </c>
      <c r="C132" s="28"/>
      <c r="D132" s="28"/>
      <c r="E132" s="28"/>
      <c r="F132" s="28"/>
      <c r="G132" s="206"/>
      <c r="H132" s="206"/>
      <c r="I132" s="206"/>
      <c r="J132" s="206"/>
      <c r="K132" s="280"/>
      <c r="L132" s="282" t="e">
        <f>VLOOKUP(A128,'Payroll master 总表'!B:AY,18,FALSE)</f>
        <v>#REF!</v>
      </c>
      <c r="M132" s="206"/>
      <c r="N132" s="208"/>
      <c r="O132" s="283"/>
      <c r="P132" s="273"/>
      <c r="Q132" s="223"/>
      <c r="R132" s="987" t="e">
        <f>U129/26*L132</f>
        <v>#REF!</v>
      </c>
      <c r="S132" s="987"/>
      <c r="T132" s="284" t="s">
        <v>82</v>
      </c>
      <c r="U132" s="223"/>
      <c r="V132" s="223"/>
      <c r="W132" s="285"/>
      <c r="X132" s="278" t="s">
        <v>186</v>
      </c>
      <c r="Y132" s="218"/>
      <c r="Z132" s="218"/>
      <c r="AA132" s="218"/>
      <c r="AB132" s="209"/>
      <c r="AC132" s="26"/>
      <c r="AD132" s="139" t="e">
        <f>VLOOKUP(A128,'Payroll master 总表'!B:AY,37,FALSE)+'Payroll master 总表'!AM13</f>
        <v>#REF!</v>
      </c>
      <c r="AE132" s="23" t="s">
        <v>82</v>
      </c>
      <c r="AF132" s="103"/>
      <c r="AG132" s="33"/>
    </row>
    <row r="133" spans="2:33" ht="18" customHeight="1">
      <c r="B133" s="27" t="s">
        <v>528</v>
      </c>
      <c r="C133" s="28"/>
      <c r="D133" s="28"/>
      <c r="E133" s="28"/>
      <c r="F133" s="28"/>
      <c r="G133" s="206"/>
      <c r="H133" s="206"/>
      <c r="I133" s="206"/>
      <c r="J133" s="206"/>
      <c r="K133" s="280"/>
      <c r="L133" s="282" t="e">
        <f>VLOOKUP(A128,'Payroll master 总表'!B:AY,21,FALSE)</f>
        <v>#REF!</v>
      </c>
      <c r="M133" s="206"/>
      <c r="N133" s="208"/>
      <c r="O133" s="283"/>
      <c r="P133" s="273"/>
      <c r="Q133" s="223"/>
      <c r="R133" s="987" t="e">
        <f>VLOOKUP(A128,'Payroll master 总表'!B:AY,29,FALSE)</f>
        <v>#REF!</v>
      </c>
      <c r="S133" s="987"/>
      <c r="T133" s="284" t="s">
        <v>82</v>
      </c>
      <c r="U133" s="223"/>
      <c r="V133" s="223"/>
      <c r="W133" s="285"/>
      <c r="X133" s="278" t="s">
        <v>455</v>
      </c>
      <c r="Y133" s="218"/>
      <c r="Z133" s="218"/>
      <c r="AA133" s="218"/>
      <c r="AB133" s="209"/>
      <c r="AC133" s="26"/>
      <c r="AD133" s="139" t="e">
        <f>VLOOKUP(A128,'Payroll master 总表'!B:AY,32,FALSE)</f>
        <v>#REF!</v>
      </c>
      <c r="AE133" s="23" t="s">
        <v>82</v>
      </c>
      <c r="AF133" s="103"/>
      <c r="AG133" s="33"/>
    </row>
    <row r="134" spans="2:33" ht="18" customHeight="1">
      <c r="B134" s="58" t="s">
        <v>534</v>
      </c>
      <c r="C134" s="28"/>
      <c r="D134" s="28"/>
      <c r="E134" s="28"/>
      <c r="F134" s="28"/>
      <c r="G134" s="206"/>
      <c r="H134" s="206"/>
      <c r="I134" s="206"/>
      <c r="J134" s="206"/>
      <c r="K134" s="280"/>
      <c r="L134" s="282" t="e">
        <f>VLOOKUP(A128,'Payroll master 总表'!B:AY,20,FALSE)</f>
        <v>#REF!</v>
      </c>
      <c r="M134" s="206"/>
      <c r="N134" s="208"/>
      <c r="O134" s="283"/>
      <c r="P134" s="273"/>
      <c r="Q134" s="223"/>
      <c r="R134" s="987" t="e">
        <f>VLOOKUP(A128,'Payroll master 总表'!B:AY,27,FALSE)</f>
        <v>#REF!</v>
      </c>
      <c r="S134" s="987"/>
      <c r="T134" s="284" t="s">
        <v>82</v>
      </c>
      <c r="U134" s="223"/>
      <c r="V134" s="223"/>
      <c r="W134" s="285"/>
      <c r="X134" s="278" t="s">
        <v>189</v>
      </c>
      <c r="Y134" s="218"/>
      <c r="Z134" s="218"/>
      <c r="AA134" s="218"/>
      <c r="AB134" s="209"/>
      <c r="AC134" s="26"/>
      <c r="AD134" s="139" t="e">
        <f>VLOOKUP(A128,'Payroll master 总表'!B:AY,31,FALSE)</f>
        <v>#REF!</v>
      </c>
      <c r="AE134" s="23" t="s">
        <v>82</v>
      </c>
      <c r="AF134" s="103"/>
      <c r="AG134" s="33"/>
    </row>
    <row r="135" spans="2:33" ht="18" customHeight="1">
      <c r="B135" s="58" t="s">
        <v>195</v>
      </c>
      <c r="C135" s="28"/>
      <c r="D135" s="28"/>
      <c r="E135" s="28"/>
      <c r="F135" s="28"/>
      <c r="G135" s="206"/>
      <c r="H135" s="206"/>
      <c r="I135" s="206"/>
      <c r="J135" s="206"/>
      <c r="K135" s="280"/>
      <c r="L135" s="282" t="e">
        <f>VLOOKUP(A128,'Payroll master 总表'!B:AY,17,FALSE)</f>
        <v>#REF!</v>
      </c>
      <c r="M135" s="206"/>
      <c r="N135" s="208"/>
      <c r="O135" s="283"/>
      <c r="P135" s="273"/>
      <c r="Q135" s="223"/>
      <c r="R135" s="987" t="e">
        <f>U129/26*L135</f>
        <v>#REF!</v>
      </c>
      <c r="S135" s="987"/>
      <c r="T135" s="284" t="s">
        <v>82</v>
      </c>
      <c r="U135" s="223"/>
      <c r="V135" s="223"/>
      <c r="W135" s="285"/>
      <c r="X135" s="278" t="s">
        <v>188</v>
      </c>
      <c r="Y135" s="218"/>
      <c r="Z135" s="218"/>
      <c r="AA135" s="218"/>
      <c r="AB135" s="209"/>
      <c r="AC135" s="26"/>
      <c r="AD135" s="139" t="e">
        <f>VLOOKUP(A128,'Payroll master 总表'!B:AY,36,FALSE)</f>
        <v>#REF!</v>
      </c>
      <c r="AE135" s="23" t="s">
        <v>82</v>
      </c>
      <c r="AF135" s="103"/>
      <c r="AG135" s="33"/>
    </row>
    <row r="136" spans="2:33" ht="18" customHeight="1">
      <c r="B136" s="27" t="s">
        <v>179</v>
      </c>
      <c r="C136" s="28"/>
      <c r="D136" s="28"/>
      <c r="E136" s="28"/>
      <c r="F136" s="28"/>
      <c r="G136" s="218"/>
      <c r="H136" s="218"/>
      <c r="I136" s="218"/>
      <c r="J136" s="206"/>
      <c r="K136" s="280"/>
      <c r="L136" s="286"/>
      <c r="M136" s="206"/>
      <c r="N136" s="208"/>
      <c r="O136" s="283"/>
      <c r="P136" s="273"/>
      <c r="Q136" s="223"/>
      <c r="R136" s="987" t="e">
        <f>SUM(R132:S135)</f>
        <v>#REF!</v>
      </c>
      <c r="S136" s="987"/>
      <c r="T136" s="284" t="s">
        <v>82</v>
      </c>
      <c r="U136" s="223"/>
      <c r="V136" s="223"/>
      <c r="W136" s="285"/>
      <c r="X136" s="278" t="s">
        <v>190</v>
      </c>
      <c r="Y136" s="218"/>
      <c r="Z136" s="218"/>
      <c r="AA136" s="218"/>
      <c r="AB136" s="209"/>
      <c r="AC136" s="988" t="e">
        <f>R136+R138+R139+R140+AD128+AD129+AD130+AD131+AD132+AD133+AD134+AD135</f>
        <v>#REF!</v>
      </c>
      <c r="AD136" s="989"/>
      <c r="AF136" s="103"/>
      <c r="AG136" s="33"/>
    </row>
    <row r="137" spans="2:33" ht="18" customHeight="1">
      <c r="B137" s="58" t="s">
        <v>197</v>
      </c>
      <c r="C137" s="28"/>
      <c r="D137" s="28"/>
      <c r="E137" s="28"/>
      <c r="F137" s="28"/>
      <c r="G137" s="206"/>
      <c r="H137" s="206"/>
      <c r="I137" s="206"/>
      <c r="J137" s="206"/>
      <c r="K137" s="280"/>
      <c r="L137" s="287" t="s">
        <v>77</v>
      </c>
      <c r="M137" s="288"/>
      <c r="N137" s="211"/>
      <c r="O137" s="278" t="s">
        <v>199</v>
      </c>
      <c r="P137" s="210"/>
      <c r="Q137" s="210"/>
      <c r="R137" s="210"/>
      <c r="S137" s="210"/>
      <c r="T137" s="210"/>
      <c r="U137" s="210"/>
      <c r="V137" s="210"/>
      <c r="W137" s="289"/>
      <c r="X137" s="278" t="s">
        <v>433</v>
      </c>
      <c r="Y137" s="218"/>
      <c r="Z137" s="230"/>
      <c r="AA137" s="290"/>
      <c r="AB137" s="228"/>
      <c r="AC137" s="135" t="e">
        <f>VLOOKUP(A128,'Payroll master 总表'!B:AY,45,FALSE)</f>
        <v>#REF!</v>
      </c>
      <c r="AE137" s="61"/>
      <c r="AF137" s="245"/>
      <c r="AG137" s="33"/>
    </row>
    <row r="138" spans="2:33" ht="18" customHeight="1">
      <c r="B138" s="58" t="s">
        <v>180</v>
      </c>
      <c r="C138" s="28"/>
      <c r="D138" s="28"/>
      <c r="E138" s="28"/>
      <c r="F138" s="28"/>
      <c r="G138" s="206"/>
      <c r="H138" s="206"/>
      <c r="I138" s="206"/>
      <c r="J138" s="206"/>
      <c r="K138" s="280"/>
      <c r="L138" s="282" t="e">
        <f>VLOOKUP(A128,'Payroll master 总表'!B:AY,19,FALSE)</f>
        <v>#REF!</v>
      </c>
      <c r="M138" s="206"/>
      <c r="N138" s="208"/>
      <c r="O138" s="283"/>
      <c r="P138" s="273"/>
      <c r="Q138" s="224"/>
      <c r="R138" s="990" t="e">
        <f>VLOOKUP(A128,'Payroll master 总表'!B:AY,26,FALSE)</f>
        <v>#REF!</v>
      </c>
      <c r="S138" s="990"/>
      <c r="T138" s="224" t="s">
        <v>82</v>
      </c>
      <c r="U138" s="224"/>
      <c r="V138" s="224"/>
      <c r="W138" s="228"/>
      <c r="X138" s="278" t="s">
        <v>861</v>
      </c>
      <c r="Y138" s="218"/>
      <c r="Z138" s="230"/>
      <c r="AB138" s="224"/>
      <c r="AD138" s="57"/>
      <c r="AE138" s="999" t="e">
        <f>VLOOKUP(A128,'Payroll master 总表'!B:AY,42,FALSE)</f>
        <v>#REF!</v>
      </c>
      <c r="AF138" s="1000"/>
      <c r="AG138" s="33"/>
    </row>
    <row r="139" spans="2:33" ht="18" customHeight="1">
      <c r="B139" s="58" t="s">
        <v>181</v>
      </c>
      <c r="C139" s="28"/>
      <c r="D139" s="28"/>
      <c r="E139" s="28"/>
      <c r="F139" s="28"/>
      <c r="G139" s="206"/>
      <c r="H139" s="206"/>
      <c r="I139" s="206"/>
      <c r="J139" s="206"/>
      <c r="K139" s="280"/>
      <c r="L139" s="282" t="e">
        <f>VLOOKUP(A128,'Payroll master 总表'!B:AY,22,FALSE)</f>
        <v>#REF!</v>
      </c>
      <c r="M139" s="206"/>
      <c r="N139" s="208"/>
      <c r="O139" s="283"/>
      <c r="P139" s="273"/>
      <c r="Q139" s="224"/>
      <c r="R139" s="990" t="e">
        <f>VLOOKUP(A128,'Payroll master 总表'!B:AY,28,FALSE)</f>
        <v>#REF!</v>
      </c>
      <c r="S139" s="990"/>
      <c r="T139" s="224" t="s">
        <v>82</v>
      </c>
      <c r="U139" s="224"/>
      <c r="V139" s="224"/>
      <c r="W139" s="228"/>
      <c r="X139" s="291" t="s">
        <v>244</v>
      </c>
      <c r="Y139" s="218"/>
      <c r="Z139" s="218"/>
      <c r="AA139" s="230"/>
      <c r="AB139" s="229"/>
      <c r="AC139" s="76"/>
      <c r="AD139" s="57" t="e">
        <f>VLOOKUP(A128,'Payroll master 总表'!B:AY,44,FALSE)</f>
        <v>#REF!</v>
      </c>
      <c r="AE139" s="541"/>
      <c r="AF139" s="542"/>
      <c r="AG139" s="33"/>
    </row>
    <row r="140" spans="2:33" ht="18" customHeight="1">
      <c r="B140" s="59" t="s">
        <v>182</v>
      </c>
      <c r="C140" s="56"/>
      <c r="D140" s="56"/>
      <c r="E140" s="56"/>
      <c r="F140" s="56"/>
      <c r="G140" s="219"/>
      <c r="H140" s="219"/>
      <c r="I140" s="219"/>
      <c r="J140" s="219"/>
      <c r="K140" s="292"/>
      <c r="L140" s="293" t="e">
        <f>VLOOKUP(A128,'Payroll master 总表'!B:AY,23,FALSE)</f>
        <v>#REF!</v>
      </c>
      <c r="M140" s="219"/>
      <c r="N140" s="212"/>
      <c r="O140" s="294"/>
      <c r="P140" s="295"/>
      <c r="Q140" s="225"/>
      <c r="R140" s="981" t="e">
        <f>VLOOKUP(A128,'Payroll master 总表'!B:AY,30,FALSE)</f>
        <v>#REF!</v>
      </c>
      <c r="S140" s="981"/>
      <c r="T140" s="225" t="s">
        <v>82</v>
      </c>
      <c r="U140" s="225"/>
      <c r="V140" s="225"/>
      <c r="W140" s="225"/>
      <c r="X140" s="278" t="s">
        <v>194</v>
      </c>
      <c r="Y140" s="218"/>
      <c r="Z140" s="218"/>
      <c r="AA140" s="218"/>
      <c r="AB140" s="230"/>
      <c r="AC140" s="26"/>
      <c r="AD140" s="57" t="e">
        <f>AE138+AD139</f>
        <v>#REF!</v>
      </c>
      <c r="AE140" s="49"/>
      <c r="AF140" s="73"/>
      <c r="AG140" s="33"/>
    </row>
    <row r="141" spans="2:33" ht="18" customHeight="1">
      <c r="B141" s="29"/>
      <c r="C141" s="30"/>
      <c r="D141" s="31"/>
      <c r="E141" s="30"/>
      <c r="F141" s="32"/>
      <c r="G141" s="220"/>
      <c r="H141" s="220"/>
      <c r="I141" s="220"/>
      <c r="J141" s="220"/>
      <c r="S141" s="220"/>
      <c r="T141" s="220"/>
      <c r="U141" s="220"/>
      <c r="X141" s="297" t="s">
        <v>191</v>
      </c>
      <c r="Y141" s="218"/>
      <c r="Z141" s="218"/>
      <c r="AA141" s="218"/>
      <c r="AB141" s="230"/>
      <c r="AC141" s="982" t="e">
        <f>ROUND((AC136-AD140-AC137),2)</f>
        <v>#REF!</v>
      </c>
      <c r="AD141" s="983"/>
      <c r="AE141" s="49"/>
      <c r="AF141" s="73"/>
      <c r="AG141" s="33"/>
    </row>
    <row r="142" spans="2:33" ht="18" customHeight="1">
      <c r="B142" s="35" t="s">
        <v>78</v>
      </c>
      <c r="C142" s="36"/>
      <c r="D142" s="36"/>
      <c r="E142" s="36"/>
      <c r="F142" s="36"/>
      <c r="G142" s="221"/>
      <c r="H142" s="221"/>
      <c r="I142" s="220"/>
      <c r="J142" s="220"/>
      <c r="S142" s="220"/>
      <c r="T142" s="220"/>
      <c r="U142" s="220"/>
      <c r="X142" s="298" t="s">
        <v>432</v>
      </c>
      <c r="Y142" s="299"/>
      <c r="Z142" s="280"/>
      <c r="AA142" s="206"/>
      <c r="AB142" s="231"/>
      <c r="AC142" s="63" t="e">
        <f>INT(AC141)</f>
        <v>#REF!</v>
      </c>
      <c r="AE142" s="62"/>
      <c r="AF142" s="80"/>
      <c r="AG142" s="33"/>
    </row>
    <row r="143" spans="2:33" ht="18" customHeight="1">
      <c r="B143" s="37"/>
      <c r="C143" s="38"/>
      <c r="D143" s="39"/>
      <c r="E143" s="38"/>
      <c r="F143" s="38"/>
      <c r="G143" s="202"/>
      <c r="H143" s="202"/>
      <c r="I143" s="220"/>
      <c r="J143" s="220"/>
      <c r="S143" s="220"/>
      <c r="T143" s="220"/>
      <c r="U143" s="220"/>
      <c r="X143" s="300" t="s">
        <v>192</v>
      </c>
      <c r="Y143" s="301"/>
      <c r="Z143" s="302"/>
      <c r="AA143" s="219"/>
      <c r="AB143" s="232"/>
      <c r="AC143" s="77" t="e">
        <f>ROUND((MOD(AC141,1)*4000),-2)</f>
        <v>#REF!</v>
      </c>
      <c r="AD143" s="45"/>
      <c r="AE143" s="45"/>
      <c r="AF143" s="81"/>
      <c r="AG143" s="33"/>
    </row>
    <row r="144" spans="2:33" ht="18" customHeight="1">
      <c r="B144" s="29"/>
      <c r="C144" s="30"/>
      <c r="D144" s="31"/>
      <c r="E144" s="30"/>
      <c r="F144" s="30"/>
      <c r="G144" s="220"/>
      <c r="H144" s="220"/>
      <c r="I144" s="220"/>
      <c r="J144" s="220"/>
      <c r="S144" s="220"/>
      <c r="T144" s="220"/>
      <c r="U144" s="220"/>
      <c r="Y144" s="221"/>
      <c r="Z144" s="303"/>
      <c r="AB144" s="233"/>
      <c r="AD144" s="82"/>
      <c r="AE144" s="82"/>
      <c r="AF144" s="84"/>
      <c r="AG144" s="33"/>
    </row>
    <row r="145" spans="1:64" ht="18" customHeight="1">
      <c r="B145" s="40" t="s">
        <v>79</v>
      </c>
      <c r="C145" s="41"/>
      <c r="D145" s="41"/>
      <c r="E145" s="41"/>
      <c r="AF145" s="101"/>
      <c r="AG145" s="33"/>
    </row>
    <row r="146" spans="1:64" s="10" customFormat="1" ht="18" customHeight="1">
      <c r="B146" s="237">
        <v>1</v>
      </c>
      <c r="C146" s="236">
        <v>2</v>
      </c>
      <c r="D146" s="236">
        <v>3</v>
      </c>
      <c r="E146" s="236">
        <v>4</v>
      </c>
      <c r="F146" s="670">
        <v>5</v>
      </c>
      <c r="G146" s="669">
        <v>6</v>
      </c>
      <c r="H146" s="237">
        <v>7</v>
      </c>
      <c r="I146" s="237">
        <v>8</v>
      </c>
      <c r="J146" s="670">
        <v>9</v>
      </c>
      <c r="K146" s="236">
        <v>10</v>
      </c>
      <c r="L146" s="236">
        <v>11</v>
      </c>
      <c r="M146" s="670">
        <v>12</v>
      </c>
      <c r="N146" s="669">
        <v>13</v>
      </c>
      <c r="O146" s="236">
        <v>14</v>
      </c>
      <c r="P146" s="237">
        <v>15</v>
      </c>
      <c r="Q146" s="236">
        <v>16</v>
      </c>
      <c r="R146" s="236">
        <v>17</v>
      </c>
      <c r="S146" s="236">
        <v>18</v>
      </c>
      <c r="T146" s="670">
        <v>19</v>
      </c>
      <c r="U146" s="669">
        <v>20</v>
      </c>
      <c r="V146" s="236">
        <v>21</v>
      </c>
      <c r="W146" s="237">
        <v>22</v>
      </c>
      <c r="X146" s="236">
        <v>23</v>
      </c>
      <c r="Y146" s="237">
        <v>24</v>
      </c>
      <c r="Z146" s="236">
        <v>25</v>
      </c>
      <c r="AA146" s="670">
        <v>26</v>
      </c>
      <c r="AB146" s="697">
        <v>27</v>
      </c>
      <c r="AC146" s="670">
        <v>28</v>
      </c>
      <c r="AD146" s="237">
        <v>29</v>
      </c>
      <c r="AE146" s="236">
        <v>30</v>
      </c>
      <c r="AF146" s="236">
        <v>31</v>
      </c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</row>
    <row r="147" spans="1:64" s="118" customFormat="1" ht="18" customHeight="1">
      <c r="B147" s="48" t="e">
        <f>VLOOKUP(A128,#REF!,276,FALSE)</f>
        <v>#REF!</v>
      </c>
      <c r="C147" s="48" t="e">
        <f>VLOOKUP(A128,#REF!,278,FALSE)</f>
        <v>#REF!</v>
      </c>
      <c r="D147" s="48" t="e">
        <f>VLOOKUP(A128,#REF!,280,FALSE)</f>
        <v>#REF!</v>
      </c>
      <c r="E147" s="48" t="e">
        <f>VLOOKUP(A128,#REF!,282,FALSE)</f>
        <v>#REF!</v>
      </c>
      <c r="F147" s="48" t="e">
        <f>VLOOKUP(A128,#REF!,284,FALSE)</f>
        <v>#REF!</v>
      </c>
      <c r="G147" s="48" t="e">
        <f>VLOOKUP(A128,#REF!,286,FALSE)</f>
        <v>#REF!</v>
      </c>
      <c r="H147" s="48" t="e">
        <f>VLOOKUP(A128,#REF!,288,FALSE)</f>
        <v>#REF!</v>
      </c>
      <c r="I147" s="48" t="e">
        <f>VLOOKUP(A128,#REF!,290,FALSE)</f>
        <v>#REF!</v>
      </c>
      <c r="J147" s="48" t="e">
        <f>VLOOKUP(A128,#REF!,292,FALSE)</f>
        <v>#REF!</v>
      </c>
      <c r="K147" s="48" t="e">
        <f>VLOOKUP(A128,#REF!,294,FALSE)</f>
        <v>#REF!</v>
      </c>
      <c r="L147" s="48" t="e">
        <f>VLOOKUP(A128,#REF!,296,FALSE)</f>
        <v>#REF!</v>
      </c>
      <c r="M147" s="48" t="e">
        <f>VLOOKUP(A128,#REF!,298,FALSE)</f>
        <v>#REF!</v>
      </c>
      <c r="N147" s="48" t="e">
        <f>VLOOKUP(A128,#REF!,300,FALSE)</f>
        <v>#REF!</v>
      </c>
      <c r="O147" s="48" t="e">
        <f>VLOOKUP(A128,#REF!,302,FALSE)</f>
        <v>#REF!</v>
      </c>
      <c r="P147" s="48" t="e">
        <f>VLOOKUP(A128,#REF!,304,FALSE)</f>
        <v>#REF!</v>
      </c>
      <c r="Q147" s="48" t="e">
        <f>VLOOKUP(A128,#REF!,306,FALSE)</f>
        <v>#REF!</v>
      </c>
      <c r="R147" s="48" t="e">
        <f>VLOOKUP(A128,#REF!,308,FALSE)</f>
        <v>#REF!</v>
      </c>
      <c r="S147" s="48" t="e">
        <f>VLOOKUP(A128,#REF!,310,FALSE)</f>
        <v>#REF!</v>
      </c>
      <c r="T147" s="48" t="e">
        <f>VLOOKUP(A128,#REF!,312,FALSE)</f>
        <v>#REF!</v>
      </c>
      <c r="U147" s="48" t="e">
        <f>VLOOKUP(A128,#REF!,314,FALSE)</f>
        <v>#REF!</v>
      </c>
      <c r="V147" s="48" t="e">
        <f>VLOOKUP(A128,#REF!,316,FALSE)</f>
        <v>#REF!</v>
      </c>
      <c r="W147" s="48" t="e">
        <f>VLOOKUP(A128,#REF!,318,FALSE)</f>
        <v>#REF!</v>
      </c>
      <c r="X147" s="48" t="e">
        <f>VLOOKUP(A128,#REF!,320,FALSE)</f>
        <v>#REF!</v>
      </c>
      <c r="Y147" s="48" t="e">
        <f>VLOOKUP(A128,#REF!,322,FALSE)</f>
        <v>#REF!</v>
      </c>
      <c r="Z147" s="48" t="e">
        <f>VLOOKUP(A128,#REF!,324,FALSE)</f>
        <v>#REF!</v>
      </c>
      <c r="AA147" s="48" t="e">
        <f>VLOOKUP(A128,#REF!,326,FALSE)</f>
        <v>#REF!</v>
      </c>
      <c r="AB147" s="48" t="e">
        <f>VLOOKUP(A128,#REF!,328,FALSE)</f>
        <v>#REF!</v>
      </c>
      <c r="AC147" s="48" t="e">
        <f>VLOOKUP(A128,#REF!,330,FALSE)</f>
        <v>#REF!</v>
      </c>
      <c r="AD147" s="48" t="e">
        <f>VLOOKUP(A128,#REF!,332,FALSE)</f>
        <v>#REF!</v>
      </c>
      <c r="AE147" s="48" t="e">
        <f>VLOOKUP(A128,#REF!,334,FALSE)</f>
        <v>#REF!</v>
      </c>
      <c r="AF147" s="48" t="e">
        <f>VLOOKUP(A128,#REF!,336,FALSE)</f>
        <v>#REF!</v>
      </c>
      <c r="AG147" s="119"/>
      <c r="AH147" s="119"/>
      <c r="AI147" s="119"/>
      <c r="AJ147" s="119"/>
      <c r="AK147" s="119"/>
      <c r="AL147" s="119"/>
      <c r="AM147" s="119"/>
      <c r="AN147" s="119"/>
      <c r="AO147" s="119"/>
      <c r="AP147" s="119"/>
      <c r="AQ147" s="119"/>
      <c r="AR147" s="119"/>
      <c r="AS147" s="119"/>
      <c r="AT147" s="119"/>
      <c r="AU147" s="119"/>
      <c r="AV147" s="119"/>
      <c r="AW147" s="119"/>
      <c r="AX147" s="119"/>
      <c r="AY147" s="119"/>
      <c r="AZ147" s="119"/>
      <c r="BA147" s="119"/>
      <c r="BB147" s="119"/>
      <c r="BC147" s="119"/>
      <c r="BD147" s="119"/>
      <c r="BE147" s="119"/>
      <c r="BF147" s="119"/>
      <c r="BG147" s="119"/>
      <c r="BH147" s="119"/>
      <c r="BI147" s="119"/>
      <c r="BJ147" s="119"/>
      <c r="BK147" s="119"/>
      <c r="BL147" s="119"/>
    </row>
    <row r="148" spans="1:64" s="118" customFormat="1" ht="18" customHeight="1">
      <c r="B148" s="48" t="e">
        <f>VLOOKUP(A128,#REF!,53,FALSE)</f>
        <v>#REF!</v>
      </c>
      <c r="C148" s="48" t="e">
        <f>VLOOKUP(A128,#REF!,54,FALSE)</f>
        <v>#REF!</v>
      </c>
      <c r="D148" s="48" t="e">
        <f>VLOOKUP(A128,#REF!,55,FALSE)</f>
        <v>#REF!</v>
      </c>
      <c r="E148" s="48" t="e">
        <f>VLOOKUP(A128,#REF!,56,FALSE)</f>
        <v>#REF!</v>
      </c>
      <c r="F148" s="48" t="e">
        <f>VLOOKUP(A128,#REF!,57,FALSE)</f>
        <v>#REF!</v>
      </c>
      <c r="G148" s="48" t="e">
        <f>VLOOKUP(A128,#REF!,58,FALSE)</f>
        <v>#REF!</v>
      </c>
      <c r="H148" s="48" t="e">
        <f>VLOOKUP(A128,#REF!,59,FALSE)</f>
        <v>#REF!</v>
      </c>
      <c r="I148" s="48" t="e">
        <f>VLOOKUP(A128,#REF!,60,FALSE)</f>
        <v>#REF!</v>
      </c>
      <c r="J148" s="48" t="e">
        <f>VLOOKUP(A128,#REF!,61,FALSE)</f>
        <v>#REF!</v>
      </c>
      <c r="K148" s="48" t="e">
        <f>VLOOKUP(A128,#REF!,62,FALSE)</f>
        <v>#REF!</v>
      </c>
      <c r="L148" s="48" t="e">
        <f>VLOOKUP(A128,#REF!,63,FALSE)</f>
        <v>#REF!</v>
      </c>
      <c r="M148" s="48" t="e">
        <f>VLOOKUP(A128,#REF!,64,FALSE)</f>
        <v>#REF!</v>
      </c>
      <c r="N148" s="48" t="e">
        <f>VLOOKUP(A128,#REF!,65,FALSE)</f>
        <v>#REF!</v>
      </c>
      <c r="O148" s="48" t="e">
        <f>VLOOKUP(A128,#REF!,66,FALSE)</f>
        <v>#REF!</v>
      </c>
      <c r="P148" s="48" t="e">
        <f>VLOOKUP(A128,#REF!,67,FALSE)</f>
        <v>#REF!</v>
      </c>
      <c r="Q148" s="48" t="e">
        <f>VLOOKUP(A128,#REF!,68,FALSE)</f>
        <v>#REF!</v>
      </c>
      <c r="R148" s="48" t="e">
        <f>VLOOKUP(A128,#REF!,69,FALSE)</f>
        <v>#REF!</v>
      </c>
      <c r="S148" s="48" t="e">
        <f>VLOOKUP(A128,#REF!,70,FALSE)</f>
        <v>#REF!</v>
      </c>
      <c r="T148" s="48" t="e">
        <f>VLOOKUP(A128,#REF!,71,FALSE)</f>
        <v>#REF!</v>
      </c>
      <c r="U148" s="48" t="e">
        <f>VLOOKUP(A128,#REF!,72,FALSE)</f>
        <v>#REF!</v>
      </c>
      <c r="V148" s="48" t="e">
        <f>VLOOKUP(A128,#REF!,73,FALSE)</f>
        <v>#REF!</v>
      </c>
      <c r="W148" s="48" t="e">
        <f>VLOOKUP(A128,#REF!,74,FALSE)</f>
        <v>#REF!</v>
      </c>
      <c r="X148" s="48" t="e">
        <f>VLOOKUP(A128,#REF!,75,FALSE)</f>
        <v>#REF!</v>
      </c>
      <c r="Y148" s="48" t="e">
        <f>VLOOKUP(A128,#REF!,76,FALSE)</f>
        <v>#REF!</v>
      </c>
      <c r="Z148" s="48" t="e">
        <f>VLOOKUP(A128,#REF!,77,FALSE)</f>
        <v>#REF!</v>
      </c>
      <c r="AA148" s="48" t="e">
        <f>VLOOKUP(A128,#REF!,78,FALSE)</f>
        <v>#REF!</v>
      </c>
      <c r="AB148" s="48" t="e">
        <f>VLOOKUP(A128,#REF!,79,FALSE)</f>
        <v>#REF!</v>
      </c>
      <c r="AC148" s="48" t="e">
        <f>VLOOKUP(A128,#REF!,80,FALSE)</f>
        <v>#REF!</v>
      </c>
      <c r="AD148" s="48" t="e">
        <f>VLOOKUP(A128,#REF!,81,FALSE)</f>
        <v>#REF!</v>
      </c>
      <c r="AE148" s="48" t="e">
        <f>VLOOKUP(A128,#REF!,82,FALSE)</f>
        <v>#REF!</v>
      </c>
      <c r="AF148" s="48" t="e">
        <f>VLOOKUP(A128,#REF!,83,FALSE)</f>
        <v>#REF!</v>
      </c>
      <c r="AG148" s="119"/>
      <c r="AH148" s="119"/>
      <c r="AI148" s="119"/>
      <c r="AJ148" s="119"/>
      <c r="AK148" s="119"/>
      <c r="AL148" s="119"/>
      <c r="AM148" s="119"/>
      <c r="AN148" s="119"/>
      <c r="AO148" s="119"/>
      <c r="AP148" s="119"/>
      <c r="AQ148" s="119"/>
      <c r="AR148" s="119"/>
      <c r="AS148" s="119"/>
      <c r="AT148" s="119"/>
      <c r="AU148" s="119"/>
      <c r="AV148" s="119"/>
      <c r="AW148" s="119"/>
      <c r="AX148" s="119"/>
      <c r="AY148" s="119"/>
      <c r="AZ148" s="119"/>
      <c r="BA148" s="119"/>
      <c r="BB148" s="119"/>
      <c r="BC148" s="119"/>
      <c r="BD148" s="119"/>
      <c r="BE148" s="119"/>
      <c r="BF148" s="119"/>
      <c r="BG148" s="119"/>
      <c r="BH148" s="119"/>
      <c r="BI148" s="119"/>
      <c r="BJ148" s="119"/>
      <c r="BK148" s="119"/>
      <c r="BL148" s="119"/>
    </row>
    <row r="149" spans="1:64" s="120" customFormat="1" ht="18" customHeight="1">
      <c r="B149" s="48" t="e">
        <f>VLOOKUP(A128,#REF!,277,FALSE)</f>
        <v>#REF!</v>
      </c>
      <c r="C149" s="48" t="e">
        <f>VLOOKUP(A128,#REF!,279,FALSE)</f>
        <v>#REF!</v>
      </c>
      <c r="D149" s="48" t="e">
        <f>VLOOKUP(A128,#REF!,281,FALSE)</f>
        <v>#REF!</v>
      </c>
      <c r="E149" s="48" t="e">
        <f>VLOOKUP(A128,#REF!,283,FALSE)</f>
        <v>#REF!</v>
      </c>
      <c r="F149" s="48" t="e">
        <f>VLOOKUP(A128,#REF!,285,FALSE)</f>
        <v>#REF!</v>
      </c>
      <c r="G149" s="48" t="e">
        <f>VLOOKUP(A128,#REF!,287,FALSE)</f>
        <v>#REF!</v>
      </c>
      <c r="H149" s="48" t="e">
        <f>VLOOKUP(A128,#REF!,289,FALSE)</f>
        <v>#REF!</v>
      </c>
      <c r="I149" s="48" t="e">
        <f>VLOOKUP(A128,#REF!,291,FALSE)</f>
        <v>#REF!</v>
      </c>
      <c r="J149" s="48" t="e">
        <f>VLOOKUP(A128,#REF!,293,FALSE)</f>
        <v>#REF!</v>
      </c>
      <c r="K149" s="48" t="e">
        <f>VLOOKUP(A128,#REF!,295,FALSE)</f>
        <v>#REF!</v>
      </c>
      <c r="L149" s="48" t="e">
        <f>VLOOKUP(A128,#REF!,297,FALSE)</f>
        <v>#REF!</v>
      </c>
      <c r="M149" s="48" t="e">
        <f>VLOOKUP(A128,#REF!,299,FALSE)</f>
        <v>#REF!</v>
      </c>
      <c r="N149" s="48" t="e">
        <f>VLOOKUP(A128,#REF!,301,FALSE)</f>
        <v>#REF!</v>
      </c>
      <c r="O149" s="48" t="e">
        <f>VLOOKUP(A128,#REF!,303,FALSE)</f>
        <v>#REF!</v>
      </c>
      <c r="P149" s="48" t="e">
        <f>VLOOKUP(A128,#REF!,305,FALSE)</f>
        <v>#REF!</v>
      </c>
      <c r="Q149" s="48" t="e">
        <f>VLOOKUP(A128,#REF!,307,FALSE)</f>
        <v>#REF!</v>
      </c>
      <c r="R149" s="48" t="e">
        <f>VLOOKUP(A128,#REF!,309,FALSE)</f>
        <v>#REF!</v>
      </c>
      <c r="S149" s="48" t="e">
        <f>VLOOKUP(A128,#REF!,311,FALSE)</f>
        <v>#REF!</v>
      </c>
      <c r="T149" s="48" t="e">
        <f>VLOOKUP(A128,#REF!,313,FALSE)</f>
        <v>#REF!</v>
      </c>
      <c r="U149" s="48" t="e">
        <f>VLOOKUP(A128,#REF!,315,FALSE)</f>
        <v>#REF!</v>
      </c>
      <c r="V149" s="48" t="e">
        <f>VLOOKUP(A128,#REF!,317,FALSE)</f>
        <v>#REF!</v>
      </c>
      <c r="W149" s="48" t="e">
        <f>VLOOKUP(A128,#REF!,319,FALSE)</f>
        <v>#REF!</v>
      </c>
      <c r="X149" s="48" t="e">
        <f>VLOOKUP(A128,#REF!,321,FALSE)</f>
        <v>#REF!</v>
      </c>
      <c r="Y149" s="48" t="e">
        <f>VLOOKUP(A128,#REF!,323,FALSE)</f>
        <v>#REF!</v>
      </c>
      <c r="Z149" s="48" t="e">
        <f>VLOOKUP(A128,#REF!,325,FALSE)</f>
        <v>#REF!</v>
      </c>
      <c r="AA149" s="48" t="e">
        <f>VLOOKUP(A128,#REF!,327,FALSE)</f>
        <v>#REF!</v>
      </c>
      <c r="AB149" s="48" t="e">
        <f>VLOOKUP(A128,#REF!,329,FALSE)</f>
        <v>#REF!</v>
      </c>
      <c r="AC149" s="48" t="e">
        <f>VLOOKUP(A128,#REF!,331,FALSE)</f>
        <v>#REF!</v>
      </c>
      <c r="AD149" s="48" t="e">
        <f>VLOOKUP(A128,#REF!,333,FALSE)</f>
        <v>#REF!</v>
      </c>
      <c r="AE149" s="48" t="e">
        <f>VLOOKUP(A128,#REF!,335,FALSE)</f>
        <v>#REF!</v>
      </c>
      <c r="AF149" s="48" t="e">
        <f>VLOOKUP(A128,#REF!,337,FALSE)</f>
        <v>#REF!</v>
      </c>
      <c r="AG149" s="121"/>
      <c r="AH149" s="121"/>
      <c r="AI149" s="121"/>
      <c r="AJ149" s="121"/>
      <c r="AK149" s="121"/>
      <c r="AL149" s="121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1"/>
      <c r="BD149" s="121"/>
      <c r="BE149" s="121"/>
      <c r="BF149" s="121"/>
      <c r="BG149" s="121"/>
      <c r="BH149" s="121"/>
      <c r="BI149" s="121"/>
      <c r="BJ149" s="121"/>
      <c r="BK149" s="121"/>
      <c r="BL149" s="121"/>
    </row>
    <row r="150" spans="1:64" s="120" customFormat="1" ht="18" customHeight="1">
      <c r="B150" s="257"/>
      <c r="C150" s="257"/>
      <c r="D150" s="257"/>
      <c r="E150" s="257"/>
      <c r="F150" s="257"/>
      <c r="G150" s="258"/>
      <c r="H150" s="258"/>
      <c r="I150" s="258"/>
      <c r="J150" s="258"/>
      <c r="K150" s="258"/>
      <c r="L150" s="258"/>
      <c r="M150" s="258"/>
      <c r="N150" s="258"/>
      <c r="O150" s="258"/>
      <c r="P150" s="258"/>
      <c r="Q150" s="258"/>
      <c r="R150" s="258"/>
      <c r="S150" s="258"/>
      <c r="T150" s="258"/>
      <c r="U150" s="258"/>
      <c r="V150" s="258"/>
      <c r="W150" s="258"/>
      <c r="X150" s="258"/>
      <c r="Y150" s="258"/>
      <c r="Z150" s="258"/>
      <c r="AA150" s="258"/>
      <c r="AB150" s="258"/>
      <c r="AC150" s="257"/>
      <c r="AD150" s="257"/>
      <c r="AE150" s="257"/>
      <c r="AF150" s="257"/>
      <c r="AG150" s="121"/>
      <c r="AH150" s="121"/>
      <c r="AI150" s="121"/>
      <c r="AJ150" s="121"/>
      <c r="AK150" s="121"/>
      <c r="AL150" s="121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1"/>
      <c r="BD150" s="121"/>
      <c r="BE150" s="121"/>
      <c r="BF150" s="121"/>
      <c r="BG150" s="121"/>
      <c r="BH150" s="121"/>
      <c r="BI150" s="121"/>
      <c r="BJ150" s="121"/>
      <c r="BK150" s="121"/>
      <c r="BL150" s="121"/>
    </row>
    <row r="151" spans="1:64" ht="18" customHeight="1">
      <c r="B151" s="880" t="s">
        <v>826</v>
      </c>
      <c r="C151" s="880"/>
      <c r="D151" s="880"/>
      <c r="E151" s="880"/>
      <c r="F151" s="880"/>
      <c r="G151" s="880"/>
      <c r="H151" s="880"/>
      <c r="I151" s="880"/>
      <c r="J151" s="880"/>
      <c r="K151" s="880"/>
      <c r="L151" s="880"/>
      <c r="M151" s="880"/>
      <c r="N151" s="880"/>
      <c r="O151" s="880"/>
      <c r="P151" s="880"/>
      <c r="Q151" s="880"/>
      <c r="R151" s="880"/>
      <c r="S151" s="880"/>
      <c r="T151" s="880"/>
      <c r="U151" s="880"/>
      <c r="V151" s="880"/>
      <c r="W151" s="880"/>
      <c r="X151" s="880"/>
      <c r="Y151" s="880"/>
      <c r="Z151" s="880"/>
      <c r="AA151" s="880"/>
      <c r="AB151" s="880"/>
      <c r="AC151" s="880"/>
      <c r="AD151" s="880"/>
      <c r="AE151" s="880"/>
      <c r="AF151" s="880"/>
      <c r="AG151" s="33"/>
    </row>
    <row r="152" spans="1:64" ht="18" customHeight="1">
      <c r="B152" s="15" t="s">
        <v>80</v>
      </c>
      <c r="C152" s="16"/>
      <c r="D152" s="16"/>
      <c r="E152" s="16"/>
      <c r="F152" s="16"/>
      <c r="G152" s="216"/>
      <c r="H152" s="201"/>
      <c r="I152" s="201"/>
      <c r="J152" s="201"/>
      <c r="K152" s="202"/>
      <c r="L152" s="201"/>
      <c r="M152" s="201"/>
      <c r="N152" s="201"/>
      <c r="O152" s="270"/>
      <c r="P152" s="270"/>
      <c r="Q152" s="201"/>
      <c r="R152" s="201"/>
      <c r="S152" s="201"/>
      <c r="T152" s="201"/>
      <c r="U152" s="201"/>
      <c r="V152" s="201"/>
      <c r="W152" s="270"/>
      <c r="X152" s="984" t="str">
        <f>X127</f>
        <v>វិច្ឆិកា ឆ្នាំ ២០២៣</v>
      </c>
      <c r="Y152" s="985"/>
      <c r="Z152" s="985"/>
      <c r="AA152" s="985"/>
      <c r="AB152" s="985"/>
      <c r="AC152" s="985"/>
      <c r="AD152" s="985"/>
      <c r="AE152" s="985"/>
      <c r="AF152" s="986"/>
      <c r="AG152" s="33"/>
    </row>
    <row r="153" spans="1:64" ht="18" customHeight="1">
      <c r="A153" s="140" t="e">
        <f>#REF!</f>
        <v>#REF!</v>
      </c>
      <c r="B153" s="20" t="s">
        <v>176</v>
      </c>
      <c r="C153" s="3"/>
      <c r="D153" s="3"/>
      <c r="E153" s="3"/>
      <c r="F153" s="3"/>
      <c r="G153" s="217"/>
      <c r="H153" s="271"/>
      <c r="I153" s="217"/>
      <c r="J153" s="271"/>
      <c r="K153" s="991" t="e">
        <f>VLOOKUP(A153,'Payroll master 总表'!B:AY,3,FALSE)</f>
        <v>#REF!</v>
      </c>
      <c r="L153" s="992"/>
      <c r="M153" s="992"/>
      <c r="N153" s="993"/>
      <c r="O153" s="272" t="s">
        <v>183</v>
      </c>
      <c r="P153" s="273"/>
      <c r="Q153" s="203"/>
      <c r="R153" s="203"/>
      <c r="S153" s="203"/>
      <c r="T153" s="994" t="e">
        <f>#REF!</f>
        <v>#REF!</v>
      </c>
      <c r="U153" s="994"/>
      <c r="V153" s="217"/>
      <c r="W153" s="274"/>
      <c r="X153" s="275" t="s">
        <v>279</v>
      </c>
      <c r="Y153" s="203"/>
      <c r="Z153" s="203"/>
      <c r="AA153" s="203"/>
      <c r="AB153" s="227"/>
      <c r="AC153" s="75"/>
      <c r="AD153" s="139" t="e">
        <f>VLOOKUP(A153,'Payroll master 总表'!B:AY,39,FALSE)</f>
        <v>#REF!</v>
      </c>
      <c r="AE153" s="23" t="s">
        <v>82</v>
      </c>
      <c r="AF153" s="244"/>
      <c r="AG153" s="33"/>
    </row>
    <row r="154" spans="1:64" ht="18" customHeight="1">
      <c r="B154" s="55" t="s">
        <v>177</v>
      </c>
      <c r="C154" s="28"/>
      <c r="D154" s="28"/>
      <c r="E154" s="28"/>
      <c r="F154" s="21"/>
      <c r="G154" s="206"/>
      <c r="H154" s="206"/>
      <c r="I154" s="206"/>
      <c r="J154" s="206"/>
      <c r="K154" s="995" t="e">
        <f>VLOOKUP(A153,'Payroll master 总表'!B:AY,1,FALSE)</f>
        <v>#REF!</v>
      </c>
      <c r="L154" s="996"/>
      <c r="M154" s="206"/>
      <c r="N154" s="208"/>
      <c r="O154" s="276" t="s">
        <v>184</v>
      </c>
      <c r="P154" s="273"/>
      <c r="Q154" s="218"/>
      <c r="R154" s="218"/>
      <c r="S154" s="218"/>
      <c r="U154" s="222" t="e">
        <f>VLOOKUP(A153,'Payroll master 总表'!B:AY,15,FALSE)</f>
        <v>#REF!</v>
      </c>
      <c r="V154" s="222"/>
      <c r="W154" s="208"/>
      <c r="X154" s="278" t="s">
        <v>187</v>
      </c>
      <c r="Y154" s="218"/>
      <c r="Z154" s="218"/>
      <c r="AA154" s="218"/>
      <c r="AB154" s="209"/>
      <c r="AC154" s="26"/>
      <c r="AD154" s="139" t="e">
        <f>VLOOKUP(A153,'Payroll master 总表'!B:AY,35,FALSE)</f>
        <v>#REF!</v>
      </c>
      <c r="AE154" s="23" t="s">
        <v>82</v>
      </c>
      <c r="AF154" s="103"/>
      <c r="AG154" s="33"/>
    </row>
    <row r="155" spans="1:64" ht="18" customHeight="1">
      <c r="B155" s="24" t="s">
        <v>178</v>
      </c>
      <c r="C155" s="22"/>
      <c r="D155" s="25"/>
      <c r="E155" s="21"/>
      <c r="F155" s="21"/>
      <c r="G155" s="206"/>
      <c r="H155" s="206"/>
      <c r="I155" s="206"/>
      <c r="J155" s="206"/>
      <c r="K155" s="995" t="e">
        <f>VLOOKUP(A153,'Payroll master 总表'!B:AY,5,FALSE)</f>
        <v>#REF!</v>
      </c>
      <c r="L155" s="996"/>
      <c r="M155" s="206"/>
      <c r="N155" s="208"/>
      <c r="O155" s="205" t="s">
        <v>198</v>
      </c>
      <c r="P155" s="273"/>
      <c r="Q155" s="218"/>
      <c r="R155" s="218"/>
      <c r="S155" s="218"/>
      <c r="T155" s="206"/>
      <c r="U155" s="997" t="e">
        <f>VLOOKUP(A153,'Payroll master 总表'!B:AY,8,FALSE)</f>
        <v>#REF!</v>
      </c>
      <c r="V155" s="997"/>
      <c r="W155" s="998"/>
      <c r="X155" s="278" t="s">
        <v>185</v>
      </c>
      <c r="Y155" s="218"/>
      <c r="Z155" s="218"/>
      <c r="AA155" s="218"/>
      <c r="AB155" s="209"/>
      <c r="AC155" s="26"/>
      <c r="AD155" s="139" t="e">
        <f>VLOOKUP(A153,'Payroll master 总表'!B:AY,34,FALSE)</f>
        <v>#REF!</v>
      </c>
      <c r="AE155" s="23" t="s">
        <v>82</v>
      </c>
      <c r="AF155" s="103"/>
      <c r="AG155" s="33"/>
    </row>
    <row r="156" spans="1:64" ht="18" customHeight="1">
      <c r="B156" s="58"/>
      <c r="C156" s="28"/>
      <c r="D156" s="28"/>
      <c r="E156" s="28"/>
      <c r="F156" s="28"/>
      <c r="G156" s="206"/>
      <c r="H156" s="206"/>
      <c r="I156" s="206"/>
      <c r="J156" s="206"/>
      <c r="K156" s="280"/>
      <c r="L156" s="281" t="s">
        <v>76</v>
      </c>
      <c r="M156" s="206"/>
      <c r="N156" s="208"/>
      <c r="O156" s="278" t="s">
        <v>199</v>
      </c>
      <c r="P156" s="273"/>
      <c r="Q156" s="218"/>
      <c r="R156" s="218"/>
      <c r="S156" s="218"/>
      <c r="T156" s="218"/>
      <c r="U156" s="218"/>
      <c r="V156" s="218"/>
      <c r="W156" s="230"/>
      <c r="X156" s="278" t="s">
        <v>753</v>
      </c>
      <c r="Y156" s="218"/>
      <c r="Z156" s="218"/>
      <c r="AA156" s="218"/>
      <c r="AB156" s="209"/>
      <c r="AC156" s="26"/>
      <c r="AD156" s="139" t="e">
        <f>VLOOKUP(A153,'Payroll master 总表'!B:AY,33,FALSE)</f>
        <v>#REF!</v>
      </c>
      <c r="AE156" s="23" t="s">
        <v>82</v>
      </c>
      <c r="AF156" s="103"/>
      <c r="AG156" s="33"/>
    </row>
    <row r="157" spans="1:64" ht="18" customHeight="1">
      <c r="B157" s="54" t="s">
        <v>196</v>
      </c>
      <c r="C157" s="28"/>
      <c r="D157" s="28"/>
      <c r="E157" s="28"/>
      <c r="F157" s="28"/>
      <c r="G157" s="206"/>
      <c r="H157" s="206"/>
      <c r="I157" s="206"/>
      <c r="J157" s="206"/>
      <c r="K157" s="280"/>
      <c r="L157" s="282" t="e">
        <f>VLOOKUP(A153,'Payroll master 总表'!B:AY,18,FALSE)</f>
        <v>#REF!</v>
      </c>
      <c r="M157" s="206"/>
      <c r="N157" s="208"/>
      <c r="O157" s="283"/>
      <c r="P157" s="273"/>
      <c r="Q157" s="223"/>
      <c r="R157" s="987" t="e">
        <f>U154/26*L157</f>
        <v>#REF!</v>
      </c>
      <c r="S157" s="987"/>
      <c r="T157" s="284" t="s">
        <v>82</v>
      </c>
      <c r="U157" s="223"/>
      <c r="V157" s="223"/>
      <c r="W157" s="285"/>
      <c r="X157" s="278" t="s">
        <v>186</v>
      </c>
      <c r="Y157" s="218"/>
      <c r="Z157" s="218"/>
      <c r="AA157" s="218"/>
      <c r="AB157" s="209"/>
      <c r="AC157" s="26"/>
      <c r="AD157" s="139" t="e">
        <f>VLOOKUP(A153,'Payroll master 总表'!B:AY,37,FALSE)+'Payroll master 总表'!AM14</f>
        <v>#REF!</v>
      </c>
      <c r="AE157" s="23" t="s">
        <v>82</v>
      </c>
      <c r="AF157" s="103"/>
      <c r="AG157" s="33"/>
    </row>
    <row r="158" spans="1:64" ht="18" customHeight="1">
      <c r="B158" s="27" t="s">
        <v>528</v>
      </c>
      <c r="C158" s="28"/>
      <c r="D158" s="28"/>
      <c r="E158" s="28"/>
      <c r="F158" s="28"/>
      <c r="G158" s="206"/>
      <c r="H158" s="206"/>
      <c r="I158" s="206"/>
      <c r="J158" s="206"/>
      <c r="K158" s="280"/>
      <c r="L158" s="282" t="e">
        <f>VLOOKUP(A153,'Payroll master 总表'!B:AY,21,FALSE)</f>
        <v>#REF!</v>
      </c>
      <c r="M158" s="206"/>
      <c r="N158" s="208"/>
      <c r="O158" s="283"/>
      <c r="P158" s="273"/>
      <c r="Q158" s="223"/>
      <c r="R158" s="987" t="e">
        <f>VLOOKUP(A153,'Payroll master 总表'!B:AY,29,FALSE)</f>
        <v>#REF!</v>
      </c>
      <c r="S158" s="987"/>
      <c r="T158" s="284" t="s">
        <v>82</v>
      </c>
      <c r="U158" s="223"/>
      <c r="V158" s="223"/>
      <c r="W158" s="285"/>
      <c r="X158" s="278" t="s">
        <v>455</v>
      </c>
      <c r="Y158" s="218"/>
      <c r="Z158" s="218"/>
      <c r="AA158" s="218"/>
      <c r="AB158" s="209"/>
      <c r="AC158" s="26"/>
      <c r="AD158" s="139" t="e">
        <f>VLOOKUP(A153,'Payroll master 总表'!B:AY,32,FALSE)</f>
        <v>#REF!</v>
      </c>
      <c r="AE158" s="23" t="s">
        <v>82</v>
      </c>
      <c r="AF158" s="103"/>
      <c r="AG158" s="33"/>
    </row>
    <row r="159" spans="1:64" ht="18" customHeight="1">
      <c r="B159" s="58" t="s">
        <v>534</v>
      </c>
      <c r="C159" s="28"/>
      <c r="D159" s="28"/>
      <c r="E159" s="28"/>
      <c r="F159" s="28"/>
      <c r="G159" s="206"/>
      <c r="H159" s="206"/>
      <c r="I159" s="206"/>
      <c r="J159" s="206"/>
      <c r="K159" s="280"/>
      <c r="L159" s="282" t="e">
        <f>VLOOKUP(A153,'Payroll master 总表'!B:AY,20,FALSE)</f>
        <v>#REF!</v>
      </c>
      <c r="M159" s="206"/>
      <c r="N159" s="208"/>
      <c r="O159" s="283"/>
      <c r="P159" s="273"/>
      <c r="Q159" s="223"/>
      <c r="R159" s="987" t="e">
        <f>VLOOKUP(A153,'Payroll master 总表'!B:AY,27,FALSE)</f>
        <v>#REF!</v>
      </c>
      <c r="S159" s="987"/>
      <c r="T159" s="284" t="s">
        <v>82</v>
      </c>
      <c r="U159" s="223"/>
      <c r="V159" s="223"/>
      <c r="W159" s="285"/>
      <c r="X159" s="278" t="s">
        <v>189</v>
      </c>
      <c r="Y159" s="218"/>
      <c r="Z159" s="218"/>
      <c r="AA159" s="218"/>
      <c r="AB159" s="209"/>
      <c r="AC159" s="26"/>
      <c r="AD159" s="139" t="e">
        <f>VLOOKUP(A153,'Payroll master 总表'!B:AY,31,FALSE)</f>
        <v>#REF!</v>
      </c>
      <c r="AE159" s="23" t="s">
        <v>82</v>
      </c>
      <c r="AF159" s="103"/>
      <c r="AG159" s="33"/>
    </row>
    <row r="160" spans="1:64" ht="18" customHeight="1">
      <c r="B160" s="58" t="s">
        <v>195</v>
      </c>
      <c r="C160" s="28"/>
      <c r="D160" s="28"/>
      <c r="E160" s="28"/>
      <c r="F160" s="28"/>
      <c r="G160" s="206"/>
      <c r="H160" s="206"/>
      <c r="I160" s="206"/>
      <c r="J160" s="206"/>
      <c r="K160" s="280"/>
      <c r="L160" s="282" t="e">
        <f>VLOOKUP(A153,'Payroll master 总表'!B:AY,17,FALSE)</f>
        <v>#REF!</v>
      </c>
      <c r="M160" s="206"/>
      <c r="N160" s="208"/>
      <c r="O160" s="283"/>
      <c r="P160" s="273"/>
      <c r="Q160" s="223"/>
      <c r="R160" s="987" t="e">
        <f>U154/26*L160</f>
        <v>#REF!</v>
      </c>
      <c r="S160" s="987"/>
      <c r="T160" s="284" t="s">
        <v>82</v>
      </c>
      <c r="U160" s="223"/>
      <c r="V160" s="223"/>
      <c r="W160" s="285"/>
      <c r="X160" s="278" t="s">
        <v>188</v>
      </c>
      <c r="Y160" s="218"/>
      <c r="Z160" s="218"/>
      <c r="AA160" s="218"/>
      <c r="AB160" s="209"/>
      <c r="AC160" s="26"/>
      <c r="AD160" s="139" t="e">
        <f>VLOOKUP(A153,'Payroll master 总表'!B:AY,36,FALSE)</f>
        <v>#REF!</v>
      </c>
      <c r="AE160" s="23" t="s">
        <v>82</v>
      </c>
      <c r="AF160" s="103"/>
      <c r="AG160" s="33"/>
    </row>
    <row r="161" spans="2:64" ht="18" customHeight="1">
      <c r="B161" s="27" t="s">
        <v>179</v>
      </c>
      <c r="C161" s="28"/>
      <c r="D161" s="28"/>
      <c r="E161" s="28"/>
      <c r="F161" s="28"/>
      <c r="G161" s="218"/>
      <c r="H161" s="218"/>
      <c r="I161" s="218"/>
      <c r="J161" s="206"/>
      <c r="K161" s="280"/>
      <c r="L161" s="286"/>
      <c r="M161" s="206"/>
      <c r="N161" s="208"/>
      <c r="O161" s="283"/>
      <c r="P161" s="273"/>
      <c r="Q161" s="223"/>
      <c r="R161" s="987" t="e">
        <f>SUM(R157:S160)</f>
        <v>#REF!</v>
      </c>
      <c r="S161" s="987"/>
      <c r="T161" s="284" t="s">
        <v>82</v>
      </c>
      <c r="U161" s="223"/>
      <c r="V161" s="223"/>
      <c r="W161" s="285"/>
      <c r="X161" s="278" t="s">
        <v>190</v>
      </c>
      <c r="Y161" s="218"/>
      <c r="Z161" s="218"/>
      <c r="AA161" s="218"/>
      <c r="AB161" s="209"/>
      <c r="AC161" s="988" t="e">
        <f>R161+R163+R164+R165+AD153+AD154+AD155+AD156+AD157+AD158+AD159+AD160</f>
        <v>#REF!</v>
      </c>
      <c r="AD161" s="989"/>
      <c r="AF161" s="103"/>
      <c r="AG161" s="33"/>
    </row>
    <row r="162" spans="2:64" ht="18" customHeight="1">
      <c r="B162" s="58" t="s">
        <v>197</v>
      </c>
      <c r="C162" s="28"/>
      <c r="D162" s="28"/>
      <c r="E162" s="28"/>
      <c r="F162" s="28"/>
      <c r="G162" s="206"/>
      <c r="H162" s="206"/>
      <c r="I162" s="206"/>
      <c r="J162" s="206"/>
      <c r="K162" s="280"/>
      <c r="L162" s="287" t="s">
        <v>77</v>
      </c>
      <c r="M162" s="288"/>
      <c r="N162" s="211"/>
      <c r="O162" s="278" t="s">
        <v>199</v>
      </c>
      <c r="P162" s="210"/>
      <c r="Q162" s="210"/>
      <c r="R162" s="210"/>
      <c r="S162" s="210"/>
      <c r="T162" s="210"/>
      <c r="U162" s="210"/>
      <c r="V162" s="210"/>
      <c r="W162" s="289"/>
      <c r="X162" s="278" t="s">
        <v>433</v>
      </c>
      <c r="Y162" s="218"/>
      <c r="Z162" s="230"/>
      <c r="AA162" s="290"/>
      <c r="AB162" s="228"/>
      <c r="AC162" s="135" t="e">
        <f>VLOOKUP(A153,'Payroll master 总表'!B:AY,45,FALSE)</f>
        <v>#REF!</v>
      </c>
      <c r="AE162" s="61"/>
      <c r="AF162" s="245"/>
      <c r="AG162" s="33"/>
    </row>
    <row r="163" spans="2:64" ht="18" customHeight="1">
      <c r="B163" s="58" t="s">
        <v>180</v>
      </c>
      <c r="C163" s="28"/>
      <c r="D163" s="28"/>
      <c r="E163" s="28"/>
      <c r="F163" s="28"/>
      <c r="G163" s="206"/>
      <c r="H163" s="206"/>
      <c r="I163" s="206"/>
      <c r="J163" s="206"/>
      <c r="K163" s="280"/>
      <c r="L163" s="282" t="e">
        <f>VLOOKUP(A153,'Payroll master 总表'!B:AY,19,FALSE)</f>
        <v>#REF!</v>
      </c>
      <c r="M163" s="206"/>
      <c r="N163" s="208"/>
      <c r="O163" s="283"/>
      <c r="P163" s="273"/>
      <c r="Q163" s="224"/>
      <c r="R163" s="990" t="e">
        <f>VLOOKUP(A153,'Payroll master 总表'!B:AY,26,FALSE)</f>
        <v>#REF!</v>
      </c>
      <c r="S163" s="990"/>
      <c r="T163" s="224" t="s">
        <v>82</v>
      </c>
      <c r="U163" s="224"/>
      <c r="V163" s="224"/>
      <c r="W163" s="228"/>
      <c r="X163" s="278" t="s">
        <v>861</v>
      </c>
      <c r="Y163" s="218"/>
      <c r="Z163" s="230"/>
      <c r="AB163" s="224"/>
      <c r="AD163" s="57"/>
      <c r="AE163" s="999" t="e">
        <f>VLOOKUP(A153,'Payroll master 总表'!B:AY,42,FALSE)</f>
        <v>#REF!</v>
      </c>
      <c r="AF163" s="1000"/>
      <c r="AG163" s="33"/>
    </row>
    <row r="164" spans="2:64" ht="18" customHeight="1">
      <c r="B164" s="58" t="s">
        <v>181</v>
      </c>
      <c r="C164" s="28"/>
      <c r="D164" s="28"/>
      <c r="E164" s="28"/>
      <c r="F164" s="28"/>
      <c r="G164" s="206"/>
      <c r="H164" s="206"/>
      <c r="I164" s="206"/>
      <c r="J164" s="206"/>
      <c r="K164" s="280"/>
      <c r="L164" s="282" t="e">
        <f>VLOOKUP(A153,'Payroll master 总表'!B:AY,22,FALSE)</f>
        <v>#REF!</v>
      </c>
      <c r="M164" s="206"/>
      <c r="N164" s="208"/>
      <c r="O164" s="283"/>
      <c r="P164" s="273"/>
      <c r="Q164" s="224"/>
      <c r="R164" s="990" t="e">
        <f>VLOOKUP(A153,'Payroll master 总表'!B:AY,28,FALSE)</f>
        <v>#REF!</v>
      </c>
      <c r="S164" s="990"/>
      <c r="T164" s="224" t="s">
        <v>82</v>
      </c>
      <c r="U164" s="224"/>
      <c r="V164" s="224"/>
      <c r="W164" s="228"/>
      <c r="X164" s="291" t="s">
        <v>244</v>
      </c>
      <c r="Y164" s="218"/>
      <c r="Z164" s="218"/>
      <c r="AA164" s="230"/>
      <c r="AB164" s="229"/>
      <c r="AC164" s="76"/>
      <c r="AD164" s="57" t="e">
        <f>VLOOKUP(A153,'Payroll master 总表'!B:AY,44,FALSE)</f>
        <v>#REF!</v>
      </c>
      <c r="AE164" s="541"/>
      <c r="AF164" s="542"/>
      <c r="AG164" s="33"/>
    </row>
    <row r="165" spans="2:64" ht="18" customHeight="1">
      <c r="B165" s="59" t="s">
        <v>182</v>
      </c>
      <c r="C165" s="56"/>
      <c r="D165" s="56"/>
      <c r="E165" s="56"/>
      <c r="F165" s="56"/>
      <c r="G165" s="219"/>
      <c r="H165" s="219"/>
      <c r="I165" s="219"/>
      <c r="J165" s="219"/>
      <c r="K165" s="292"/>
      <c r="L165" s="293" t="e">
        <f>VLOOKUP(A153,'Payroll master 总表'!B:AY,23,FALSE)</f>
        <v>#REF!</v>
      </c>
      <c r="M165" s="219"/>
      <c r="N165" s="212"/>
      <c r="O165" s="294"/>
      <c r="P165" s="295"/>
      <c r="Q165" s="225"/>
      <c r="R165" s="981" t="e">
        <f>VLOOKUP(A153,'Payroll master 总表'!B:AY,30,FALSE)</f>
        <v>#REF!</v>
      </c>
      <c r="S165" s="981"/>
      <c r="T165" s="225" t="s">
        <v>82</v>
      </c>
      <c r="U165" s="225"/>
      <c r="V165" s="225"/>
      <c r="W165" s="225"/>
      <c r="X165" s="278" t="s">
        <v>194</v>
      </c>
      <c r="Y165" s="218"/>
      <c r="Z165" s="218"/>
      <c r="AA165" s="218"/>
      <c r="AB165" s="230"/>
      <c r="AC165" s="26"/>
      <c r="AD165" s="57" t="e">
        <f>AE163+AD164</f>
        <v>#REF!</v>
      </c>
      <c r="AE165" s="49"/>
      <c r="AF165" s="73"/>
      <c r="AG165" s="33"/>
    </row>
    <row r="166" spans="2:64" ht="18" customHeight="1">
      <c r="B166" s="29"/>
      <c r="C166" s="30"/>
      <c r="D166" s="31"/>
      <c r="E166" s="30"/>
      <c r="F166" s="32"/>
      <c r="G166" s="220"/>
      <c r="H166" s="220"/>
      <c r="I166" s="220"/>
      <c r="J166" s="220"/>
      <c r="S166" s="220"/>
      <c r="T166" s="220"/>
      <c r="U166" s="220"/>
      <c r="X166" s="297" t="s">
        <v>191</v>
      </c>
      <c r="Y166" s="218"/>
      <c r="Z166" s="218"/>
      <c r="AA166" s="218"/>
      <c r="AB166" s="230"/>
      <c r="AC166" s="982" t="e">
        <f>ROUND((AC161-AD165-AC162),2)</f>
        <v>#REF!</v>
      </c>
      <c r="AD166" s="983"/>
      <c r="AE166" s="49"/>
      <c r="AF166" s="73"/>
      <c r="AG166" s="33"/>
    </row>
    <row r="167" spans="2:64" ht="18" customHeight="1">
      <c r="B167" s="35" t="s">
        <v>78</v>
      </c>
      <c r="C167" s="36"/>
      <c r="D167" s="36"/>
      <c r="E167" s="36"/>
      <c r="F167" s="36"/>
      <c r="G167" s="221"/>
      <c r="H167" s="221"/>
      <c r="I167" s="220"/>
      <c r="J167" s="220"/>
      <c r="S167" s="220"/>
      <c r="T167" s="220"/>
      <c r="U167" s="220"/>
      <c r="X167" s="298" t="s">
        <v>432</v>
      </c>
      <c r="Y167" s="299"/>
      <c r="Z167" s="280"/>
      <c r="AA167" s="206"/>
      <c r="AB167" s="231"/>
      <c r="AC167" s="63" t="e">
        <f>INT(AC166)</f>
        <v>#REF!</v>
      </c>
      <c r="AE167" s="62"/>
      <c r="AF167" s="80"/>
      <c r="AG167" s="33"/>
    </row>
    <row r="168" spans="2:64" ht="18" customHeight="1">
      <c r="B168" s="37"/>
      <c r="C168" s="38"/>
      <c r="D168" s="39"/>
      <c r="E168" s="38"/>
      <c r="F168" s="38"/>
      <c r="G168" s="202"/>
      <c r="H168" s="202"/>
      <c r="I168" s="220"/>
      <c r="J168" s="220"/>
      <c r="S168" s="220"/>
      <c r="T168" s="220"/>
      <c r="U168" s="220"/>
      <c r="X168" s="300" t="s">
        <v>192</v>
      </c>
      <c r="Y168" s="301"/>
      <c r="Z168" s="302"/>
      <c r="AA168" s="219"/>
      <c r="AB168" s="232"/>
      <c r="AC168" s="77" t="e">
        <f>ROUND((MOD(AC166,1)*4000),-2)</f>
        <v>#REF!</v>
      </c>
      <c r="AD168" s="45"/>
      <c r="AE168" s="45"/>
      <c r="AF168" s="81"/>
      <c r="AG168" s="33"/>
    </row>
    <row r="169" spans="2:64" ht="18" customHeight="1">
      <c r="B169" s="29"/>
      <c r="C169" s="30"/>
      <c r="D169" s="31"/>
      <c r="E169" s="30"/>
      <c r="F169" s="30"/>
      <c r="G169" s="220"/>
      <c r="H169" s="220"/>
      <c r="I169" s="220"/>
      <c r="J169" s="220"/>
      <c r="S169" s="220"/>
      <c r="T169" s="220"/>
      <c r="U169" s="220"/>
      <c r="Y169" s="221"/>
      <c r="Z169" s="303"/>
      <c r="AB169" s="233"/>
      <c r="AD169" s="82"/>
      <c r="AE169" s="82"/>
      <c r="AF169" s="84"/>
      <c r="AG169" s="33"/>
    </row>
    <row r="170" spans="2:64" ht="18" customHeight="1">
      <c r="B170" s="40" t="s">
        <v>79</v>
      </c>
      <c r="C170" s="41"/>
      <c r="D170" s="41"/>
      <c r="E170" s="41"/>
      <c r="AF170" s="101"/>
      <c r="AG170" s="33"/>
    </row>
    <row r="171" spans="2:64" s="10" customFormat="1" ht="18" customHeight="1">
      <c r="B171" s="237">
        <v>1</v>
      </c>
      <c r="C171" s="236">
        <v>2</v>
      </c>
      <c r="D171" s="236">
        <v>3</v>
      </c>
      <c r="E171" s="236">
        <v>4</v>
      </c>
      <c r="F171" s="670">
        <v>5</v>
      </c>
      <c r="G171" s="669">
        <v>6</v>
      </c>
      <c r="H171" s="237">
        <v>7</v>
      </c>
      <c r="I171" s="237">
        <v>8</v>
      </c>
      <c r="J171" s="670">
        <v>9</v>
      </c>
      <c r="K171" s="236">
        <v>10</v>
      </c>
      <c r="L171" s="236">
        <v>11</v>
      </c>
      <c r="M171" s="670">
        <v>12</v>
      </c>
      <c r="N171" s="669">
        <v>13</v>
      </c>
      <c r="O171" s="236">
        <v>14</v>
      </c>
      <c r="P171" s="237">
        <v>15</v>
      </c>
      <c r="Q171" s="236">
        <v>16</v>
      </c>
      <c r="R171" s="236">
        <v>17</v>
      </c>
      <c r="S171" s="236">
        <v>18</v>
      </c>
      <c r="T171" s="670">
        <v>19</v>
      </c>
      <c r="U171" s="669">
        <v>20</v>
      </c>
      <c r="V171" s="236">
        <v>21</v>
      </c>
      <c r="W171" s="237">
        <v>22</v>
      </c>
      <c r="X171" s="236">
        <v>23</v>
      </c>
      <c r="Y171" s="237">
        <v>24</v>
      </c>
      <c r="Z171" s="236">
        <v>25</v>
      </c>
      <c r="AA171" s="670">
        <v>26</v>
      </c>
      <c r="AB171" s="697">
        <v>27</v>
      </c>
      <c r="AC171" s="670">
        <v>28</v>
      </c>
      <c r="AD171" s="237">
        <v>29</v>
      </c>
      <c r="AE171" s="236">
        <v>30</v>
      </c>
      <c r="AF171" s="236">
        <v>31</v>
      </c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</row>
    <row r="172" spans="2:64" s="118" customFormat="1" ht="18" customHeight="1">
      <c r="B172" s="48" t="e">
        <f>VLOOKUP(A153,#REF!,276,FALSE)</f>
        <v>#REF!</v>
      </c>
      <c r="C172" s="48" t="e">
        <f>VLOOKUP(A153,#REF!,278,FALSE)</f>
        <v>#REF!</v>
      </c>
      <c r="D172" s="48" t="e">
        <f>VLOOKUP(A153,#REF!,280,FALSE)</f>
        <v>#REF!</v>
      </c>
      <c r="E172" s="48" t="e">
        <f>VLOOKUP(A153,#REF!,282,FALSE)</f>
        <v>#REF!</v>
      </c>
      <c r="F172" s="48" t="e">
        <f>VLOOKUP(A153,#REF!,284,FALSE)</f>
        <v>#REF!</v>
      </c>
      <c r="G172" s="48" t="e">
        <f>VLOOKUP(A153,#REF!,286,FALSE)</f>
        <v>#REF!</v>
      </c>
      <c r="H172" s="48" t="e">
        <f>VLOOKUP(A153,#REF!,288,FALSE)</f>
        <v>#REF!</v>
      </c>
      <c r="I172" s="48" t="e">
        <f>VLOOKUP(A153,#REF!,290,FALSE)</f>
        <v>#REF!</v>
      </c>
      <c r="J172" s="48" t="e">
        <f>VLOOKUP(A153,#REF!,292,FALSE)</f>
        <v>#REF!</v>
      </c>
      <c r="K172" s="48" t="e">
        <f>VLOOKUP(A153,#REF!,294,FALSE)</f>
        <v>#REF!</v>
      </c>
      <c r="L172" s="48" t="e">
        <f>VLOOKUP(A153,#REF!,296,FALSE)</f>
        <v>#REF!</v>
      </c>
      <c r="M172" s="48" t="e">
        <f>VLOOKUP(A153,#REF!,298,FALSE)</f>
        <v>#REF!</v>
      </c>
      <c r="N172" s="48" t="e">
        <f>VLOOKUP(A153,#REF!,300,FALSE)</f>
        <v>#REF!</v>
      </c>
      <c r="O172" s="48" t="e">
        <f>VLOOKUP(A153,#REF!,302,FALSE)</f>
        <v>#REF!</v>
      </c>
      <c r="P172" s="48" t="e">
        <f>VLOOKUP(A153,#REF!,304,FALSE)</f>
        <v>#REF!</v>
      </c>
      <c r="Q172" s="48" t="e">
        <f>VLOOKUP(A153,#REF!,306,FALSE)</f>
        <v>#REF!</v>
      </c>
      <c r="R172" s="48" t="e">
        <f>VLOOKUP(A153,#REF!,308,FALSE)</f>
        <v>#REF!</v>
      </c>
      <c r="S172" s="48" t="e">
        <f>VLOOKUP(A153,#REF!,310,FALSE)</f>
        <v>#REF!</v>
      </c>
      <c r="T172" s="48" t="e">
        <f>VLOOKUP(A153,#REF!,312,FALSE)</f>
        <v>#REF!</v>
      </c>
      <c r="U172" s="48" t="e">
        <f>VLOOKUP(A153,#REF!,314,FALSE)</f>
        <v>#REF!</v>
      </c>
      <c r="V172" s="48" t="e">
        <f>VLOOKUP(A153,#REF!,316,FALSE)</f>
        <v>#REF!</v>
      </c>
      <c r="W172" s="48" t="e">
        <f>VLOOKUP(A153,#REF!,318,FALSE)</f>
        <v>#REF!</v>
      </c>
      <c r="X172" s="48" t="e">
        <f>VLOOKUP(A153,#REF!,320,FALSE)</f>
        <v>#REF!</v>
      </c>
      <c r="Y172" s="48" t="e">
        <f>VLOOKUP(A153,#REF!,322,FALSE)</f>
        <v>#REF!</v>
      </c>
      <c r="Z172" s="48" t="e">
        <f>VLOOKUP(A153,#REF!,324,FALSE)</f>
        <v>#REF!</v>
      </c>
      <c r="AA172" s="48" t="e">
        <f>VLOOKUP(A153,#REF!,326,FALSE)</f>
        <v>#REF!</v>
      </c>
      <c r="AB172" s="48" t="e">
        <f>VLOOKUP(A153,#REF!,328,FALSE)</f>
        <v>#REF!</v>
      </c>
      <c r="AC172" s="48" t="e">
        <f>VLOOKUP(A153,#REF!,330,FALSE)</f>
        <v>#REF!</v>
      </c>
      <c r="AD172" s="48" t="e">
        <f>VLOOKUP(A153,#REF!,332,FALSE)</f>
        <v>#REF!</v>
      </c>
      <c r="AE172" s="48" t="e">
        <f>VLOOKUP(A153,#REF!,334,FALSE)</f>
        <v>#REF!</v>
      </c>
      <c r="AF172" s="48" t="e">
        <f>VLOOKUP(A153,#REF!,336,FALSE)</f>
        <v>#REF!</v>
      </c>
      <c r="AG172" s="119"/>
      <c r="AH172" s="119"/>
      <c r="AI172" s="119"/>
      <c r="AJ172" s="119"/>
      <c r="AK172" s="119"/>
      <c r="AL172" s="119"/>
      <c r="AM172" s="119"/>
      <c r="AN172" s="119"/>
      <c r="AO172" s="119"/>
      <c r="AP172" s="119"/>
      <c r="AQ172" s="119"/>
      <c r="AR172" s="119"/>
      <c r="AS172" s="119"/>
      <c r="AT172" s="119"/>
      <c r="AU172" s="119"/>
      <c r="AV172" s="119"/>
      <c r="AW172" s="119"/>
      <c r="AX172" s="119"/>
      <c r="AY172" s="119"/>
      <c r="AZ172" s="119"/>
      <c r="BA172" s="119"/>
      <c r="BB172" s="119"/>
      <c r="BC172" s="119"/>
      <c r="BD172" s="119"/>
      <c r="BE172" s="119"/>
      <c r="BF172" s="119"/>
      <c r="BG172" s="119"/>
      <c r="BH172" s="119"/>
      <c r="BI172" s="119"/>
      <c r="BJ172" s="119"/>
      <c r="BK172" s="119"/>
      <c r="BL172" s="119"/>
    </row>
    <row r="173" spans="2:64" s="118" customFormat="1" ht="18" customHeight="1">
      <c r="B173" s="48" t="e">
        <f>VLOOKUP(A153,#REF!,53,FALSE)</f>
        <v>#REF!</v>
      </c>
      <c r="C173" s="48" t="e">
        <f>VLOOKUP(A153,#REF!,54,FALSE)</f>
        <v>#REF!</v>
      </c>
      <c r="D173" s="48" t="e">
        <f>VLOOKUP(A153,#REF!,55,FALSE)</f>
        <v>#REF!</v>
      </c>
      <c r="E173" s="48" t="e">
        <f>VLOOKUP(A153,#REF!,56,FALSE)</f>
        <v>#REF!</v>
      </c>
      <c r="F173" s="48" t="e">
        <f>VLOOKUP(A153,#REF!,57,FALSE)</f>
        <v>#REF!</v>
      </c>
      <c r="G173" s="48" t="e">
        <f>VLOOKUP(A153,#REF!,58,FALSE)</f>
        <v>#REF!</v>
      </c>
      <c r="H173" s="48" t="e">
        <f>VLOOKUP(A153,#REF!,59,FALSE)</f>
        <v>#REF!</v>
      </c>
      <c r="I173" s="48" t="e">
        <f>VLOOKUP(A153,#REF!,60,FALSE)</f>
        <v>#REF!</v>
      </c>
      <c r="J173" s="48" t="e">
        <f>VLOOKUP(A153,#REF!,61,FALSE)</f>
        <v>#REF!</v>
      </c>
      <c r="K173" s="48" t="e">
        <f>VLOOKUP(A153,#REF!,62,FALSE)</f>
        <v>#REF!</v>
      </c>
      <c r="L173" s="48" t="e">
        <f>VLOOKUP(A153,#REF!,63,FALSE)</f>
        <v>#REF!</v>
      </c>
      <c r="M173" s="48" t="e">
        <f>VLOOKUP(A153,#REF!,64,FALSE)</f>
        <v>#REF!</v>
      </c>
      <c r="N173" s="48" t="e">
        <f>VLOOKUP(A153,#REF!,65,FALSE)</f>
        <v>#REF!</v>
      </c>
      <c r="O173" s="48" t="e">
        <f>VLOOKUP(A153,#REF!,66,FALSE)</f>
        <v>#REF!</v>
      </c>
      <c r="P173" s="48" t="e">
        <f>VLOOKUP(A153,#REF!,67,FALSE)</f>
        <v>#REF!</v>
      </c>
      <c r="Q173" s="48" t="e">
        <f>VLOOKUP(A153,#REF!,68,FALSE)</f>
        <v>#REF!</v>
      </c>
      <c r="R173" s="48" t="e">
        <f>VLOOKUP(A153,#REF!,69,FALSE)</f>
        <v>#REF!</v>
      </c>
      <c r="S173" s="48" t="e">
        <f>VLOOKUP(A153,#REF!,70,FALSE)</f>
        <v>#REF!</v>
      </c>
      <c r="T173" s="48" t="e">
        <f>VLOOKUP(A153,#REF!,71,FALSE)</f>
        <v>#REF!</v>
      </c>
      <c r="U173" s="48" t="e">
        <f>VLOOKUP(A153,#REF!,72,FALSE)</f>
        <v>#REF!</v>
      </c>
      <c r="V173" s="48" t="e">
        <f>VLOOKUP(A153,#REF!,73,FALSE)</f>
        <v>#REF!</v>
      </c>
      <c r="W173" s="48" t="e">
        <f>VLOOKUP(A153,#REF!,74,FALSE)</f>
        <v>#REF!</v>
      </c>
      <c r="X173" s="48" t="e">
        <f>VLOOKUP(A153,#REF!,75,FALSE)</f>
        <v>#REF!</v>
      </c>
      <c r="Y173" s="48" t="e">
        <f>VLOOKUP(A153,#REF!,76,FALSE)</f>
        <v>#REF!</v>
      </c>
      <c r="Z173" s="48" t="e">
        <f>VLOOKUP(A153,#REF!,77,FALSE)</f>
        <v>#REF!</v>
      </c>
      <c r="AA173" s="48" t="e">
        <f>VLOOKUP(A153,#REF!,78,FALSE)</f>
        <v>#REF!</v>
      </c>
      <c r="AB173" s="48" t="e">
        <f>VLOOKUP(A153,#REF!,79,FALSE)</f>
        <v>#REF!</v>
      </c>
      <c r="AC173" s="48" t="e">
        <f>VLOOKUP(A153,#REF!,80,FALSE)</f>
        <v>#REF!</v>
      </c>
      <c r="AD173" s="48" t="e">
        <f>VLOOKUP(A153,#REF!,81,FALSE)</f>
        <v>#REF!</v>
      </c>
      <c r="AE173" s="48" t="e">
        <f>VLOOKUP(A153,#REF!,82,FALSE)</f>
        <v>#REF!</v>
      </c>
      <c r="AF173" s="48" t="e">
        <f>VLOOKUP(A153,#REF!,83,FALSE)</f>
        <v>#REF!</v>
      </c>
      <c r="AG173" s="119"/>
      <c r="AH173" s="119"/>
      <c r="AI173" s="119"/>
      <c r="AJ173" s="119"/>
      <c r="AK173" s="119"/>
      <c r="AL173" s="119"/>
      <c r="AM173" s="119"/>
      <c r="AN173" s="119"/>
      <c r="AO173" s="119"/>
      <c r="AP173" s="119"/>
      <c r="AQ173" s="119"/>
      <c r="AR173" s="119"/>
      <c r="AS173" s="119"/>
      <c r="AT173" s="119"/>
      <c r="AU173" s="119"/>
      <c r="AV173" s="119"/>
      <c r="AW173" s="119"/>
      <c r="AX173" s="119"/>
      <c r="AY173" s="119"/>
      <c r="AZ173" s="119"/>
      <c r="BA173" s="119"/>
      <c r="BB173" s="119"/>
      <c r="BC173" s="119"/>
      <c r="BD173" s="119"/>
      <c r="BE173" s="119"/>
      <c r="BF173" s="119"/>
      <c r="BG173" s="119"/>
      <c r="BH173" s="119"/>
      <c r="BI173" s="119"/>
      <c r="BJ173" s="119"/>
      <c r="BK173" s="119"/>
      <c r="BL173" s="119"/>
    </row>
    <row r="174" spans="2:64" s="120" customFormat="1" ht="18" customHeight="1">
      <c r="B174" s="48" t="e">
        <f>VLOOKUP(A153,#REF!,277,FALSE)</f>
        <v>#REF!</v>
      </c>
      <c r="C174" s="48" t="e">
        <f>VLOOKUP(A153,#REF!,279,FALSE)</f>
        <v>#REF!</v>
      </c>
      <c r="D174" s="48" t="e">
        <f>VLOOKUP(A153,#REF!,281,FALSE)</f>
        <v>#REF!</v>
      </c>
      <c r="E174" s="48" t="e">
        <f>VLOOKUP(A153,#REF!,283,FALSE)</f>
        <v>#REF!</v>
      </c>
      <c r="F174" s="48" t="e">
        <f>VLOOKUP(A153,#REF!,285,FALSE)</f>
        <v>#REF!</v>
      </c>
      <c r="G174" s="48" t="e">
        <f>VLOOKUP(A153,#REF!,287,FALSE)</f>
        <v>#REF!</v>
      </c>
      <c r="H174" s="48" t="e">
        <f>VLOOKUP(A153,#REF!,289,FALSE)</f>
        <v>#REF!</v>
      </c>
      <c r="I174" s="48" t="e">
        <f>VLOOKUP(A153,#REF!,291,FALSE)</f>
        <v>#REF!</v>
      </c>
      <c r="J174" s="48" t="e">
        <f>VLOOKUP(A153,#REF!,293,FALSE)</f>
        <v>#REF!</v>
      </c>
      <c r="K174" s="48" t="e">
        <f>VLOOKUP(A153,#REF!,295,FALSE)</f>
        <v>#REF!</v>
      </c>
      <c r="L174" s="48" t="e">
        <f>VLOOKUP(A153,#REF!,297,FALSE)</f>
        <v>#REF!</v>
      </c>
      <c r="M174" s="48" t="e">
        <f>VLOOKUP(A153,#REF!,299,FALSE)</f>
        <v>#REF!</v>
      </c>
      <c r="N174" s="48" t="e">
        <f>VLOOKUP(A153,#REF!,301,FALSE)</f>
        <v>#REF!</v>
      </c>
      <c r="O174" s="48" t="e">
        <f>VLOOKUP(A153,#REF!,303,FALSE)</f>
        <v>#REF!</v>
      </c>
      <c r="P174" s="48" t="e">
        <f>VLOOKUP(A153,#REF!,305,FALSE)</f>
        <v>#REF!</v>
      </c>
      <c r="Q174" s="48" t="e">
        <f>VLOOKUP(A153,#REF!,307,FALSE)</f>
        <v>#REF!</v>
      </c>
      <c r="R174" s="48" t="e">
        <f>VLOOKUP(A153,#REF!,309,FALSE)</f>
        <v>#REF!</v>
      </c>
      <c r="S174" s="48" t="e">
        <f>VLOOKUP(A153,#REF!,311,FALSE)</f>
        <v>#REF!</v>
      </c>
      <c r="T174" s="48" t="e">
        <f>VLOOKUP(A153,#REF!,313,FALSE)</f>
        <v>#REF!</v>
      </c>
      <c r="U174" s="48" t="e">
        <f>VLOOKUP(A153,#REF!,315,FALSE)</f>
        <v>#REF!</v>
      </c>
      <c r="V174" s="48" t="e">
        <f>VLOOKUP(A153,#REF!,317,FALSE)</f>
        <v>#REF!</v>
      </c>
      <c r="W174" s="48" t="e">
        <f>VLOOKUP(A153,#REF!,319,FALSE)</f>
        <v>#REF!</v>
      </c>
      <c r="X174" s="48" t="e">
        <f>VLOOKUP(A153,#REF!,321,FALSE)</f>
        <v>#REF!</v>
      </c>
      <c r="Y174" s="48" t="e">
        <f>VLOOKUP(A153,#REF!,323,FALSE)</f>
        <v>#REF!</v>
      </c>
      <c r="Z174" s="48" t="e">
        <f>VLOOKUP(A153,#REF!,325,FALSE)</f>
        <v>#REF!</v>
      </c>
      <c r="AA174" s="48" t="e">
        <f>VLOOKUP(A153,#REF!,327,FALSE)</f>
        <v>#REF!</v>
      </c>
      <c r="AB174" s="48" t="e">
        <f>VLOOKUP(A153,#REF!,329,FALSE)</f>
        <v>#REF!</v>
      </c>
      <c r="AC174" s="48" t="e">
        <f>VLOOKUP(A153,#REF!,331,FALSE)</f>
        <v>#REF!</v>
      </c>
      <c r="AD174" s="48" t="e">
        <f>VLOOKUP(A153,#REF!,333,FALSE)</f>
        <v>#REF!</v>
      </c>
      <c r="AE174" s="48" t="e">
        <f>VLOOKUP(A153,#REF!,335,FALSE)</f>
        <v>#REF!</v>
      </c>
      <c r="AF174" s="48" t="e">
        <f>VLOOKUP(A153,#REF!,337,FALSE)</f>
        <v>#REF!</v>
      </c>
      <c r="AG174" s="121"/>
      <c r="AH174" s="121"/>
      <c r="AI174" s="121"/>
      <c r="AJ174" s="121"/>
      <c r="AK174" s="121"/>
      <c r="AL174" s="121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1"/>
      <c r="BD174" s="121"/>
      <c r="BE174" s="121"/>
      <c r="BF174" s="121"/>
      <c r="BG174" s="121"/>
      <c r="BH174" s="121"/>
      <c r="BI174" s="121"/>
      <c r="BJ174" s="121"/>
      <c r="BK174" s="121"/>
      <c r="BL174" s="121"/>
    </row>
    <row r="175" spans="2:64" s="120" customFormat="1" ht="18" customHeight="1">
      <c r="B175" s="980"/>
      <c r="C175" s="980"/>
      <c r="D175" s="980"/>
      <c r="E175" s="980"/>
      <c r="F175" s="980"/>
      <c r="G175" s="980"/>
      <c r="H175" s="980"/>
      <c r="I175" s="980"/>
      <c r="J175" s="980"/>
      <c r="K175" s="980"/>
      <c r="L175" s="980"/>
      <c r="M175" s="980"/>
      <c r="N175" s="980"/>
      <c r="O175" s="980"/>
      <c r="P175" s="980"/>
      <c r="Q175" s="980"/>
      <c r="R175" s="980"/>
      <c r="S175" s="980"/>
      <c r="T175" s="980"/>
      <c r="U175" s="980"/>
      <c r="V175" s="980"/>
      <c r="W175" s="980"/>
      <c r="X175" s="980"/>
      <c r="Y175" s="980"/>
      <c r="Z175" s="980"/>
      <c r="AA175" s="980"/>
      <c r="AB175" s="980"/>
      <c r="AC175" s="980"/>
      <c r="AD175" s="980"/>
      <c r="AE175" s="980"/>
      <c r="AF175" s="980"/>
      <c r="AH175" s="121"/>
      <c r="AI175" s="121"/>
      <c r="AJ175" s="121"/>
      <c r="AK175" s="121"/>
      <c r="AL175" s="121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1"/>
      <c r="BD175" s="121"/>
      <c r="BE175" s="121"/>
      <c r="BF175" s="121"/>
      <c r="BG175" s="121"/>
      <c r="BH175" s="121"/>
      <c r="BI175" s="121"/>
      <c r="BJ175" s="121"/>
      <c r="BK175" s="121"/>
      <c r="BL175" s="121"/>
    </row>
    <row r="176" spans="2:64" ht="18" customHeight="1">
      <c r="B176" s="880" t="s">
        <v>826</v>
      </c>
      <c r="C176" s="880"/>
      <c r="D176" s="880"/>
      <c r="E176" s="880"/>
      <c r="F176" s="880"/>
      <c r="G176" s="880"/>
      <c r="H176" s="880"/>
      <c r="I176" s="880"/>
      <c r="J176" s="880"/>
      <c r="K176" s="880"/>
      <c r="L176" s="880"/>
      <c r="M176" s="880"/>
      <c r="N176" s="880"/>
      <c r="O176" s="880"/>
      <c r="P176" s="880"/>
      <c r="Q176" s="880"/>
      <c r="R176" s="880"/>
      <c r="S176" s="880"/>
      <c r="T176" s="880"/>
      <c r="U176" s="880"/>
      <c r="V176" s="880"/>
      <c r="W176" s="880"/>
      <c r="X176" s="880"/>
      <c r="Y176" s="880"/>
      <c r="Z176" s="880"/>
      <c r="AA176" s="880"/>
      <c r="AB176" s="880"/>
      <c r="AC176" s="880"/>
      <c r="AD176" s="880"/>
      <c r="AE176" s="880"/>
      <c r="AF176" s="880"/>
      <c r="AG176" s="33"/>
    </row>
    <row r="177" spans="1:33" ht="18" customHeight="1">
      <c r="B177" s="15" t="s">
        <v>80</v>
      </c>
      <c r="C177" s="16"/>
      <c r="D177" s="16"/>
      <c r="E177" s="16"/>
      <c r="F177" s="16"/>
      <c r="G177" s="216"/>
      <c r="H177" s="201"/>
      <c r="I177" s="201"/>
      <c r="J177" s="201"/>
      <c r="K177" s="202"/>
      <c r="L177" s="201"/>
      <c r="M177" s="201"/>
      <c r="N177" s="201"/>
      <c r="O177" s="270"/>
      <c r="P177" s="270"/>
      <c r="Q177" s="201"/>
      <c r="R177" s="201"/>
      <c r="S177" s="201"/>
      <c r="T177" s="201"/>
      <c r="U177" s="201"/>
      <c r="V177" s="201"/>
      <c r="W177" s="270"/>
      <c r="X177" s="984" t="str">
        <f>X152</f>
        <v>វិច្ឆិកា ឆ្នាំ ២០២៣</v>
      </c>
      <c r="Y177" s="985"/>
      <c r="Z177" s="985"/>
      <c r="AA177" s="985"/>
      <c r="AB177" s="985"/>
      <c r="AC177" s="985"/>
      <c r="AD177" s="985"/>
      <c r="AE177" s="985"/>
      <c r="AF177" s="986"/>
      <c r="AG177" s="33"/>
    </row>
    <row r="178" spans="1:33" ht="18" customHeight="1">
      <c r="A178" s="140" t="e">
        <f>#REF!</f>
        <v>#REF!</v>
      </c>
      <c r="B178" s="20" t="s">
        <v>176</v>
      </c>
      <c r="C178" s="3"/>
      <c r="D178" s="3"/>
      <c r="E178" s="3"/>
      <c r="F178" s="3"/>
      <c r="G178" s="217"/>
      <c r="H178" s="271"/>
      <c r="I178" s="217"/>
      <c r="J178" s="271"/>
      <c r="K178" s="991" t="e">
        <f>VLOOKUP(A178,'Payroll master 总表'!B:AY,3,FALSE)</f>
        <v>#REF!</v>
      </c>
      <c r="L178" s="992"/>
      <c r="M178" s="992"/>
      <c r="N178" s="993"/>
      <c r="O178" s="272" t="s">
        <v>183</v>
      </c>
      <c r="P178" s="273"/>
      <c r="Q178" s="203"/>
      <c r="R178" s="203"/>
      <c r="S178" s="203"/>
      <c r="T178" s="994" t="e">
        <f>#REF!</f>
        <v>#REF!</v>
      </c>
      <c r="U178" s="994"/>
      <c r="V178" s="217"/>
      <c r="W178" s="274"/>
      <c r="X178" s="275" t="s">
        <v>279</v>
      </c>
      <c r="Y178" s="203"/>
      <c r="Z178" s="203"/>
      <c r="AA178" s="203"/>
      <c r="AB178" s="227"/>
      <c r="AC178" s="75"/>
      <c r="AD178" s="139" t="e">
        <f>VLOOKUP(A178,'Payroll master 总表'!B:AY,39,FALSE)</f>
        <v>#REF!</v>
      </c>
      <c r="AE178" s="23" t="s">
        <v>82</v>
      </c>
      <c r="AF178" s="244"/>
      <c r="AG178" s="33"/>
    </row>
    <row r="179" spans="1:33" ht="18" customHeight="1">
      <c r="B179" s="55" t="s">
        <v>177</v>
      </c>
      <c r="C179" s="28"/>
      <c r="D179" s="28"/>
      <c r="E179" s="28"/>
      <c r="F179" s="21"/>
      <c r="G179" s="206"/>
      <c r="H179" s="206"/>
      <c r="I179" s="206"/>
      <c r="J179" s="206"/>
      <c r="K179" s="995" t="e">
        <f>VLOOKUP(A178,'Payroll master 总表'!B:AY,1,FALSE)</f>
        <v>#REF!</v>
      </c>
      <c r="L179" s="996"/>
      <c r="M179" s="206"/>
      <c r="N179" s="208"/>
      <c r="O179" s="276" t="s">
        <v>184</v>
      </c>
      <c r="P179" s="273"/>
      <c r="Q179" s="218"/>
      <c r="R179" s="218"/>
      <c r="S179" s="218"/>
      <c r="U179" s="222" t="e">
        <f>VLOOKUP(A178,'Payroll master 总表'!B:AY,15,FALSE)</f>
        <v>#REF!</v>
      </c>
      <c r="V179" s="222"/>
      <c r="W179" s="208"/>
      <c r="X179" s="278" t="s">
        <v>187</v>
      </c>
      <c r="Y179" s="218"/>
      <c r="Z179" s="218"/>
      <c r="AA179" s="218"/>
      <c r="AB179" s="209"/>
      <c r="AC179" s="26"/>
      <c r="AD179" s="139" t="e">
        <f>VLOOKUP(A178,'Payroll master 总表'!B:AY,35,FALSE)</f>
        <v>#REF!</v>
      </c>
      <c r="AE179" s="23" t="s">
        <v>82</v>
      </c>
      <c r="AF179" s="103"/>
      <c r="AG179" s="33"/>
    </row>
    <row r="180" spans="1:33" ht="18" customHeight="1">
      <c r="B180" s="24" t="s">
        <v>178</v>
      </c>
      <c r="C180" s="22"/>
      <c r="D180" s="25"/>
      <c r="E180" s="21"/>
      <c r="F180" s="21"/>
      <c r="G180" s="206"/>
      <c r="H180" s="206"/>
      <c r="I180" s="206"/>
      <c r="J180" s="206"/>
      <c r="K180" s="995" t="e">
        <f>VLOOKUP(A178,'Payroll master 总表'!B:AY,5,FALSE)</f>
        <v>#REF!</v>
      </c>
      <c r="L180" s="996"/>
      <c r="M180" s="206"/>
      <c r="N180" s="208"/>
      <c r="O180" s="205" t="s">
        <v>198</v>
      </c>
      <c r="P180" s="273"/>
      <c r="Q180" s="218"/>
      <c r="R180" s="218"/>
      <c r="S180" s="218"/>
      <c r="T180" s="206"/>
      <c r="U180" s="997" t="e">
        <f>VLOOKUP(A178,'Payroll master 总表'!B:AY,8,FALSE)</f>
        <v>#REF!</v>
      </c>
      <c r="V180" s="997"/>
      <c r="W180" s="998"/>
      <c r="X180" s="278" t="s">
        <v>185</v>
      </c>
      <c r="Y180" s="218"/>
      <c r="Z180" s="218"/>
      <c r="AA180" s="218"/>
      <c r="AB180" s="209"/>
      <c r="AC180" s="26"/>
      <c r="AD180" s="139" t="e">
        <f>VLOOKUP(A178,'Payroll master 总表'!B:AY,34,FALSE)</f>
        <v>#REF!</v>
      </c>
      <c r="AE180" s="23" t="s">
        <v>82</v>
      </c>
      <c r="AF180" s="103"/>
      <c r="AG180" s="33"/>
    </row>
    <row r="181" spans="1:33" ht="18" customHeight="1">
      <c r="B181" s="58"/>
      <c r="C181" s="28"/>
      <c r="D181" s="28"/>
      <c r="E181" s="28"/>
      <c r="F181" s="28"/>
      <c r="G181" s="206"/>
      <c r="H181" s="206"/>
      <c r="I181" s="206"/>
      <c r="J181" s="206"/>
      <c r="K181" s="280"/>
      <c r="L181" s="281" t="s">
        <v>76</v>
      </c>
      <c r="M181" s="206"/>
      <c r="N181" s="208"/>
      <c r="O181" s="278" t="s">
        <v>199</v>
      </c>
      <c r="P181" s="273"/>
      <c r="Q181" s="218"/>
      <c r="R181" s="218"/>
      <c r="S181" s="218"/>
      <c r="T181" s="218"/>
      <c r="U181" s="218"/>
      <c r="V181" s="218"/>
      <c r="W181" s="230"/>
      <c r="X181" s="278" t="s">
        <v>753</v>
      </c>
      <c r="Y181" s="218"/>
      <c r="Z181" s="218"/>
      <c r="AA181" s="218"/>
      <c r="AB181" s="209"/>
      <c r="AC181" s="26"/>
      <c r="AD181" s="139" t="e">
        <f>VLOOKUP(A178,'Payroll master 总表'!B:AY,33,FALSE)</f>
        <v>#REF!</v>
      </c>
      <c r="AE181" s="23" t="s">
        <v>82</v>
      </c>
      <c r="AF181" s="103"/>
      <c r="AG181" s="33"/>
    </row>
    <row r="182" spans="1:33" ht="18" customHeight="1">
      <c r="B182" s="54" t="s">
        <v>196</v>
      </c>
      <c r="C182" s="28"/>
      <c r="D182" s="28"/>
      <c r="E182" s="28"/>
      <c r="F182" s="28"/>
      <c r="G182" s="206"/>
      <c r="H182" s="206"/>
      <c r="I182" s="206"/>
      <c r="J182" s="206"/>
      <c r="K182" s="280"/>
      <c r="L182" s="282" t="e">
        <f>VLOOKUP(A178,'Payroll master 总表'!B:AY,18,FALSE)</f>
        <v>#REF!</v>
      </c>
      <c r="M182" s="206"/>
      <c r="N182" s="208"/>
      <c r="O182" s="283"/>
      <c r="P182" s="273"/>
      <c r="Q182" s="223"/>
      <c r="R182" s="987" t="e">
        <f>U179/26*L182</f>
        <v>#REF!</v>
      </c>
      <c r="S182" s="987"/>
      <c r="T182" s="284" t="s">
        <v>82</v>
      </c>
      <c r="U182" s="223"/>
      <c r="V182" s="223"/>
      <c r="W182" s="285"/>
      <c r="X182" s="278" t="s">
        <v>186</v>
      </c>
      <c r="Y182" s="218"/>
      <c r="Z182" s="218"/>
      <c r="AA182" s="218"/>
      <c r="AB182" s="209"/>
      <c r="AC182" s="26"/>
      <c r="AD182" s="139" t="e">
        <f>VLOOKUP(A178,'Payroll master 总表'!B:AY,37,FALSE)+'Payroll master 总表'!AM15</f>
        <v>#REF!</v>
      </c>
      <c r="AE182" s="23" t="s">
        <v>82</v>
      </c>
      <c r="AF182" s="103"/>
      <c r="AG182" s="33"/>
    </row>
    <row r="183" spans="1:33" ht="18" customHeight="1">
      <c r="B183" s="27" t="s">
        <v>528</v>
      </c>
      <c r="C183" s="28"/>
      <c r="D183" s="28"/>
      <c r="E183" s="28"/>
      <c r="F183" s="28"/>
      <c r="G183" s="206"/>
      <c r="H183" s="206"/>
      <c r="I183" s="206"/>
      <c r="J183" s="206"/>
      <c r="K183" s="280"/>
      <c r="L183" s="282" t="e">
        <f>VLOOKUP(A178,'Payroll master 总表'!B:AY,21,FALSE)</f>
        <v>#REF!</v>
      </c>
      <c r="M183" s="206"/>
      <c r="N183" s="208"/>
      <c r="O183" s="283"/>
      <c r="P183" s="273"/>
      <c r="Q183" s="223"/>
      <c r="R183" s="987" t="e">
        <f>VLOOKUP(A178,'Payroll master 总表'!B:AY,29,FALSE)</f>
        <v>#REF!</v>
      </c>
      <c r="S183" s="987"/>
      <c r="T183" s="284" t="s">
        <v>82</v>
      </c>
      <c r="U183" s="223"/>
      <c r="V183" s="223"/>
      <c r="W183" s="285"/>
      <c r="X183" s="278" t="s">
        <v>455</v>
      </c>
      <c r="Y183" s="218"/>
      <c r="Z183" s="218"/>
      <c r="AA183" s="218"/>
      <c r="AB183" s="209"/>
      <c r="AC183" s="26"/>
      <c r="AD183" s="139" t="e">
        <f>VLOOKUP(A178,'Payroll master 总表'!B:AY,32,FALSE)</f>
        <v>#REF!</v>
      </c>
      <c r="AE183" s="23" t="s">
        <v>82</v>
      </c>
      <c r="AF183" s="103"/>
      <c r="AG183" s="33"/>
    </row>
    <row r="184" spans="1:33" ht="18" customHeight="1">
      <c r="B184" s="58" t="s">
        <v>534</v>
      </c>
      <c r="C184" s="28"/>
      <c r="D184" s="28"/>
      <c r="E184" s="28"/>
      <c r="F184" s="28"/>
      <c r="G184" s="206"/>
      <c r="H184" s="206"/>
      <c r="I184" s="206"/>
      <c r="J184" s="206"/>
      <c r="K184" s="280"/>
      <c r="L184" s="282" t="e">
        <f>VLOOKUP(A178,'Payroll master 总表'!B:AY,20,FALSE)</f>
        <v>#REF!</v>
      </c>
      <c r="M184" s="206"/>
      <c r="N184" s="208"/>
      <c r="O184" s="283"/>
      <c r="P184" s="273"/>
      <c r="Q184" s="223"/>
      <c r="R184" s="987" t="e">
        <f>VLOOKUP(A178,'Payroll master 总表'!B:AY,27,FALSE)</f>
        <v>#REF!</v>
      </c>
      <c r="S184" s="987"/>
      <c r="T184" s="284" t="s">
        <v>82</v>
      </c>
      <c r="U184" s="223"/>
      <c r="V184" s="223"/>
      <c r="W184" s="285"/>
      <c r="X184" s="278" t="s">
        <v>189</v>
      </c>
      <c r="Y184" s="218"/>
      <c r="Z184" s="218"/>
      <c r="AA184" s="218"/>
      <c r="AB184" s="209"/>
      <c r="AC184" s="26"/>
      <c r="AD184" s="139" t="e">
        <f>VLOOKUP(A178,'Payroll master 总表'!B:AY,31,FALSE)</f>
        <v>#REF!</v>
      </c>
      <c r="AE184" s="23" t="s">
        <v>82</v>
      </c>
      <c r="AF184" s="103"/>
      <c r="AG184" s="33"/>
    </row>
    <row r="185" spans="1:33" ht="18" customHeight="1">
      <c r="B185" s="58" t="s">
        <v>195</v>
      </c>
      <c r="C185" s="28"/>
      <c r="D185" s="28"/>
      <c r="E185" s="28"/>
      <c r="F185" s="28"/>
      <c r="G185" s="206"/>
      <c r="H185" s="206"/>
      <c r="I185" s="206"/>
      <c r="J185" s="206"/>
      <c r="K185" s="280"/>
      <c r="L185" s="282" t="e">
        <f>VLOOKUP(A178,'Payroll master 总表'!B:AY,17,FALSE)</f>
        <v>#REF!</v>
      </c>
      <c r="M185" s="206"/>
      <c r="N185" s="208"/>
      <c r="O185" s="283"/>
      <c r="P185" s="273"/>
      <c r="Q185" s="223"/>
      <c r="R185" s="987" t="e">
        <f>U179/26*L185</f>
        <v>#REF!</v>
      </c>
      <c r="S185" s="987"/>
      <c r="T185" s="284" t="s">
        <v>82</v>
      </c>
      <c r="U185" s="223"/>
      <c r="V185" s="223"/>
      <c r="W185" s="285"/>
      <c r="X185" s="278" t="s">
        <v>188</v>
      </c>
      <c r="Y185" s="218"/>
      <c r="Z185" s="218"/>
      <c r="AA185" s="218"/>
      <c r="AB185" s="209"/>
      <c r="AC185" s="26"/>
      <c r="AD185" s="139" t="e">
        <f>VLOOKUP(A178,'Payroll master 总表'!B:AY,36,FALSE)</f>
        <v>#REF!</v>
      </c>
      <c r="AE185" s="23" t="s">
        <v>82</v>
      </c>
      <c r="AF185" s="103"/>
      <c r="AG185" s="33"/>
    </row>
    <row r="186" spans="1:33" ht="18" customHeight="1">
      <c r="B186" s="27" t="s">
        <v>179</v>
      </c>
      <c r="C186" s="28"/>
      <c r="D186" s="28"/>
      <c r="E186" s="28"/>
      <c r="F186" s="28"/>
      <c r="G186" s="218"/>
      <c r="H186" s="218"/>
      <c r="I186" s="218"/>
      <c r="J186" s="206"/>
      <c r="K186" s="280"/>
      <c r="L186" s="286"/>
      <c r="M186" s="206"/>
      <c r="N186" s="208"/>
      <c r="O186" s="283"/>
      <c r="P186" s="273"/>
      <c r="Q186" s="223"/>
      <c r="R186" s="987" t="e">
        <f>SUM(R182:S185)</f>
        <v>#REF!</v>
      </c>
      <c r="S186" s="987"/>
      <c r="T186" s="284" t="s">
        <v>82</v>
      </c>
      <c r="U186" s="223"/>
      <c r="V186" s="223"/>
      <c r="W186" s="285"/>
      <c r="X186" s="278" t="s">
        <v>190</v>
      </c>
      <c r="Y186" s="218"/>
      <c r="Z186" s="218"/>
      <c r="AA186" s="218"/>
      <c r="AB186" s="209"/>
      <c r="AC186" s="988" t="e">
        <f>R186+R188+R189+R190+AD178+AD179+AD180+AD181+AD182+AD183+AD184+AD185</f>
        <v>#REF!</v>
      </c>
      <c r="AD186" s="989"/>
      <c r="AF186" s="103"/>
      <c r="AG186" s="33"/>
    </row>
    <row r="187" spans="1:33" ht="18" customHeight="1">
      <c r="B187" s="58" t="s">
        <v>197</v>
      </c>
      <c r="C187" s="28"/>
      <c r="D187" s="28"/>
      <c r="E187" s="28"/>
      <c r="F187" s="28"/>
      <c r="G187" s="206"/>
      <c r="H187" s="206"/>
      <c r="I187" s="206"/>
      <c r="J187" s="206"/>
      <c r="K187" s="280"/>
      <c r="L187" s="287" t="s">
        <v>77</v>
      </c>
      <c r="M187" s="288"/>
      <c r="N187" s="211"/>
      <c r="O187" s="278" t="s">
        <v>199</v>
      </c>
      <c r="P187" s="210"/>
      <c r="Q187" s="210"/>
      <c r="R187" s="210"/>
      <c r="S187" s="210"/>
      <c r="T187" s="210"/>
      <c r="U187" s="210"/>
      <c r="V187" s="210"/>
      <c r="W187" s="289"/>
      <c r="X187" s="278" t="s">
        <v>433</v>
      </c>
      <c r="Y187" s="218"/>
      <c r="Z187" s="230"/>
      <c r="AA187" s="290"/>
      <c r="AB187" s="228"/>
      <c r="AC187" s="135" t="e">
        <f>VLOOKUP(A178,'Payroll master 总表'!B:AY,45,FALSE)</f>
        <v>#REF!</v>
      </c>
      <c r="AE187" s="61"/>
      <c r="AF187" s="245"/>
      <c r="AG187" s="33"/>
    </row>
    <row r="188" spans="1:33" ht="18" customHeight="1">
      <c r="B188" s="58" t="s">
        <v>180</v>
      </c>
      <c r="C188" s="28"/>
      <c r="D188" s="28"/>
      <c r="E188" s="28"/>
      <c r="F188" s="28"/>
      <c r="G188" s="206"/>
      <c r="H188" s="206"/>
      <c r="I188" s="206"/>
      <c r="J188" s="206"/>
      <c r="K188" s="280"/>
      <c r="L188" s="282" t="e">
        <f>VLOOKUP(A178,'Payroll master 总表'!B:AY,19,FALSE)</f>
        <v>#REF!</v>
      </c>
      <c r="M188" s="206"/>
      <c r="N188" s="208"/>
      <c r="O188" s="283"/>
      <c r="P188" s="273"/>
      <c r="Q188" s="224"/>
      <c r="R188" s="990" t="e">
        <f>VLOOKUP(A178,'Payroll master 总表'!B:AY,26,FALSE)</f>
        <v>#REF!</v>
      </c>
      <c r="S188" s="990"/>
      <c r="T188" s="224" t="s">
        <v>82</v>
      </c>
      <c r="U188" s="224"/>
      <c r="V188" s="224"/>
      <c r="W188" s="228"/>
      <c r="X188" s="278" t="s">
        <v>861</v>
      </c>
      <c r="Y188" s="218"/>
      <c r="Z188" s="230"/>
      <c r="AB188" s="224"/>
      <c r="AD188" s="57"/>
      <c r="AE188" s="999" t="e">
        <f>VLOOKUP(A178,'Payroll master 总表'!B:AY,42,FALSE)</f>
        <v>#REF!</v>
      </c>
      <c r="AF188" s="1000"/>
      <c r="AG188" s="33"/>
    </row>
    <row r="189" spans="1:33" ht="18" customHeight="1">
      <c r="B189" s="58" t="s">
        <v>181</v>
      </c>
      <c r="C189" s="28"/>
      <c r="D189" s="28"/>
      <c r="E189" s="28"/>
      <c r="F189" s="28"/>
      <c r="G189" s="206"/>
      <c r="H189" s="206"/>
      <c r="I189" s="206"/>
      <c r="J189" s="206"/>
      <c r="K189" s="280"/>
      <c r="L189" s="282" t="e">
        <f>VLOOKUP(A178,'Payroll master 总表'!B:AY,22,FALSE)</f>
        <v>#REF!</v>
      </c>
      <c r="M189" s="206"/>
      <c r="N189" s="208"/>
      <c r="O189" s="283"/>
      <c r="P189" s="273"/>
      <c r="Q189" s="224"/>
      <c r="R189" s="990" t="e">
        <f>VLOOKUP(A178,'Payroll master 总表'!B:AY,28,FALSE)</f>
        <v>#REF!</v>
      </c>
      <c r="S189" s="990"/>
      <c r="T189" s="224" t="s">
        <v>82</v>
      </c>
      <c r="U189" s="224"/>
      <c r="V189" s="224"/>
      <c r="W189" s="228"/>
      <c r="X189" s="291" t="s">
        <v>244</v>
      </c>
      <c r="Y189" s="218"/>
      <c r="Z189" s="218"/>
      <c r="AA189" s="230"/>
      <c r="AB189" s="229"/>
      <c r="AC189" s="76"/>
      <c r="AD189" s="57" t="e">
        <f>VLOOKUP(A178,'Payroll master 总表'!B:AY,44,FALSE)</f>
        <v>#REF!</v>
      </c>
      <c r="AE189" s="541"/>
      <c r="AF189" s="542"/>
      <c r="AG189" s="33"/>
    </row>
    <row r="190" spans="1:33" ht="18" customHeight="1">
      <c r="B190" s="59" t="s">
        <v>182</v>
      </c>
      <c r="C190" s="56"/>
      <c r="D190" s="56"/>
      <c r="E190" s="56"/>
      <c r="F190" s="56"/>
      <c r="G190" s="219"/>
      <c r="H190" s="219"/>
      <c r="I190" s="219"/>
      <c r="J190" s="219"/>
      <c r="K190" s="292"/>
      <c r="L190" s="293" t="e">
        <f>VLOOKUP(A178,'Payroll master 总表'!B:AY,23,FALSE)</f>
        <v>#REF!</v>
      </c>
      <c r="M190" s="219"/>
      <c r="N190" s="212"/>
      <c r="O190" s="294"/>
      <c r="P190" s="295"/>
      <c r="Q190" s="225"/>
      <c r="R190" s="981" t="e">
        <f>VLOOKUP(A178,'Payroll master 总表'!B:AY,30,FALSE)</f>
        <v>#REF!</v>
      </c>
      <c r="S190" s="981"/>
      <c r="T190" s="225" t="s">
        <v>82</v>
      </c>
      <c r="U190" s="225"/>
      <c r="V190" s="225"/>
      <c r="W190" s="225"/>
      <c r="X190" s="278" t="s">
        <v>194</v>
      </c>
      <c r="Y190" s="218"/>
      <c r="Z190" s="218"/>
      <c r="AA190" s="218"/>
      <c r="AB190" s="230"/>
      <c r="AC190" s="26"/>
      <c r="AD190" s="57" t="e">
        <f>AE188+AD189</f>
        <v>#REF!</v>
      </c>
      <c r="AE190" s="49"/>
      <c r="AF190" s="73"/>
      <c r="AG190" s="33"/>
    </row>
    <row r="191" spans="1:33" ht="18" customHeight="1">
      <c r="B191" s="29"/>
      <c r="C191" s="30"/>
      <c r="D191" s="31"/>
      <c r="E191" s="30"/>
      <c r="F191" s="32"/>
      <c r="G191" s="220"/>
      <c r="H191" s="220"/>
      <c r="I191" s="220"/>
      <c r="J191" s="220"/>
      <c r="S191" s="220"/>
      <c r="T191" s="220"/>
      <c r="U191" s="220"/>
      <c r="X191" s="297" t="s">
        <v>191</v>
      </c>
      <c r="Y191" s="218"/>
      <c r="Z191" s="218"/>
      <c r="AA191" s="218"/>
      <c r="AB191" s="230"/>
      <c r="AC191" s="982" t="e">
        <f>ROUND((AC186-AD190-AC187),2)</f>
        <v>#REF!</v>
      </c>
      <c r="AD191" s="983"/>
      <c r="AE191" s="49"/>
      <c r="AF191" s="73"/>
      <c r="AG191" s="33"/>
    </row>
    <row r="192" spans="1:33" ht="18" customHeight="1">
      <c r="B192" s="35" t="s">
        <v>78</v>
      </c>
      <c r="C192" s="36"/>
      <c r="D192" s="36"/>
      <c r="E192" s="36"/>
      <c r="F192" s="36"/>
      <c r="G192" s="221"/>
      <c r="H192" s="221"/>
      <c r="I192" s="220"/>
      <c r="J192" s="220"/>
      <c r="S192" s="220"/>
      <c r="T192" s="220"/>
      <c r="U192" s="220"/>
      <c r="X192" s="298" t="s">
        <v>432</v>
      </c>
      <c r="Y192" s="299"/>
      <c r="Z192" s="280"/>
      <c r="AA192" s="206"/>
      <c r="AB192" s="231"/>
      <c r="AC192" s="63" t="e">
        <f>INT(AC191)</f>
        <v>#REF!</v>
      </c>
      <c r="AE192" s="62"/>
      <c r="AF192" s="80"/>
      <c r="AG192" s="33"/>
    </row>
    <row r="193" spans="1:64" ht="18" customHeight="1">
      <c r="B193" s="37"/>
      <c r="C193" s="38"/>
      <c r="D193" s="39"/>
      <c r="E193" s="38"/>
      <c r="F193" s="38"/>
      <c r="G193" s="202"/>
      <c r="H193" s="202"/>
      <c r="I193" s="220"/>
      <c r="J193" s="220"/>
      <c r="S193" s="220"/>
      <c r="T193" s="220"/>
      <c r="U193" s="220"/>
      <c r="X193" s="300" t="s">
        <v>192</v>
      </c>
      <c r="Y193" s="301"/>
      <c r="Z193" s="302"/>
      <c r="AA193" s="219"/>
      <c r="AB193" s="232"/>
      <c r="AC193" s="77" t="e">
        <f>ROUND((MOD(AC191,1)*4000),-2)</f>
        <v>#REF!</v>
      </c>
      <c r="AD193" s="45"/>
      <c r="AE193" s="45"/>
      <c r="AF193" s="81"/>
      <c r="AG193" s="33"/>
    </row>
    <row r="194" spans="1:64" ht="18" customHeight="1">
      <c r="B194" s="29"/>
      <c r="C194" s="30"/>
      <c r="D194" s="31"/>
      <c r="E194" s="30"/>
      <c r="F194" s="30"/>
      <c r="G194" s="220"/>
      <c r="H194" s="220"/>
      <c r="I194" s="220"/>
      <c r="J194" s="220"/>
      <c r="S194" s="220"/>
      <c r="T194" s="220"/>
      <c r="U194" s="220"/>
      <c r="Y194" s="221"/>
      <c r="Z194" s="303"/>
      <c r="AB194" s="233"/>
      <c r="AD194" s="82"/>
      <c r="AE194" s="82"/>
      <c r="AF194" s="84"/>
      <c r="AG194" s="33"/>
    </row>
    <row r="195" spans="1:64" ht="18" customHeight="1">
      <c r="B195" s="40" t="s">
        <v>79</v>
      </c>
      <c r="C195" s="41"/>
      <c r="D195" s="41"/>
      <c r="E195" s="41"/>
      <c r="AF195" s="101"/>
      <c r="AG195" s="33"/>
    </row>
    <row r="196" spans="1:64" s="10" customFormat="1" ht="18" customHeight="1">
      <c r="B196" s="237">
        <v>1</v>
      </c>
      <c r="C196" s="236">
        <v>2</v>
      </c>
      <c r="D196" s="236">
        <v>3</v>
      </c>
      <c r="E196" s="236">
        <v>4</v>
      </c>
      <c r="F196" s="670">
        <v>5</v>
      </c>
      <c r="G196" s="669">
        <v>6</v>
      </c>
      <c r="H196" s="237">
        <v>7</v>
      </c>
      <c r="I196" s="237">
        <v>8</v>
      </c>
      <c r="J196" s="670">
        <v>9</v>
      </c>
      <c r="K196" s="236">
        <v>10</v>
      </c>
      <c r="L196" s="236">
        <v>11</v>
      </c>
      <c r="M196" s="670">
        <v>12</v>
      </c>
      <c r="N196" s="669">
        <v>13</v>
      </c>
      <c r="O196" s="236">
        <v>14</v>
      </c>
      <c r="P196" s="237">
        <v>15</v>
      </c>
      <c r="Q196" s="236">
        <v>16</v>
      </c>
      <c r="R196" s="236">
        <v>17</v>
      </c>
      <c r="S196" s="236">
        <v>18</v>
      </c>
      <c r="T196" s="670">
        <v>19</v>
      </c>
      <c r="U196" s="669">
        <v>20</v>
      </c>
      <c r="V196" s="236">
        <v>21</v>
      </c>
      <c r="W196" s="237">
        <v>22</v>
      </c>
      <c r="X196" s="236">
        <v>23</v>
      </c>
      <c r="Y196" s="237">
        <v>24</v>
      </c>
      <c r="Z196" s="236">
        <v>25</v>
      </c>
      <c r="AA196" s="670">
        <v>26</v>
      </c>
      <c r="AB196" s="697">
        <v>27</v>
      </c>
      <c r="AC196" s="670">
        <v>28</v>
      </c>
      <c r="AD196" s="237">
        <v>29</v>
      </c>
      <c r="AE196" s="236">
        <v>30</v>
      </c>
      <c r="AF196" s="236">
        <v>31</v>
      </c>
      <c r="AG196" s="11"/>
      <c r="AH196" s="11"/>
      <c r="AI196" s="11"/>
      <c r="AJ196" s="11"/>
      <c r="AK196" s="11"/>
      <c r="AL196" s="11"/>
      <c r="AM196" s="11"/>
      <c r="AN196" s="11"/>
      <c r="AO196" s="11"/>
      <c r="AP196" s="11"/>
      <c r="AQ196" s="11"/>
      <c r="AR196" s="11"/>
      <c r="AS196" s="11"/>
      <c r="AT196" s="11"/>
      <c r="AU196" s="11"/>
      <c r="AV196" s="11"/>
      <c r="AW196" s="11"/>
      <c r="AX196" s="11"/>
      <c r="AY196" s="11"/>
      <c r="AZ196" s="11"/>
      <c r="BA196" s="11"/>
      <c r="BB196" s="11"/>
      <c r="BC196" s="11"/>
      <c r="BD196" s="11"/>
      <c r="BE196" s="11"/>
      <c r="BF196" s="11"/>
      <c r="BG196" s="11"/>
      <c r="BH196" s="11"/>
      <c r="BI196" s="11"/>
      <c r="BJ196" s="11"/>
      <c r="BK196" s="11"/>
      <c r="BL196" s="11"/>
    </row>
    <row r="197" spans="1:64" s="118" customFormat="1" ht="18" customHeight="1">
      <c r="B197" s="48" t="e">
        <f>VLOOKUP(A178,#REF!,276,FALSE)</f>
        <v>#REF!</v>
      </c>
      <c r="C197" s="48" t="e">
        <f>VLOOKUP(A178,#REF!,278,FALSE)</f>
        <v>#REF!</v>
      </c>
      <c r="D197" s="48" t="e">
        <f>VLOOKUP(A178,#REF!,280,FALSE)</f>
        <v>#REF!</v>
      </c>
      <c r="E197" s="48" t="e">
        <f>VLOOKUP(A178,#REF!,282,FALSE)</f>
        <v>#REF!</v>
      </c>
      <c r="F197" s="48" t="e">
        <f>VLOOKUP(A178,#REF!,284,FALSE)</f>
        <v>#REF!</v>
      </c>
      <c r="G197" s="48" t="e">
        <f>VLOOKUP(A178,#REF!,286,FALSE)</f>
        <v>#REF!</v>
      </c>
      <c r="H197" s="48" t="e">
        <f>VLOOKUP(A178,#REF!,288,FALSE)</f>
        <v>#REF!</v>
      </c>
      <c r="I197" s="48" t="e">
        <f>VLOOKUP(A178,#REF!,290,FALSE)</f>
        <v>#REF!</v>
      </c>
      <c r="J197" s="48" t="e">
        <f>VLOOKUP(A178,#REF!,292,FALSE)</f>
        <v>#REF!</v>
      </c>
      <c r="K197" s="48" t="e">
        <f>VLOOKUP(A178,#REF!,294,FALSE)</f>
        <v>#REF!</v>
      </c>
      <c r="L197" s="48" t="e">
        <f>VLOOKUP(A178,#REF!,296,FALSE)</f>
        <v>#REF!</v>
      </c>
      <c r="M197" s="48" t="e">
        <f>VLOOKUP(A178,#REF!,298,FALSE)</f>
        <v>#REF!</v>
      </c>
      <c r="N197" s="48" t="e">
        <f>VLOOKUP(A178,#REF!,300,FALSE)</f>
        <v>#REF!</v>
      </c>
      <c r="O197" s="48" t="e">
        <f>VLOOKUP(A178,#REF!,302,FALSE)</f>
        <v>#REF!</v>
      </c>
      <c r="P197" s="48" t="e">
        <f>VLOOKUP(A178,#REF!,304,FALSE)</f>
        <v>#REF!</v>
      </c>
      <c r="Q197" s="48" t="e">
        <f>VLOOKUP(A178,#REF!,306,FALSE)</f>
        <v>#REF!</v>
      </c>
      <c r="R197" s="48" t="e">
        <f>VLOOKUP(A178,#REF!,308,FALSE)</f>
        <v>#REF!</v>
      </c>
      <c r="S197" s="48" t="e">
        <f>VLOOKUP(A178,#REF!,310,FALSE)</f>
        <v>#REF!</v>
      </c>
      <c r="T197" s="48" t="e">
        <f>VLOOKUP(A178,#REF!,312,FALSE)</f>
        <v>#REF!</v>
      </c>
      <c r="U197" s="48" t="e">
        <f>VLOOKUP(A178,#REF!,314,FALSE)</f>
        <v>#REF!</v>
      </c>
      <c r="V197" s="48" t="e">
        <f>VLOOKUP(A178,#REF!,316,FALSE)</f>
        <v>#REF!</v>
      </c>
      <c r="W197" s="48" t="e">
        <f>VLOOKUP(A178,#REF!,318,FALSE)</f>
        <v>#REF!</v>
      </c>
      <c r="X197" s="48" t="e">
        <f>VLOOKUP(A178,#REF!,320,FALSE)</f>
        <v>#REF!</v>
      </c>
      <c r="Y197" s="48" t="e">
        <f>VLOOKUP(A178,#REF!,322,FALSE)</f>
        <v>#REF!</v>
      </c>
      <c r="Z197" s="48" t="e">
        <f>VLOOKUP(A178,#REF!,324,FALSE)</f>
        <v>#REF!</v>
      </c>
      <c r="AA197" s="48" t="e">
        <f>VLOOKUP(A178,#REF!,326,FALSE)</f>
        <v>#REF!</v>
      </c>
      <c r="AB197" s="48" t="e">
        <f>VLOOKUP(A178,#REF!,328,FALSE)</f>
        <v>#REF!</v>
      </c>
      <c r="AC197" s="48" t="e">
        <f>VLOOKUP(A178,#REF!,330,FALSE)</f>
        <v>#REF!</v>
      </c>
      <c r="AD197" s="48" t="e">
        <f>VLOOKUP(A178,#REF!,332,FALSE)</f>
        <v>#REF!</v>
      </c>
      <c r="AE197" s="48" t="e">
        <f>VLOOKUP(A178,#REF!,334,FALSE)</f>
        <v>#REF!</v>
      </c>
      <c r="AF197" s="48" t="e">
        <f>VLOOKUP(A178,#REF!,336,FALSE)</f>
        <v>#REF!</v>
      </c>
      <c r="AG197" s="119"/>
      <c r="AH197" s="119"/>
      <c r="AI197" s="119"/>
      <c r="AJ197" s="119"/>
      <c r="AK197" s="119"/>
      <c r="AL197" s="119"/>
      <c r="AM197" s="119"/>
      <c r="AN197" s="119"/>
      <c r="AO197" s="119"/>
      <c r="AP197" s="119"/>
      <c r="AQ197" s="119"/>
      <c r="AR197" s="119"/>
      <c r="AS197" s="119"/>
      <c r="AT197" s="119"/>
      <c r="AU197" s="119"/>
      <c r="AV197" s="119"/>
      <c r="AW197" s="119"/>
      <c r="AX197" s="119"/>
      <c r="AY197" s="119"/>
      <c r="AZ197" s="119"/>
      <c r="BA197" s="119"/>
      <c r="BB197" s="119"/>
      <c r="BC197" s="119"/>
      <c r="BD197" s="119"/>
      <c r="BE197" s="119"/>
      <c r="BF197" s="119"/>
      <c r="BG197" s="119"/>
      <c r="BH197" s="119"/>
      <c r="BI197" s="119"/>
      <c r="BJ197" s="119"/>
      <c r="BK197" s="119"/>
      <c r="BL197" s="119"/>
    </row>
    <row r="198" spans="1:64" s="118" customFormat="1" ht="18" customHeight="1">
      <c r="B198" s="48" t="e">
        <f>VLOOKUP(A178,#REF!,53,FALSE)</f>
        <v>#REF!</v>
      </c>
      <c r="C198" s="48" t="e">
        <f>VLOOKUP(A178,#REF!,54,FALSE)</f>
        <v>#REF!</v>
      </c>
      <c r="D198" s="48" t="e">
        <f>VLOOKUP(A178,#REF!,55,FALSE)</f>
        <v>#REF!</v>
      </c>
      <c r="E198" s="48" t="e">
        <f>VLOOKUP(A178,#REF!,56,FALSE)</f>
        <v>#REF!</v>
      </c>
      <c r="F198" s="48" t="e">
        <f>VLOOKUP(A178,#REF!,57,FALSE)</f>
        <v>#REF!</v>
      </c>
      <c r="G198" s="48" t="e">
        <f>VLOOKUP(A178,#REF!,58,FALSE)</f>
        <v>#REF!</v>
      </c>
      <c r="H198" s="48" t="e">
        <f>VLOOKUP(A178,#REF!,59,FALSE)</f>
        <v>#REF!</v>
      </c>
      <c r="I198" s="48" t="e">
        <f>VLOOKUP(A178,#REF!,60,FALSE)</f>
        <v>#REF!</v>
      </c>
      <c r="J198" s="48" t="e">
        <f>VLOOKUP(A178,#REF!,61,FALSE)</f>
        <v>#REF!</v>
      </c>
      <c r="K198" s="48" t="e">
        <f>VLOOKUP(A178,#REF!,62,FALSE)</f>
        <v>#REF!</v>
      </c>
      <c r="L198" s="48" t="e">
        <f>VLOOKUP(A178,#REF!,63,FALSE)</f>
        <v>#REF!</v>
      </c>
      <c r="M198" s="48" t="e">
        <f>VLOOKUP(A178,#REF!,64,FALSE)</f>
        <v>#REF!</v>
      </c>
      <c r="N198" s="48" t="e">
        <f>VLOOKUP(A178,#REF!,65,FALSE)</f>
        <v>#REF!</v>
      </c>
      <c r="O198" s="48" t="e">
        <f>VLOOKUP(A178,#REF!,66,FALSE)</f>
        <v>#REF!</v>
      </c>
      <c r="P198" s="48" t="e">
        <f>VLOOKUP(A178,#REF!,67,FALSE)</f>
        <v>#REF!</v>
      </c>
      <c r="Q198" s="48" t="e">
        <f>VLOOKUP(A178,#REF!,68,FALSE)</f>
        <v>#REF!</v>
      </c>
      <c r="R198" s="48" t="e">
        <f>VLOOKUP(A178,#REF!,69,FALSE)</f>
        <v>#REF!</v>
      </c>
      <c r="S198" s="48" t="e">
        <f>VLOOKUP(A178,#REF!,70,FALSE)</f>
        <v>#REF!</v>
      </c>
      <c r="T198" s="48" t="e">
        <f>VLOOKUP(A178,#REF!,71,FALSE)</f>
        <v>#REF!</v>
      </c>
      <c r="U198" s="48" t="e">
        <f>VLOOKUP(A178,#REF!,72,FALSE)</f>
        <v>#REF!</v>
      </c>
      <c r="V198" s="48" t="e">
        <f>VLOOKUP(A178,#REF!,73,FALSE)</f>
        <v>#REF!</v>
      </c>
      <c r="W198" s="48" t="e">
        <f>VLOOKUP(A178,#REF!,74,FALSE)</f>
        <v>#REF!</v>
      </c>
      <c r="X198" s="48" t="e">
        <f>VLOOKUP(A178,#REF!,75,FALSE)</f>
        <v>#REF!</v>
      </c>
      <c r="Y198" s="48" t="e">
        <f>VLOOKUP(A178,#REF!,76,FALSE)</f>
        <v>#REF!</v>
      </c>
      <c r="Z198" s="48" t="e">
        <f>VLOOKUP(A178,#REF!,77,FALSE)</f>
        <v>#REF!</v>
      </c>
      <c r="AA198" s="48" t="e">
        <f>VLOOKUP(A178,#REF!,78,FALSE)</f>
        <v>#REF!</v>
      </c>
      <c r="AB198" s="48" t="e">
        <f>VLOOKUP(A178,#REF!,79,FALSE)</f>
        <v>#REF!</v>
      </c>
      <c r="AC198" s="48" t="e">
        <f>VLOOKUP(A178,#REF!,80,FALSE)</f>
        <v>#REF!</v>
      </c>
      <c r="AD198" s="48" t="e">
        <f>VLOOKUP(A178,#REF!,81,FALSE)</f>
        <v>#REF!</v>
      </c>
      <c r="AE198" s="48" t="e">
        <f>VLOOKUP(A178,#REF!,82,FALSE)</f>
        <v>#REF!</v>
      </c>
      <c r="AF198" s="48" t="e">
        <f>VLOOKUP(A178,#REF!,83,FALSE)</f>
        <v>#REF!</v>
      </c>
      <c r="AG198" s="119"/>
      <c r="AH198" s="119"/>
      <c r="AI198" s="119"/>
      <c r="AJ198" s="119"/>
      <c r="AK198" s="119"/>
      <c r="AL198" s="119"/>
      <c r="AM198" s="119"/>
      <c r="AN198" s="119"/>
      <c r="AO198" s="119"/>
      <c r="AP198" s="119"/>
      <c r="AQ198" s="119"/>
      <c r="AR198" s="119"/>
      <c r="AS198" s="119"/>
      <c r="AT198" s="119"/>
      <c r="AU198" s="119"/>
      <c r="AV198" s="119"/>
      <c r="AW198" s="119"/>
      <c r="AX198" s="119"/>
      <c r="AY198" s="119"/>
      <c r="AZ198" s="119"/>
      <c r="BA198" s="119"/>
      <c r="BB198" s="119"/>
      <c r="BC198" s="119"/>
      <c r="BD198" s="119"/>
      <c r="BE198" s="119"/>
      <c r="BF198" s="119"/>
      <c r="BG198" s="119"/>
      <c r="BH198" s="119"/>
      <c r="BI198" s="119"/>
      <c r="BJ198" s="119"/>
      <c r="BK198" s="119"/>
      <c r="BL198" s="119"/>
    </row>
    <row r="199" spans="1:64" s="120" customFormat="1" ht="18" customHeight="1">
      <c r="B199" s="48" t="e">
        <f>VLOOKUP(A178,#REF!,277,FALSE)</f>
        <v>#REF!</v>
      </c>
      <c r="C199" s="48" t="e">
        <f>VLOOKUP(A178,#REF!,279,FALSE)</f>
        <v>#REF!</v>
      </c>
      <c r="D199" s="48" t="e">
        <f>VLOOKUP(A178,#REF!,281,FALSE)</f>
        <v>#REF!</v>
      </c>
      <c r="E199" s="48" t="e">
        <f>VLOOKUP(A178,#REF!,283,FALSE)</f>
        <v>#REF!</v>
      </c>
      <c r="F199" s="48" t="e">
        <f>VLOOKUP(A178,#REF!,285,FALSE)</f>
        <v>#REF!</v>
      </c>
      <c r="G199" s="48" t="e">
        <f>VLOOKUP(A178,#REF!,287,FALSE)</f>
        <v>#REF!</v>
      </c>
      <c r="H199" s="48" t="e">
        <f>VLOOKUP(A178,#REF!,289,FALSE)</f>
        <v>#REF!</v>
      </c>
      <c r="I199" s="48" t="e">
        <f>VLOOKUP(A178,#REF!,291,FALSE)</f>
        <v>#REF!</v>
      </c>
      <c r="J199" s="48" t="e">
        <f>VLOOKUP(A178,#REF!,293,FALSE)</f>
        <v>#REF!</v>
      </c>
      <c r="K199" s="48" t="e">
        <f>VLOOKUP(A178,#REF!,295,FALSE)</f>
        <v>#REF!</v>
      </c>
      <c r="L199" s="48" t="e">
        <f>VLOOKUP(A178,#REF!,297,FALSE)</f>
        <v>#REF!</v>
      </c>
      <c r="M199" s="48" t="e">
        <f>VLOOKUP(A178,#REF!,299,FALSE)</f>
        <v>#REF!</v>
      </c>
      <c r="N199" s="48" t="e">
        <f>VLOOKUP(A178,#REF!,301,FALSE)</f>
        <v>#REF!</v>
      </c>
      <c r="O199" s="48" t="e">
        <f>VLOOKUP(A178,#REF!,303,FALSE)</f>
        <v>#REF!</v>
      </c>
      <c r="P199" s="48" t="e">
        <f>VLOOKUP(A178,#REF!,305,FALSE)</f>
        <v>#REF!</v>
      </c>
      <c r="Q199" s="48" t="e">
        <f>VLOOKUP(A178,#REF!,307,FALSE)</f>
        <v>#REF!</v>
      </c>
      <c r="R199" s="48" t="e">
        <f>VLOOKUP(A178,#REF!,309,FALSE)</f>
        <v>#REF!</v>
      </c>
      <c r="S199" s="48" t="e">
        <f>VLOOKUP(A178,#REF!,311,FALSE)</f>
        <v>#REF!</v>
      </c>
      <c r="T199" s="48" t="e">
        <f>VLOOKUP(A178,#REF!,313,FALSE)</f>
        <v>#REF!</v>
      </c>
      <c r="U199" s="48" t="e">
        <f>VLOOKUP(A178,#REF!,315,FALSE)</f>
        <v>#REF!</v>
      </c>
      <c r="V199" s="48" t="e">
        <f>VLOOKUP(A178,#REF!,317,FALSE)</f>
        <v>#REF!</v>
      </c>
      <c r="W199" s="48" t="e">
        <f>VLOOKUP(A178,#REF!,319,FALSE)</f>
        <v>#REF!</v>
      </c>
      <c r="X199" s="48" t="e">
        <f>VLOOKUP(A178,#REF!,321,FALSE)</f>
        <v>#REF!</v>
      </c>
      <c r="Y199" s="48" t="e">
        <f>VLOOKUP(A178,#REF!,323,FALSE)</f>
        <v>#REF!</v>
      </c>
      <c r="Z199" s="12" t="e">
        <f>VLOOKUP(A178,#REF!,325,FALSE)</f>
        <v>#REF!</v>
      </c>
      <c r="AA199" s="48" t="e">
        <f>VLOOKUP(A178,#REF!,327,FALSE)</f>
        <v>#REF!</v>
      </c>
      <c r="AB199" s="48" t="e">
        <f>VLOOKUP(A178,#REF!,329,FALSE)</f>
        <v>#REF!</v>
      </c>
      <c r="AC199" s="48" t="e">
        <f>VLOOKUP(A178,#REF!,331,FALSE)</f>
        <v>#REF!</v>
      </c>
      <c r="AD199" s="48" t="e">
        <f>VLOOKUP(A178,#REF!,333,FALSE)</f>
        <v>#REF!</v>
      </c>
      <c r="AE199" s="48" t="e">
        <f>VLOOKUP(A178,#REF!,335,FALSE)</f>
        <v>#REF!</v>
      </c>
      <c r="AF199" s="48" t="e">
        <f>VLOOKUP(A178,#REF!,337,FALSE)</f>
        <v>#REF!</v>
      </c>
      <c r="AG199" s="121"/>
      <c r="AH199" s="121"/>
      <c r="AI199" s="121"/>
      <c r="AJ199" s="121"/>
      <c r="AK199" s="121"/>
      <c r="AL199" s="121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1"/>
      <c r="BD199" s="121"/>
      <c r="BE199" s="121"/>
      <c r="BF199" s="121"/>
      <c r="BG199" s="121"/>
      <c r="BH199" s="121"/>
      <c r="BI199" s="121"/>
      <c r="BJ199" s="121"/>
      <c r="BK199" s="121"/>
      <c r="BL199" s="121"/>
    </row>
    <row r="200" spans="1:64" s="120" customFormat="1" ht="18" customHeight="1">
      <c r="B200" s="980"/>
      <c r="C200" s="980"/>
      <c r="D200" s="980"/>
      <c r="E200" s="980"/>
      <c r="F200" s="980"/>
      <c r="G200" s="980"/>
      <c r="H200" s="980"/>
      <c r="I200" s="980"/>
      <c r="J200" s="980"/>
      <c r="K200" s="980"/>
      <c r="L200" s="980"/>
      <c r="M200" s="980"/>
      <c r="N200" s="980"/>
      <c r="O200" s="980"/>
      <c r="P200" s="980"/>
      <c r="Q200" s="980"/>
      <c r="R200" s="980"/>
      <c r="S200" s="980"/>
      <c r="T200" s="980"/>
      <c r="U200" s="980"/>
      <c r="V200" s="980"/>
      <c r="W200" s="980"/>
      <c r="X200" s="980"/>
      <c r="Y200" s="980"/>
      <c r="Z200" s="980"/>
      <c r="AA200" s="980"/>
      <c r="AB200" s="980"/>
      <c r="AC200" s="980"/>
      <c r="AD200" s="980"/>
      <c r="AE200" s="980"/>
      <c r="AF200" s="980"/>
      <c r="AG200" s="121"/>
      <c r="AH200" s="121"/>
      <c r="AI200" s="121"/>
      <c r="AJ200" s="121"/>
      <c r="AK200" s="121"/>
      <c r="AL200" s="121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1"/>
      <c r="BD200" s="121"/>
      <c r="BE200" s="121"/>
      <c r="BF200" s="121"/>
      <c r="BG200" s="121"/>
      <c r="BH200" s="121"/>
      <c r="BI200" s="121"/>
      <c r="BJ200" s="121"/>
      <c r="BK200" s="121"/>
      <c r="BL200" s="121"/>
    </row>
    <row r="201" spans="1:64" s="43" customFormat="1" ht="18" customHeight="1">
      <c r="B201" s="880" t="s">
        <v>826</v>
      </c>
      <c r="C201" s="880"/>
      <c r="D201" s="880"/>
      <c r="E201" s="880"/>
      <c r="F201" s="880"/>
      <c r="G201" s="880"/>
      <c r="H201" s="880"/>
      <c r="I201" s="880"/>
      <c r="J201" s="880"/>
      <c r="K201" s="880"/>
      <c r="L201" s="880"/>
      <c r="M201" s="880"/>
      <c r="N201" s="880"/>
      <c r="O201" s="880"/>
      <c r="P201" s="880"/>
      <c r="Q201" s="880"/>
      <c r="R201" s="880"/>
      <c r="S201" s="880"/>
      <c r="T201" s="880"/>
      <c r="U201" s="880"/>
      <c r="V201" s="880"/>
      <c r="W201" s="880"/>
      <c r="X201" s="880"/>
      <c r="Y201" s="880"/>
      <c r="Z201" s="880"/>
      <c r="AA201" s="880"/>
      <c r="AB201" s="880"/>
      <c r="AC201" s="880"/>
      <c r="AD201" s="880"/>
      <c r="AE201" s="880"/>
      <c r="AF201" s="880"/>
      <c r="AG201" s="33"/>
      <c r="AH201" s="33"/>
      <c r="AI201" s="33"/>
      <c r="AJ201" s="33"/>
      <c r="AK201" s="33"/>
      <c r="AL201" s="33"/>
      <c r="AM201" s="33"/>
      <c r="AN201" s="33"/>
      <c r="AO201" s="33"/>
      <c r="AP201" s="33"/>
      <c r="AQ201" s="33"/>
      <c r="AR201" s="33"/>
      <c r="AS201" s="33"/>
      <c r="AT201" s="33"/>
      <c r="AU201" s="33"/>
      <c r="AV201" s="33"/>
      <c r="AW201" s="33"/>
      <c r="AX201" s="33"/>
      <c r="AY201" s="33"/>
      <c r="AZ201" s="33"/>
      <c r="BA201" s="33"/>
      <c r="BB201" s="33"/>
      <c r="BC201" s="33"/>
      <c r="BD201" s="33"/>
      <c r="BE201" s="33"/>
      <c r="BF201" s="33"/>
      <c r="BG201" s="33"/>
      <c r="BH201" s="33"/>
      <c r="BI201" s="33"/>
      <c r="BJ201" s="33"/>
      <c r="BK201" s="33"/>
      <c r="BL201" s="33"/>
    </row>
    <row r="202" spans="1:64" s="43" customFormat="1" ht="18" customHeight="1">
      <c r="B202" s="15" t="s">
        <v>80</v>
      </c>
      <c r="C202" s="16"/>
      <c r="D202" s="16"/>
      <c r="E202" s="16"/>
      <c r="F202" s="16"/>
      <c r="G202" s="216"/>
      <c r="H202" s="201"/>
      <c r="I202" s="201"/>
      <c r="J202" s="201"/>
      <c r="K202" s="202"/>
      <c r="L202" s="201"/>
      <c r="M202" s="201"/>
      <c r="N202" s="201"/>
      <c r="O202" s="270"/>
      <c r="P202" s="270"/>
      <c r="Q202" s="201"/>
      <c r="R202" s="201"/>
      <c r="S202" s="201"/>
      <c r="T202" s="201"/>
      <c r="U202" s="201"/>
      <c r="V202" s="201"/>
      <c r="W202" s="270"/>
      <c r="X202" s="984" t="str">
        <f>X177</f>
        <v>វិច្ឆិកា ឆ្នាំ ២០២៣</v>
      </c>
      <c r="Y202" s="985"/>
      <c r="Z202" s="985"/>
      <c r="AA202" s="985"/>
      <c r="AB202" s="985"/>
      <c r="AC202" s="985"/>
      <c r="AD202" s="985"/>
      <c r="AE202" s="985"/>
      <c r="AF202" s="986"/>
      <c r="AG202" s="33"/>
      <c r="AH202" s="33"/>
      <c r="AI202" s="33"/>
      <c r="AJ202" s="33"/>
      <c r="AK202" s="33"/>
      <c r="AL202" s="33"/>
      <c r="AM202" s="33"/>
      <c r="AN202" s="33"/>
      <c r="AO202" s="33"/>
      <c r="AP202" s="33"/>
      <c r="AQ202" s="33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  <c r="BC202" s="33"/>
      <c r="BD202" s="33"/>
      <c r="BE202" s="33"/>
      <c r="BF202" s="33"/>
      <c r="BG202" s="33"/>
      <c r="BH202" s="33"/>
      <c r="BI202" s="33"/>
      <c r="BJ202" s="33"/>
      <c r="BK202" s="33"/>
      <c r="BL202" s="33"/>
    </row>
    <row r="203" spans="1:64" s="43" customFormat="1" ht="18" customHeight="1">
      <c r="A203" s="43" t="e">
        <f>#REF!</f>
        <v>#REF!</v>
      </c>
      <c r="B203" s="20" t="s">
        <v>176</v>
      </c>
      <c r="C203" s="3"/>
      <c r="D203" s="3"/>
      <c r="E203" s="3"/>
      <c r="F203" s="3"/>
      <c r="G203" s="217"/>
      <c r="H203" s="271"/>
      <c r="I203" s="217"/>
      <c r="J203" s="271"/>
      <c r="K203" s="991" t="e">
        <f>VLOOKUP(A203,'Payroll master 总表'!B:AY,3,FALSE)</f>
        <v>#REF!</v>
      </c>
      <c r="L203" s="992"/>
      <c r="M203" s="992"/>
      <c r="N203" s="993"/>
      <c r="O203" s="272" t="s">
        <v>183</v>
      </c>
      <c r="P203" s="273"/>
      <c r="Q203" s="203"/>
      <c r="R203" s="203"/>
      <c r="S203" s="203"/>
      <c r="T203" s="994" t="e">
        <f>#REF!</f>
        <v>#REF!</v>
      </c>
      <c r="U203" s="994"/>
      <c r="V203" s="217"/>
      <c r="W203" s="274"/>
      <c r="X203" s="275" t="s">
        <v>279</v>
      </c>
      <c r="Y203" s="203"/>
      <c r="Z203" s="203"/>
      <c r="AA203" s="203"/>
      <c r="AB203" s="227"/>
      <c r="AC203" s="75"/>
      <c r="AD203" s="139" t="e">
        <f>VLOOKUP(A203,'Payroll master 总表'!B:AY,39,FALSE)</f>
        <v>#REF!</v>
      </c>
      <c r="AE203" s="23" t="s">
        <v>82</v>
      </c>
      <c r="AF203" s="244"/>
      <c r="AG203" s="33"/>
      <c r="AH203" s="33"/>
      <c r="AI203" s="33"/>
      <c r="AJ203" s="33"/>
      <c r="AK203" s="33"/>
      <c r="AL203" s="33"/>
      <c r="AM203" s="33"/>
      <c r="AN203" s="33"/>
      <c r="AO203" s="33"/>
      <c r="AP203" s="33"/>
      <c r="AQ203" s="33"/>
      <c r="AR203" s="33"/>
      <c r="AS203" s="33"/>
      <c r="AT203" s="33"/>
      <c r="AU203" s="33"/>
      <c r="AV203" s="33"/>
      <c r="AW203" s="33"/>
      <c r="AX203" s="33"/>
      <c r="AY203" s="33"/>
      <c r="AZ203" s="33"/>
      <c r="BA203" s="33"/>
      <c r="BB203" s="33"/>
      <c r="BC203" s="33"/>
      <c r="BD203" s="33"/>
      <c r="BE203" s="33"/>
      <c r="BF203" s="33"/>
      <c r="BG203" s="33"/>
      <c r="BH203" s="33"/>
      <c r="BI203" s="33"/>
      <c r="BJ203" s="33"/>
      <c r="BK203" s="33"/>
      <c r="BL203" s="33"/>
    </row>
    <row r="204" spans="1:64" s="43" customFormat="1" ht="18" customHeight="1">
      <c r="B204" s="55" t="s">
        <v>177</v>
      </c>
      <c r="C204" s="28"/>
      <c r="D204" s="28"/>
      <c r="E204" s="28"/>
      <c r="F204" s="21"/>
      <c r="G204" s="206"/>
      <c r="H204" s="206"/>
      <c r="I204" s="206"/>
      <c r="J204" s="206"/>
      <c r="K204" s="995" t="e">
        <f>VLOOKUP(A203,'Payroll master 总表'!B:AY,1,FALSE)</f>
        <v>#REF!</v>
      </c>
      <c r="L204" s="996"/>
      <c r="M204" s="206"/>
      <c r="N204" s="208"/>
      <c r="O204" s="276" t="s">
        <v>184</v>
      </c>
      <c r="P204" s="273"/>
      <c r="Q204" s="218"/>
      <c r="R204" s="218"/>
      <c r="S204" s="218"/>
      <c r="T204" s="199"/>
      <c r="U204" s="222" t="e">
        <f>VLOOKUP(A203,'Payroll master 总表'!B:AY,15,FALSE)</f>
        <v>#REF!</v>
      </c>
      <c r="V204" s="222"/>
      <c r="W204" s="208"/>
      <c r="X204" s="278" t="s">
        <v>187</v>
      </c>
      <c r="Y204" s="218"/>
      <c r="Z204" s="218"/>
      <c r="AA204" s="218"/>
      <c r="AB204" s="209"/>
      <c r="AC204" s="26"/>
      <c r="AD204" s="139" t="e">
        <f>VLOOKUP(A203,'Payroll master 总表'!B:AY,35,FALSE)</f>
        <v>#REF!</v>
      </c>
      <c r="AE204" s="23" t="s">
        <v>82</v>
      </c>
      <c r="AF204" s="103"/>
      <c r="AG204" s="33"/>
      <c r="AH204" s="33"/>
      <c r="AI204" s="33"/>
      <c r="AJ204" s="33"/>
      <c r="AK204" s="33"/>
      <c r="AL204" s="33"/>
      <c r="AM204" s="33"/>
      <c r="AN204" s="33"/>
      <c r="AO204" s="33"/>
      <c r="AP204" s="33"/>
      <c r="AQ204" s="33"/>
      <c r="AR204" s="33"/>
      <c r="AS204" s="33"/>
      <c r="AT204" s="33"/>
      <c r="AU204" s="33"/>
      <c r="AV204" s="33"/>
      <c r="AW204" s="33"/>
      <c r="AX204" s="33"/>
      <c r="AY204" s="33"/>
      <c r="AZ204" s="33"/>
      <c r="BA204" s="33"/>
      <c r="BB204" s="33"/>
      <c r="BC204" s="33"/>
      <c r="BD204" s="33"/>
      <c r="BE204" s="33"/>
      <c r="BF204" s="33"/>
      <c r="BG204" s="33"/>
      <c r="BH204" s="33"/>
      <c r="BI204" s="33"/>
      <c r="BJ204" s="33"/>
      <c r="BK204" s="33"/>
      <c r="BL204" s="33"/>
    </row>
    <row r="205" spans="1:64" s="43" customFormat="1" ht="18" customHeight="1">
      <c r="B205" s="24" t="s">
        <v>178</v>
      </c>
      <c r="C205" s="22"/>
      <c r="D205" s="25"/>
      <c r="E205" s="21"/>
      <c r="F205" s="21"/>
      <c r="G205" s="206"/>
      <c r="H205" s="206"/>
      <c r="I205" s="206"/>
      <c r="J205" s="206"/>
      <c r="K205" s="995" t="e">
        <f>VLOOKUP(A203,'Payroll master 总表'!B:AY,5,FALSE)</f>
        <v>#REF!</v>
      </c>
      <c r="L205" s="996"/>
      <c r="M205" s="206"/>
      <c r="N205" s="208"/>
      <c r="O205" s="205" t="s">
        <v>198</v>
      </c>
      <c r="P205" s="273"/>
      <c r="Q205" s="218"/>
      <c r="R205" s="218"/>
      <c r="S205" s="218"/>
      <c r="T205" s="206"/>
      <c r="U205" s="997" t="e">
        <f>VLOOKUP(A203,'Payroll master 总表'!B:AY,8,FALSE)</f>
        <v>#REF!</v>
      </c>
      <c r="V205" s="997"/>
      <c r="W205" s="998"/>
      <c r="X205" s="278" t="s">
        <v>185</v>
      </c>
      <c r="Y205" s="218"/>
      <c r="Z205" s="218"/>
      <c r="AA205" s="218"/>
      <c r="AB205" s="209"/>
      <c r="AC205" s="26"/>
      <c r="AD205" s="139" t="e">
        <f>VLOOKUP(A203,'Payroll master 总表'!B:AY,34,FALSE)</f>
        <v>#REF!</v>
      </c>
      <c r="AE205" s="23" t="s">
        <v>82</v>
      </c>
      <c r="AF205" s="103"/>
      <c r="AG205" s="33"/>
      <c r="AH205" s="33"/>
      <c r="AI205" s="33"/>
      <c r="AJ205" s="33"/>
      <c r="AK205" s="33"/>
      <c r="AL205" s="33"/>
      <c r="AM205" s="33"/>
      <c r="AN205" s="33"/>
      <c r="AO205" s="33"/>
      <c r="AP205" s="33"/>
      <c r="AQ205" s="33"/>
      <c r="AR205" s="33"/>
      <c r="AS205" s="33"/>
      <c r="AT205" s="33"/>
      <c r="AU205" s="33"/>
      <c r="AV205" s="33"/>
      <c r="AW205" s="33"/>
      <c r="AX205" s="33"/>
      <c r="AY205" s="33"/>
      <c r="AZ205" s="33"/>
      <c r="BA205" s="33"/>
      <c r="BB205" s="33"/>
      <c r="BC205" s="33"/>
      <c r="BD205" s="33"/>
      <c r="BE205" s="33"/>
      <c r="BF205" s="33"/>
      <c r="BG205" s="33"/>
      <c r="BH205" s="33"/>
      <c r="BI205" s="33"/>
      <c r="BJ205" s="33"/>
      <c r="BK205" s="33"/>
      <c r="BL205" s="33"/>
    </row>
    <row r="206" spans="1:64" s="43" customFormat="1" ht="18" customHeight="1">
      <c r="B206" s="58"/>
      <c r="C206" s="28"/>
      <c r="D206" s="28"/>
      <c r="E206" s="28"/>
      <c r="F206" s="28"/>
      <c r="G206" s="206"/>
      <c r="H206" s="206"/>
      <c r="I206" s="206"/>
      <c r="J206" s="206"/>
      <c r="K206" s="280"/>
      <c r="L206" s="281" t="s">
        <v>76</v>
      </c>
      <c r="M206" s="206"/>
      <c r="N206" s="208"/>
      <c r="O206" s="278" t="s">
        <v>199</v>
      </c>
      <c r="P206" s="273"/>
      <c r="Q206" s="218"/>
      <c r="R206" s="218"/>
      <c r="S206" s="218"/>
      <c r="T206" s="218"/>
      <c r="U206" s="218"/>
      <c r="V206" s="218"/>
      <c r="W206" s="230"/>
      <c r="X206" s="278" t="s">
        <v>753</v>
      </c>
      <c r="Y206" s="218"/>
      <c r="Z206" s="218"/>
      <c r="AA206" s="218"/>
      <c r="AB206" s="209"/>
      <c r="AC206" s="26"/>
      <c r="AD206" s="139" t="e">
        <f>VLOOKUP(A203,'Payroll master 总表'!B:AY,33,FALSE)</f>
        <v>#REF!</v>
      </c>
      <c r="AE206" s="23" t="s">
        <v>82</v>
      </c>
      <c r="AF206" s="103"/>
      <c r="AG206" s="33"/>
      <c r="AH206" s="33"/>
      <c r="AI206" s="33"/>
      <c r="AJ206" s="33"/>
      <c r="AK206" s="33"/>
      <c r="AL206" s="33"/>
      <c r="AM206" s="33"/>
      <c r="AN206" s="33"/>
      <c r="AO206" s="33"/>
      <c r="AP206" s="33"/>
      <c r="AQ206" s="33"/>
      <c r="AR206" s="33"/>
      <c r="AS206" s="33"/>
      <c r="AT206" s="33"/>
      <c r="AU206" s="33"/>
      <c r="AV206" s="33"/>
      <c r="AW206" s="33"/>
      <c r="AX206" s="33"/>
      <c r="AY206" s="33"/>
      <c r="AZ206" s="33"/>
      <c r="BA206" s="33"/>
      <c r="BB206" s="33"/>
      <c r="BC206" s="33"/>
      <c r="BD206" s="33"/>
      <c r="BE206" s="33"/>
      <c r="BF206" s="33"/>
      <c r="BG206" s="33"/>
      <c r="BH206" s="33"/>
      <c r="BI206" s="33"/>
      <c r="BJ206" s="33"/>
      <c r="BK206" s="33"/>
      <c r="BL206" s="33"/>
    </row>
    <row r="207" spans="1:64" s="43" customFormat="1" ht="18" customHeight="1">
      <c r="B207" s="54" t="s">
        <v>196</v>
      </c>
      <c r="C207" s="28"/>
      <c r="D207" s="28"/>
      <c r="E207" s="28"/>
      <c r="F207" s="28"/>
      <c r="G207" s="206"/>
      <c r="H207" s="206"/>
      <c r="I207" s="206"/>
      <c r="J207" s="206"/>
      <c r="K207" s="280"/>
      <c r="L207" s="282" t="e">
        <f>VLOOKUP(A203,'Payroll master 总表'!B:AY,18,FALSE)</f>
        <v>#REF!</v>
      </c>
      <c r="M207" s="206"/>
      <c r="N207" s="208"/>
      <c r="O207" s="283"/>
      <c r="P207" s="273"/>
      <c r="Q207" s="223"/>
      <c r="R207" s="987" t="e">
        <f>U204/26*L207</f>
        <v>#REF!</v>
      </c>
      <c r="S207" s="987"/>
      <c r="T207" s="284" t="s">
        <v>82</v>
      </c>
      <c r="U207" s="223"/>
      <c r="V207" s="223"/>
      <c r="W207" s="285"/>
      <c r="X207" s="278" t="s">
        <v>186</v>
      </c>
      <c r="Y207" s="218"/>
      <c r="Z207" s="218"/>
      <c r="AA207" s="218"/>
      <c r="AB207" s="209"/>
      <c r="AC207" s="26"/>
      <c r="AD207" s="139" t="e">
        <f>VLOOKUP(A203,'Payroll master 总表'!B:AY,37,FALSE)+'Payroll master 总表'!AM16</f>
        <v>#REF!</v>
      </c>
      <c r="AE207" s="23" t="s">
        <v>82</v>
      </c>
      <c r="AF207" s="103"/>
      <c r="AG207" s="33"/>
      <c r="AH207" s="33"/>
      <c r="AI207" s="33"/>
      <c r="AJ207" s="33"/>
      <c r="AK207" s="33"/>
      <c r="AL207" s="33"/>
      <c r="AM207" s="33"/>
      <c r="AN207" s="33"/>
      <c r="AO207" s="33"/>
      <c r="AP207" s="33"/>
      <c r="AQ207" s="33"/>
      <c r="AR207" s="33"/>
      <c r="AS207" s="33"/>
      <c r="AT207" s="33"/>
      <c r="AU207" s="33"/>
      <c r="AV207" s="33"/>
      <c r="AW207" s="33"/>
      <c r="AX207" s="33"/>
      <c r="AY207" s="33"/>
      <c r="AZ207" s="33"/>
      <c r="BA207" s="33"/>
      <c r="BB207" s="33"/>
      <c r="BC207" s="33"/>
      <c r="BD207" s="33"/>
      <c r="BE207" s="33"/>
      <c r="BF207" s="33"/>
      <c r="BG207" s="33"/>
      <c r="BH207" s="33"/>
      <c r="BI207" s="33"/>
      <c r="BJ207" s="33"/>
      <c r="BK207" s="33"/>
      <c r="BL207" s="33"/>
    </row>
    <row r="208" spans="1:64" s="43" customFormat="1" ht="18" customHeight="1">
      <c r="B208" s="27" t="s">
        <v>528</v>
      </c>
      <c r="C208" s="28"/>
      <c r="D208" s="28"/>
      <c r="E208" s="28"/>
      <c r="F208" s="28"/>
      <c r="G208" s="206"/>
      <c r="H208" s="206"/>
      <c r="I208" s="206"/>
      <c r="J208" s="206"/>
      <c r="K208" s="280"/>
      <c r="L208" s="282" t="e">
        <f>VLOOKUP(A203,'Payroll master 总表'!B:AY,21,FALSE)</f>
        <v>#REF!</v>
      </c>
      <c r="M208" s="206"/>
      <c r="N208" s="208"/>
      <c r="O208" s="283"/>
      <c r="P208" s="273"/>
      <c r="Q208" s="223"/>
      <c r="R208" s="987" t="e">
        <f>VLOOKUP(A203,'Payroll master 总表'!B:AY,29,FALSE)</f>
        <v>#REF!</v>
      </c>
      <c r="S208" s="987"/>
      <c r="T208" s="284" t="s">
        <v>82</v>
      </c>
      <c r="U208" s="223"/>
      <c r="V208" s="223"/>
      <c r="W208" s="285"/>
      <c r="X208" s="278" t="s">
        <v>455</v>
      </c>
      <c r="Y208" s="218"/>
      <c r="Z208" s="218"/>
      <c r="AA208" s="218"/>
      <c r="AB208" s="209"/>
      <c r="AC208" s="26"/>
      <c r="AD208" s="139" t="e">
        <f>VLOOKUP(A203,'Payroll master 总表'!B:AY,32,FALSE)</f>
        <v>#REF!</v>
      </c>
      <c r="AE208" s="23" t="s">
        <v>82</v>
      </c>
      <c r="AF208" s="103"/>
      <c r="AG208" s="33"/>
      <c r="AH208" s="33"/>
      <c r="AI208" s="33"/>
      <c r="AJ208" s="33"/>
      <c r="AK208" s="33"/>
      <c r="AL208" s="33"/>
      <c r="AM208" s="33"/>
      <c r="AN208" s="33"/>
      <c r="AO208" s="33"/>
      <c r="AP208" s="33"/>
      <c r="AQ208" s="33"/>
      <c r="AR208" s="33"/>
      <c r="AS208" s="33"/>
      <c r="AT208" s="33"/>
      <c r="AU208" s="33"/>
      <c r="AV208" s="33"/>
      <c r="AW208" s="33"/>
      <c r="AX208" s="33"/>
      <c r="AY208" s="33"/>
      <c r="AZ208" s="33"/>
      <c r="BA208" s="33"/>
      <c r="BB208" s="33"/>
      <c r="BC208" s="33"/>
      <c r="BD208" s="33"/>
      <c r="BE208" s="33"/>
      <c r="BF208" s="33"/>
      <c r="BG208" s="33"/>
      <c r="BH208" s="33"/>
      <c r="BI208" s="33"/>
      <c r="BJ208" s="33"/>
      <c r="BK208" s="33"/>
      <c r="BL208" s="33"/>
    </row>
    <row r="209" spans="2:64" s="43" customFormat="1" ht="18" customHeight="1">
      <c r="B209" s="58" t="s">
        <v>534</v>
      </c>
      <c r="C209" s="28"/>
      <c r="D209" s="28"/>
      <c r="E209" s="28"/>
      <c r="F209" s="28"/>
      <c r="G209" s="206"/>
      <c r="H209" s="206"/>
      <c r="I209" s="206"/>
      <c r="J209" s="206"/>
      <c r="K209" s="280"/>
      <c r="L209" s="282" t="e">
        <f>VLOOKUP(A203,'Payroll master 总表'!B:AY,20,FALSE)</f>
        <v>#REF!</v>
      </c>
      <c r="M209" s="206"/>
      <c r="N209" s="208"/>
      <c r="O209" s="283"/>
      <c r="P209" s="273"/>
      <c r="Q209" s="223"/>
      <c r="R209" s="987" t="e">
        <f>VLOOKUP(A203,'Payroll master 总表'!B:AY,27,FALSE)</f>
        <v>#REF!</v>
      </c>
      <c r="S209" s="987"/>
      <c r="T209" s="284" t="s">
        <v>82</v>
      </c>
      <c r="U209" s="223"/>
      <c r="V209" s="223"/>
      <c r="W209" s="285"/>
      <c r="X209" s="278" t="s">
        <v>189</v>
      </c>
      <c r="Y209" s="218"/>
      <c r="Z209" s="218"/>
      <c r="AA209" s="218"/>
      <c r="AB209" s="209"/>
      <c r="AC209" s="26"/>
      <c r="AD209" s="139" t="e">
        <f>VLOOKUP(A203,'Payroll master 总表'!B:AY,31,FALSE)</f>
        <v>#REF!</v>
      </c>
      <c r="AE209" s="23" t="s">
        <v>82</v>
      </c>
      <c r="AF209" s="103"/>
      <c r="AG209" s="33"/>
      <c r="AH209" s="33"/>
      <c r="AI209" s="33"/>
      <c r="AJ209" s="33"/>
      <c r="AK209" s="33"/>
      <c r="AL209" s="33"/>
      <c r="AM209" s="33"/>
      <c r="AN209" s="33"/>
      <c r="AO209" s="33"/>
      <c r="AP209" s="33"/>
      <c r="AQ209" s="33"/>
      <c r="AR209" s="33"/>
      <c r="AS209" s="33"/>
      <c r="AT209" s="33"/>
      <c r="AU209" s="33"/>
      <c r="AV209" s="33"/>
      <c r="AW209" s="33"/>
      <c r="AX209" s="33"/>
      <c r="AY209" s="33"/>
      <c r="AZ209" s="33"/>
      <c r="BA209" s="33"/>
      <c r="BB209" s="33"/>
      <c r="BC209" s="33"/>
      <c r="BD209" s="33"/>
      <c r="BE209" s="33"/>
      <c r="BF209" s="33"/>
      <c r="BG209" s="33"/>
      <c r="BH209" s="33"/>
      <c r="BI209" s="33"/>
      <c r="BJ209" s="33"/>
      <c r="BK209" s="33"/>
      <c r="BL209" s="33"/>
    </row>
    <row r="210" spans="2:64" s="43" customFormat="1" ht="18" customHeight="1">
      <c r="B210" s="58" t="s">
        <v>195</v>
      </c>
      <c r="C210" s="28"/>
      <c r="D210" s="28"/>
      <c r="E210" s="28"/>
      <c r="F210" s="28"/>
      <c r="G210" s="206"/>
      <c r="H210" s="206"/>
      <c r="I210" s="206"/>
      <c r="J210" s="206"/>
      <c r="K210" s="280"/>
      <c r="L210" s="282" t="e">
        <f>VLOOKUP(A203,'Payroll master 总表'!B:AY,17,FALSE)</f>
        <v>#REF!</v>
      </c>
      <c r="M210" s="206"/>
      <c r="N210" s="208"/>
      <c r="O210" s="283"/>
      <c r="P210" s="273"/>
      <c r="Q210" s="223"/>
      <c r="R210" s="987" t="e">
        <f>U204/26*L210</f>
        <v>#REF!</v>
      </c>
      <c r="S210" s="987"/>
      <c r="T210" s="284" t="s">
        <v>82</v>
      </c>
      <c r="U210" s="223"/>
      <c r="V210" s="223"/>
      <c r="W210" s="285"/>
      <c r="X210" s="278" t="s">
        <v>188</v>
      </c>
      <c r="Y210" s="218"/>
      <c r="Z210" s="218"/>
      <c r="AA210" s="218"/>
      <c r="AB210" s="209"/>
      <c r="AC210" s="26"/>
      <c r="AD210" s="139" t="e">
        <f>VLOOKUP(A203,'Payroll master 总表'!B:AY,36,FALSE)</f>
        <v>#REF!</v>
      </c>
      <c r="AE210" s="23" t="s">
        <v>82</v>
      </c>
      <c r="AF210" s="103"/>
      <c r="AG210" s="33"/>
      <c r="AH210" s="33"/>
      <c r="AI210" s="33"/>
      <c r="AJ210" s="33"/>
      <c r="AK210" s="33"/>
      <c r="AL210" s="33"/>
      <c r="AM210" s="33"/>
      <c r="AN210" s="33"/>
      <c r="AO210" s="33"/>
      <c r="AP210" s="33"/>
      <c r="AQ210" s="33"/>
      <c r="AR210" s="33"/>
      <c r="AS210" s="33"/>
      <c r="AT210" s="33"/>
      <c r="AU210" s="33"/>
      <c r="AV210" s="33"/>
      <c r="AW210" s="33"/>
      <c r="AX210" s="33"/>
      <c r="AY210" s="33"/>
      <c r="AZ210" s="33"/>
      <c r="BA210" s="33"/>
      <c r="BB210" s="33"/>
      <c r="BC210" s="33"/>
      <c r="BD210" s="33"/>
      <c r="BE210" s="33"/>
      <c r="BF210" s="33"/>
      <c r="BG210" s="33"/>
      <c r="BH210" s="33"/>
      <c r="BI210" s="33"/>
      <c r="BJ210" s="33"/>
      <c r="BK210" s="33"/>
      <c r="BL210" s="33"/>
    </row>
    <row r="211" spans="2:64" s="43" customFormat="1" ht="18" customHeight="1">
      <c r="B211" s="27" t="s">
        <v>179</v>
      </c>
      <c r="C211" s="28"/>
      <c r="D211" s="28"/>
      <c r="E211" s="28"/>
      <c r="F211" s="28"/>
      <c r="G211" s="218"/>
      <c r="H211" s="218"/>
      <c r="I211" s="218"/>
      <c r="J211" s="206"/>
      <c r="K211" s="280"/>
      <c r="L211" s="286"/>
      <c r="M211" s="206"/>
      <c r="N211" s="208"/>
      <c r="O211" s="283"/>
      <c r="P211" s="273"/>
      <c r="Q211" s="223"/>
      <c r="R211" s="987" t="e">
        <f>SUM(R207:S210)</f>
        <v>#REF!</v>
      </c>
      <c r="S211" s="987"/>
      <c r="T211" s="284" t="s">
        <v>82</v>
      </c>
      <c r="U211" s="223"/>
      <c r="V211" s="223"/>
      <c r="W211" s="285"/>
      <c r="X211" s="278" t="s">
        <v>190</v>
      </c>
      <c r="Y211" s="218"/>
      <c r="Z211" s="218"/>
      <c r="AA211" s="218"/>
      <c r="AB211" s="209"/>
      <c r="AC211" s="988" t="e">
        <f>R211+R213+R214+R215+AD203+AD204+AD205+AD206+AD207+AD208+AD209+AD210</f>
        <v>#REF!</v>
      </c>
      <c r="AD211" s="989"/>
      <c r="AE211" s="33"/>
      <c r="AF211" s="103"/>
      <c r="AG211" s="33"/>
      <c r="AH211" s="33"/>
      <c r="AI211" s="33"/>
      <c r="AJ211" s="33"/>
      <c r="AK211" s="33"/>
      <c r="AL211" s="33"/>
      <c r="AM211" s="33"/>
      <c r="AN211" s="33"/>
      <c r="AO211" s="33"/>
      <c r="AP211" s="33"/>
      <c r="AQ211" s="33"/>
      <c r="AR211" s="33"/>
      <c r="AS211" s="33"/>
      <c r="AT211" s="33"/>
      <c r="AU211" s="33"/>
      <c r="AV211" s="33"/>
      <c r="AW211" s="33"/>
      <c r="AX211" s="33"/>
      <c r="AY211" s="33"/>
      <c r="AZ211" s="33"/>
      <c r="BA211" s="33"/>
      <c r="BB211" s="33"/>
      <c r="BC211" s="33"/>
      <c r="BD211" s="33"/>
      <c r="BE211" s="33"/>
      <c r="BF211" s="33"/>
      <c r="BG211" s="33"/>
      <c r="BH211" s="33"/>
      <c r="BI211" s="33"/>
      <c r="BJ211" s="33"/>
      <c r="BK211" s="33"/>
      <c r="BL211" s="33"/>
    </row>
    <row r="212" spans="2:64" s="43" customFormat="1" ht="18" customHeight="1">
      <c r="B212" s="58" t="s">
        <v>197</v>
      </c>
      <c r="C212" s="28"/>
      <c r="D212" s="28"/>
      <c r="E212" s="28"/>
      <c r="F212" s="28"/>
      <c r="G212" s="206"/>
      <c r="H212" s="206"/>
      <c r="I212" s="206"/>
      <c r="J212" s="206"/>
      <c r="K212" s="280"/>
      <c r="L212" s="287" t="s">
        <v>77</v>
      </c>
      <c r="M212" s="288"/>
      <c r="N212" s="211"/>
      <c r="O212" s="278" t="s">
        <v>199</v>
      </c>
      <c r="P212" s="210"/>
      <c r="Q212" s="210"/>
      <c r="R212" s="210"/>
      <c r="S212" s="210"/>
      <c r="T212" s="210"/>
      <c r="U212" s="210"/>
      <c r="V212" s="210"/>
      <c r="W212" s="289"/>
      <c r="X212" s="278" t="s">
        <v>433</v>
      </c>
      <c r="Y212" s="218"/>
      <c r="Z212" s="230"/>
      <c r="AA212" s="290"/>
      <c r="AB212" s="228"/>
      <c r="AC212" s="135" t="e">
        <f>VLOOKUP(A203,'Payroll master 总表'!B:AY,45,FALSE)</f>
        <v>#REF!</v>
      </c>
      <c r="AD212" s="33"/>
      <c r="AE212" s="61"/>
      <c r="AF212" s="245"/>
      <c r="AG212" s="33"/>
      <c r="AH212" s="33"/>
      <c r="AI212" s="33"/>
      <c r="AJ212" s="33"/>
      <c r="AK212" s="33"/>
      <c r="AL212" s="33"/>
      <c r="AM212" s="33"/>
      <c r="AN212" s="33"/>
      <c r="AO212" s="33"/>
      <c r="AP212" s="33"/>
      <c r="AQ212" s="33"/>
      <c r="AR212" s="33"/>
      <c r="AS212" s="33"/>
      <c r="AT212" s="33"/>
      <c r="AU212" s="33"/>
      <c r="AV212" s="33"/>
      <c r="AW212" s="33"/>
      <c r="AX212" s="33"/>
      <c r="AY212" s="33"/>
      <c r="AZ212" s="33"/>
      <c r="BA212" s="33"/>
      <c r="BB212" s="33"/>
      <c r="BC212" s="33"/>
      <c r="BD212" s="33"/>
      <c r="BE212" s="33"/>
      <c r="BF212" s="33"/>
      <c r="BG212" s="33"/>
      <c r="BH212" s="33"/>
      <c r="BI212" s="33"/>
      <c r="BJ212" s="33"/>
      <c r="BK212" s="33"/>
      <c r="BL212" s="33"/>
    </row>
    <row r="213" spans="2:64" s="43" customFormat="1" ht="18" customHeight="1">
      <c r="B213" s="58" t="s">
        <v>180</v>
      </c>
      <c r="C213" s="28"/>
      <c r="D213" s="28"/>
      <c r="E213" s="28"/>
      <c r="F213" s="28"/>
      <c r="G213" s="206"/>
      <c r="H213" s="206"/>
      <c r="I213" s="206"/>
      <c r="J213" s="206"/>
      <c r="K213" s="280"/>
      <c r="L213" s="282" t="e">
        <f>VLOOKUP(A203,'Payroll master 总表'!B:AY,19,FALSE)</f>
        <v>#REF!</v>
      </c>
      <c r="M213" s="206"/>
      <c r="N213" s="208"/>
      <c r="O213" s="283"/>
      <c r="P213" s="273"/>
      <c r="Q213" s="224"/>
      <c r="R213" s="990" t="e">
        <f>VLOOKUP(A203,'Payroll master 总表'!B:AY,26,FALSE)</f>
        <v>#REF!</v>
      </c>
      <c r="S213" s="990"/>
      <c r="T213" s="224" t="s">
        <v>82</v>
      </c>
      <c r="U213" s="224"/>
      <c r="V213" s="224"/>
      <c r="W213" s="228"/>
      <c r="X213" s="278" t="s">
        <v>861</v>
      </c>
      <c r="Y213" s="218"/>
      <c r="Z213" s="230"/>
      <c r="AA213" s="199"/>
      <c r="AB213" s="224"/>
      <c r="AC213" s="34"/>
      <c r="AD213" s="57"/>
      <c r="AE213" s="999" t="e">
        <f>VLOOKUP(A203,'Payroll master 总表'!B:AY,42,FALSE)</f>
        <v>#REF!</v>
      </c>
      <c r="AF213" s="1000"/>
      <c r="AG213" s="33"/>
      <c r="AH213" s="33"/>
      <c r="AI213" s="33"/>
      <c r="AJ213" s="33"/>
      <c r="AK213" s="33"/>
      <c r="AL213" s="33"/>
      <c r="AM213" s="33"/>
      <c r="AN213" s="33"/>
      <c r="AO213" s="33"/>
      <c r="AP213" s="33"/>
      <c r="AQ213" s="33"/>
      <c r="AR213" s="33"/>
      <c r="AS213" s="33"/>
      <c r="AT213" s="33"/>
      <c r="AU213" s="33"/>
      <c r="AV213" s="33"/>
      <c r="AW213" s="33"/>
      <c r="AX213" s="33"/>
      <c r="AY213" s="33"/>
      <c r="AZ213" s="33"/>
      <c r="BA213" s="33"/>
      <c r="BB213" s="33"/>
      <c r="BC213" s="33"/>
      <c r="BD213" s="33"/>
      <c r="BE213" s="33"/>
      <c r="BF213" s="33"/>
      <c r="BG213" s="33"/>
      <c r="BH213" s="33"/>
      <c r="BI213" s="33"/>
      <c r="BJ213" s="33"/>
      <c r="BK213" s="33"/>
      <c r="BL213" s="33"/>
    </row>
    <row r="214" spans="2:64" s="43" customFormat="1" ht="18" customHeight="1">
      <c r="B214" s="58" t="s">
        <v>181</v>
      </c>
      <c r="C214" s="28"/>
      <c r="D214" s="28"/>
      <c r="E214" s="28"/>
      <c r="F214" s="28"/>
      <c r="G214" s="206"/>
      <c r="H214" s="206"/>
      <c r="I214" s="206"/>
      <c r="J214" s="206"/>
      <c r="K214" s="280"/>
      <c r="L214" s="282" t="e">
        <f>VLOOKUP(A203,'Payroll master 总表'!B:AY,22,FALSE)</f>
        <v>#REF!</v>
      </c>
      <c r="M214" s="206"/>
      <c r="N214" s="208"/>
      <c r="O214" s="283"/>
      <c r="P214" s="273"/>
      <c r="Q214" s="224"/>
      <c r="R214" s="990" t="e">
        <f>VLOOKUP(A203,'Payroll master 总表'!B:AY,28,FALSE)</f>
        <v>#REF!</v>
      </c>
      <c r="S214" s="990"/>
      <c r="T214" s="224" t="s">
        <v>82</v>
      </c>
      <c r="U214" s="224"/>
      <c r="V214" s="224"/>
      <c r="W214" s="228"/>
      <c r="X214" s="291" t="s">
        <v>244</v>
      </c>
      <c r="Y214" s="218"/>
      <c r="Z214" s="218"/>
      <c r="AA214" s="230"/>
      <c r="AB214" s="229"/>
      <c r="AC214" s="76"/>
      <c r="AD214" s="57" t="e">
        <f>VLOOKUP(A203,'Payroll master 总表'!B:AY,44,FALSE)</f>
        <v>#REF!</v>
      </c>
      <c r="AE214" s="541"/>
      <c r="AF214" s="542"/>
      <c r="AG214" s="33"/>
      <c r="AH214" s="33"/>
      <c r="AI214" s="33"/>
      <c r="AJ214" s="33"/>
      <c r="AK214" s="33"/>
      <c r="AL214" s="33"/>
      <c r="AM214" s="33"/>
      <c r="AN214" s="33"/>
      <c r="AO214" s="33"/>
      <c r="AP214" s="33"/>
      <c r="AQ214" s="33"/>
      <c r="AR214" s="33"/>
      <c r="AS214" s="33"/>
      <c r="AT214" s="33"/>
      <c r="AU214" s="33"/>
      <c r="AV214" s="33"/>
      <c r="AW214" s="33"/>
      <c r="AX214" s="33"/>
      <c r="AY214" s="33"/>
      <c r="AZ214" s="33"/>
      <c r="BA214" s="33"/>
      <c r="BB214" s="33"/>
      <c r="BC214" s="33"/>
      <c r="BD214" s="33"/>
      <c r="BE214" s="33"/>
      <c r="BF214" s="33"/>
      <c r="BG214" s="33"/>
      <c r="BH214" s="33"/>
      <c r="BI214" s="33"/>
      <c r="BJ214" s="33"/>
      <c r="BK214" s="33"/>
      <c r="BL214" s="33"/>
    </row>
    <row r="215" spans="2:64" ht="18" customHeight="1">
      <c r="B215" s="59" t="s">
        <v>182</v>
      </c>
      <c r="C215" s="56"/>
      <c r="D215" s="56"/>
      <c r="E215" s="56"/>
      <c r="F215" s="56"/>
      <c r="G215" s="219"/>
      <c r="H215" s="219"/>
      <c r="I215" s="219"/>
      <c r="J215" s="219"/>
      <c r="K215" s="292"/>
      <c r="L215" s="293" t="e">
        <f>VLOOKUP(A203,'Payroll master 总表'!B:AY,23,FALSE)</f>
        <v>#REF!</v>
      </c>
      <c r="M215" s="219"/>
      <c r="N215" s="212"/>
      <c r="O215" s="294"/>
      <c r="P215" s="295"/>
      <c r="Q215" s="225"/>
      <c r="R215" s="981" t="e">
        <f>VLOOKUP(A203,'Payroll master 总表'!B:AY,30,FALSE)</f>
        <v>#REF!</v>
      </c>
      <c r="S215" s="981"/>
      <c r="T215" s="225" t="s">
        <v>82</v>
      </c>
      <c r="U215" s="225"/>
      <c r="V215" s="225"/>
      <c r="W215" s="225"/>
      <c r="X215" s="278" t="s">
        <v>194</v>
      </c>
      <c r="Y215" s="218"/>
      <c r="Z215" s="218"/>
      <c r="AA215" s="218"/>
      <c r="AB215" s="230"/>
      <c r="AC215" s="26"/>
      <c r="AD215" s="57" t="e">
        <f>AE213+AD214</f>
        <v>#REF!</v>
      </c>
      <c r="AE215" s="49"/>
      <c r="AF215" s="73"/>
      <c r="AG215" s="33"/>
    </row>
    <row r="216" spans="2:64" ht="18" customHeight="1">
      <c r="B216" s="29"/>
      <c r="C216" s="30"/>
      <c r="D216" s="31"/>
      <c r="E216" s="30"/>
      <c r="F216" s="32"/>
      <c r="G216" s="220"/>
      <c r="H216" s="220"/>
      <c r="I216" s="220"/>
      <c r="J216" s="220"/>
      <c r="S216" s="220"/>
      <c r="T216" s="220"/>
      <c r="U216" s="220"/>
      <c r="X216" s="297" t="s">
        <v>191</v>
      </c>
      <c r="Y216" s="218"/>
      <c r="Z216" s="218"/>
      <c r="AA216" s="218"/>
      <c r="AB216" s="230"/>
      <c r="AC216" s="982" t="e">
        <f>ROUND((AC211-AD215-AC212),2)</f>
        <v>#REF!</v>
      </c>
      <c r="AD216" s="983"/>
      <c r="AE216" s="49"/>
      <c r="AF216" s="73"/>
      <c r="AG216" s="33"/>
    </row>
    <row r="217" spans="2:64" ht="18" customHeight="1">
      <c r="B217" s="35" t="s">
        <v>78</v>
      </c>
      <c r="C217" s="36"/>
      <c r="D217" s="36"/>
      <c r="E217" s="36"/>
      <c r="F217" s="36"/>
      <c r="G217" s="221"/>
      <c r="H217" s="221"/>
      <c r="I217" s="220"/>
      <c r="J217" s="220"/>
      <c r="S217" s="220"/>
      <c r="T217" s="220"/>
      <c r="U217" s="220"/>
      <c r="X217" s="298" t="s">
        <v>432</v>
      </c>
      <c r="Y217" s="299"/>
      <c r="Z217" s="280"/>
      <c r="AA217" s="206"/>
      <c r="AB217" s="231"/>
      <c r="AC217" s="63" t="e">
        <f>INT(AC216)</f>
        <v>#REF!</v>
      </c>
      <c r="AE217" s="62"/>
      <c r="AF217" s="80"/>
      <c r="AG217" s="33"/>
    </row>
    <row r="218" spans="2:64" ht="18" customHeight="1">
      <c r="B218" s="37"/>
      <c r="C218" s="38"/>
      <c r="D218" s="39"/>
      <c r="E218" s="38"/>
      <c r="F218" s="38"/>
      <c r="G218" s="202"/>
      <c r="H218" s="202"/>
      <c r="I218" s="220"/>
      <c r="J218" s="220"/>
      <c r="S218" s="220"/>
      <c r="T218" s="220"/>
      <c r="U218" s="220"/>
      <c r="X218" s="300" t="s">
        <v>192</v>
      </c>
      <c r="Y218" s="301"/>
      <c r="Z218" s="302"/>
      <c r="AA218" s="219"/>
      <c r="AB218" s="232"/>
      <c r="AC218" s="77" t="e">
        <f>ROUND((MOD(AC216,1)*4000),-2)</f>
        <v>#REF!</v>
      </c>
      <c r="AD218" s="45"/>
      <c r="AE218" s="45"/>
      <c r="AF218" s="81"/>
      <c r="AG218" s="33"/>
    </row>
    <row r="219" spans="2:64" ht="18" customHeight="1">
      <c r="B219" s="29"/>
      <c r="C219" s="30"/>
      <c r="D219" s="31"/>
      <c r="E219" s="30"/>
      <c r="F219" s="30"/>
      <c r="G219" s="220"/>
      <c r="H219" s="220"/>
      <c r="I219" s="220"/>
      <c r="J219" s="220"/>
      <c r="S219" s="220"/>
      <c r="T219" s="220"/>
      <c r="U219" s="220"/>
      <c r="Y219" s="221"/>
      <c r="Z219" s="303"/>
      <c r="AB219" s="233"/>
      <c r="AD219" s="82"/>
      <c r="AE219" s="82"/>
      <c r="AF219" s="84"/>
      <c r="AG219" s="33"/>
    </row>
    <row r="220" spans="2:64" ht="18" customHeight="1">
      <c r="B220" s="40" t="s">
        <v>79</v>
      </c>
      <c r="C220" s="41"/>
      <c r="D220" s="41"/>
      <c r="E220" s="41"/>
      <c r="AF220" s="101"/>
      <c r="AG220" s="33"/>
    </row>
    <row r="221" spans="2:64" s="10" customFormat="1" ht="18" customHeight="1">
      <c r="B221" s="237">
        <v>1</v>
      </c>
      <c r="C221" s="236">
        <v>2</v>
      </c>
      <c r="D221" s="236">
        <v>3</v>
      </c>
      <c r="E221" s="236">
        <v>4</v>
      </c>
      <c r="F221" s="670">
        <v>5</v>
      </c>
      <c r="G221" s="669">
        <v>6</v>
      </c>
      <c r="H221" s="237">
        <v>7</v>
      </c>
      <c r="I221" s="237">
        <v>8</v>
      </c>
      <c r="J221" s="670">
        <v>9</v>
      </c>
      <c r="K221" s="236">
        <v>10</v>
      </c>
      <c r="L221" s="236">
        <v>11</v>
      </c>
      <c r="M221" s="670">
        <v>12</v>
      </c>
      <c r="N221" s="669">
        <v>13</v>
      </c>
      <c r="O221" s="236">
        <v>14</v>
      </c>
      <c r="P221" s="237">
        <v>15</v>
      </c>
      <c r="Q221" s="236">
        <v>16</v>
      </c>
      <c r="R221" s="236">
        <v>17</v>
      </c>
      <c r="S221" s="236">
        <v>18</v>
      </c>
      <c r="T221" s="670">
        <v>19</v>
      </c>
      <c r="U221" s="669">
        <v>20</v>
      </c>
      <c r="V221" s="236">
        <v>21</v>
      </c>
      <c r="W221" s="237">
        <v>22</v>
      </c>
      <c r="X221" s="236">
        <v>23</v>
      </c>
      <c r="Y221" s="237">
        <v>24</v>
      </c>
      <c r="Z221" s="236">
        <v>25</v>
      </c>
      <c r="AA221" s="670">
        <v>26</v>
      </c>
      <c r="AB221" s="697">
        <v>27</v>
      </c>
      <c r="AC221" s="670">
        <v>28</v>
      </c>
      <c r="AD221" s="237">
        <v>29</v>
      </c>
      <c r="AE221" s="236">
        <v>30</v>
      </c>
      <c r="AF221" s="236">
        <v>31</v>
      </c>
      <c r="AG221" s="11"/>
      <c r="AH221" s="11"/>
      <c r="AI221" s="11"/>
      <c r="AJ221" s="11"/>
      <c r="AK221" s="11"/>
      <c r="AL221" s="11"/>
      <c r="AM221" s="11"/>
      <c r="AN221" s="11"/>
      <c r="AO221" s="11"/>
      <c r="AP221" s="11"/>
      <c r="AQ221" s="11"/>
      <c r="AR221" s="11"/>
      <c r="AS221" s="11"/>
      <c r="AT221" s="11"/>
      <c r="AU221" s="11"/>
      <c r="AV221" s="11"/>
      <c r="AW221" s="11"/>
      <c r="AX221" s="11"/>
      <c r="AY221" s="11"/>
      <c r="AZ221" s="11"/>
      <c r="BA221" s="11"/>
      <c r="BB221" s="11"/>
      <c r="BC221" s="11"/>
      <c r="BD221" s="11"/>
      <c r="BE221" s="11"/>
      <c r="BF221" s="11"/>
      <c r="BG221" s="11"/>
      <c r="BH221" s="11"/>
      <c r="BI221" s="11"/>
      <c r="BJ221" s="11"/>
      <c r="BK221" s="11"/>
      <c r="BL221" s="11"/>
    </row>
    <row r="222" spans="2:64" s="118" customFormat="1" ht="18" customHeight="1">
      <c r="B222" s="48" t="e">
        <f>VLOOKUP(A203,#REF!,276,FALSE)</f>
        <v>#REF!</v>
      </c>
      <c r="C222" s="48" t="e">
        <f>VLOOKUP(A203,#REF!,278,FALSE)</f>
        <v>#REF!</v>
      </c>
      <c r="D222" s="48" t="e">
        <f>VLOOKUP(A203,#REF!,280,FALSE)</f>
        <v>#REF!</v>
      </c>
      <c r="E222" s="48" t="e">
        <f>VLOOKUP(A203,#REF!,282,FALSE)</f>
        <v>#REF!</v>
      </c>
      <c r="F222" s="48" t="e">
        <f>VLOOKUP(A203,#REF!,284,FALSE)</f>
        <v>#REF!</v>
      </c>
      <c r="G222" s="48" t="e">
        <f>VLOOKUP(A203,#REF!,286,FALSE)</f>
        <v>#REF!</v>
      </c>
      <c r="H222" s="48" t="e">
        <f>VLOOKUP(A203,#REF!,288,FALSE)</f>
        <v>#REF!</v>
      </c>
      <c r="I222" s="48" t="e">
        <f>VLOOKUP(A203,#REF!,290,FALSE)</f>
        <v>#REF!</v>
      </c>
      <c r="J222" s="48" t="e">
        <f>VLOOKUP(A203,#REF!,292,FALSE)</f>
        <v>#REF!</v>
      </c>
      <c r="K222" s="48" t="e">
        <f>VLOOKUP(A203,#REF!,294,FALSE)</f>
        <v>#REF!</v>
      </c>
      <c r="L222" s="48" t="e">
        <f>VLOOKUP(A203,#REF!,296,FALSE)</f>
        <v>#REF!</v>
      </c>
      <c r="M222" s="48" t="e">
        <f>VLOOKUP(A203,#REF!,298,FALSE)</f>
        <v>#REF!</v>
      </c>
      <c r="N222" s="48" t="e">
        <f>VLOOKUP(A203,#REF!,300,FALSE)</f>
        <v>#REF!</v>
      </c>
      <c r="O222" s="48" t="e">
        <f>VLOOKUP(A203,#REF!,302,FALSE)</f>
        <v>#REF!</v>
      </c>
      <c r="P222" s="48" t="e">
        <f>VLOOKUP(A203,#REF!,304,FALSE)</f>
        <v>#REF!</v>
      </c>
      <c r="Q222" s="48" t="e">
        <f>VLOOKUP(A203,#REF!,306,FALSE)</f>
        <v>#REF!</v>
      </c>
      <c r="R222" s="48" t="e">
        <f>VLOOKUP(A203,#REF!,308,FALSE)</f>
        <v>#REF!</v>
      </c>
      <c r="S222" s="48" t="e">
        <f>VLOOKUP(A203,#REF!,310,FALSE)</f>
        <v>#REF!</v>
      </c>
      <c r="T222" s="48" t="e">
        <f>VLOOKUP(A203,#REF!,312,FALSE)</f>
        <v>#REF!</v>
      </c>
      <c r="U222" s="48" t="e">
        <f>VLOOKUP(A203,#REF!,314,FALSE)</f>
        <v>#REF!</v>
      </c>
      <c r="V222" s="48" t="e">
        <f>VLOOKUP(A203,#REF!,316,FALSE)</f>
        <v>#REF!</v>
      </c>
      <c r="W222" s="48" t="e">
        <f>VLOOKUP(A203,#REF!,318,FALSE)</f>
        <v>#REF!</v>
      </c>
      <c r="X222" s="48" t="e">
        <f>VLOOKUP(A203,#REF!,320,FALSE)</f>
        <v>#REF!</v>
      </c>
      <c r="Y222" s="48" t="e">
        <f>VLOOKUP(A203,#REF!,322,FALSE)</f>
        <v>#REF!</v>
      </c>
      <c r="Z222" s="48" t="e">
        <f>VLOOKUP(A203,#REF!,324,FALSE)</f>
        <v>#REF!</v>
      </c>
      <c r="AA222" s="48" t="e">
        <f>VLOOKUP(A203,#REF!,326,FALSE)</f>
        <v>#REF!</v>
      </c>
      <c r="AB222" s="48" t="e">
        <f>VLOOKUP(A203,#REF!,328,FALSE)</f>
        <v>#REF!</v>
      </c>
      <c r="AC222" s="48" t="e">
        <f>VLOOKUP(A203,#REF!,330,FALSE)</f>
        <v>#REF!</v>
      </c>
      <c r="AD222" s="48" t="e">
        <f>VLOOKUP(A203,#REF!,332,FALSE)</f>
        <v>#REF!</v>
      </c>
      <c r="AE222" s="48" t="e">
        <f>VLOOKUP(A203,#REF!,334,FALSE)</f>
        <v>#REF!</v>
      </c>
      <c r="AF222" s="48" t="e">
        <f>VLOOKUP(A203,#REF!,336,FALSE)</f>
        <v>#REF!</v>
      </c>
      <c r="AG222" s="119"/>
      <c r="AH222" s="119"/>
      <c r="AI222" s="119"/>
      <c r="AJ222" s="119"/>
      <c r="AK222" s="119"/>
      <c r="AL222" s="119"/>
      <c r="AM222" s="119"/>
      <c r="AN222" s="119"/>
      <c r="AO222" s="119"/>
      <c r="AP222" s="119"/>
      <c r="AQ222" s="119"/>
      <c r="AR222" s="119"/>
      <c r="AS222" s="119"/>
      <c r="AT222" s="119"/>
      <c r="AU222" s="119"/>
      <c r="AV222" s="119"/>
      <c r="AW222" s="119"/>
      <c r="AX222" s="119"/>
      <c r="AY222" s="119"/>
      <c r="AZ222" s="119"/>
      <c r="BA222" s="119"/>
      <c r="BB222" s="119"/>
      <c r="BC222" s="119"/>
      <c r="BD222" s="119"/>
      <c r="BE222" s="119"/>
      <c r="BF222" s="119"/>
      <c r="BG222" s="119"/>
      <c r="BH222" s="119"/>
      <c r="BI222" s="119"/>
      <c r="BJ222" s="119"/>
      <c r="BK222" s="119"/>
      <c r="BL222" s="119"/>
    </row>
    <row r="223" spans="2:64" s="118" customFormat="1" ht="18" customHeight="1">
      <c r="B223" s="48" t="e">
        <f>VLOOKUP(A203,#REF!,53,FALSE)</f>
        <v>#REF!</v>
      </c>
      <c r="C223" s="48" t="e">
        <f>VLOOKUP(A203,#REF!,54,FALSE)</f>
        <v>#REF!</v>
      </c>
      <c r="D223" s="48" t="e">
        <f>VLOOKUP(A203,#REF!,55,FALSE)</f>
        <v>#REF!</v>
      </c>
      <c r="E223" s="48" t="e">
        <f>VLOOKUP(A203,#REF!,56,FALSE)</f>
        <v>#REF!</v>
      </c>
      <c r="F223" s="48" t="e">
        <f>VLOOKUP(A203,#REF!,57,FALSE)</f>
        <v>#REF!</v>
      </c>
      <c r="G223" s="48" t="e">
        <f>VLOOKUP(A203,#REF!,58,FALSE)</f>
        <v>#REF!</v>
      </c>
      <c r="H223" s="48" t="e">
        <f>VLOOKUP(A203,#REF!,59,FALSE)</f>
        <v>#REF!</v>
      </c>
      <c r="I223" s="48" t="e">
        <f>VLOOKUP(A203,#REF!,60,FALSE)</f>
        <v>#REF!</v>
      </c>
      <c r="J223" s="48" t="e">
        <f>VLOOKUP(A203,#REF!,61,FALSE)</f>
        <v>#REF!</v>
      </c>
      <c r="K223" s="48" t="e">
        <f>VLOOKUP(A203,#REF!,62,FALSE)</f>
        <v>#REF!</v>
      </c>
      <c r="L223" s="48" t="e">
        <f>VLOOKUP(A203,#REF!,63,FALSE)</f>
        <v>#REF!</v>
      </c>
      <c r="M223" s="48" t="e">
        <f>VLOOKUP(A203,#REF!,64,FALSE)</f>
        <v>#REF!</v>
      </c>
      <c r="N223" s="48" t="e">
        <f>VLOOKUP(A203,#REF!,65,FALSE)</f>
        <v>#REF!</v>
      </c>
      <c r="O223" s="48" t="e">
        <f>VLOOKUP(A203,#REF!,66,FALSE)</f>
        <v>#REF!</v>
      </c>
      <c r="P223" s="48" t="e">
        <f>VLOOKUP(A203,#REF!,67,FALSE)</f>
        <v>#REF!</v>
      </c>
      <c r="Q223" s="48" t="e">
        <f>VLOOKUP(A203,#REF!,68,FALSE)</f>
        <v>#REF!</v>
      </c>
      <c r="R223" s="48" t="e">
        <f>VLOOKUP(A203,#REF!,69,FALSE)</f>
        <v>#REF!</v>
      </c>
      <c r="S223" s="48" t="e">
        <f>VLOOKUP(A203,#REF!,70,FALSE)</f>
        <v>#REF!</v>
      </c>
      <c r="T223" s="48" t="e">
        <f>VLOOKUP(A203,#REF!,71,FALSE)</f>
        <v>#REF!</v>
      </c>
      <c r="U223" s="48" t="e">
        <f>VLOOKUP(A203,#REF!,72,FALSE)</f>
        <v>#REF!</v>
      </c>
      <c r="V223" s="48" t="e">
        <f>VLOOKUP(A203,#REF!,73,FALSE)</f>
        <v>#REF!</v>
      </c>
      <c r="W223" s="48" t="e">
        <f>VLOOKUP(A203,#REF!,74,FALSE)</f>
        <v>#REF!</v>
      </c>
      <c r="X223" s="48" t="e">
        <f>VLOOKUP(A203,#REF!,75,FALSE)</f>
        <v>#REF!</v>
      </c>
      <c r="Y223" s="48" t="e">
        <f>VLOOKUP(A203,#REF!,76,FALSE)</f>
        <v>#REF!</v>
      </c>
      <c r="Z223" s="48" t="e">
        <f>VLOOKUP(A203,#REF!,77,FALSE)</f>
        <v>#REF!</v>
      </c>
      <c r="AA223" s="48" t="e">
        <f>VLOOKUP(A203,#REF!,78,FALSE)</f>
        <v>#REF!</v>
      </c>
      <c r="AB223" s="48" t="e">
        <f>VLOOKUP(A203,#REF!,79,FALSE)</f>
        <v>#REF!</v>
      </c>
      <c r="AC223" s="48" t="e">
        <f>VLOOKUP(A203,#REF!,80,FALSE)</f>
        <v>#REF!</v>
      </c>
      <c r="AD223" s="48" t="e">
        <f>VLOOKUP(A203,#REF!,81,FALSE)</f>
        <v>#REF!</v>
      </c>
      <c r="AE223" s="48" t="e">
        <f>VLOOKUP(A203,#REF!,82,FALSE)</f>
        <v>#REF!</v>
      </c>
      <c r="AF223" s="48" t="e">
        <f>VLOOKUP(A203,#REF!,83,FALSE)</f>
        <v>#REF!</v>
      </c>
      <c r="AG223" s="119"/>
      <c r="AH223" s="119"/>
      <c r="AI223" s="119"/>
      <c r="AJ223" s="119"/>
      <c r="AK223" s="119"/>
      <c r="AL223" s="119"/>
      <c r="AM223" s="119"/>
      <c r="AN223" s="119"/>
      <c r="AO223" s="119"/>
      <c r="AP223" s="119"/>
      <c r="AQ223" s="119"/>
      <c r="AR223" s="119"/>
      <c r="AS223" s="119"/>
      <c r="AT223" s="119"/>
      <c r="AU223" s="119"/>
      <c r="AV223" s="119"/>
      <c r="AW223" s="119"/>
      <c r="AX223" s="119"/>
      <c r="AY223" s="119"/>
      <c r="AZ223" s="119"/>
      <c r="BA223" s="119"/>
      <c r="BB223" s="119"/>
      <c r="BC223" s="119"/>
      <c r="BD223" s="119"/>
      <c r="BE223" s="119"/>
      <c r="BF223" s="119"/>
      <c r="BG223" s="119"/>
      <c r="BH223" s="119"/>
      <c r="BI223" s="119"/>
      <c r="BJ223" s="119"/>
      <c r="BK223" s="119"/>
      <c r="BL223" s="119"/>
    </row>
    <row r="224" spans="2:64" s="120" customFormat="1" ht="18" customHeight="1">
      <c r="B224" s="48" t="e">
        <f>VLOOKUP(A203,#REF!,277,FALSE)</f>
        <v>#REF!</v>
      </c>
      <c r="C224" s="48" t="e">
        <f>VLOOKUP(A203,#REF!,279,FALSE)</f>
        <v>#REF!</v>
      </c>
      <c r="D224" s="48" t="e">
        <f>VLOOKUP(A203,#REF!,281,FALSE)</f>
        <v>#REF!</v>
      </c>
      <c r="E224" s="48" t="e">
        <f>VLOOKUP(A203,#REF!,283,FALSE)</f>
        <v>#REF!</v>
      </c>
      <c r="F224" s="48" t="e">
        <f>VLOOKUP(A203,#REF!,285,FALSE)</f>
        <v>#REF!</v>
      </c>
      <c r="G224" s="48" t="e">
        <f>VLOOKUP(A203,#REF!,287,FALSE)</f>
        <v>#REF!</v>
      </c>
      <c r="H224" s="48" t="e">
        <f>VLOOKUP(A203,#REF!,289,FALSE)</f>
        <v>#REF!</v>
      </c>
      <c r="I224" s="48" t="e">
        <f>VLOOKUP(A203,#REF!,291,FALSE)</f>
        <v>#REF!</v>
      </c>
      <c r="J224" s="48" t="e">
        <f>VLOOKUP(A203,#REF!,293,FALSE)</f>
        <v>#REF!</v>
      </c>
      <c r="K224" s="48" t="e">
        <f>VLOOKUP(A203,#REF!,295,FALSE)</f>
        <v>#REF!</v>
      </c>
      <c r="L224" s="48" t="e">
        <f>VLOOKUP(A203,#REF!,297,FALSE)</f>
        <v>#REF!</v>
      </c>
      <c r="M224" s="48" t="e">
        <f>VLOOKUP(A203,#REF!,299,FALSE)</f>
        <v>#REF!</v>
      </c>
      <c r="N224" s="48" t="e">
        <f>VLOOKUP(A203,#REF!,301,FALSE)</f>
        <v>#REF!</v>
      </c>
      <c r="O224" s="48" t="e">
        <f>VLOOKUP(A203,#REF!,303,FALSE)</f>
        <v>#REF!</v>
      </c>
      <c r="P224" s="48" t="e">
        <f>VLOOKUP(A203,#REF!,305,FALSE)</f>
        <v>#REF!</v>
      </c>
      <c r="Q224" s="48" t="e">
        <f>VLOOKUP(A203,#REF!,307,FALSE)</f>
        <v>#REF!</v>
      </c>
      <c r="R224" s="48" t="e">
        <f>VLOOKUP(A203,#REF!,309,FALSE)</f>
        <v>#REF!</v>
      </c>
      <c r="S224" s="48" t="e">
        <f>VLOOKUP(A203,#REF!,311,FALSE)</f>
        <v>#REF!</v>
      </c>
      <c r="T224" s="48" t="e">
        <f>VLOOKUP(A203,#REF!,313,FALSE)</f>
        <v>#REF!</v>
      </c>
      <c r="U224" s="48" t="e">
        <f>VLOOKUP(A203,#REF!,315,FALSE)</f>
        <v>#REF!</v>
      </c>
      <c r="V224" s="48" t="e">
        <f>VLOOKUP(A203,#REF!,317,FALSE)</f>
        <v>#REF!</v>
      </c>
      <c r="W224" s="48" t="e">
        <f>VLOOKUP(A203,#REF!,319,FALSE)</f>
        <v>#REF!</v>
      </c>
      <c r="X224" s="48" t="e">
        <f>VLOOKUP(A203,#REF!,321,FALSE)</f>
        <v>#REF!</v>
      </c>
      <c r="Y224" s="48" t="e">
        <f>VLOOKUP(A203,#REF!,323,FALSE)</f>
        <v>#REF!</v>
      </c>
      <c r="Z224" s="48" t="e">
        <f>VLOOKUP(A203,#REF!,325,FALSE)</f>
        <v>#REF!</v>
      </c>
      <c r="AA224" s="48" t="e">
        <f>VLOOKUP(A203,#REF!,327,FALSE)</f>
        <v>#REF!</v>
      </c>
      <c r="AB224" s="48" t="e">
        <f>VLOOKUP(A203,#REF!,329,FALSE)</f>
        <v>#REF!</v>
      </c>
      <c r="AC224" s="48" t="e">
        <f>VLOOKUP(A203,#REF!,331,FALSE)</f>
        <v>#REF!</v>
      </c>
      <c r="AD224" s="48" t="e">
        <f>VLOOKUP(A203,#REF!,333,FALSE)</f>
        <v>#REF!</v>
      </c>
      <c r="AE224" s="48" t="e">
        <f>VLOOKUP(A203,#REF!,335,FALSE)</f>
        <v>#REF!</v>
      </c>
      <c r="AF224" s="48" t="e">
        <f>VLOOKUP(A203,#REF!,337,FALSE)</f>
        <v>#REF!</v>
      </c>
      <c r="AG224" s="121"/>
      <c r="AH224" s="121"/>
      <c r="AI224" s="121"/>
      <c r="AJ224" s="121"/>
      <c r="AK224" s="121"/>
      <c r="AL224" s="121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1"/>
      <c r="BD224" s="121"/>
      <c r="BE224" s="121"/>
      <c r="BF224" s="121"/>
      <c r="BG224" s="121"/>
      <c r="BH224" s="121"/>
      <c r="BI224" s="121"/>
      <c r="BJ224" s="121"/>
      <c r="BK224" s="121"/>
      <c r="BL224" s="121"/>
    </row>
    <row r="225" spans="1:64" s="120" customFormat="1" ht="18" customHeight="1">
      <c r="B225" s="980"/>
      <c r="C225" s="980"/>
      <c r="D225" s="980"/>
      <c r="E225" s="980"/>
      <c r="F225" s="980"/>
      <c r="G225" s="980"/>
      <c r="H225" s="980"/>
      <c r="I225" s="980"/>
      <c r="J225" s="980"/>
      <c r="K225" s="980"/>
      <c r="L225" s="980"/>
      <c r="M225" s="980"/>
      <c r="N225" s="980"/>
      <c r="O225" s="980"/>
      <c r="P225" s="980"/>
      <c r="Q225" s="980"/>
      <c r="R225" s="980"/>
      <c r="S225" s="980"/>
      <c r="T225" s="980"/>
      <c r="U225" s="980"/>
      <c r="V225" s="980"/>
      <c r="W225" s="980"/>
      <c r="X225" s="980"/>
      <c r="Y225" s="980"/>
      <c r="Z225" s="980"/>
      <c r="AA225" s="980"/>
      <c r="AB225" s="980"/>
      <c r="AC225" s="980"/>
      <c r="AD225" s="980"/>
      <c r="AE225" s="980"/>
      <c r="AF225" s="980"/>
      <c r="AH225" s="121"/>
      <c r="AI225" s="121"/>
      <c r="AJ225" s="121"/>
      <c r="AK225" s="121"/>
      <c r="AL225" s="121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1"/>
      <c r="BD225" s="121"/>
      <c r="BE225" s="121"/>
      <c r="BF225" s="121"/>
      <c r="BG225" s="121"/>
      <c r="BH225" s="121"/>
      <c r="BI225" s="121"/>
      <c r="BJ225" s="121"/>
      <c r="BK225" s="121"/>
      <c r="BL225" s="121"/>
    </row>
    <row r="226" spans="1:64" s="7" customFormat="1" ht="18" customHeight="1">
      <c r="B226" s="880" t="s">
        <v>826</v>
      </c>
      <c r="C226" s="880"/>
      <c r="D226" s="880"/>
      <c r="E226" s="880"/>
      <c r="F226" s="880"/>
      <c r="G226" s="880"/>
      <c r="H226" s="880"/>
      <c r="I226" s="880"/>
      <c r="J226" s="880"/>
      <c r="K226" s="880"/>
      <c r="L226" s="880"/>
      <c r="M226" s="880"/>
      <c r="N226" s="880"/>
      <c r="O226" s="880"/>
      <c r="P226" s="880"/>
      <c r="Q226" s="880"/>
      <c r="R226" s="880"/>
      <c r="S226" s="880"/>
      <c r="T226" s="880"/>
      <c r="U226" s="880"/>
      <c r="V226" s="880"/>
      <c r="W226" s="880"/>
      <c r="X226" s="880"/>
      <c r="Y226" s="880"/>
      <c r="Z226" s="880"/>
      <c r="AA226" s="880"/>
      <c r="AB226" s="880"/>
      <c r="AC226" s="880"/>
      <c r="AD226" s="880"/>
      <c r="AE226" s="880"/>
      <c r="AF226" s="880"/>
      <c r="AG226" s="47"/>
      <c r="AH226" s="47"/>
      <c r="AI226" s="47"/>
      <c r="AJ226" s="47"/>
      <c r="AK226" s="47"/>
      <c r="AL226" s="47"/>
      <c r="AM226" s="47"/>
      <c r="AN226" s="47"/>
      <c r="AO226" s="47"/>
      <c r="AP226" s="47"/>
      <c r="AQ226" s="47"/>
      <c r="AR226" s="47"/>
      <c r="AS226" s="47"/>
      <c r="AT226" s="47"/>
      <c r="AU226" s="47"/>
      <c r="AV226" s="47"/>
      <c r="AW226" s="47"/>
      <c r="AX226" s="47"/>
      <c r="AY226" s="47"/>
      <c r="AZ226" s="47"/>
      <c r="BA226" s="47"/>
      <c r="BB226" s="47"/>
      <c r="BC226" s="47"/>
      <c r="BD226" s="47"/>
      <c r="BE226" s="47"/>
      <c r="BF226" s="47"/>
      <c r="BG226" s="47"/>
      <c r="BH226" s="47"/>
      <c r="BI226" s="47"/>
      <c r="BJ226" s="47"/>
      <c r="BK226" s="47"/>
      <c r="BL226" s="47"/>
    </row>
    <row r="227" spans="1:64" s="7" customFormat="1" ht="18" customHeight="1">
      <c r="B227" s="15" t="s">
        <v>80</v>
      </c>
      <c r="C227" s="16"/>
      <c r="D227" s="16"/>
      <c r="E227" s="16"/>
      <c r="F227" s="16"/>
      <c r="G227" s="216"/>
      <c r="H227" s="201"/>
      <c r="I227" s="201"/>
      <c r="J227" s="201"/>
      <c r="K227" s="202"/>
      <c r="L227" s="201"/>
      <c r="M227" s="201"/>
      <c r="N227" s="201"/>
      <c r="O227" s="270"/>
      <c r="P227" s="270"/>
      <c r="Q227" s="201"/>
      <c r="R227" s="201"/>
      <c r="S227" s="201"/>
      <c r="T227" s="201"/>
      <c r="U227" s="201"/>
      <c r="V227" s="201"/>
      <c r="W227" s="270"/>
      <c r="X227" s="984" t="str">
        <f>X202</f>
        <v>វិច្ឆិកា ឆ្នាំ ២០២៣</v>
      </c>
      <c r="Y227" s="985"/>
      <c r="Z227" s="985"/>
      <c r="AA227" s="985"/>
      <c r="AB227" s="985"/>
      <c r="AC227" s="985"/>
      <c r="AD227" s="985"/>
      <c r="AE227" s="985"/>
      <c r="AF227" s="986"/>
      <c r="AG227" s="47"/>
      <c r="AH227" s="47"/>
      <c r="AI227" s="47"/>
      <c r="AJ227" s="47"/>
      <c r="AK227" s="47"/>
      <c r="AL227" s="47"/>
      <c r="AM227" s="47"/>
      <c r="AN227" s="47"/>
      <c r="AO227" s="47"/>
      <c r="AP227" s="47"/>
      <c r="AQ227" s="47"/>
      <c r="AR227" s="47"/>
      <c r="AS227" s="47"/>
      <c r="AT227" s="47"/>
      <c r="AU227" s="47"/>
      <c r="AV227" s="47"/>
      <c r="AW227" s="47"/>
      <c r="AX227" s="47"/>
      <c r="AY227" s="47"/>
      <c r="AZ227" s="47"/>
      <c r="BA227" s="47"/>
      <c r="BB227" s="47"/>
      <c r="BC227" s="47"/>
      <c r="BD227" s="47"/>
      <c r="BE227" s="47"/>
      <c r="BF227" s="47"/>
      <c r="BG227" s="47"/>
      <c r="BH227" s="47"/>
      <c r="BI227" s="47"/>
      <c r="BJ227" s="47"/>
      <c r="BK227" s="47"/>
      <c r="BL227" s="47"/>
    </row>
    <row r="228" spans="1:64" s="7" customFormat="1" ht="18" customHeight="1">
      <c r="A228" s="7" t="e">
        <f>#REF!</f>
        <v>#REF!</v>
      </c>
      <c r="B228" s="20" t="s">
        <v>176</v>
      </c>
      <c r="C228" s="3"/>
      <c r="D228" s="3"/>
      <c r="E228" s="3"/>
      <c r="F228" s="3"/>
      <c r="G228" s="217"/>
      <c r="H228" s="271"/>
      <c r="I228" s="217"/>
      <c r="J228" s="271"/>
      <c r="K228" s="991" t="e">
        <f>VLOOKUP(A228,'Payroll master 总表'!B:AY,3,FALSE)</f>
        <v>#REF!</v>
      </c>
      <c r="L228" s="992"/>
      <c r="M228" s="992"/>
      <c r="N228" s="993"/>
      <c r="O228" s="272" t="s">
        <v>183</v>
      </c>
      <c r="P228" s="273"/>
      <c r="Q228" s="203"/>
      <c r="R228" s="203"/>
      <c r="S228" s="203"/>
      <c r="T228" s="994" t="e">
        <f>#REF!</f>
        <v>#REF!</v>
      </c>
      <c r="U228" s="994"/>
      <c r="V228" s="217"/>
      <c r="W228" s="274"/>
      <c r="X228" s="275" t="s">
        <v>279</v>
      </c>
      <c r="Y228" s="203"/>
      <c r="Z228" s="203"/>
      <c r="AA228" s="203"/>
      <c r="AB228" s="227"/>
      <c r="AC228" s="75"/>
      <c r="AD228" s="139" t="e">
        <f>VLOOKUP(A228,'Payroll master 总表'!B:AY,39,FALSE)</f>
        <v>#REF!</v>
      </c>
      <c r="AE228" s="23" t="s">
        <v>82</v>
      </c>
      <c r="AF228" s="244"/>
      <c r="AG228" s="47"/>
      <c r="AH228" s="47"/>
      <c r="AI228" s="47"/>
      <c r="AJ228" s="47"/>
      <c r="AK228" s="47"/>
      <c r="AL228" s="47"/>
      <c r="AM228" s="47"/>
      <c r="AN228" s="47"/>
      <c r="AO228" s="47"/>
      <c r="AP228" s="47"/>
      <c r="AQ228" s="47"/>
      <c r="AR228" s="47"/>
      <c r="AS228" s="47"/>
      <c r="AT228" s="47"/>
      <c r="AU228" s="47"/>
      <c r="AV228" s="47"/>
      <c r="AW228" s="47"/>
      <c r="AX228" s="47"/>
      <c r="AY228" s="47"/>
      <c r="AZ228" s="47"/>
      <c r="BA228" s="47"/>
      <c r="BB228" s="47"/>
      <c r="BC228" s="47"/>
      <c r="BD228" s="47"/>
      <c r="BE228" s="47"/>
      <c r="BF228" s="47"/>
      <c r="BG228" s="47"/>
      <c r="BH228" s="47"/>
      <c r="BI228" s="47"/>
      <c r="BJ228" s="47"/>
      <c r="BK228" s="47"/>
      <c r="BL228" s="47"/>
    </row>
    <row r="229" spans="1:64" s="7" customFormat="1" ht="18" customHeight="1">
      <c r="B229" s="55" t="s">
        <v>177</v>
      </c>
      <c r="C229" s="28"/>
      <c r="D229" s="28"/>
      <c r="E229" s="28"/>
      <c r="F229" s="21"/>
      <c r="G229" s="206"/>
      <c r="H229" s="206"/>
      <c r="I229" s="206"/>
      <c r="J229" s="206"/>
      <c r="K229" s="995" t="e">
        <f>VLOOKUP(A228,'Payroll master 总表'!B:AY,1,FALSE)</f>
        <v>#REF!</v>
      </c>
      <c r="L229" s="996"/>
      <c r="M229" s="206"/>
      <c r="N229" s="208"/>
      <c r="O229" s="276" t="s">
        <v>184</v>
      </c>
      <c r="P229" s="273"/>
      <c r="Q229" s="218"/>
      <c r="R229" s="218"/>
      <c r="S229" s="218"/>
      <c r="T229" s="199"/>
      <c r="U229" s="222" t="e">
        <f>VLOOKUP(A228,'Payroll master 总表'!B:AY,15,FALSE)</f>
        <v>#REF!</v>
      </c>
      <c r="V229" s="222"/>
      <c r="W229" s="208"/>
      <c r="X229" s="278" t="s">
        <v>187</v>
      </c>
      <c r="Y229" s="218"/>
      <c r="Z229" s="218"/>
      <c r="AA229" s="218"/>
      <c r="AB229" s="209"/>
      <c r="AC229" s="26"/>
      <c r="AD229" s="139" t="e">
        <f>VLOOKUP(A228,'Payroll master 总表'!B:AY,35,FALSE)</f>
        <v>#REF!</v>
      </c>
      <c r="AE229" s="23" t="s">
        <v>82</v>
      </c>
      <c r="AF229" s="103"/>
      <c r="AG229" s="47"/>
      <c r="AH229" s="47"/>
      <c r="AI229" s="47"/>
      <c r="AJ229" s="47"/>
      <c r="AK229" s="47"/>
      <c r="AL229" s="47"/>
      <c r="AM229" s="47"/>
      <c r="AN229" s="47"/>
      <c r="AO229" s="47"/>
      <c r="AP229" s="47"/>
      <c r="AQ229" s="47"/>
      <c r="AR229" s="47"/>
      <c r="AS229" s="47"/>
      <c r="AT229" s="47"/>
      <c r="AU229" s="47"/>
      <c r="AV229" s="47"/>
      <c r="AW229" s="47"/>
      <c r="AX229" s="47"/>
      <c r="AY229" s="47"/>
      <c r="AZ229" s="47"/>
      <c r="BA229" s="47"/>
      <c r="BB229" s="47"/>
      <c r="BC229" s="47"/>
      <c r="BD229" s="47"/>
      <c r="BE229" s="47"/>
      <c r="BF229" s="47"/>
      <c r="BG229" s="47"/>
      <c r="BH229" s="47"/>
      <c r="BI229" s="47"/>
      <c r="BJ229" s="47"/>
      <c r="BK229" s="47"/>
      <c r="BL229" s="47"/>
    </row>
    <row r="230" spans="1:64" s="7" customFormat="1" ht="18" customHeight="1">
      <c r="B230" s="24" t="s">
        <v>178</v>
      </c>
      <c r="C230" s="22"/>
      <c r="D230" s="25"/>
      <c r="E230" s="21"/>
      <c r="F230" s="21"/>
      <c r="G230" s="206"/>
      <c r="H230" s="206"/>
      <c r="I230" s="206"/>
      <c r="J230" s="206"/>
      <c r="K230" s="995" t="e">
        <f>VLOOKUP(A228,'Payroll master 总表'!B:AY,5,FALSE)</f>
        <v>#REF!</v>
      </c>
      <c r="L230" s="996"/>
      <c r="M230" s="206"/>
      <c r="N230" s="208"/>
      <c r="O230" s="205" t="s">
        <v>198</v>
      </c>
      <c r="P230" s="273"/>
      <c r="Q230" s="218"/>
      <c r="R230" s="218"/>
      <c r="S230" s="218"/>
      <c r="T230" s="206"/>
      <c r="U230" s="997" t="e">
        <f>VLOOKUP(A228,'Payroll master 总表'!B:AY,8,FALSE)</f>
        <v>#REF!</v>
      </c>
      <c r="V230" s="997"/>
      <c r="W230" s="998"/>
      <c r="X230" s="278" t="s">
        <v>185</v>
      </c>
      <c r="Y230" s="218"/>
      <c r="Z230" s="218"/>
      <c r="AA230" s="218"/>
      <c r="AB230" s="209"/>
      <c r="AC230" s="26"/>
      <c r="AD230" s="139" t="e">
        <f>VLOOKUP(A228,'Payroll master 总表'!B:AY,34,FALSE)</f>
        <v>#REF!</v>
      </c>
      <c r="AE230" s="23" t="s">
        <v>82</v>
      </c>
      <c r="AF230" s="103"/>
      <c r="AG230" s="47"/>
      <c r="AH230" s="47"/>
      <c r="AI230" s="47"/>
      <c r="AJ230" s="47"/>
      <c r="AK230" s="47"/>
      <c r="AL230" s="47"/>
      <c r="AM230" s="47"/>
      <c r="AN230" s="47"/>
      <c r="AO230" s="47"/>
      <c r="AP230" s="47"/>
      <c r="AQ230" s="47"/>
      <c r="AR230" s="47"/>
      <c r="AS230" s="47"/>
      <c r="AT230" s="47"/>
      <c r="AU230" s="47"/>
      <c r="AV230" s="47"/>
      <c r="AW230" s="47"/>
      <c r="AX230" s="47"/>
      <c r="AY230" s="47"/>
      <c r="AZ230" s="47"/>
      <c r="BA230" s="47"/>
      <c r="BB230" s="47"/>
      <c r="BC230" s="47"/>
      <c r="BD230" s="47"/>
      <c r="BE230" s="47"/>
      <c r="BF230" s="47"/>
      <c r="BG230" s="47"/>
      <c r="BH230" s="47"/>
      <c r="BI230" s="47"/>
      <c r="BJ230" s="47"/>
      <c r="BK230" s="47"/>
      <c r="BL230" s="47"/>
    </row>
    <row r="231" spans="1:64" s="7" customFormat="1" ht="18" customHeight="1">
      <c r="B231" s="58"/>
      <c r="C231" s="28"/>
      <c r="D231" s="28"/>
      <c r="E231" s="28"/>
      <c r="F231" s="28"/>
      <c r="G231" s="206"/>
      <c r="H231" s="206"/>
      <c r="I231" s="206"/>
      <c r="J231" s="206"/>
      <c r="K231" s="280"/>
      <c r="L231" s="281" t="s">
        <v>76</v>
      </c>
      <c r="M231" s="206"/>
      <c r="N231" s="208"/>
      <c r="O231" s="278" t="s">
        <v>199</v>
      </c>
      <c r="P231" s="273"/>
      <c r="Q231" s="218"/>
      <c r="R231" s="218"/>
      <c r="S231" s="218"/>
      <c r="T231" s="218"/>
      <c r="U231" s="218"/>
      <c r="V231" s="218"/>
      <c r="W231" s="230"/>
      <c r="X231" s="278" t="s">
        <v>753</v>
      </c>
      <c r="Y231" s="218"/>
      <c r="Z231" s="218"/>
      <c r="AA231" s="218"/>
      <c r="AB231" s="209"/>
      <c r="AC231" s="26"/>
      <c r="AD231" s="139" t="e">
        <f>VLOOKUP(A228,'Payroll master 总表'!B:AY,33,FALSE)</f>
        <v>#REF!</v>
      </c>
      <c r="AE231" s="23" t="s">
        <v>82</v>
      </c>
      <c r="AF231" s="103"/>
      <c r="AG231" s="47"/>
      <c r="AH231" s="47"/>
      <c r="AI231" s="47"/>
      <c r="AJ231" s="47"/>
      <c r="AK231" s="47"/>
      <c r="AL231" s="47"/>
      <c r="AM231" s="47"/>
      <c r="AN231" s="47"/>
      <c r="AO231" s="47"/>
      <c r="AP231" s="47"/>
      <c r="AQ231" s="47"/>
      <c r="AR231" s="47"/>
      <c r="AS231" s="47"/>
      <c r="AT231" s="47"/>
      <c r="AU231" s="47"/>
      <c r="AV231" s="47"/>
      <c r="AW231" s="47"/>
      <c r="AX231" s="47"/>
      <c r="AY231" s="47"/>
      <c r="AZ231" s="47"/>
      <c r="BA231" s="47"/>
      <c r="BB231" s="47"/>
      <c r="BC231" s="47"/>
      <c r="BD231" s="47"/>
      <c r="BE231" s="47"/>
      <c r="BF231" s="47"/>
      <c r="BG231" s="47"/>
      <c r="BH231" s="47"/>
      <c r="BI231" s="47"/>
      <c r="BJ231" s="47"/>
      <c r="BK231" s="47"/>
      <c r="BL231" s="47"/>
    </row>
    <row r="232" spans="1:64" s="7" customFormat="1" ht="18" customHeight="1">
      <c r="B232" s="54" t="s">
        <v>196</v>
      </c>
      <c r="C232" s="28"/>
      <c r="D232" s="28"/>
      <c r="E232" s="28"/>
      <c r="F232" s="28"/>
      <c r="G232" s="206"/>
      <c r="H232" s="206"/>
      <c r="I232" s="206"/>
      <c r="J232" s="206"/>
      <c r="K232" s="280"/>
      <c r="L232" s="282" t="e">
        <f>VLOOKUP(A228,'Payroll master 总表'!B:AY,18,FALSE)</f>
        <v>#REF!</v>
      </c>
      <c r="M232" s="206"/>
      <c r="N232" s="208"/>
      <c r="O232" s="283"/>
      <c r="P232" s="273"/>
      <c r="Q232" s="223"/>
      <c r="R232" s="987" t="e">
        <f>U229/26*L232</f>
        <v>#REF!</v>
      </c>
      <c r="S232" s="987"/>
      <c r="T232" s="284" t="s">
        <v>82</v>
      </c>
      <c r="U232" s="223"/>
      <c r="V232" s="223"/>
      <c r="W232" s="285"/>
      <c r="X232" s="278" t="s">
        <v>186</v>
      </c>
      <c r="Y232" s="218"/>
      <c r="Z232" s="218"/>
      <c r="AA232" s="218"/>
      <c r="AB232" s="209"/>
      <c r="AC232" s="26"/>
      <c r="AD232" s="139" t="e">
        <f>VLOOKUP(A228,'Payroll master 总表'!B:AY,37,FALSE)+'Payroll master 总表'!AM17</f>
        <v>#REF!</v>
      </c>
      <c r="AE232" s="23" t="s">
        <v>82</v>
      </c>
      <c r="AF232" s="103"/>
      <c r="AG232" s="47"/>
      <c r="AH232" s="47"/>
      <c r="AI232" s="47"/>
      <c r="AJ232" s="47"/>
      <c r="AK232" s="47"/>
      <c r="AL232" s="47"/>
      <c r="AM232" s="47"/>
      <c r="AN232" s="47"/>
      <c r="AO232" s="47"/>
      <c r="AP232" s="47"/>
      <c r="AQ232" s="47"/>
      <c r="AR232" s="47"/>
      <c r="AS232" s="47"/>
      <c r="AT232" s="47"/>
      <c r="AU232" s="47"/>
      <c r="AV232" s="47"/>
      <c r="AW232" s="47"/>
      <c r="AX232" s="47"/>
      <c r="AY232" s="47"/>
      <c r="AZ232" s="47"/>
      <c r="BA232" s="47"/>
      <c r="BB232" s="47"/>
      <c r="BC232" s="47"/>
      <c r="BD232" s="47"/>
      <c r="BE232" s="47"/>
      <c r="BF232" s="47"/>
      <c r="BG232" s="47"/>
      <c r="BH232" s="47"/>
      <c r="BI232" s="47"/>
      <c r="BJ232" s="47"/>
      <c r="BK232" s="47"/>
      <c r="BL232" s="47"/>
    </row>
    <row r="233" spans="1:64" s="7" customFormat="1" ht="18" customHeight="1">
      <c r="B233" s="27" t="s">
        <v>528</v>
      </c>
      <c r="C233" s="28"/>
      <c r="D233" s="28"/>
      <c r="E233" s="28"/>
      <c r="F233" s="28"/>
      <c r="G233" s="206"/>
      <c r="H233" s="206"/>
      <c r="I233" s="206"/>
      <c r="J233" s="206"/>
      <c r="K233" s="280"/>
      <c r="L233" s="282" t="e">
        <f>VLOOKUP(A228,'Payroll master 总表'!B:AY,21,FALSE)</f>
        <v>#REF!</v>
      </c>
      <c r="M233" s="206"/>
      <c r="N233" s="208"/>
      <c r="O233" s="283"/>
      <c r="P233" s="273"/>
      <c r="Q233" s="223"/>
      <c r="R233" s="987" t="e">
        <f>VLOOKUP(A228,'Payroll master 总表'!B:AY,29,FALSE)</f>
        <v>#REF!</v>
      </c>
      <c r="S233" s="987"/>
      <c r="T233" s="284" t="s">
        <v>82</v>
      </c>
      <c r="U233" s="223"/>
      <c r="V233" s="223"/>
      <c r="W233" s="285"/>
      <c r="X233" s="278" t="s">
        <v>455</v>
      </c>
      <c r="Y233" s="218"/>
      <c r="Z233" s="218"/>
      <c r="AA233" s="218"/>
      <c r="AB233" s="209"/>
      <c r="AC233" s="26"/>
      <c r="AD233" s="139" t="e">
        <f>VLOOKUP(A228,'Payroll master 总表'!B:AY,32,FALSE)</f>
        <v>#REF!</v>
      </c>
      <c r="AE233" s="23" t="s">
        <v>82</v>
      </c>
      <c r="AF233" s="103"/>
      <c r="AG233" s="47"/>
      <c r="AH233" s="47"/>
      <c r="AI233" s="47"/>
      <c r="AJ233" s="47"/>
      <c r="AK233" s="47"/>
      <c r="AL233" s="47"/>
      <c r="AM233" s="47"/>
      <c r="AN233" s="47"/>
      <c r="AO233" s="47"/>
      <c r="AP233" s="47"/>
      <c r="AQ233" s="47"/>
      <c r="AR233" s="47"/>
      <c r="AS233" s="47"/>
      <c r="AT233" s="47"/>
      <c r="AU233" s="47"/>
      <c r="AV233" s="47"/>
      <c r="AW233" s="47"/>
      <c r="AX233" s="47"/>
      <c r="AY233" s="47"/>
      <c r="AZ233" s="47"/>
      <c r="BA233" s="47"/>
      <c r="BB233" s="47"/>
      <c r="BC233" s="47"/>
      <c r="BD233" s="47"/>
      <c r="BE233" s="47"/>
      <c r="BF233" s="47"/>
      <c r="BG233" s="47"/>
      <c r="BH233" s="47"/>
      <c r="BI233" s="47"/>
      <c r="BJ233" s="47"/>
      <c r="BK233" s="47"/>
      <c r="BL233" s="47"/>
    </row>
    <row r="234" spans="1:64" s="7" customFormat="1" ht="18" customHeight="1">
      <c r="B234" s="58" t="s">
        <v>534</v>
      </c>
      <c r="C234" s="28"/>
      <c r="D234" s="28"/>
      <c r="E234" s="28"/>
      <c r="F234" s="28"/>
      <c r="G234" s="206"/>
      <c r="H234" s="206"/>
      <c r="I234" s="206"/>
      <c r="J234" s="206"/>
      <c r="K234" s="280"/>
      <c r="L234" s="282" t="e">
        <f>VLOOKUP(A228,'Payroll master 总表'!B:AY,20,FALSE)</f>
        <v>#REF!</v>
      </c>
      <c r="M234" s="206"/>
      <c r="N234" s="208"/>
      <c r="O234" s="283"/>
      <c r="P234" s="273"/>
      <c r="Q234" s="223"/>
      <c r="R234" s="987" t="e">
        <f>VLOOKUP(A228,'Payroll master 总表'!B:AY,27,FALSE)</f>
        <v>#REF!</v>
      </c>
      <c r="S234" s="987"/>
      <c r="T234" s="284" t="s">
        <v>82</v>
      </c>
      <c r="U234" s="223"/>
      <c r="V234" s="223"/>
      <c r="W234" s="285"/>
      <c r="X234" s="278" t="s">
        <v>189</v>
      </c>
      <c r="Y234" s="218"/>
      <c r="Z234" s="218"/>
      <c r="AA234" s="218"/>
      <c r="AB234" s="209"/>
      <c r="AC234" s="26"/>
      <c r="AD234" s="139" t="e">
        <f>VLOOKUP(A228,'Payroll master 总表'!B:AY,31,FALSE)</f>
        <v>#REF!</v>
      </c>
      <c r="AE234" s="23" t="s">
        <v>82</v>
      </c>
      <c r="AF234" s="103"/>
      <c r="AG234" s="47"/>
      <c r="AH234" s="47"/>
      <c r="AI234" s="47"/>
      <c r="AJ234" s="47"/>
      <c r="AK234" s="47"/>
      <c r="AL234" s="47"/>
      <c r="AM234" s="47"/>
      <c r="AN234" s="47"/>
      <c r="AO234" s="47"/>
      <c r="AP234" s="47"/>
      <c r="AQ234" s="47"/>
      <c r="AR234" s="47"/>
      <c r="AS234" s="47"/>
      <c r="AT234" s="47"/>
      <c r="AU234" s="47"/>
      <c r="AV234" s="47"/>
      <c r="AW234" s="47"/>
      <c r="AX234" s="47"/>
      <c r="AY234" s="47"/>
      <c r="AZ234" s="47"/>
      <c r="BA234" s="47"/>
      <c r="BB234" s="47"/>
      <c r="BC234" s="47"/>
      <c r="BD234" s="47"/>
      <c r="BE234" s="47"/>
      <c r="BF234" s="47"/>
      <c r="BG234" s="47"/>
      <c r="BH234" s="47"/>
      <c r="BI234" s="47"/>
      <c r="BJ234" s="47"/>
      <c r="BK234" s="47"/>
      <c r="BL234" s="47"/>
    </row>
    <row r="235" spans="1:64" s="7" customFormat="1" ht="18" customHeight="1">
      <c r="B235" s="58" t="s">
        <v>195</v>
      </c>
      <c r="C235" s="28"/>
      <c r="D235" s="28"/>
      <c r="E235" s="28"/>
      <c r="F235" s="28"/>
      <c r="G235" s="206"/>
      <c r="H235" s="206"/>
      <c r="I235" s="206"/>
      <c r="J235" s="206"/>
      <c r="K235" s="280"/>
      <c r="L235" s="282" t="e">
        <f>VLOOKUP(A228,'Payroll master 总表'!B:AY,17,FALSE)</f>
        <v>#REF!</v>
      </c>
      <c r="M235" s="206"/>
      <c r="N235" s="208"/>
      <c r="O235" s="283"/>
      <c r="P235" s="273"/>
      <c r="Q235" s="223"/>
      <c r="R235" s="987" t="e">
        <f>U229/26*L235</f>
        <v>#REF!</v>
      </c>
      <c r="S235" s="987"/>
      <c r="T235" s="284" t="s">
        <v>82</v>
      </c>
      <c r="U235" s="223"/>
      <c r="V235" s="223"/>
      <c r="W235" s="285"/>
      <c r="X235" s="278" t="s">
        <v>188</v>
      </c>
      <c r="Y235" s="218"/>
      <c r="Z235" s="218"/>
      <c r="AA235" s="218"/>
      <c r="AB235" s="209"/>
      <c r="AC235" s="26"/>
      <c r="AD235" s="139" t="e">
        <f>VLOOKUP(A228,'Payroll master 总表'!B:AY,36,FALSE)</f>
        <v>#REF!</v>
      </c>
      <c r="AE235" s="23" t="s">
        <v>82</v>
      </c>
      <c r="AF235" s="103"/>
      <c r="AG235" s="47"/>
      <c r="AH235" s="47"/>
      <c r="AI235" s="47"/>
      <c r="AJ235" s="47"/>
      <c r="AK235" s="47"/>
      <c r="AL235" s="47"/>
      <c r="AM235" s="47"/>
      <c r="AN235" s="47"/>
      <c r="AO235" s="47"/>
      <c r="AP235" s="47"/>
      <c r="AQ235" s="47"/>
      <c r="AR235" s="47"/>
      <c r="AS235" s="47"/>
      <c r="AT235" s="47"/>
      <c r="AU235" s="47"/>
      <c r="AV235" s="47"/>
      <c r="AW235" s="47"/>
      <c r="AX235" s="47"/>
      <c r="AY235" s="47"/>
      <c r="AZ235" s="47"/>
      <c r="BA235" s="47"/>
      <c r="BB235" s="47"/>
      <c r="BC235" s="47"/>
      <c r="BD235" s="47"/>
      <c r="BE235" s="47"/>
      <c r="BF235" s="47"/>
      <c r="BG235" s="47"/>
      <c r="BH235" s="47"/>
      <c r="BI235" s="47"/>
      <c r="BJ235" s="47"/>
      <c r="BK235" s="47"/>
      <c r="BL235" s="47"/>
    </row>
    <row r="236" spans="1:64" s="7" customFormat="1" ht="18" customHeight="1">
      <c r="B236" s="27" t="s">
        <v>179</v>
      </c>
      <c r="C236" s="28"/>
      <c r="D236" s="28"/>
      <c r="E236" s="28"/>
      <c r="F236" s="28"/>
      <c r="G236" s="218"/>
      <c r="H236" s="218"/>
      <c r="I236" s="218"/>
      <c r="J236" s="206"/>
      <c r="K236" s="280"/>
      <c r="L236" s="286"/>
      <c r="M236" s="206"/>
      <c r="N236" s="208"/>
      <c r="O236" s="283"/>
      <c r="P236" s="273"/>
      <c r="Q236" s="223"/>
      <c r="R236" s="987" t="e">
        <f>SUM(R232:S235)</f>
        <v>#REF!</v>
      </c>
      <c r="S236" s="987"/>
      <c r="T236" s="284" t="s">
        <v>82</v>
      </c>
      <c r="U236" s="223"/>
      <c r="V236" s="223"/>
      <c r="W236" s="285"/>
      <c r="X236" s="278" t="s">
        <v>190</v>
      </c>
      <c r="Y236" s="218"/>
      <c r="Z236" s="218"/>
      <c r="AA236" s="218"/>
      <c r="AB236" s="209"/>
      <c r="AC236" s="988" t="e">
        <f>R236+R238+R239+R240+AD228+AD229+AD230+AD231+AD232+AD233+AD234+AD235</f>
        <v>#REF!</v>
      </c>
      <c r="AD236" s="989"/>
      <c r="AE236" s="33"/>
      <c r="AF236" s="103"/>
      <c r="AG236" s="47"/>
      <c r="AH236" s="47"/>
      <c r="AI236" s="47"/>
      <c r="AJ236" s="47"/>
      <c r="AK236" s="47"/>
      <c r="AL236" s="47"/>
      <c r="AM236" s="47"/>
      <c r="AN236" s="47"/>
      <c r="AO236" s="47"/>
      <c r="AP236" s="47"/>
      <c r="AQ236" s="47"/>
      <c r="AR236" s="47"/>
      <c r="AS236" s="47"/>
      <c r="AT236" s="47"/>
      <c r="AU236" s="47"/>
      <c r="AV236" s="47"/>
      <c r="AW236" s="47"/>
      <c r="AX236" s="47"/>
      <c r="AY236" s="47"/>
      <c r="AZ236" s="47"/>
      <c r="BA236" s="47"/>
      <c r="BB236" s="47"/>
      <c r="BC236" s="47"/>
      <c r="BD236" s="47"/>
      <c r="BE236" s="47"/>
      <c r="BF236" s="47"/>
      <c r="BG236" s="47"/>
      <c r="BH236" s="47"/>
      <c r="BI236" s="47"/>
      <c r="BJ236" s="47"/>
      <c r="BK236" s="47"/>
      <c r="BL236" s="47"/>
    </row>
    <row r="237" spans="1:64" s="7" customFormat="1" ht="18" customHeight="1">
      <c r="B237" s="58" t="s">
        <v>197</v>
      </c>
      <c r="C237" s="28"/>
      <c r="D237" s="28"/>
      <c r="E237" s="28"/>
      <c r="F237" s="28"/>
      <c r="G237" s="206"/>
      <c r="H237" s="206"/>
      <c r="I237" s="206"/>
      <c r="J237" s="206"/>
      <c r="K237" s="280"/>
      <c r="L237" s="287" t="s">
        <v>77</v>
      </c>
      <c r="M237" s="288"/>
      <c r="N237" s="211"/>
      <c r="O237" s="278" t="s">
        <v>199</v>
      </c>
      <c r="P237" s="210"/>
      <c r="Q237" s="210"/>
      <c r="R237" s="210"/>
      <c r="S237" s="210"/>
      <c r="T237" s="210"/>
      <c r="U237" s="210"/>
      <c r="V237" s="210"/>
      <c r="W237" s="289"/>
      <c r="X237" s="278" t="s">
        <v>433</v>
      </c>
      <c r="Y237" s="218"/>
      <c r="Z237" s="230"/>
      <c r="AA237" s="290"/>
      <c r="AB237" s="228"/>
      <c r="AC237" s="135" t="e">
        <f>VLOOKUP(A228,'Payroll master 总表'!B:AY,45,FALSE)</f>
        <v>#REF!</v>
      </c>
      <c r="AD237" s="33"/>
      <c r="AE237" s="61"/>
      <c r="AF237" s="245"/>
      <c r="AG237" s="47"/>
      <c r="AH237" s="47"/>
      <c r="AI237" s="47"/>
      <c r="AJ237" s="47"/>
      <c r="AK237" s="47"/>
      <c r="AL237" s="47"/>
      <c r="AM237" s="47"/>
      <c r="AN237" s="47"/>
      <c r="AO237" s="47"/>
      <c r="AP237" s="47"/>
      <c r="AQ237" s="47"/>
      <c r="AR237" s="47"/>
      <c r="AS237" s="47"/>
      <c r="AT237" s="47"/>
      <c r="AU237" s="47"/>
      <c r="AV237" s="47"/>
      <c r="AW237" s="47"/>
      <c r="AX237" s="47"/>
      <c r="AY237" s="47"/>
      <c r="AZ237" s="47"/>
      <c r="BA237" s="47"/>
      <c r="BB237" s="47"/>
      <c r="BC237" s="47"/>
      <c r="BD237" s="47"/>
      <c r="BE237" s="47"/>
      <c r="BF237" s="47"/>
      <c r="BG237" s="47"/>
      <c r="BH237" s="47"/>
      <c r="BI237" s="47"/>
      <c r="BJ237" s="47"/>
      <c r="BK237" s="47"/>
      <c r="BL237" s="47"/>
    </row>
    <row r="238" spans="1:64" s="7" customFormat="1" ht="18" customHeight="1">
      <c r="B238" s="58" t="s">
        <v>180</v>
      </c>
      <c r="C238" s="28"/>
      <c r="D238" s="28"/>
      <c r="E238" s="28"/>
      <c r="F238" s="28"/>
      <c r="G238" s="206"/>
      <c r="H238" s="206"/>
      <c r="I238" s="206"/>
      <c r="J238" s="206"/>
      <c r="K238" s="280"/>
      <c r="L238" s="282" t="e">
        <f>VLOOKUP(A228,'Payroll master 总表'!B:AY,19,FALSE)</f>
        <v>#REF!</v>
      </c>
      <c r="M238" s="206"/>
      <c r="N238" s="208"/>
      <c r="O238" s="283"/>
      <c r="P238" s="273"/>
      <c r="Q238" s="224"/>
      <c r="R238" s="990" t="e">
        <f>VLOOKUP(A228,'Payroll master 总表'!B:AY,26,FALSE)</f>
        <v>#REF!</v>
      </c>
      <c r="S238" s="990"/>
      <c r="T238" s="224" t="s">
        <v>82</v>
      </c>
      <c r="U238" s="224"/>
      <c r="V238" s="224"/>
      <c r="W238" s="228"/>
      <c r="X238" s="278" t="s">
        <v>861</v>
      </c>
      <c r="Y238" s="218"/>
      <c r="Z238" s="230"/>
      <c r="AA238" s="199"/>
      <c r="AB238" s="224"/>
      <c r="AC238" s="34"/>
      <c r="AD238" s="57"/>
      <c r="AE238" s="999" t="e">
        <f>VLOOKUP(A228,'Payroll master 总表'!B:AY,42,FALSE)</f>
        <v>#REF!</v>
      </c>
      <c r="AF238" s="1000"/>
      <c r="AG238" s="47"/>
      <c r="AH238" s="47"/>
      <c r="AI238" s="47"/>
      <c r="AJ238" s="47"/>
      <c r="AK238" s="47"/>
      <c r="AL238" s="47"/>
      <c r="AM238" s="47"/>
      <c r="AN238" s="47"/>
      <c r="AO238" s="47"/>
      <c r="AP238" s="47"/>
      <c r="AQ238" s="47"/>
      <c r="AR238" s="47"/>
      <c r="AS238" s="47"/>
      <c r="AT238" s="47"/>
      <c r="AU238" s="47"/>
      <c r="AV238" s="47"/>
      <c r="AW238" s="47"/>
      <c r="AX238" s="47"/>
      <c r="AY238" s="47"/>
      <c r="AZ238" s="47"/>
      <c r="BA238" s="47"/>
      <c r="BB238" s="47"/>
      <c r="BC238" s="47"/>
      <c r="BD238" s="47"/>
      <c r="BE238" s="47"/>
      <c r="BF238" s="47"/>
      <c r="BG238" s="47"/>
      <c r="BH238" s="47"/>
      <c r="BI238" s="47"/>
      <c r="BJ238" s="47"/>
      <c r="BK238" s="47"/>
      <c r="BL238" s="47"/>
    </row>
    <row r="239" spans="1:64" s="7" customFormat="1" ht="18" customHeight="1">
      <c r="B239" s="58" t="s">
        <v>181</v>
      </c>
      <c r="C239" s="28"/>
      <c r="D239" s="28"/>
      <c r="E239" s="28"/>
      <c r="F239" s="28"/>
      <c r="G239" s="206"/>
      <c r="H239" s="206"/>
      <c r="I239" s="206"/>
      <c r="J239" s="206"/>
      <c r="K239" s="280"/>
      <c r="L239" s="282" t="e">
        <f>VLOOKUP(A228,'Payroll master 总表'!B:AY,22,FALSE)</f>
        <v>#REF!</v>
      </c>
      <c r="M239" s="206"/>
      <c r="N239" s="208"/>
      <c r="O239" s="283"/>
      <c r="P239" s="273"/>
      <c r="Q239" s="224"/>
      <c r="R239" s="990" t="e">
        <f>VLOOKUP(A228,'Payroll master 总表'!B:AY,28,FALSE)</f>
        <v>#REF!</v>
      </c>
      <c r="S239" s="990"/>
      <c r="T239" s="224" t="s">
        <v>82</v>
      </c>
      <c r="U239" s="224"/>
      <c r="V239" s="224"/>
      <c r="W239" s="228"/>
      <c r="X239" s="291" t="s">
        <v>244</v>
      </c>
      <c r="Y239" s="218"/>
      <c r="Z239" s="218"/>
      <c r="AA239" s="230"/>
      <c r="AB239" s="229"/>
      <c r="AC239" s="76"/>
      <c r="AD239" s="57" t="e">
        <f>VLOOKUP(A228,'Payroll master 总表'!B:AY,44,FALSE)</f>
        <v>#REF!</v>
      </c>
      <c r="AE239" s="541"/>
      <c r="AF239" s="542"/>
      <c r="AG239" s="47"/>
      <c r="AH239" s="47"/>
      <c r="AI239" s="47"/>
      <c r="AJ239" s="47"/>
      <c r="AK239" s="47"/>
      <c r="AL239" s="47"/>
      <c r="AM239" s="47"/>
      <c r="AN239" s="47"/>
      <c r="AO239" s="47"/>
      <c r="AP239" s="47"/>
      <c r="AQ239" s="47"/>
      <c r="AR239" s="47"/>
      <c r="AS239" s="47"/>
      <c r="AT239" s="47"/>
      <c r="AU239" s="47"/>
      <c r="AV239" s="47"/>
      <c r="AW239" s="47"/>
      <c r="AX239" s="47"/>
      <c r="AY239" s="47"/>
      <c r="AZ239" s="47"/>
      <c r="BA239" s="47"/>
      <c r="BB239" s="47"/>
      <c r="BC239" s="47"/>
      <c r="BD239" s="47"/>
      <c r="BE239" s="47"/>
      <c r="BF239" s="47"/>
      <c r="BG239" s="47"/>
      <c r="BH239" s="47"/>
      <c r="BI239" s="47"/>
      <c r="BJ239" s="47"/>
      <c r="BK239" s="47"/>
      <c r="BL239" s="47"/>
    </row>
    <row r="240" spans="1:64" s="7" customFormat="1" ht="18" customHeight="1">
      <c r="B240" s="59" t="s">
        <v>182</v>
      </c>
      <c r="C240" s="56"/>
      <c r="D240" s="56"/>
      <c r="E240" s="56"/>
      <c r="F240" s="56"/>
      <c r="G240" s="219"/>
      <c r="H240" s="219"/>
      <c r="I240" s="219"/>
      <c r="J240" s="219"/>
      <c r="K240" s="292"/>
      <c r="L240" s="293" t="e">
        <f>VLOOKUP(A228,'Payroll master 总表'!B:AY,23,FALSE)</f>
        <v>#REF!</v>
      </c>
      <c r="M240" s="219"/>
      <c r="N240" s="212"/>
      <c r="O240" s="294"/>
      <c r="P240" s="295"/>
      <c r="Q240" s="225"/>
      <c r="R240" s="981" t="e">
        <f>VLOOKUP(A228,'Payroll master 总表'!B:AY,30,FALSE)</f>
        <v>#REF!</v>
      </c>
      <c r="S240" s="981"/>
      <c r="T240" s="225" t="s">
        <v>82</v>
      </c>
      <c r="U240" s="225"/>
      <c r="V240" s="225"/>
      <c r="W240" s="225"/>
      <c r="X240" s="278" t="s">
        <v>194</v>
      </c>
      <c r="Y240" s="218"/>
      <c r="Z240" s="218"/>
      <c r="AA240" s="218"/>
      <c r="AB240" s="230"/>
      <c r="AC240" s="26"/>
      <c r="AD240" s="57" t="e">
        <f>AE238+AD239</f>
        <v>#REF!</v>
      </c>
      <c r="AE240" s="49"/>
      <c r="AF240" s="73"/>
      <c r="AG240" s="47"/>
      <c r="AH240" s="47"/>
      <c r="AI240" s="47"/>
      <c r="AJ240" s="47"/>
      <c r="AK240" s="47"/>
      <c r="AL240" s="47"/>
      <c r="AM240" s="47"/>
      <c r="AN240" s="47"/>
      <c r="AO240" s="47"/>
      <c r="AP240" s="47"/>
      <c r="AQ240" s="47"/>
      <c r="AR240" s="47"/>
      <c r="AS240" s="47"/>
      <c r="AT240" s="47"/>
      <c r="AU240" s="47"/>
      <c r="AV240" s="47"/>
      <c r="AW240" s="47"/>
      <c r="AX240" s="47"/>
      <c r="AY240" s="47"/>
      <c r="AZ240" s="47"/>
      <c r="BA240" s="47"/>
      <c r="BB240" s="47"/>
      <c r="BC240" s="47"/>
      <c r="BD240" s="47"/>
      <c r="BE240" s="47"/>
      <c r="BF240" s="47"/>
      <c r="BG240" s="47"/>
      <c r="BH240" s="47"/>
      <c r="BI240" s="47"/>
      <c r="BJ240" s="47"/>
      <c r="BK240" s="47"/>
      <c r="BL240" s="47"/>
    </row>
    <row r="241" spans="1:64" s="7" customFormat="1" ht="18" customHeight="1">
      <c r="B241" s="29"/>
      <c r="C241" s="30"/>
      <c r="D241" s="31"/>
      <c r="E241" s="30"/>
      <c r="F241" s="32"/>
      <c r="G241" s="220"/>
      <c r="H241" s="220"/>
      <c r="I241" s="220"/>
      <c r="J241" s="220"/>
      <c r="K241" s="220"/>
      <c r="L241" s="199"/>
      <c r="M241" s="199"/>
      <c r="N241" s="199"/>
      <c r="O241" s="296"/>
      <c r="P241" s="296"/>
      <c r="Q241" s="199"/>
      <c r="R241" s="199"/>
      <c r="S241" s="220"/>
      <c r="T241" s="220"/>
      <c r="U241" s="220"/>
      <c r="V241" s="199"/>
      <c r="W241" s="199"/>
      <c r="X241" s="297" t="s">
        <v>191</v>
      </c>
      <c r="Y241" s="218"/>
      <c r="Z241" s="218"/>
      <c r="AA241" s="218"/>
      <c r="AB241" s="230"/>
      <c r="AC241" s="982" t="e">
        <f>ROUND((AC236-AD240-AC237),2)</f>
        <v>#REF!</v>
      </c>
      <c r="AD241" s="983"/>
      <c r="AE241" s="49"/>
      <c r="AF241" s="73"/>
      <c r="AG241" s="47"/>
      <c r="AH241" s="47"/>
      <c r="AI241" s="47"/>
      <c r="AJ241" s="47"/>
      <c r="AK241" s="47"/>
      <c r="AL241" s="47"/>
      <c r="AM241" s="47"/>
      <c r="AN241" s="47"/>
      <c r="AO241" s="47"/>
      <c r="AP241" s="47"/>
      <c r="AQ241" s="47"/>
      <c r="AR241" s="47"/>
      <c r="AS241" s="47"/>
      <c r="AT241" s="47"/>
      <c r="AU241" s="47"/>
      <c r="AV241" s="47"/>
      <c r="AW241" s="47"/>
      <c r="AX241" s="47"/>
      <c r="AY241" s="47"/>
      <c r="AZ241" s="47"/>
      <c r="BA241" s="47"/>
      <c r="BB241" s="47"/>
      <c r="BC241" s="47"/>
      <c r="BD241" s="47"/>
      <c r="BE241" s="47"/>
      <c r="BF241" s="47"/>
      <c r="BG241" s="47"/>
      <c r="BH241" s="47"/>
      <c r="BI241" s="47"/>
      <c r="BJ241" s="47"/>
      <c r="BK241" s="47"/>
      <c r="BL241" s="47"/>
    </row>
    <row r="242" spans="1:64" s="7" customFormat="1" ht="18" customHeight="1">
      <c r="B242" s="35" t="s">
        <v>78</v>
      </c>
      <c r="C242" s="36"/>
      <c r="D242" s="36"/>
      <c r="E242" s="36"/>
      <c r="F242" s="36"/>
      <c r="G242" s="221"/>
      <c r="H242" s="221"/>
      <c r="I242" s="220"/>
      <c r="J242" s="220"/>
      <c r="K242" s="220"/>
      <c r="L242" s="199"/>
      <c r="M242" s="199"/>
      <c r="N242" s="199"/>
      <c r="O242" s="296"/>
      <c r="P242" s="296"/>
      <c r="Q242" s="199"/>
      <c r="R242" s="199"/>
      <c r="S242" s="220"/>
      <c r="T242" s="220"/>
      <c r="U242" s="220"/>
      <c r="V242" s="199"/>
      <c r="W242" s="199"/>
      <c r="X242" s="298" t="s">
        <v>432</v>
      </c>
      <c r="Y242" s="299"/>
      <c r="Z242" s="280"/>
      <c r="AA242" s="206"/>
      <c r="AB242" s="231"/>
      <c r="AC242" s="63" t="e">
        <f>INT(AC241)</f>
        <v>#REF!</v>
      </c>
      <c r="AD242" s="33"/>
      <c r="AE242" s="62"/>
      <c r="AF242" s="80"/>
      <c r="AG242" s="47"/>
      <c r="AH242" s="47"/>
      <c r="AI242" s="47"/>
      <c r="AJ242" s="47"/>
      <c r="AK242" s="47"/>
      <c r="AL242" s="47"/>
      <c r="AM242" s="47"/>
      <c r="AN242" s="47"/>
      <c r="AO242" s="47"/>
      <c r="AP242" s="47"/>
      <c r="AQ242" s="47"/>
      <c r="AR242" s="47"/>
      <c r="AS242" s="47"/>
      <c r="AT242" s="47"/>
      <c r="AU242" s="47"/>
      <c r="AV242" s="47"/>
      <c r="AW242" s="47"/>
      <c r="AX242" s="47"/>
      <c r="AY242" s="47"/>
      <c r="AZ242" s="47"/>
      <c r="BA242" s="47"/>
      <c r="BB242" s="47"/>
      <c r="BC242" s="47"/>
      <c r="BD242" s="47"/>
      <c r="BE242" s="47"/>
      <c r="BF242" s="47"/>
      <c r="BG242" s="47"/>
      <c r="BH242" s="47"/>
      <c r="BI242" s="47"/>
      <c r="BJ242" s="47"/>
      <c r="BK242" s="47"/>
      <c r="BL242" s="47"/>
    </row>
    <row r="243" spans="1:64" s="7" customFormat="1" ht="18" customHeight="1">
      <c r="B243" s="37"/>
      <c r="C243" s="38"/>
      <c r="D243" s="39"/>
      <c r="E243" s="38"/>
      <c r="F243" s="38"/>
      <c r="G243" s="202"/>
      <c r="H243" s="202"/>
      <c r="I243" s="220"/>
      <c r="J243" s="220"/>
      <c r="K243" s="220"/>
      <c r="L243" s="199"/>
      <c r="M243" s="199"/>
      <c r="N243" s="199"/>
      <c r="O243" s="296"/>
      <c r="P243" s="296"/>
      <c r="Q243" s="199"/>
      <c r="R243" s="199"/>
      <c r="S243" s="220"/>
      <c r="T243" s="220"/>
      <c r="U243" s="220"/>
      <c r="V243" s="199"/>
      <c r="W243" s="199"/>
      <c r="X243" s="300" t="s">
        <v>192</v>
      </c>
      <c r="Y243" s="301"/>
      <c r="Z243" s="302"/>
      <c r="AA243" s="219"/>
      <c r="AB243" s="232"/>
      <c r="AC243" s="77" t="e">
        <f>ROUND((MOD(AC241,1)*4000),-2)</f>
        <v>#REF!</v>
      </c>
      <c r="AD243" s="45"/>
      <c r="AE243" s="45"/>
      <c r="AF243" s="81"/>
      <c r="AG243" s="47"/>
      <c r="AH243" s="47"/>
      <c r="AI243" s="47"/>
      <c r="AJ243" s="47"/>
      <c r="AK243" s="47"/>
      <c r="AL243" s="47"/>
      <c r="AM243" s="47"/>
      <c r="AN243" s="47"/>
      <c r="AO243" s="47"/>
      <c r="AP243" s="47"/>
      <c r="AQ243" s="47"/>
      <c r="AR243" s="47"/>
      <c r="AS243" s="47"/>
      <c r="AT243" s="47"/>
      <c r="AU243" s="47"/>
      <c r="AV243" s="47"/>
      <c r="AW243" s="47"/>
      <c r="AX243" s="47"/>
      <c r="AY243" s="47"/>
      <c r="AZ243" s="47"/>
      <c r="BA243" s="47"/>
      <c r="BB243" s="47"/>
      <c r="BC243" s="47"/>
      <c r="BD243" s="47"/>
      <c r="BE243" s="47"/>
      <c r="BF243" s="47"/>
      <c r="BG243" s="47"/>
      <c r="BH243" s="47"/>
      <c r="BI243" s="47"/>
      <c r="BJ243" s="47"/>
      <c r="BK243" s="47"/>
      <c r="BL243" s="47"/>
    </row>
    <row r="244" spans="1:64" s="7" customFormat="1" ht="18" customHeight="1">
      <c r="B244" s="29"/>
      <c r="C244" s="30"/>
      <c r="D244" s="31"/>
      <c r="E244" s="30"/>
      <c r="F244" s="30"/>
      <c r="G244" s="220"/>
      <c r="H244" s="220"/>
      <c r="I244" s="220"/>
      <c r="J244" s="220"/>
      <c r="K244" s="220"/>
      <c r="L244" s="199"/>
      <c r="M244" s="199"/>
      <c r="N244" s="199"/>
      <c r="O244" s="296"/>
      <c r="P244" s="296"/>
      <c r="Q244" s="199"/>
      <c r="R244" s="199"/>
      <c r="S244" s="220"/>
      <c r="T244" s="220"/>
      <c r="U244" s="220"/>
      <c r="V244" s="199"/>
      <c r="W244" s="199"/>
      <c r="X244" s="199"/>
      <c r="Y244" s="221"/>
      <c r="Z244" s="303"/>
      <c r="AA244" s="199"/>
      <c r="AB244" s="233"/>
      <c r="AC244" s="34"/>
      <c r="AD244" s="82"/>
      <c r="AE244" s="82"/>
      <c r="AF244" s="84"/>
      <c r="AG244" s="47"/>
      <c r="AH244" s="47"/>
      <c r="AI244" s="47"/>
      <c r="AJ244" s="47"/>
      <c r="AK244" s="47"/>
      <c r="AL244" s="47"/>
      <c r="AM244" s="47"/>
      <c r="AN244" s="47"/>
      <c r="AO244" s="47"/>
      <c r="AP244" s="47"/>
      <c r="AQ244" s="47"/>
      <c r="AR244" s="47"/>
      <c r="AS244" s="47"/>
      <c r="AT244" s="47"/>
      <c r="AU244" s="47"/>
      <c r="AV244" s="47"/>
      <c r="AW244" s="47"/>
      <c r="AX244" s="47"/>
      <c r="AY244" s="47"/>
      <c r="AZ244" s="47"/>
      <c r="BA244" s="47"/>
      <c r="BB244" s="47"/>
      <c r="BC244" s="47"/>
      <c r="BD244" s="47"/>
      <c r="BE244" s="47"/>
      <c r="BF244" s="47"/>
      <c r="BG244" s="47"/>
      <c r="BH244" s="47"/>
      <c r="BI244" s="47"/>
      <c r="BJ244" s="47"/>
      <c r="BK244" s="47"/>
      <c r="BL244" s="47"/>
    </row>
    <row r="245" spans="1:64" s="7" customFormat="1" ht="18" customHeight="1">
      <c r="B245" s="40" t="s">
        <v>79</v>
      </c>
      <c r="C245" s="41"/>
      <c r="D245" s="41"/>
      <c r="E245" s="41"/>
      <c r="F245" s="33"/>
      <c r="G245" s="199"/>
      <c r="H245" s="199"/>
      <c r="I245" s="199"/>
      <c r="J245" s="199"/>
      <c r="K245" s="220"/>
      <c r="L245" s="199"/>
      <c r="M245" s="199"/>
      <c r="N245" s="199"/>
      <c r="O245" s="296"/>
      <c r="P245" s="296"/>
      <c r="Q245" s="199"/>
      <c r="R245" s="199"/>
      <c r="S245" s="199"/>
      <c r="T245" s="199"/>
      <c r="U245" s="199"/>
      <c r="V245" s="199"/>
      <c r="W245" s="199"/>
      <c r="X245" s="199"/>
      <c r="Y245" s="199"/>
      <c r="Z245" s="199"/>
      <c r="AA245" s="199"/>
      <c r="AB245" s="199"/>
      <c r="AC245" s="34"/>
      <c r="AD245" s="33"/>
      <c r="AE245" s="33"/>
      <c r="AF245" s="101"/>
      <c r="AG245" s="47"/>
      <c r="AH245" s="47"/>
      <c r="AI245" s="47"/>
      <c r="AJ245" s="47"/>
      <c r="AK245" s="47"/>
      <c r="AL245" s="47"/>
      <c r="AM245" s="47"/>
      <c r="AN245" s="47"/>
      <c r="AO245" s="47"/>
      <c r="AP245" s="47"/>
      <c r="AQ245" s="47"/>
      <c r="AR245" s="47"/>
      <c r="AS245" s="47"/>
      <c r="AT245" s="47"/>
      <c r="AU245" s="47"/>
      <c r="AV245" s="47"/>
      <c r="AW245" s="47"/>
      <c r="AX245" s="47"/>
      <c r="AY245" s="47"/>
      <c r="AZ245" s="47"/>
      <c r="BA245" s="47"/>
      <c r="BB245" s="47"/>
      <c r="BC245" s="47"/>
      <c r="BD245" s="47"/>
      <c r="BE245" s="47"/>
      <c r="BF245" s="47"/>
      <c r="BG245" s="47"/>
      <c r="BH245" s="47"/>
      <c r="BI245" s="47"/>
      <c r="BJ245" s="47"/>
      <c r="BK245" s="47"/>
      <c r="BL245" s="47"/>
    </row>
    <row r="246" spans="1:64" s="10" customFormat="1" ht="18" customHeight="1">
      <c r="B246" s="237">
        <v>1</v>
      </c>
      <c r="C246" s="236">
        <v>2</v>
      </c>
      <c r="D246" s="236">
        <v>3</v>
      </c>
      <c r="E246" s="236">
        <v>4</v>
      </c>
      <c r="F246" s="670">
        <v>5</v>
      </c>
      <c r="G246" s="669">
        <v>6</v>
      </c>
      <c r="H246" s="237">
        <v>7</v>
      </c>
      <c r="I246" s="237">
        <v>8</v>
      </c>
      <c r="J246" s="670">
        <v>9</v>
      </c>
      <c r="K246" s="236">
        <v>10</v>
      </c>
      <c r="L246" s="236">
        <v>11</v>
      </c>
      <c r="M246" s="670">
        <v>12</v>
      </c>
      <c r="N246" s="669">
        <v>13</v>
      </c>
      <c r="O246" s="236">
        <v>14</v>
      </c>
      <c r="P246" s="237">
        <v>15</v>
      </c>
      <c r="Q246" s="236">
        <v>16</v>
      </c>
      <c r="R246" s="236">
        <v>17</v>
      </c>
      <c r="S246" s="236">
        <v>18</v>
      </c>
      <c r="T246" s="670">
        <v>19</v>
      </c>
      <c r="U246" s="669">
        <v>20</v>
      </c>
      <c r="V246" s="236">
        <v>21</v>
      </c>
      <c r="W246" s="237">
        <v>22</v>
      </c>
      <c r="X246" s="236">
        <v>23</v>
      </c>
      <c r="Y246" s="237">
        <v>24</v>
      </c>
      <c r="Z246" s="236">
        <v>25</v>
      </c>
      <c r="AA246" s="670">
        <v>26</v>
      </c>
      <c r="AB246" s="697">
        <v>27</v>
      </c>
      <c r="AC246" s="670">
        <v>28</v>
      </c>
      <c r="AD246" s="237">
        <v>29</v>
      </c>
      <c r="AE246" s="236">
        <v>30</v>
      </c>
      <c r="AF246" s="236">
        <v>31</v>
      </c>
      <c r="AG246" s="11"/>
      <c r="AH246" s="11"/>
      <c r="AI246" s="11"/>
      <c r="AJ246" s="11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  <c r="AU246" s="11"/>
      <c r="AV246" s="11"/>
      <c r="AW246" s="11"/>
      <c r="AX246" s="11"/>
      <c r="AY246" s="11"/>
      <c r="AZ246" s="11"/>
      <c r="BA246" s="11"/>
      <c r="BB246" s="11"/>
      <c r="BC246" s="11"/>
      <c r="BD246" s="11"/>
      <c r="BE246" s="11"/>
      <c r="BF246" s="11"/>
      <c r="BG246" s="11"/>
      <c r="BH246" s="11"/>
      <c r="BI246" s="11"/>
      <c r="BJ246" s="11"/>
      <c r="BK246" s="11"/>
      <c r="BL246" s="11"/>
    </row>
    <row r="247" spans="1:64" s="14" customFormat="1" ht="18" customHeight="1">
      <c r="B247" s="48" t="e">
        <f>VLOOKUP(A228,#REF!,276,FALSE)</f>
        <v>#REF!</v>
      </c>
      <c r="C247" s="48" t="e">
        <f>VLOOKUP(A228,#REF!,278,FALSE)</f>
        <v>#REF!</v>
      </c>
      <c r="D247" s="48" t="e">
        <f>VLOOKUP(A228,#REF!,280,FALSE)</f>
        <v>#REF!</v>
      </c>
      <c r="E247" s="48" t="e">
        <f>VLOOKUP(A228,#REF!,282,FALSE)</f>
        <v>#REF!</v>
      </c>
      <c r="F247" s="48" t="e">
        <f>VLOOKUP(A228,#REF!,284,FALSE)</f>
        <v>#REF!</v>
      </c>
      <c r="G247" s="48" t="e">
        <f>VLOOKUP(A228,#REF!,286,FALSE)</f>
        <v>#REF!</v>
      </c>
      <c r="H247" s="48" t="e">
        <f>VLOOKUP(A228,#REF!,288,FALSE)</f>
        <v>#REF!</v>
      </c>
      <c r="I247" s="48" t="e">
        <f>VLOOKUP(A228,#REF!,290,FALSE)</f>
        <v>#REF!</v>
      </c>
      <c r="J247" s="48" t="e">
        <f>VLOOKUP(A228,#REF!,292,FALSE)</f>
        <v>#REF!</v>
      </c>
      <c r="K247" s="48" t="e">
        <f>VLOOKUP(A228,#REF!,294,FALSE)</f>
        <v>#REF!</v>
      </c>
      <c r="L247" s="48" t="e">
        <f>VLOOKUP(A228,#REF!,296,FALSE)</f>
        <v>#REF!</v>
      </c>
      <c r="M247" s="48" t="e">
        <f>VLOOKUP(A228,#REF!,298,FALSE)</f>
        <v>#REF!</v>
      </c>
      <c r="N247" s="48" t="e">
        <f>VLOOKUP(A228,#REF!,300,FALSE)</f>
        <v>#REF!</v>
      </c>
      <c r="O247" s="48" t="e">
        <f>VLOOKUP(A228,#REF!,302,FALSE)</f>
        <v>#REF!</v>
      </c>
      <c r="P247" s="48" t="e">
        <f>VLOOKUP(A228,#REF!,304,FALSE)</f>
        <v>#REF!</v>
      </c>
      <c r="Q247" s="48" t="e">
        <f>VLOOKUP(A228,#REF!,306,FALSE)</f>
        <v>#REF!</v>
      </c>
      <c r="R247" s="48" t="e">
        <f>VLOOKUP(A228,#REF!,308,FALSE)</f>
        <v>#REF!</v>
      </c>
      <c r="S247" s="48" t="e">
        <f>VLOOKUP(A228,#REF!,310,FALSE)</f>
        <v>#REF!</v>
      </c>
      <c r="T247" s="48" t="e">
        <f>VLOOKUP(A228,#REF!,312,FALSE)</f>
        <v>#REF!</v>
      </c>
      <c r="U247" s="48" t="e">
        <f>VLOOKUP(A228,#REF!,314,FALSE)</f>
        <v>#REF!</v>
      </c>
      <c r="V247" s="48" t="e">
        <f>VLOOKUP(A228,#REF!,316,FALSE)</f>
        <v>#REF!</v>
      </c>
      <c r="W247" s="48" t="e">
        <f>VLOOKUP(A228,#REF!,318,FALSE)</f>
        <v>#REF!</v>
      </c>
      <c r="X247" s="48" t="e">
        <f>VLOOKUP(A228,#REF!,320,FALSE)</f>
        <v>#REF!</v>
      </c>
      <c r="Y247" s="48" t="e">
        <f>VLOOKUP(A228,#REF!,322,FALSE)</f>
        <v>#REF!</v>
      </c>
      <c r="Z247" s="48" t="e">
        <f>VLOOKUP(A228,#REF!,324,FALSE)</f>
        <v>#REF!</v>
      </c>
      <c r="AA247" s="48" t="e">
        <f>VLOOKUP(A228,#REF!,326,FALSE)</f>
        <v>#REF!</v>
      </c>
      <c r="AB247" s="48" t="e">
        <f>VLOOKUP(A228,#REF!,328,FALSE)</f>
        <v>#REF!</v>
      </c>
      <c r="AC247" s="48" t="e">
        <f>VLOOKUP(A228,#REF!,330,FALSE)</f>
        <v>#REF!</v>
      </c>
      <c r="AD247" s="48" t="e">
        <f>VLOOKUP(A228,#REF!,332,FALSE)</f>
        <v>#REF!</v>
      </c>
      <c r="AE247" s="48" t="e">
        <f>VLOOKUP(A228,#REF!,334,FALSE)</f>
        <v>#REF!</v>
      </c>
      <c r="AF247" s="48" t="e">
        <f>VLOOKUP(A228,#REF!,336,FALSE)</f>
        <v>#REF!</v>
      </c>
      <c r="AG247" s="70"/>
      <c r="AH247" s="70"/>
      <c r="AI247" s="70"/>
      <c r="AJ247" s="70"/>
      <c r="AK247" s="70"/>
      <c r="AL247" s="70"/>
      <c r="AM247" s="70"/>
      <c r="AN247" s="70"/>
      <c r="AO247" s="70"/>
      <c r="AP247" s="70"/>
      <c r="AQ247" s="70"/>
      <c r="AR247" s="70"/>
      <c r="AS247" s="70"/>
      <c r="AT247" s="70"/>
      <c r="AU247" s="70"/>
      <c r="AV247" s="70"/>
      <c r="AW247" s="70"/>
      <c r="AX247" s="70"/>
      <c r="AY247" s="70"/>
      <c r="AZ247" s="70"/>
      <c r="BA247" s="70"/>
      <c r="BB247" s="70"/>
      <c r="BC247" s="70"/>
      <c r="BD247" s="70"/>
      <c r="BE247" s="70"/>
      <c r="BF247" s="70"/>
      <c r="BG247" s="70"/>
      <c r="BH247" s="70"/>
      <c r="BI247" s="70"/>
      <c r="BJ247" s="70"/>
      <c r="BK247" s="70"/>
      <c r="BL247" s="70"/>
    </row>
    <row r="248" spans="1:64" s="118" customFormat="1" ht="18" customHeight="1">
      <c r="B248" s="48" t="e">
        <f>VLOOKUP(A228,#REF!,53,FALSE)</f>
        <v>#REF!</v>
      </c>
      <c r="C248" s="48" t="e">
        <f>VLOOKUP(A228,#REF!,54,FALSE)</f>
        <v>#REF!</v>
      </c>
      <c r="D248" s="48" t="e">
        <f>VLOOKUP(A228,#REF!,55,FALSE)</f>
        <v>#REF!</v>
      </c>
      <c r="E248" s="48" t="e">
        <f>VLOOKUP(A228,#REF!,56,FALSE)</f>
        <v>#REF!</v>
      </c>
      <c r="F248" s="48" t="e">
        <f>VLOOKUP(A228,#REF!,57,FALSE)</f>
        <v>#REF!</v>
      </c>
      <c r="G248" s="48" t="e">
        <f>VLOOKUP(A228,#REF!,58,FALSE)</f>
        <v>#REF!</v>
      </c>
      <c r="H248" s="48" t="e">
        <f>VLOOKUP(A228,#REF!,59,FALSE)</f>
        <v>#REF!</v>
      </c>
      <c r="I248" s="48" t="e">
        <f>VLOOKUP(A228,#REF!,60,FALSE)</f>
        <v>#REF!</v>
      </c>
      <c r="J248" s="48" t="e">
        <f>VLOOKUP(A228,#REF!,61,FALSE)</f>
        <v>#REF!</v>
      </c>
      <c r="K248" s="48" t="e">
        <f>VLOOKUP(A228,#REF!,62,FALSE)</f>
        <v>#REF!</v>
      </c>
      <c r="L248" s="48" t="e">
        <f>VLOOKUP(A228,#REF!,63,FALSE)</f>
        <v>#REF!</v>
      </c>
      <c r="M248" s="48" t="e">
        <f>VLOOKUP(A228,#REF!,64,FALSE)</f>
        <v>#REF!</v>
      </c>
      <c r="N248" s="48" t="e">
        <f>VLOOKUP(A228,#REF!,65,FALSE)</f>
        <v>#REF!</v>
      </c>
      <c r="O248" s="48" t="e">
        <f>VLOOKUP(A228,#REF!,66,FALSE)</f>
        <v>#REF!</v>
      </c>
      <c r="P248" s="48" t="e">
        <f>VLOOKUP(A228,#REF!,67,FALSE)</f>
        <v>#REF!</v>
      </c>
      <c r="Q248" s="48" t="e">
        <f>VLOOKUP(A228,#REF!,68,FALSE)</f>
        <v>#REF!</v>
      </c>
      <c r="R248" s="48" t="e">
        <f>VLOOKUP(A228,#REF!,69,FALSE)</f>
        <v>#REF!</v>
      </c>
      <c r="S248" s="48" t="e">
        <f>VLOOKUP(A228,#REF!,70,FALSE)</f>
        <v>#REF!</v>
      </c>
      <c r="T248" s="48" t="e">
        <f>VLOOKUP(A228,#REF!,71,FALSE)</f>
        <v>#REF!</v>
      </c>
      <c r="U248" s="48" t="e">
        <f>VLOOKUP(A228,#REF!,72,FALSE)</f>
        <v>#REF!</v>
      </c>
      <c r="V248" s="48" t="e">
        <f>VLOOKUP(A228,#REF!,73,FALSE)</f>
        <v>#REF!</v>
      </c>
      <c r="W248" s="48" t="e">
        <f>VLOOKUP(A228,#REF!,74,FALSE)</f>
        <v>#REF!</v>
      </c>
      <c r="X248" s="48" t="e">
        <f>VLOOKUP(A228,#REF!,75,FALSE)</f>
        <v>#REF!</v>
      </c>
      <c r="Y248" s="48" t="e">
        <f>VLOOKUP(A228,#REF!,76,FALSE)</f>
        <v>#REF!</v>
      </c>
      <c r="Z248" s="48" t="e">
        <f>VLOOKUP(A228,#REF!,77,FALSE)</f>
        <v>#REF!</v>
      </c>
      <c r="AA248" s="48" t="e">
        <f>VLOOKUP(A228,#REF!,78,FALSE)</f>
        <v>#REF!</v>
      </c>
      <c r="AB248" s="48" t="e">
        <f>VLOOKUP(A228,#REF!,79,FALSE)</f>
        <v>#REF!</v>
      </c>
      <c r="AC248" s="48" t="e">
        <f>VLOOKUP(A228,#REF!,80,FALSE)</f>
        <v>#REF!</v>
      </c>
      <c r="AD248" s="48" t="e">
        <f>VLOOKUP(A228,#REF!,81,FALSE)</f>
        <v>#REF!</v>
      </c>
      <c r="AE248" s="48" t="e">
        <f>VLOOKUP(A228,#REF!,82,FALSE)</f>
        <v>#REF!</v>
      </c>
      <c r="AF248" s="48" t="e">
        <f>VLOOKUP(A228,#REF!,83,FALSE)</f>
        <v>#REF!</v>
      </c>
      <c r="AG248" s="119"/>
      <c r="AH248" s="119"/>
      <c r="AI248" s="119"/>
      <c r="AJ248" s="119"/>
      <c r="AK248" s="119"/>
      <c r="AL248" s="119"/>
      <c r="AM248" s="119"/>
      <c r="AN248" s="119"/>
      <c r="AO248" s="119"/>
      <c r="AP248" s="119"/>
      <c r="AQ248" s="119"/>
      <c r="AR248" s="119"/>
      <c r="AS248" s="119"/>
      <c r="AT248" s="119"/>
      <c r="AU248" s="119"/>
      <c r="AV248" s="119"/>
      <c r="AW248" s="119"/>
      <c r="AX248" s="119"/>
      <c r="AY248" s="119"/>
      <c r="AZ248" s="119"/>
      <c r="BA248" s="119"/>
      <c r="BB248" s="119"/>
      <c r="BC248" s="119"/>
      <c r="BD248" s="119"/>
      <c r="BE248" s="119"/>
      <c r="BF248" s="119"/>
      <c r="BG248" s="119"/>
      <c r="BH248" s="119"/>
      <c r="BI248" s="119"/>
      <c r="BJ248" s="119"/>
      <c r="BK248" s="119"/>
      <c r="BL248" s="119"/>
    </row>
    <row r="249" spans="1:64" s="65" customFormat="1" ht="18" customHeight="1">
      <c r="B249" s="48" t="e">
        <f>VLOOKUP(A228,#REF!,277,FALSE)</f>
        <v>#REF!</v>
      </c>
      <c r="C249" s="48" t="e">
        <f>VLOOKUP(A228,#REF!,279,FALSE)</f>
        <v>#REF!</v>
      </c>
      <c r="D249" s="48" t="e">
        <f>VLOOKUP(A228,#REF!,281,FALSE)</f>
        <v>#REF!</v>
      </c>
      <c r="E249" s="48" t="e">
        <f>VLOOKUP(A228,#REF!,283,FALSE)</f>
        <v>#REF!</v>
      </c>
      <c r="F249" s="48" t="e">
        <f>VLOOKUP(A228,#REF!,285,FALSE)</f>
        <v>#REF!</v>
      </c>
      <c r="G249" s="48" t="e">
        <f>VLOOKUP(A228,#REF!,287,FALSE)</f>
        <v>#REF!</v>
      </c>
      <c r="H249" s="48" t="e">
        <f>VLOOKUP(A228,#REF!,289,FALSE)</f>
        <v>#REF!</v>
      </c>
      <c r="I249" s="48" t="e">
        <f>VLOOKUP(A228,#REF!,291,FALSE)</f>
        <v>#REF!</v>
      </c>
      <c r="J249" s="48" t="e">
        <f>VLOOKUP(A228,#REF!,293,FALSE)</f>
        <v>#REF!</v>
      </c>
      <c r="K249" s="48" t="e">
        <f>VLOOKUP(A228,#REF!,295,FALSE)</f>
        <v>#REF!</v>
      </c>
      <c r="L249" s="48" t="e">
        <f>VLOOKUP(A228,#REF!,297,FALSE)</f>
        <v>#REF!</v>
      </c>
      <c r="M249" s="48" t="e">
        <f>VLOOKUP(A228,#REF!,299,FALSE)</f>
        <v>#REF!</v>
      </c>
      <c r="N249" s="48" t="e">
        <f>VLOOKUP(A228,#REF!,301,FALSE)</f>
        <v>#REF!</v>
      </c>
      <c r="O249" s="48" t="e">
        <f>VLOOKUP(A228,#REF!,303,FALSE)</f>
        <v>#REF!</v>
      </c>
      <c r="P249" s="48" t="e">
        <f>VLOOKUP(A228,#REF!,305,FALSE)</f>
        <v>#REF!</v>
      </c>
      <c r="Q249" s="48" t="e">
        <f>VLOOKUP(A228,#REF!,307,FALSE)</f>
        <v>#REF!</v>
      </c>
      <c r="R249" s="48" t="e">
        <f>VLOOKUP(A228,#REF!,309,FALSE)</f>
        <v>#REF!</v>
      </c>
      <c r="S249" s="48" t="e">
        <f>VLOOKUP(A228,#REF!,311,FALSE)</f>
        <v>#REF!</v>
      </c>
      <c r="T249" s="48" t="e">
        <f>VLOOKUP(A228,#REF!,313,FALSE)</f>
        <v>#REF!</v>
      </c>
      <c r="U249" s="48" t="e">
        <f>VLOOKUP(A228,#REF!,315,FALSE)</f>
        <v>#REF!</v>
      </c>
      <c r="V249" s="48" t="e">
        <f>VLOOKUP(A228,#REF!,317,FALSE)</f>
        <v>#REF!</v>
      </c>
      <c r="W249" s="48" t="e">
        <f>VLOOKUP(A228,#REF!,319,FALSE)</f>
        <v>#REF!</v>
      </c>
      <c r="X249" s="48" t="e">
        <f>VLOOKUP(A228,#REF!,321,FALSE)</f>
        <v>#REF!</v>
      </c>
      <c r="Y249" s="48" t="e">
        <f>VLOOKUP(A228,#REF!,323,FALSE)</f>
        <v>#REF!</v>
      </c>
      <c r="Z249" s="48" t="e">
        <f>VLOOKUP(A228,#REF!,325,FALSE)</f>
        <v>#REF!</v>
      </c>
      <c r="AA249" s="48" t="e">
        <f>VLOOKUP(A228,#REF!,327,FALSE)</f>
        <v>#REF!</v>
      </c>
      <c r="AB249" s="48" t="e">
        <f>VLOOKUP(A228,#REF!,329,FALSE)</f>
        <v>#REF!</v>
      </c>
      <c r="AC249" s="48" t="e">
        <f>VLOOKUP(A228,#REF!,331,FALSE)</f>
        <v>#REF!</v>
      </c>
      <c r="AD249" s="48" t="e">
        <f>VLOOKUP(A228,#REF!,333,FALSE)</f>
        <v>#REF!</v>
      </c>
      <c r="AE249" s="48" t="e">
        <f>VLOOKUP(A228,#REF!,335,FALSE)</f>
        <v>#REF!</v>
      </c>
      <c r="AF249" s="48" t="e">
        <f>VLOOKUP(A228,#REF!,337,FALSE)</f>
        <v>#REF!</v>
      </c>
      <c r="AG249" s="64"/>
      <c r="AH249" s="64"/>
      <c r="AI249" s="64"/>
      <c r="AJ249" s="64"/>
      <c r="AK249" s="64"/>
      <c r="AL249" s="64"/>
      <c r="AM249" s="64"/>
      <c r="AN249" s="64"/>
      <c r="AO249" s="64"/>
      <c r="AP249" s="64"/>
      <c r="AQ249" s="64"/>
      <c r="AR249" s="64"/>
      <c r="AS249" s="64"/>
      <c r="AT249" s="64"/>
      <c r="AU249" s="64"/>
      <c r="AV249" s="64"/>
      <c r="AW249" s="64"/>
      <c r="AX249" s="64"/>
      <c r="AY249" s="64"/>
      <c r="AZ249" s="64"/>
      <c r="BA249" s="64"/>
      <c r="BB249" s="64"/>
      <c r="BC249" s="64"/>
      <c r="BD249" s="64"/>
      <c r="BE249" s="64"/>
      <c r="BF249" s="64"/>
      <c r="BG249" s="64"/>
      <c r="BH249" s="64"/>
      <c r="BI249" s="64"/>
      <c r="BJ249" s="64"/>
      <c r="BK249" s="64"/>
      <c r="BL249" s="64"/>
    </row>
    <row r="250" spans="1:64" s="65" customFormat="1" ht="18" customHeight="1">
      <c r="B250" s="980"/>
      <c r="C250" s="980"/>
      <c r="D250" s="980"/>
      <c r="E250" s="980"/>
      <c r="F250" s="980"/>
      <c r="G250" s="980"/>
      <c r="H250" s="980"/>
      <c r="I250" s="980"/>
      <c r="J250" s="980"/>
      <c r="K250" s="980"/>
      <c r="L250" s="980"/>
      <c r="M250" s="980"/>
      <c r="N250" s="980"/>
      <c r="O250" s="980"/>
      <c r="P250" s="980"/>
      <c r="Q250" s="980"/>
      <c r="R250" s="980"/>
      <c r="S250" s="980"/>
      <c r="T250" s="980"/>
      <c r="U250" s="980"/>
      <c r="V250" s="980"/>
      <c r="W250" s="980"/>
      <c r="X250" s="980"/>
      <c r="Y250" s="980"/>
      <c r="Z250" s="980"/>
      <c r="AA250" s="980"/>
      <c r="AB250" s="980"/>
      <c r="AC250" s="980"/>
      <c r="AD250" s="980"/>
      <c r="AE250" s="980"/>
      <c r="AF250" s="980"/>
      <c r="AG250" s="64"/>
      <c r="AH250" s="64"/>
      <c r="AI250" s="64"/>
      <c r="AJ250" s="64"/>
      <c r="AK250" s="64"/>
      <c r="AL250" s="64"/>
      <c r="AM250" s="64"/>
      <c r="AN250" s="64"/>
      <c r="AO250" s="64"/>
      <c r="AP250" s="64"/>
      <c r="AQ250" s="64"/>
      <c r="AR250" s="64"/>
      <c r="AS250" s="64"/>
      <c r="AT250" s="64"/>
      <c r="AU250" s="64"/>
      <c r="AV250" s="64"/>
      <c r="AW250" s="64"/>
      <c r="AX250" s="64"/>
      <c r="AY250" s="64"/>
      <c r="AZ250" s="64"/>
      <c r="BA250" s="64"/>
      <c r="BB250" s="64"/>
      <c r="BC250" s="64"/>
      <c r="BD250" s="64"/>
      <c r="BE250" s="64"/>
      <c r="BF250" s="64"/>
      <c r="BG250" s="64"/>
      <c r="BH250" s="64"/>
      <c r="BI250" s="64"/>
      <c r="BJ250" s="64"/>
      <c r="BK250" s="64"/>
      <c r="BL250" s="64"/>
    </row>
    <row r="251" spans="1:64" s="43" customFormat="1" ht="18" customHeight="1">
      <c r="B251" s="880" t="s">
        <v>826</v>
      </c>
      <c r="C251" s="880"/>
      <c r="D251" s="880"/>
      <c r="E251" s="880"/>
      <c r="F251" s="880"/>
      <c r="G251" s="880"/>
      <c r="H251" s="880"/>
      <c r="I251" s="880"/>
      <c r="J251" s="880"/>
      <c r="K251" s="880"/>
      <c r="L251" s="880"/>
      <c r="M251" s="880"/>
      <c r="N251" s="880"/>
      <c r="O251" s="880"/>
      <c r="P251" s="880"/>
      <c r="Q251" s="880"/>
      <c r="R251" s="880"/>
      <c r="S251" s="880"/>
      <c r="T251" s="880"/>
      <c r="U251" s="880"/>
      <c r="V251" s="880"/>
      <c r="W251" s="880"/>
      <c r="X251" s="880"/>
      <c r="Y251" s="880"/>
      <c r="Z251" s="880"/>
      <c r="AA251" s="880"/>
      <c r="AB251" s="880"/>
      <c r="AC251" s="880"/>
      <c r="AD251" s="880"/>
      <c r="AE251" s="880"/>
      <c r="AF251" s="880"/>
      <c r="AG251" s="33"/>
      <c r="AH251" s="33"/>
      <c r="AI251" s="33"/>
      <c r="AJ251" s="33"/>
      <c r="AK251" s="33"/>
      <c r="AL251" s="33"/>
      <c r="AM251" s="33"/>
      <c r="AN251" s="33"/>
      <c r="AO251" s="33"/>
      <c r="AP251" s="33"/>
      <c r="AQ251" s="33"/>
      <c r="AR251" s="33"/>
      <c r="AS251" s="33"/>
      <c r="AT251" s="33"/>
      <c r="AU251" s="33"/>
      <c r="AV251" s="33"/>
      <c r="AW251" s="33"/>
      <c r="AX251" s="33"/>
      <c r="AY251" s="33"/>
      <c r="AZ251" s="33"/>
      <c r="BA251" s="33"/>
      <c r="BB251" s="33"/>
      <c r="BC251" s="33"/>
      <c r="BD251" s="33"/>
      <c r="BE251" s="33"/>
      <c r="BF251" s="33"/>
      <c r="BG251" s="33"/>
      <c r="BH251" s="33"/>
      <c r="BI251" s="33"/>
      <c r="BJ251" s="33"/>
      <c r="BK251" s="33"/>
      <c r="BL251" s="33"/>
    </row>
    <row r="252" spans="1:64" s="43" customFormat="1" ht="18" customHeight="1">
      <c r="B252" s="15" t="s">
        <v>80</v>
      </c>
      <c r="C252" s="16"/>
      <c r="D252" s="16"/>
      <c r="E252" s="16"/>
      <c r="F252" s="16"/>
      <c r="G252" s="216"/>
      <c r="H252" s="201"/>
      <c r="I252" s="201"/>
      <c r="J252" s="201"/>
      <c r="K252" s="202"/>
      <c r="L252" s="201"/>
      <c r="M252" s="201"/>
      <c r="N252" s="201"/>
      <c r="O252" s="270"/>
      <c r="P252" s="270"/>
      <c r="Q252" s="201"/>
      <c r="R252" s="201"/>
      <c r="S252" s="201"/>
      <c r="T252" s="201"/>
      <c r="U252" s="201"/>
      <c r="V252" s="201"/>
      <c r="W252" s="270"/>
      <c r="X252" s="984" t="str">
        <f>X227</f>
        <v>វិច្ឆិកា ឆ្នាំ ២០២៣</v>
      </c>
      <c r="Y252" s="985"/>
      <c r="Z252" s="985"/>
      <c r="AA252" s="985"/>
      <c r="AB252" s="985"/>
      <c r="AC252" s="985"/>
      <c r="AD252" s="985"/>
      <c r="AE252" s="985"/>
      <c r="AF252" s="986"/>
      <c r="AG252" s="33"/>
      <c r="AH252" s="33"/>
      <c r="AI252" s="33"/>
      <c r="AJ252" s="33"/>
      <c r="AK252" s="33"/>
      <c r="AL252" s="33"/>
      <c r="AM252" s="33"/>
      <c r="AN252" s="33"/>
      <c r="AO252" s="33"/>
      <c r="AP252" s="33"/>
      <c r="AQ252" s="33"/>
      <c r="AR252" s="33"/>
      <c r="AS252" s="33"/>
      <c r="AT252" s="33"/>
      <c r="AU252" s="33"/>
      <c r="AV252" s="33"/>
      <c r="AW252" s="33"/>
      <c r="AX252" s="33"/>
      <c r="AY252" s="33"/>
      <c r="AZ252" s="33"/>
      <c r="BA252" s="33"/>
      <c r="BB252" s="33"/>
      <c r="BC252" s="33"/>
      <c r="BD252" s="33"/>
      <c r="BE252" s="33"/>
      <c r="BF252" s="33"/>
      <c r="BG252" s="33"/>
      <c r="BH252" s="33"/>
      <c r="BI252" s="33"/>
      <c r="BJ252" s="33"/>
      <c r="BK252" s="33"/>
      <c r="BL252" s="33"/>
    </row>
    <row r="253" spans="1:64" s="43" customFormat="1" ht="18" customHeight="1">
      <c r="A253" s="43" t="e">
        <f>#REF!</f>
        <v>#REF!</v>
      </c>
      <c r="B253" s="20" t="s">
        <v>176</v>
      </c>
      <c r="C253" s="3"/>
      <c r="D253" s="3"/>
      <c r="E253" s="3"/>
      <c r="F253" s="3"/>
      <c r="G253" s="217"/>
      <c r="H253" s="271"/>
      <c r="I253" s="217"/>
      <c r="J253" s="271"/>
      <c r="K253" s="991" t="e">
        <f>VLOOKUP(A253,'Payroll master 总表'!B:AY,3,FALSE)</f>
        <v>#REF!</v>
      </c>
      <c r="L253" s="992"/>
      <c r="M253" s="992"/>
      <c r="N253" s="993"/>
      <c r="O253" s="272" t="s">
        <v>183</v>
      </c>
      <c r="P253" s="273"/>
      <c r="Q253" s="203"/>
      <c r="R253" s="203"/>
      <c r="S253" s="203"/>
      <c r="T253" s="994" t="e">
        <f>#REF!</f>
        <v>#REF!</v>
      </c>
      <c r="U253" s="994"/>
      <c r="V253" s="217"/>
      <c r="W253" s="274"/>
      <c r="X253" s="275" t="s">
        <v>279</v>
      </c>
      <c r="Y253" s="203"/>
      <c r="Z253" s="203"/>
      <c r="AA253" s="203"/>
      <c r="AB253" s="227"/>
      <c r="AC253" s="75"/>
      <c r="AD253" s="139" t="e">
        <f>VLOOKUP(A253,'Payroll master 总表'!B:AY,39,FALSE)</f>
        <v>#REF!</v>
      </c>
      <c r="AE253" s="23" t="s">
        <v>82</v>
      </c>
      <c r="AF253" s="244"/>
      <c r="AG253" s="33"/>
      <c r="AH253" s="33"/>
      <c r="AI253" s="33"/>
      <c r="AJ253" s="33"/>
      <c r="AK253" s="33"/>
      <c r="AL253" s="33"/>
      <c r="AM253" s="33"/>
      <c r="AN253" s="33"/>
      <c r="AO253" s="33"/>
      <c r="AP253" s="33"/>
      <c r="AQ253" s="33"/>
      <c r="AR253" s="33"/>
      <c r="AS253" s="33"/>
      <c r="AT253" s="33"/>
      <c r="AU253" s="33"/>
      <c r="AV253" s="33"/>
      <c r="AW253" s="33"/>
      <c r="AX253" s="33"/>
      <c r="AY253" s="33"/>
      <c r="AZ253" s="33"/>
      <c r="BA253" s="33"/>
      <c r="BB253" s="33"/>
      <c r="BC253" s="33"/>
      <c r="BD253" s="33"/>
      <c r="BE253" s="33"/>
      <c r="BF253" s="33"/>
      <c r="BG253" s="33"/>
      <c r="BH253" s="33"/>
      <c r="BI253" s="33"/>
      <c r="BJ253" s="33"/>
      <c r="BK253" s="33"/>
      <c r="BL253" s="33"/>
    </row>
    <row r="254" spans="1:64" s="43" customFormat="1" ht="18" customHeight="1">
      <c r="B254" s="55" t="s">
        <v>177</v>
      </c>
      <c r="C254" s="28"/>
      <c r="D254" s="28"/>
      <c r="E254" s="28"/>
      <c r="F254" s="21"/>
      <c r="G254" s="206"/>
      <c r="H254" s="206"/>
      <c r="I254" s="206"/>
      <c r="J254" s="206"/>
      <c r="K254" s="995" t="e">
        <f>VLOOKUP(A253,'Payroll master 总表'!B:AY,1,FALSE)</f>
        <v>#REF!</v>
      </c>
      <c r="L254" s="996"/>
      <c r="M254" s="206"/>
      <c r="N254" s="208"/>
      <c r="O254" s="276" t="s">
        <v>184</v>
      </c>
      <c r="P254" s="273"/>
      <c r="Q254" s="218"/>
      <c r="R254" s="218"/>
      <c r="S254" s="218"/>
      <c r="T254" s="199"/>
      <c r="U254" s="222" t="e">
        <f>VLOOKUP(A253,'Payroll master 总表'!B:AY,15,FALSE)</f>
        <v>#REF!</v>
      </c>
      <c r="V254" s="222"/>
      <c r="W254" s="208"/>
      <c r="X254" s="278" t="s">
        <v>187</v>
      </c>
      <c r="Y254" s="218"/>
      <c r="Z254" s="218"/>
      <c r="AA254" s="218"/>
      <c r="AB254" s="209"/>
      <c r="AC254" s="26"/>
      <c r="AD254" s="139" t="e">
        <f>VLOOKUP(A253,'Payroll master 总表'!B:AY,35,FALSE)</f>
        <v>#REF!</v>
      </c>
      <c r="AE254" s="23" t="s">
        <v>82</v>
      </c>
      <c r="AF254" s="103"/>
      <c r="AG254" s="33"/>
      <c r="AH254" s="33"/>
      <c r="AI254" s="33"/>
      <c r="AJ254" s="33"/>
      <c r="AK254" s="33"/>
      <c r="AL254" s="33"/>
      <c r="AM254" s="33"/>
      <c r="AN254" s="33"/>
      <c r="AO254" s="33"/>
      <c r="AP254" s="33"/>
      <c r="AQ254" s="33"/>
      <c r="AR254" s="33"/>
      <c r="AS254" s="33"/>
      <c r="AT254" s="33"/>
      <c r="AU254" s="33"/>
      <c r="AV254" s="33"/>
      <c r="AW254" s="33"/>
      <c r="AX254" s="33"/>
      <c r="AY254" s="33"/>
      <c r="AZ254" s="33"/>
      <c r="BA254" s="33"/>
      <c r="BB254" s="33"/>
      <c r="BC254" s="33"/>
      <c r="BD254" s="33"/>
      <c r="BE254" s="33"/>
      <c r="BF254" s="33"/>
      <c r="BG254" s="33"/>
      <c r="BH254" s="33"/>
      <c r="BI254" s="33"/>
      <c r="BJ254" s="33"/>
      <c r="BK254" s="33"/>
      <c r="BL254" s="33"/>
    </row>
    <row r="255" spans="1:64" s="43" customFormat="1" ht="18" customHeight="1">
      <c r="B255" s="24" t="s">
        <v>178</v>
      </c>
      <c r="C255" s="22"/>
      <c r="D255" s="25"/>
      <c r="E255" s="21"/>
      <c r="F255" s="21"/>
      <c r="G255" s="206"/>
      <c r="H255" s="206"/>
      <c r="I255" s="206"/>
      <c r="J255" s="206"/>
      <c r="K255" s="995" t="e">
        <f>VLOOKUP(A253,'Payroll master 总表'!B:AY,5,FALSE)</f>
        <v>#REF!</v>
      </c>
      <c r="L255" s="996"/>
      <c r="M255" s="206"/>
      <c r="N255" s="208"/>
      <c r="O255" s="205" t="s">
        <v>198</v>
      </c>
      <c r="P255" s="273"/>
      <c r="Q255" s="218"/>
      <c r="R255" s="218"/>
      <c r="S255" s="218"/>
      <c r="T255" s="206"/>
      <c r="U255" s="997" t="e">
        <f>VLOOKUP(A253,'Payroll master 总表'!B:AY,8,FALSE)</f>
        <v>#REF!</v>
      </c>
      <c r="V255" s="997"/>
      <c r="W255" s="998"/>
      <c r="X255" s="278" t="s">
        <v>185</v>
      </c>
      <c r="Y255" s="218"/>
      <c r="Z255" s="218"/>
      <c r="AA255" s="218"/>
      <c r="AB255" s="209"/>
      <c r="AC255" s="26"/>
      <c r="AD255" s="139" t="e">
        <f>VLOOKUP(A253,'Payroll master 总表'!B:AY,34,FALSE)</f>
        <v>#REF!</v>
      </c>
      <c r="AE255" s="23" t="s">
        <v>82</v>
      </c>
      <c r="AF255" s="103"/>
      <c r="AG255" s="33"/>
      <c r="AH255" s="33"/>
      <c r="AI255" s="33"/>
      <c r="AJ255" s="33"/>
      <c r="AK255" s="33"/>
      <c r="AL255" s="33"/>
      <c r="AM255" s="33"/>
      <c r="AN255" s="33"/>
      <c r="AO255" s="33"/>
      <c r="AP255" s="33"/>
      <c r="AQ255" s="33"/>
      <c r="AR255" s="33"/>
      <c r="AS255" s="33"/>
      <c r="AT255" s="33"/>
      <c r="AU255" s="33"/>
      <c r="AV255" s="33"/>
      <c r="AW255" s="33"/>
      <c r="AX255" s="33"/>
      <c r="AY255" s="33"/>
      <c r="AZ255" s="33"/>
      <c r="BA255" s="33"/>
      <c r="BB255" s="33"/>
      <c r="BC255" s="33"/>
      <c r="BD255" s="33"/>
      <c r="BE255" s="33"/>
      <c r="BF255" s="33"/>
      <c r="BG255" s="33"/>
      <c r="BH255" s="33"/>
      <c r="BI255" s="33"/>
      <c r="BJ255" s="33"/>
      <c r="BK255" s="33"/>
      <c r="BL255" s="33"/>
    </row>
    <row r="256" spans="1:64" s="43" customFormat="1" ht="18" customHeight="1">
      <c r="B256" s="58"/>
      <c r="C256" s="28"/>
      <c r="D256" s="28"/>
      <c r="E256" s="28"/>
      <c r="F256" s="28"/>
      <c r="G256" s="206"/>
      <c r="H256" s="206"/>
      <c r="I256" s="206"/>
      <c r="J256" s="206"/>
      <c r="K256" s="280"/>
      <c r="L256" s="281" t="s">
        <v>76</v>
      </c>
      <c r="M256" s="206"/>
      <c r="N256" s="208"/>
      <c r="O256" s="278" t="s">
        <v>199</v>
      </c>
      <c r="P256" s="273"/>
      <c r="Q256" s="218"/>
      <c r="R256" s="218"/>
      <c r="S256" s="218"/>
      <c r="T256" s="218"/>
      <c r="U256" s="218"/>
      <c r="V256" s="218"/>
      <c r="W256" s="230"/>
      <c r="X256" s="278" t="s">
        <v>753</v>
      </c>
      <c r="Y256" s="218"/>
      <c r="Z256" s="218"/>
      <c r="AA256" s="218"/>
      <c r="AB256" s="209"/>
      <c r="AC256" s="26"/>
      <c r="AD256" s="139" t="e">
        <f>VLOOKUP(A253,'Payroll master 总表'!B:AY,33,FALSE)</f>
        <v>#REF!</v>
      </c>
      <c r="AE256" s="23" t="s">
        <v>82</v>
      </c>
      <c r="AF256" s="103"/>
      <c r="AG256" s="33"/>
      <c r="AH256" s="33"/>
      <c r="AI256" s="33"/>
      <c r="AJ256" s="33"/>
      <c r="AK256" s="33"/>
      <c r="AL256" s="33"/>
      <c r="AM256" s="33"/>
      <c r="AN256" s="33"/>
      <c r="AO256" s="33"/>
      <c r="AP256" s="33"/>
      <c r="AQ256" s="33"/>
      <c r="AR256" s="33"/>
      <c r="AS256" s="33"/>
      <c r="AT256" s="33"/>
      <c r="AU256" s="33"/>
      <c r="AV256" s="33"/>
      <c r="AW256" s="33"/>
      <c r="AX256" s="33"/>
      <c r="AY256" s="33"/>
      <c r="AZ256" s="33"/>
      <c r="BA256" s="33"/>
      <c r="BB256" s="33"/>
      <c r="BC256" s="33"/>
      <c r="BD256" s="33"/>
      <c r="BE256" s="33"/>
      <c r="BF256" s="33"/>
      <c r="BG256" s="33"/>
      <c r="BH256" s="33"/>
      <c r="BI256" s="33"/>
      <c r="BJ256" s="33"/>
      <c r="BK256" s="33"/>
      <c r="BL256" s="33"/>
    </row>
    <row r="257" spans="2:64" s="43" customFormat="1" ht="18" customHeight="1">
      <c r="B257" s="54" t="s">
        <v>196</v>
      </c>
      <c r="C257" s="28"/>
      <c r="D257" s="28"/>
      <c r="E257" s="28"/>
      <c r="F257" s="28"/>
      <c r="G257" s="206"/>
      <c r="H257" s="206"/>
      <c r="I257" s="206"/>
      <c r="J257" s="206"/>
      <c r="K257" s="280"/>
      <c r="L257" s="282" t="e">
        <f>VLOOKUP(A253,'Payroll master 总表'!B:AY,18,FALSE)</f>
        <v>#REF!</v>
      </c>
      <c r="M257" s="206"/>
      <c r="N257" s="208"/>
      <c r="O257" s="283"/>
      <c r="P257" s="273"/>
      <c r="Q257" s="223"/>
      <c r="R257" s="987" t="e">
        <f>U254/26*L257</f>
        <v>#REF!</v>
      </c>
      <c r="S257" s="987"/>
      <c r="T257" s="284" t="s">
        <v>82</v>
      </c>
      <c r="U257" s="223"/>
      <c r="V257" s="223"/>
      <c r="W257" s="285"/>
      <c r="X257" s="278" t="s">
        <v>186</v>
      </c>
      <c r="Y257" s="218"/>
      <c r="Z257" s="218"/>
      <c r="AA257" s="218"/>
      <c r="AB257" s="209"/>
      <c r="AC257" s="26"/>
      <c r="AD257" s="139" t="e">
        <f>VLOOKUP(A253,'Payroll master 总表'!B:AY,37,FALSE)+'Payroll master 总表'!AM18</f>
        <v>#REF!</v>
      </c>
      <c r="AE257" s="23" t="s">
        <v>82</v>
      </c>
      <c r="AF257" s="103"/>
      <c r="AG257" s="33"/>
      <c r="AH257" s="33"/>
      <c r="AI257" s="33"/>
      <c r="AJ257" s="33"/>
      <c r="AK257" s="33"/>
      <c r="AL257" s="33"/>
      <c r="AM257" s="33"/>
      <c r="AN257" s="33"/>
      <c r="AO257" s="33"/>
      <c r="AP257" s="33"/>
      <c r="AQ257" s="33"/>
      <c r="AR257" s="33"/>
      <c r="AS257" s="33"/>
      <c r="AT257" s="33"/>
      <c r="AU257" s="33"/>
      <c r="AV257" s="33"/>
      <c r="AW257" s="33"/>
      <c r="AX257" s="33"/>
      <c r="AY257" s="33"/>
      <c r="AZ257" s="33"/>
      <c r="BA257" s="33"/>
      <c r="BB257" s="33"/>
      <c r="BC257" s="33"/>
      <c r="BD257" s="33"/>
      <c r="BE257" s="33"/>
      <c r="BF257" s="33"/>
      <c r="BG257" s="33"/>
      <c r="BH257" s="33"/>
      <c r="BI257" s="33"/>
      <c r="BJ257" s="33"/>
      <c r="BK257" s="33"/>
      <c r="BL257" s="33"/>
    </row>
    <row r="258" spans="2:64" s="43" customFormat="1" ht="18" customHeight="1">
      <c r="B258" s="27" t="s">
        <v>528</v>
      </c>
      <c r="C258" s="28"/>
      <c r="D258" s="28"/>
      <c r="E258" s="28"/>
      <c r="F258" s="28"/>
      <c r="G258" s="206"/>
      <c r="H258" s="206"/>
      <c r="I258" s="206"/>
      <c r="J258" s="206"/>
      <c r="K258" s="280"/>
      <c r="L258" s="282" t="e">
        <f>VLOOKUP(A253,'Payroll master 总表'!B:AY,21,FALSE)</f>
        <v>#REF!</v>
      </c>
      <c r="M258" s="206"/>
      <c r="N258" s="208"/>
      <c r="O258" s="283"/>
      <c r="P258" s="273"/>
      <c r="Q258" s="223"/>
      <c r="R258" s="987" t="e">
        <f>VLOOKUP(A253,'Payroll master 总表'!B:AY,29,FALSE)</f>
        <v>#REF!</v>
      </c>
      <c r="S258" s="987"/>
      <c r="T258" s="284" t="s">
        <v>82</v>
      </c>
      <c r="U258" s="223"/>
      <c r="V258" s="223"/>
      <c r="W258" s="285"/>
      <c r="X258" s="278" t="s">
        <v>455</v>
      </c>
      <c r="Y258" s="218"/>
      <c r="Z258" s="218"/>
      <c r="AA258" s="218"/>
      <c r="AB258" s="209"/>
      <c r="AC258" s="26"/>
      <c r="AD258" s="139" t="e">
        <f>VLOOKUP(A253,'Payroll master 总表'!B:AY,32,FALSE)</f>
        <v>#REF!</v>
      </c>
      <c r="AE258" s="23" t="s">
        <v>82</v>
      </c>
      <c r="AF258" s="103"/>
      <c r="AG258" s="33"/>
      <c r="AH258" s="33"/>
      <c r="AI258" s="33"/>
      <c r="AJ258" s="33"/>
      <c r="AK258" s="33"/>
      <c r="AL258" s="33"/>
      <c r="AM258" s="33"/>
      <c r="AN258" s="33"/>
      <c r="AO258" s="33"/>
      <c r="AP258" s="33"/>
      <c r="AQ258" s="33"/>
      <c r="AR258" s="33"/>
      <c r="AS258" s="33"/>
      <c r="AT258" s="33"/>
      <c r="AU258" s="33"/>
      <c r="AV258" s="33"/>
      <c r="AW258" s="33"/>
      <c r="AX258" s="33"/>
      <c r="AY258" s="33"/>
      <c r="AZ258" s="33"/>
      <c r="BA258" s="33"/>
      <c r="BB258" s="33"/>
      <c r="BC258" s="33"/>
      <c r="BD258" s="33"/>
      <c r="BE258" s="33"/>
      <c r="BF258" s="33"/>
      <c r="BG258" s="33"/>
      <c r="BH258" s="33"/>
      <c r="BI258" s="33"/>
      <c r="BJ258" s="33"/>
      <c r="BK258" s="33"/>
      <c r="BL258" s="33"/>
    </row>
    <row r="259" spans="2:64" s="43" customFormat="1" ht="18" customHeight="1">
      <c r="B259" s="58" t="s">
        <v>534</v>
      </c>
      <c r="C259" s="28"/>
      <c r="D259" s="28"/>
      <c r="E259" s="28"/>
      <c r="F259" s="28"/>
      <c r="G259" s="206"/>
      <c r="H259" s="206"/>
      <c r="I259" s="206"/>
      <c r="J259" s="206"/>
      <c r="K259" s="280"/>
      <c r="L259" s="282" t="e">
        <f>VLOOKUP(A253,'Payroll master 总表'!B:AY,20,FALSE)</f>
        <v>#REF!</v>
      </c>
      <c r="M259" s="206"/>
      <c r="N259" s="208"/>
      <c r="O259" s="283"/>
      <c r="P259" s="273"/>
      <c r="Q259" s="223"/>
      <c r="R259" s="987" t="e">
        <f>VLOOKUP(A253,'Payroll master 总表'!B:AY,27,FALSE)</f>
        <v>#REF!</v>
      </c>
      <c r="S259" s="987"/>
      <c r="T259" s="284" t="s">
        <v>82</v>
      </c>
      <c r="U259" s="223"/>
      <c r="V259" s="223"/>
      <c r="W259" s="285"/>
      <c r="X259" s="278" t="s">
        <v>189</v>
      </c>
      <c r="Y259" s="218"/>
      <c r="Z259" s="218"/>
      <c r="AA259" s="218"/>
      <c r="AB259" s="209"/>
      <c r="AC259" s="26"/>
      <c r="AD259" s="139" t="e">
        <f>VLOOKUP(A253,'Payroll master 总表'!B:AY,31,FALSE)</f>
        <v>#REF!</v>
      </c>
      <c r="AE259" s="23" t="s">
        <v>82</v>
      </c>
      <c r="AF259" s="103"/>
      <c r="AG259" s="33"/>
      <c r="AH259" s="33"/>
      <c r="AI259" s="33"/>
      <c r="AJ259" s="33"/>
      <c r="AK259" s="33"/>
      <c r="AL259" s="33"/>
      <c r="AM259" s="33"/>
      <c r="AN259" s="33"/>
      <c r="AO259" s="33"/>
      <c r="AP259" s="33"/>
      <c r="AQ259" s="33"/>
      <c r="AR259" s="33"/>
      <c r="AS259" s="33"/>
      <c r="AT259" s="33"/>
      <c r="AU259" s="33"/>
      <c r="AV259" s="33"/>
      <c r="AW259" s="33"/>
      <c r="AX259" s="33"/>
      <c r="AY259" s="33"/>
      <c r="AZ259" s="33"/>
      <c r="BA259" s="33"/>
      <c r="BB259" s="33"/>
      <c r="BC259" s="33"/>
      <c r="BD259" s="33"/>
      <c r="BE259" s="33"/>
      <c r="BF259" s="33"/>
      <c r="BG259" s="33"/>
      <c r="BH259" s="33"/>
      <c r="BI259" s="33"/>
      <c r="BJ259" s="33"/>
      <c r="BK259" s="33"/>
      <c r="BL259" s="33"/>
    </row>
    <row r="260" spans="2:64" s="43" customFormat="1" ht="18" customHeight="1">
      <c r="B260" s="58" t="s">
        <v>195</v>
      </c>
      <c r="C260" s="28"/>
      <c r="D260" s="28"/>
      <c r="E260" s="28"/>
      <c r="F260" s="28"/>
      <c r="G260" s="206"/>
      <c r="H260" s="206"/>
      <c r="I260" s="206"/>
      <c r="J260" s="206"/>
      <c r="K260" s="280"/>
      <c r="L260" s="282" t="e">
        <f>VLOOKUP(A253,'Payroll master 总表'!B:AY,17,FALSE)</f>
        <v>#REF!</v>
      </c>
      <c r="M260" s="206"/>
      <c r="N260" s="208"/>
      <c r="O260" s="283"/>
      <c r="P260" s="273"/>
      <c r="Q260" s="223"/>
      <c r="R260" s="987" t="e">
        <f>U254/26*L260</f>
        <v>#REF!</v>
      </c>
      <c r="S260" s="987"/>
      <c r="T260" s="284" t="s">
        <v>82</v>
      </c>
      <c r="U260" s="223"/>
      <c r="V260" s="223"/>
      <c r="W260" s="285"/>
      <c r="X260" s="278" t="s">
        <v>188</v>
      </c>
      <c r="Y260" s="218"/>
      <c r="Z260" s="218"/>
      <c r="AA260" s="218"/>
      <c r="AB260" s="209"/>
      <c r="AC260" s="26"/>
      <c r="AD260" s="139" t="e">
        <f>VLOOKUP(A253,'Payroll master 总表'!B:AY,36,FALSE)</f>
        <v>#REF!</v>
      </c>
      <c r="AE260" s="23" t="s">
        <v>82</v>
      </c>
      <c r="AF260" s="103"/>
      <c r="AG260" s="33"/>
      <c r="AH260" s="33"/>
      <c r="AI260" s="33"/>
      <c r="AJ260" s="33"/>
      <c r="AK260" s="33"/>
      <c r="AL260" s="33"/>
      <c r="AM260" s="33"/>
      <c r="AN260" s="33"/>
      <c r="AO260" s="33"/>
      <c r="AP260" s="33"/>
      <c r="AQ260" s="33"/>
      <c r="AR260" s="33"/>
      <c r="AS260" s="33"/>
      <c r="AT260" s="33"/>
      <c r="AU260" s="33"/>
      <c r="AV260" s="33"/>
      <c r="AW260" s="33"/>
      <c r="AX260" s="33"/>
      <c r="AY260" s="33"/>
      <c r="AZ260" s="33"/>
      <c r="BA260" s="33"/>
      <c r="BB260" s="33"/>
      <c r="BC260" s="33"/>
      <c r="BD260" s="33"/>
      <c r="BE260" s="33"/>
      <c r="BF260" s="33"/>
      <c r="BG260" s="33"/>
      <c r="BH260" s="33"/>
      <c r="BI260" s="33"/>
      <c r="BJ260" s="33"/>
      <c r="BK260" s="33"/>
      <c r="BL260" s="33"/>
    </row>
    <row r="261" spans="2:64" s="43" customFormat="1" ht="18" customHeight="1">
      <c r="B261" s="27" t="s">
        <v>179</v>
      </c>
      <c r="C261" s="28"/>
      <c r="D261" s="28"/>
      <c r="E261" s="28"/>
      <c r="F261" s="28"/>
      <c r="G261" s="218"/>
      <c r="H261" s="218"/>
      <c r="I261" s="218"/>
      <c r="J261" s="206"/>
      <c r="K261" s="280"/>
      <c r="L261" s="286"/>
      <c r="M261" s="206"/>
      <c r="N261" s="208"/>
      <c r="O261" s="283"/>
      <c r="P261" s="273"/>
      <c r="Q261" s="223"/>
      <c r="R261" s="987" t="e">
        <f>SUM(R257:S260)</f>
        <v>#REF!</v>
      </c>
      <c r="S261" s="987"/>
      <c r="T261" s="284" t="s">
        <v>82</v>
      </c>
      <c r="U261" s="223"/>
      <c r="V261" s="223"/>
      <c r="W261" s="285"/>
      <c r="X261" s="278" t="s">
        <v>190</v>
      </c>
      <c r="Y261" s="218"/>
      <c r="Z261" s="218"/>
      <c r="AA261" s="218"/>
      <c r="AB261" s="209"/>
      <c r="AC261" s="988" t="e">
        <f>R261+R263+R264+R265+AD253+AD254+AD255+AD256+AD257+AD258+AD259+AD260</f>
        <v>#REF!</v>
      </c>
      <c r="AD261" s="989"/>
      <c r="AE261" s="33"/>
      <c r="AF261" s="103"/>
      <c r="AG261" s="33"/>
      <c r="AH261" s="33"/>
      <c r="AI261" s="33"/>
      <c r="AJ261" s="33"/>
      <c r="AK261" s="33"/>
      <c r="AL261" s="33"/>
      <c r="AM261" s="33"/>
      <c r="AN261" s="33"/>
      <c r="AO261" s="33"/>
      <c r="AP261" s="33"/>
      <c r="AQ261" s="33"/>
      <c r="AR261" s="33"/>
      <c r="AS261" s="33"/>
      <c r="AT261" s="33"/>
      <c r="AU261" s="33"/>
      <c r="AV261" s="33"/>
      <c r="AW261" s="33"/>
      <c r="AX261" s="33"/>
      <c r="AY261" s="33"/>
      <c r="AZ261" s="33"/>
      <c r="BA261" s="33"/>
      <c r="BB261" s="33"/>
      <c r="BC261" s="33"/>
      <c r="BD261" s="33"/>
      <c r="BE261" s="33"/>
      <c r="BF261" s="33"/>
      <c r="BG261" s="33"/>
      <c r="BH261" s="33"/>
      <c r="BI261" s="33"/>
      <c r="BJ261" s="33"/>
      <c r="BK261" s="33"/>
      <c r="BL261" s="33"/>
    </row>
    <row r="262" spans="2:64" s="43" customFormat="1" ht="18" customHeight="1">
      <c r="B262" s="58" t="s">
        <v>197</v>
      </c>
      <c r="C262" s="28"/>
      <c r="D262" s="28"/>
      <c r="E262" s="28"/>
      <c r="F262" s="28"/>
      <c r="G262" s="206"/>
      <c r="H262" s="206"/>
      <c r="I262" s="206"/>
      <c r="J262" s="206"/>
      <c r="K262" s="280"/>
      <c r="L262" s="287" t="s">
        <v>77</v>
      </c>
      <c r="M262" s="288"/>
      <c r="N262" s="211"/>
      <c r="O262" s="278" t="s">
        <v>199</v>
      </c>
      <c r="P262" s="210"/>
      <c r="Q262" s="210"/>
      <c r="R262" s="210"/>
      <c r="S262" s="210"/>
      <c r="T262" s="210"/>
      <c r="U262" s="210"/>
      <c r="V262" s="210"/>
      <c r="W262" s="289"/>
      <c r="X262" s="278" t="s">
        <v>433</v>
      </c>
      <c r="Y262" s="218"/>
      <c r="Z262" s="230"/>
      <c r="AA262" s="290"/>
      <c r="AB262" s="228"/>
      <c r="AC262" s="135" t="e">
        <f>VLOOKUP(A253,'Payroll master 总表'!B:AY,45,FALSE)</f>
        <v>#REF!</v>
      </c>
      <c r="AD262" s="33"/>
      <c r="AE262" s="61"/>
      <c r="AF262" s="245"/>
      <c r="AG262" s="33"/>
      <c r="AH262" s="33"/>
      <c r="AI262" s="33"/>
      <c r="AJ262" s="33"/>
      <c r="AK262" s="33"/>
      <c r="AL262" s="33"/>
      <c r="AM262" s="33"/>
      <c r="AN262" s="33"/>
      <c r="AO262" s="33"/>
      <c r="AP262" s="33"/>
      <c r="AQ262" s="33"/>
      <c r="AR262" s="33"/>
      <c r="AS262" s="33"/>
      <c r="AT262" s="33"/>
      <c r="AU262" s="33"/>
      <c r="AV262" s="33"/>
      <c r="AW262" s="33"/>
      <c r="AX262" s="33"/>
      <c r="AY262" s="33"/>
      <c r="AZ262" s="33"/>
      <c r="BA262" s="33"/>
      <c r="BB262" s="33"/>
      <c r="BC262" s="33"/>
      <c r="BD262" s="33"/>
      <c r="BE262" s="33"/>
      <c r="BF262" s="33"/>
      <c r="BG262" s="33"/>
      <c r="BH262" s="33"/>
      <c r="BI262" s="33"/>
      <c r="BJ262" s="33"/>
      <c r="BK262" s="33"/>
      <c r="BL262" s="33"/>
    </row>
    <row r="263" spans="2:64" s="43" customFormat="1" ht="18" customHeight="1">
      <c r="B263" s="58" t="s">
        <v>180</v>
      </c>
      <c r="C263" s="28"/>
      <c r="D263" s="28"/>
      <c r="E263" s="28"/>
      <c r="F263" s="28"/>
      <c r="G263" s="206"/>
      <c r="H263" s="206"/>
      <c r="I263" s="206"/>
      <c r="J263" s="206"/>
      <c r="K263" s="280"/>
      <c r="L263" s="282" t="e">
        <f>VLOOKUP(A253,'Payroll master 总表'!B:AY,19,FALSE)</f>
        <v>#REF!</v>
      </c>
      <c r="M263" s="206"/>
      <c r="N263" s="208"/>
      <c r="O263" s="283"/>
      <c r="P263" s="273"/>
      <c r="Q263" s="224"/>
      <c r="R263" s="990" t="e">
        <f>VLOOKUP(A253,'Payroll master 总表'!B:AY,26,FALSE)</f>
        <v>#REF!</v>
      </c>
      <c r="S263" s="990"/>
      <c r="T263" s="224" t="s">
        <v>82</v>
      </c>
      <c r="U263" s="224"/>
      <c r="V263" s="224"/>
      <c r="W263" s="228"/>
      <c r="X263" s="278" t="s">
        <v>861</v>
      </c>
      <c r="Y263" s="218"/>
      <c r="Z263" s="230"/>
      <c r="AA263" s="199"/>
      <c r="AB263" s="224"/>
      <c r="AC263" s="34"/>
      <c r="AD263" s="57"/>
      <c r="AE263" s="999" t="e">
        <f>VLOOKUP(A253,'Payroll master 总表'!B:AY,42,FALSE)</f>
        <v>#REF!</v>
      </c>
      <c r="AF263" s="1000"/>
      <c r="AG263" s="33"/>
      <c r="AH263" s="33"/>
      <c r="AI263" s="33"/>
      <c r="AJ263" s="33"/>
      <c r="AK263" s="33"/>
      <c r="AL263" s="33"/>
      <c r="AM263" s="33"/>
      <c r="AN263" s="33"/>
      <c r="AO263" s="33"/>
      <c r="AP263" s="33"/>
      <c r="AQ263" s="33"/>
      <c r="AR263" s="33"/>
      <c r="AS263" s="33"/>
      <c r="AT263" s="33"/>
      <c r="AU263" s="33"/>
      <c r="AV263" s="33"/>
      <c r="AW263" s="33"/>
      <c r="AX263" s="33"/>
      <c r="AY263" s="33"/>
      <c r="AZ263" s="33"/>
      <c r="BA263" s="33"/>
      <c r="BB263" s="33"/>
      <c r="BC263" s="33"/>
      <c r="BD263" s="33"/>
      <c r="BE263" s="33"/>
      <c r="BF263" s="33"/>
      <c r="BG263" s="33"/>
      <c r="BH263" s="33"/>
      <c r="BI263" s="33"/>
      <c r="BJ263" s="33"/>
      <c r="BK263" s="33"/>
      <c r="BL263" s="33"/>
    </row>
    <row r="264" spans="2:64" s="43" customFormat="1" ht="18" customHeight="1">
      <c r="B264" s="58" t="s">
        <v>181</v>
      </c>
      <c r="C264" s="28"/>
      <c r="D264" s="28"/>
      <c r="E264" s="28"/>
      <c r="F264" s="28"/>
      <c r="G264" s="206"/>
      <c r="H264" s="206"/>
      <c r="I264" s="206"/>
      <c r="J264" s="206"/>
      <c r="K264" s="280"/>
      <c r="L264" s="282" t="e">
        <f>VLOOKUP(A253,'Payroll master 总表'!B:AY,22,FALSE)</f>
        <v>#REF!</v>
      </c>
      <c r="M264" s="206"/>
      <c r="N264" s="208"/>
      <c r="O264" s="283"/>
      <c r="P264" s="273"/>
      <c r="Q264" s="224"/>
      <c r="R264" s="990" t="e">
        <f>VLOOKUP(A253,'Payroll master 总表'!B:AY,28,FALSE)</f>
        <v>#REF!</v>
      </c>
      <c r="S264" s="990"/>
      <c r="T264" s="224" t="s">
        <v>82</v>
      </c>
      <c r="U264" s="224"/>
      <c r="V264" s="224"/>
      <c r="W264" s="228"/>
      <c r="X264" s="291" t="s">
        <v>244</v>
      </c>
      <c r="Y264" s="218"/>
      <c r="Z264" s="218"/>
      <c r="AA264" s="230"/>
      <c r="AB264" s="229"/>
      <c r="AC264" s="76"/>
      <c r="AD264" s="57" t="e">
        <f>VLOOKUP(A253,'Payroll master 总表'!B:AY,44,FALSE)</f>
        <v>#REF!</v>
      </c>
      <c r="AE264" s="541"/>
      <c r="AF264" s="542"/>
      <c r="AG264" s="33"/>
      <c r="AH264" s="33"/>
      <c r="AI264" s="33"/>
      <c r="AJ264" s="33"/>
      <c r="AK264" s="33"/>
      <c r="AL264" s="33"/>
      <c r="AM264" s="33"/>
      <c r="AN264" s="33"/>
      <c r="AO264" s="33"/>
      <c r="AP264" s="33"/>
      <c r="AQ264" s="33"/>
      <c r="AR264" s="33"/>
      <c r="AS264" s="33"/>
      <c r="AT264" s="33"/>
      <c r="AU264" s="33"/>
      <c r="AV264" s="33"/>
      <c r="AW264" s="33"/>
      <c r="AX264" s="33"/>
      <c r="AY264" s="33"/>
      <c r="AZ264" s="33"/>
      <c r="BA264" s="33"/>
      <c r="BB264" s="33"/>
      <c r="BC264" s="33"/>
      <c r="BD264" s="33"/>
      <c r="BE264" s="33"/>
      <c r="BF264" s="33"/>
      <c r="BG264" s="33"/>
      <c r="BH264" s="33"/>
      <c r="BI264" s="33"/>
      <c r="BJ264" s="33"/>
      <c r="BK264" s="33"/>
      <c r="BL264" s="33"/>
    </row>
    <row r="265" spans="2:64" s="43" customFormat="1" ht="18" customHeight="1">
      <c r="B265" s="59" t="s">
        <v>182</v>
      </c>
      <c r="C265" s="56"/>
      <c r="D265" s="56"/>
      <c r="E265" s="56"/>
      <c r="F265" s="56"/>
      <c r="G265" s="219"/>
      <c r="H265" s="219"/>
      <c r="I265" s="219"/>
      <c r="J265" s="219"/>
      <c r="K265" s="292"/>
      <c r="L265" s="293" t="e">
        <f>VLOOKUP(A253,'Payroll master 总表'!B:AY,23,FALSE)</f>
        <v>#REF!</v>
      </c>
      <c r="M265" s="219"/>
      <c r="N265" s="212"/>
      <c r="O265" s="294"/>
      <c r="P265" s="295"/>
      <c r="Q265" s="225"/>
      <c r="R265" s="981" t="e">
        <f>VLOOKUP(A253,'Payroll master 总表'!B:AY,30,FALSE)</f>
        <v>#REF!</v>
      </c>
      <c r="S265" s="981"/>
      <c r="T265" s="225" t="s">
        <v>82</v>
      </c>
      <c r="U265" s="225"/>
      <c r="V265" s="225"/>
      <c r="W265" s="225"/>
      <c r="X265" s="278" t="s">
        <v>194</v>
      </c>
      <c r="Y265" s="218"/>
      <c r="Z265" s="218"/>
      <c r="AA265" s="218"/>
      <c r="AB265" s="230"/>
      <c r="AC265" s="26"/>
      <c r="AD265" s="57" t="e">
        <f>AE263+AD264</f>
        <v>#REF!</v>
      </c>
      <c r="AE265" s="49"/>
      <c r="AF265" s="73"/>
      <c r="AG265" s="33"/>
      <c r="AH265" s="33"/>
      <c r="AI265" s="33"/>
      <c r="AJ265" s="33"/>
      <c r="AK265" s="33"/>
      <c r="AL265" s="33"/>
      <c r="AM265" s="33"/>
      <c r="AN265" s="33"/>
      <c r="AO265" s="33"/>
      <c r="AP265" s="33"/>
      <c r="AQ265" s="33"/>
      <c r="AR265" s="33"/>
      <c r="AS265" s="33"/>
      <c r="AT265" s="33"/>
      <c r="AU265" s="33"/>
      <c r="AV265" s="33"/>
      <c r="AW265" s="33"/>
      <c r="AX265" s="33"/>
      <c r="AY265" s="33"/>
      <c r="AZ265" s="33"/>
      <c r="BA265" s="33"/>
      <c r="BB265" s="33"/>
      <c r="BC265" s="33"/>
      <c r="BD265" s="33"/>
      <c r="BE265" s="33"/>
      <c r="BF265" s="33"/>
      <c r="BG265" s="33"/>
      <c r="BH265" s="33"/>
      <c r="BI265" s="33"/>
      <c r="BJ265" s="33"/>
      <c r="BK265" s="33"/>
      <c r="BL265" s="33"/>
    </row>
    <row r="266" spans="2:64" s="43" customFormat="1" ht="18" customHeight="1">
      <c r="B266" s="29"/>
      <c r="C266" s="30"/>
      <c r="D266" s="31"/>
      <c r="E266" s="30"/>
      <c r="F266" s="32"/>
      <c r="G266" s="220"/>
      <c r="H266" s="220"/>
      <c r="I266" s="220"/>
      <c r="J266" s="220"/>
      <c r="K266" s="220"/>
      <c r="L266" s="199"/>
      <c r="M266" s="199"/>
      <c r="N266" s="199"/>
      <c r="O266" s="296"/>
      <c r="P266" s="296"/>
      <c r="Q266" s="199"/>
      <c r="R266" s="199"/>
      <c r="S266" s="220"/>
      <c r="T266" s="220"/>
      <c r="U266" s="220"/>
      <c r="V266" s="199"/>
      <c r="W266" s="199"/>
      <c r="X266" s="297" t="s">
        <v>191</v>
      </c>
      <c r="Y266" s="218"/>
      <c r="Z266" s="218"/>
      <c r="AA266" s="218"/>
      <c r="AB266" s="230"/>
      <c r="AC266" s="982" t="e">
        <f>ROUND((AC261-AD265-AC262),2)</f>
        <v>#REF!</v>
      </c>
      <c r="AD266" s="983"/>
      <c r="AE266" s="49"/>
      <c r="AF266" s="73"/>
      <c r="AG266" s="33"/>
      <c r="AH266" s="33"/>
      <c r="AI266" s="33"/>
      <c r="AJ266" s="33"/>
      <c r="AK266" s="33"/>
      <c r="AL266" s="33"/>
      <c r="AM266" s="33"/>
      <c r="AN266" s="33"/>
      <c r="AO266" s="33"/>
      <c r="AP266" s="33"/>
      <c r="AQ266" s="33"/>
      <c r="AR266" s="33"/>
      <c r="AS266" s="33"/>
      <c r="AT266" s="33"/>
      <c r="AU266" s="33"/>
      <c r="AV266" s="33"/>
      <c r="AW266" s="33"/>
      <c r="AX266" s="33"/>
      <c r="AY266" s="33"/>
      <c r="AZ266" s="33"/>
      <c r="BA266" s="33"/>
      <c r="BB266" s="33"/>
      <c r="BC266" s="33"/>
      <c r="BD266" s="33"/>
      <c r="BE266" s="33"/>
      <c r="BF266" s="33"/>
      <c r="BG266" s="33"/>
      <c r="BH266" s="33"/>
      <c r="BI266" s="33"/>
      <c r="BJ266" s="33"/>
      <c r="BK266" s="33"/>
      <c r="BL266" s="33"/>
    </row>
    <row r="267" spans="2:64" s="43" customFormat="1" ht="18" customHeight="1">
      <c r="B267" s="35" t="s">
        <v>78</v>
      </c>
      <c r="C267" s="36"/>
      <c r="D267" s="36"/>
      <c r="E267" s="36"/>
      <c r="F267" s="36"/>
      <c r="G267" s="221"/>
      <c r="H267" s="221"/>
      <c r="I267" s="220"/>
      <c r="J267" s="220"/>
      <c r="K267" s="220"/>
      <c r="L267" s="199"/>
      <c r="M267" s="199"/>
      <c r="N267" s="199"/>
      <c r="O267" s="296"/>
      <c r="P267" s="296"/>
      <c r="Q267" s="199"/>
      <c r="R267" s="199"/>
      <c r="S267" s="220"/>
      <c r="T267" s="220"/>
      <c r="U267" s="220"/>
      <c r="V267" s="199"/>
      <c r="W267" s="199"/>
      <c r="X267" s="298" t="s">
        <v>432</v>
      </c>
      <c r="Y267" s="299"/>
      <c r="Z267" s="280"/>
      <c r="AA267" s="206"/>
      <c r="AB267" s="231"/>
      <c r="AC267" s="63" t="e">
        <f>INT(AC266)</f>
        <v>#REF!</v>
      </c>
      <c r="AD267" s="33"/>
      <c r="AE267" s="62"/>
      <c r="AF267" s="80"/>
      <c r="AG267" s="33"/>
      <c r="AH267" s="33"/>
      <c r="AI267" s="33"/>
      <c r="AJ267" s="33"/>
      <c r="AK267" s="33"/>
      <c r="AL267" s="33"/>
      <c r="AM267" s="33"/>
      <c r="AN267" s="33"/>
      <c r="AO267" s="33"/>
      <c r="AP267" s="33"/>
      <c r="AQ267" s="33"/>
      <c r="AR267" s="33"/>
      <c r="AS267" s="33"/>
      <c r="AT267" s="33"/>
      <c r="AU267" s="33"/>
      <c r="AV267" s="33"/>
      <c r="AW267" s="33"/>
      <c r="AX267" s="33"/>
      <c r="AY267" s="33"/>
      <c r="AZ267" s="33"/>
      <c r="BA267" s="33"/>
      <c r="BB267" s="33"/>
      <c r="BC267" s="33"/>
      <c r="BD267" s="33"/>
      <c r="BE267" s="33"/>
      <c r="BF267" s="33"/>
      <c r="BG267" s="33"/>
      <c r="BH267" s="33"/>
      <c r="BI267" s="33"/>
      <c r="BJ267" s="33"/>
      <c r="BK267" s="33"/>
      <c r="BL267" s="33"/>
    </row>
    <row r="268" spans="2:64" s="43" customFormat="1" ht="18" customHeight="1">
      <c r="B268" s="37"/>
      <c r="C268" s="38"/>
      <c r="D268" s="39"/>
      <c r="E268" s="38"/>
      <c r="F268" s="38"/>
      <c r="G268" s="202"/>
      <c r="H268" s="202"/>
      <c r="I268" s="220"/>
      <c r="J268" s="220"/>
      <c r="K268" s="220"/>
      <c r="L268" s="199"/>
      <c r="M268" s="199"/>
      <c r="N268" s="199"/>
      <c r="O268" s="296"/>
      <c r="P268" s="296"/>
      <c r="Q268" s="199"/>
      <c r="R268" s="199"/>
      <c r="S268" s="220"/>
      <c r="T268" s="220"/>
      <c r="U268" s="220"/>
      <c r="V268" s="199"/>
      <c r="W268" s="199"/>
      <c r="X268" s="300" t="s">
        <v>192</v>
      </c>
      <c r="Y268" s="301"/>
      <c r="Z268" s="302"/>
      <c r="AA268" s="219"/>
      <c r="AB268" s="232"/>
      <c r="AC268" s="77" t="e">
        <f>ROUND((MOD(AC266,1)*4000),-2)</f>
        <v>#REF!</v>
      </c>
      <c r="AD268" s="45"/>
      <c r="AE268" s="45"/>
      <c r="AF268" s="81"/>
      <c r="AG268" s="33"/>
      <c r="AH268" s="33"/>
      <c r="AI268" s="33"/>
      <c r="AJ268" s="33"/>
      <c r="AK268" s="33"/>
      <c r="AL268" s="33"/>
      <c r="AM268" s="33"/>
      <c r="AN268" s="33"/>
      <c r="AO268" s="33"/>
      <c r="AP268" s="33"/>
      <c r="AQ268" s="33"/>
      <c r="AR268" s="33"/>
      <c r="AS268" s="33"/>
      <c r="AT268" s="33"/>
      <c r="AU268" s="33"/>
      <c r="AV268" s="33"/>
      <c r="AW268" s="33"/>
      <c r="AX268" s="33"/>
      <c r="AY268" s="33"/>
      <c r="AZ268" s="33"/>
      <c r="BA268" s="33"/>
      <c r="BB268" s="33"/>
      <c r="BC268" s="33"/>
      <c r="BD268" s="33"/>
      <c r="BE268" s="33"/>
      <c r="BF268" s="33"/>
      <c r="BG268" s="33"/>
      <c r="BH268" s="33"/>
      <c r="BI268" s="33"/>
      <c r="BJ268" s="33"/>
      <c r="BK268" s="33"/>
      <c r="BL268" s="33"/>
    </row>
    <row r="269" spans="2:64" s="43" customFormat="1" ht="18" customHeight="1">
      <c r="B269" s="29"/>
      <c r="C269" s="30"/>
      <c r="D269" s="31"/>
      <c r="E269" s="30"/>
      <c r="F269" s="30"/>
      <c r="G269" s="220"/>
      <c r="H269" s="220"/>
      <c r="I269" s="220"/>
      <c r="J269" s="220"/>
      <c r="K269" s="220"/>
      <c r="L269" s="199"/>
      <c r="M269" s="199"/>
      <c r="N269" s="199"/>
      <c r="O269" s="296"/>
      <c r="P269" s="296"/>
      <c r="Q269" s="199"/>
      <c r="R269" s="199"/>
      <c r="S269" s="220"/>
      <c r="T269" s="220"/>
      <c r="U269" s="220"/>
      <c r="V269" s="199"/>
      <c r="W269" s="199"/>
      <c r="X269" s="199"/>
      <c r="Y269" s="221"/>
      <c r="Z269" s="303"/>
      <c r="AA269" s="199"/>
      <c r="AB269" s="233"/>
      <c r="AC269" s="34"/>
      <c r="AD269" s="82"/>
      <c r="AE269" s="82"/>
      <c r="AF269" s="84"/>
      <c r="AG269" s="33"/>
      <c r="AH269" s="33"/>
      <c r="AI269" s="33"/>
      <c r="AJ269" s="33"/>
      <c r="AK269" s="33"/>
      <c r="AL269" s="33"/>
      <c r="AM269" s="33"/>
      <c r="AN269" s="33"/>
      <c r="AO269" s="33"/>
      <c r="AP269" s="33"/>
      <c r="AQ269" s="33"/>
      <c r="AR269" s="33"/>
      <c r="AS269" s="33"/>
      <c r="AT269" s="33"/>
      <c r="AU269" s="33"/>
      <c r="AV269" s="33"/>
      <c r="AW269" s="33"/>
      <c r="AX269" s="33"/>
      <c r="AY269" s="33"/>
      <c r="AZ269" s="33"/>
      <c r="BA269" s="33"/>
      <c r="BB269" s="33"/>
      <c r="BC269" s="33"/>
      <c r="BD269" s="33"/>
      <c r="BE269" s="33"/>
      <c r="BF269" s="33"/>
      <c r="BG269" s="33"/>
      <c r="BH269" s="33"/>
      <c r="BI269" s="33"/>
      <c r="BJ269" s="33"/>
      <c r="BK269" s="33"/>
      <c r="BL269" s="33"/>
    </row>
    <row r="270" spans="2:64" s="43" customFormat="1" ht="18" customHeight="1">
      <c r="B270" s="40" t="s">
        <v>79</v>
      </c>
      <c r="C270" s="41"/>
      <c r="D270" s="41"/>
      <c r="E270" s="41"/>
      <c r="F270" s="33"/>
      <c r="G270" s="199"/>
      <c r="H270" s="199"/>
      <c r="I270" s="199"/>
      <c r="J270" s="199"/>
      <c r="K270" s="220"/>
      <c r="L270" s="199"/>
      <c r="M270" s="199"/>
      <c r="N270" s="199"/>
      <c r="O270" s="296"/>
      <c r="P270" s="296"/>
      <c r="Q270" s="199"/>
      <c r="R270" s="199"/>
      <c r="S270" s="199"/>
      <c r="T270" s="199"/>
      <c r="U270" s="199"/>
      <c r="V270" s="199"/>
      <c r="W270" s="199"/>
      <c r="X270" s="199"/>
      <c r="Y270" s="199"/>
      <c r="Z270" s="199"/>
      <c r="AA270" s="199"/>
      <c r="AB270" s="199"/>
      <c r="AC270" s="34"/>
      <c r="AD270" s="33"/>
      <c r="AE270" s="33"/>
      <c r="AF270" s="101"/>
      <c r="AG270" s="33"/>
      <c r="AH270" s="33"/>
      <c r="AI270" s="33"/>
      <c r="AJ270" s="33"/>
      <c r="AK270" s="33"/>
      <c r="AL270" s="33"/>
      <c r="AM270" s="33"/>
      <c r="AN270" s="33"/>
      <c r="AO270" s="33"/>
      <c r="AP270" s="33"/>
      <c r="AQ270" s="33"/>
      <c r="AR270" s="33"/>
      <c r="AS270" s="33"/>
      <c r="AT270" s="33"/>
      <c r="AU270" s="33"/>
      <c r="AV270" s="33"/>
      <c r="AW270" s="33"/>
      <c r="AX270" s="33"/>
      <c r="AY270" s="33"/>
      <c r="AZ270" s="33"/>
      <c r="BA270" s="33"/>
      <c r="BB270" s="33"/>
      <c r="BC270" s="33"/>
      <c r="BD270" s="33"/>
      <c r="BE270" s="33"/>
      <c r="BF270" s="33"/>
      <c r="BG270" s="33"/>
      <c r="BH270" s="33"/>
      <c r="BI270" s="33"/>
      <c r="BJ270" s="33"/>
      <c r="BK270" s="33"/>
      <c r="BL270" s="33"/>
    </row>
    <row r="271" spans="2:64" s="10" customFormat="1" ht="18" customHeight="1">
      <c r="B271" s="237">
        <v>1</v>
      </c>
      <c r="C271" s="236">
        <v>2</v>
      </c>
      <c r="D271" s="236">
        <v>3</v>
      </c>
      <c r="E271" s="236">
        <v>4</v>
      </c>
      <c r="F271" s="670">
        <v>5</v>
      </c>
      <c r="G271" s="669">
        <v>6</v>
      </c>
      <c r="H271" s="237">
        <v>7</v>
      </c>
      <c r="I271" s="237">
        <v>8</v>
      </c>
      <c r="J271" s="670">
        <v>9</v>
      </c>
      <c r="K271" s="236">
        <v>10</v>
      </c>
      <c r="L271" s="236">
        <v>11</v>
      </c>
      <c r="M271" s="670">
        <v>12</v>
      </c>
      <c r="N271" s="669">
        <v>13</v>
      </c>
      <c r="O271" s="236">
        <v>14</v>
      </c>
      <c r="P271" s="237">
        <v>15</v>
      </c>
      <c r="Q271" s="236">
        <v>16</v>
      </c>
      <c r="R271" s="236">
        <v>17</v>
      </c>
      <c r="S271" s="236">
        <v>18</v>
      </c>
      <c r="T271" s="670">
        <v>19</v>
      </c>
      <c r="U271" s="669">
        <v>20</v>
      </c>
      <c r="V271" s="236">
        <v>21</v>
      </c>
      <c r="W271" s="237">
        <v>22</v>
      </c>
      <c r="X271" s="236">
        <v>23</v>
      </c>
      <c r="Y271" s="237">
        <v>24</v>
      </c>
      <c r="Z271" s="236">
        <v>25</v>
      </c>
      <c r="AA271" s="670">
        <v>26</v>
      </c>
      <c r="AB271" s="697">
        <v>27</v>
      </c>
      <c r="AC271" s="670">
        <v>28</v>
      </c>
      <c r="AD271" s="237">
        <v>29</v>
      </c>
      <c r="AE271" s="236">
        <v>30</v>
      </c>
      <c r="AF271" s="236">
        <v>31</v>
      </c>
      <c r="AG271" s="11"/>
      <c r="AH271" s="11"/>
      <c r="AI271" s="11"/>
      <c r="AJ271" s="11"/>
      <c r="AK271" s="11"/>
      <c r="AL271" s="11"/>
      <c r="AM271" s="11"/>
      <c r="AN271" s="11"/>
      <c r="AO271" s="11"/>
      <c r="AP271" s="11"/>
      <c r="AQ271" s="11"/>
      <c r="AR271" s="11"/>
      <c r="AS271" s="11"/>
      <c r="AT271" s="11"/>
      <c r="AU271" s="11"/>
      <c r="AV271" s="11"/>
      <c r="AW271" s="11"/>
      <c r="AX271" s="11"/>
      <c r="AY271" s="11"/>
      <c r="AZ271" s="11"/>
      <c r="BA271" s="11"/>
      <c r="BB271" s="11"/>
      <c r="BC271" s="11"/>
      <c r="BD271" s="11"/>
      <c r="BE271" s="11"/>
      <c r="BF271" s="11"/>
      <c r="BG271" s="11"/>
      <c r="BH271" s="11"/>
      <c r="BI271" s="11"/>
      <c r="BJ271" s="11"/>
      <c r="BK271" s="11"/>
      <c r="BL271" s="11"/>
    </row>
    <row r="272" spans="2:64" s="53" customFormat="1" ht="18" customHeight="1">
      <c r="B272" s="48" t="e">
        <f>VLOOKUP(A253,#REF!,276,FALSE)</f>
        <v>#REF!</v>
      </c>
      <c r="C272" s="48" t="e">
        <f>VLOOKUP(A253,#REF!,278,FALSE)</f>
        <v>#REF!</v>
      </c>
      <c r="D272" s="48" t="e">
        <f>VLOOKUP(A253,#REF!,280,FALSE)</f>
        <v>#REF!</v>
      </c>
      <c r="E272" s="48" t="e">
        <f>VLOOKUP(A253,#REF!,282,FALSE)</f>
        <v>#REF!</v>
      </c>
      <c r="F272" s="48" t="e">
        <f>VLOOKUP(A253,#REF!,284,FALSE)</f>
        <v>#REF!</v>
      </c>
      <c r="G272" s="48" t="e">
        <f>VLOOKUP(A253,#REF!,286,FALSE)</f>
        <v>#REF!</v>
      </c>
      <c r="H272" s="48" t="e">
        <f>VLOOKUP(A253,#REF!,288,FALSE)</f>
        <v>#REF!</v>
      </c>
      <c r="I272" s="48" t="e">
        <f>VLOOKUP(A253,#REF!,290,FALSE)</f>
        <v>#REF!</v>
      </c>
      <c r="J272" s="48" t="e">
        <f>VLOOKUP(A253,#REF!,292,FALSE)</f>
        <v>#REF!</v>
      </c>
      <c r="K272" s="48" t="e">
        <f>VLOOKUP(A253,#REF!,294,FALSE)</f>
        <v>#REF!</v>
      </c>
      <c r="L272" s="48" t="e">
        <f>VLOOKUP(A253,#REF!,296,FALSE)</f>
        <v>#REF!</v>
      </c>
      <c r="M272" s="48" t="e">
        <f>VLOOKUP(A253,#REF!,298,FALSE)</f>
        <v>#REF!</v>
      </c>
      <c r="N272" s="48" t="e">
        <f>VLOOKUP(A253,#REF!,300,FALSE)</f>
        <v>#REF!</v>
      </c>
      <c r="O272" s="48" t="e">
        <f>VLOOKUP(A253,#REF!,302,FALSE)</f>
        <v>#REF!</v>
      </c>
      <c r="P272" s="48" t="e">
        <f>VLOOKUP(A253,#REF!,304,FALSE)</f>
        <v>#REF!</v>
      </c>
      <c r="Q272" s="48" t="e">
        <f>VLOOKUP(A253,#REF!,306,FALSE)</f>
        <v>#REF!</v>
      </c>
      <c r="R272" s="48" t="e">
        <f>VLOOKUP(A253,#REF!,308,FALSE)</f>
        <v>#REF!</v>
      </c>
      <c r="S272" s="48" t="e">
        <f>VLOOKUP(A253,#REF!,310,FALSE)</f>
        <v>#REF!</v>
      </c>
      <c r="T272" s="48" t="e">
        <f>VLOOKUP(A253,#REF!,312,FALSE)</f>
        <v>#REF!</v>
      </c>
      <c r="U272" s="48" t="e">
        <f>VLOOKUP(A253,#REF!,314,FALSE)</f>
        <v>#REF!</v>
      </c>
      <c r="V272" s="48" t="e">
        <f>VLOOKUP(A253,#REF!,316,FALSE)</f>
        <v>#REF!</v>
      </c>
      <c r="W272" s="48" t="e">
        <f>VLOOKUP(A253,#REF!,318,FALSE)</f>
        <v>#REF!</v>
      </c>
      <c r="X272" s="48" t="e">
        <f>VLOOKUP(A253,#REF!,320,FALSE)</f>
        <v>#REF!</v>
      </c>
      <c r="Y272" s="48" t="e">
        <f>VLOOKUP(A253,#REF!,322,FALSE)</f>
        <v>#REF!</v>
      </c>
      <c r="Z272" s="48" t="e">
        <f>VLOOKUP(A253,#REF!,324,FALSE)</f>
        <v>#REF!</v>
      </c>
      <c r="AA272" s="48" t="e">
        <f>VLOOKUP(A253,#REF!,326,FALSE)</f>
        <v>#REF!</v>
      </c>
      <c r="AB272" s="48" t="e">
        <f>VLOOKUP(A253,#REF!,328,FALSE)</f>
        <v>#REF!</v>
      </c>
      <c r="AC272" s="48" t="e">
        <f>VLOOKUP(A253,#REF!,330,FALSE)</f>
        <v>#REF!</v>
      </c>
      <c r="AD272" s="48" t="e">
        <f>VLOOKUP(A253,#REF!,332,FALSE)</f>
        <v>#REF!</v>
      </c>
      <c r="AE272" s="48" t="e">
        <f>VLOOKUP(A253,#REF!,334,FALSE)</f>
        <v>#REF!</v>
      </c>
      <c r="AF272" s="48" t="e">
        <f>VLOOKUP(A253,#REF!,336,FALSE)</f>
        <v>#REF!</v>
      </c>
      <c r="AG272" s="11"/>
      <c r="AH272" s="11"/>
      <c r="AI272" s="11"/>
      <c r="AJ272" s="11"/>
      <c r="AK272" s="11"/>
      <c r="AL272" s="11"/>
      <c r="AM272" s="11"/>
      <c r="AN272" s="11"/>
      <c r="AO272" s="11"/>
      <c r="AP272" s="11"/>
      <c r="AQ272" s="11"/>
      <c r="AR272" s="11"/>
      <c r="AS272" s="11"/>
      <c r="AT272" s="11"/>
      <c r="AU272" s="11"/>
      <c r="AV272" s="11"/>
      <c r="AW272" s="11"/>
      <c r="AX272" s="11"/>
      <c r="AY272" s="11"/>
      <c r="AZ272" s="11"/>
      <c r="BA272" s="11"/>
      <c r="BB272" s="11"/>
      <c r="BC272" s="11"/>
      <c r="BD272" s="11"/>
      <c r="BE272" s="11"/>
      <c r="BF272" s="11"/>
      <c r="BG272" s="11"/>
      <c r="BH272" s="11"/>
      <c r="BI272" s="11"/>
      <c r="BJ272" s="11"/>
      <c r="BK272" s="11"/>
      <c r="BL272" s="11"/>
    </row>
    <row r="273" spans="1:64" s="115" customFormat="1" ht="18" customHeight="1">
      <c r="B273" s="48" t="e">
        <f>VLOOKUP(A253,#REF!,53,FALSE)</f>
        <v>#REF!</v>
      </c>
      <c r="C273" s="48" t="e">
        <f>VLOOKUP(A253,#REF!,54,FALSE)</f>
        <v>#REF!</v>
      </c>
      <c r="D273" s="48" t="e">
        <f>VLOOKUP(A253,#REF!,55,FALSE)</f>
        <v>#REF!</v>
      </c>
      <c r="E273" s="48" t="e">
        <f>VLOOKUP(A253,#REF!,56,FALSE)</f>
        <v>#REF!</v>
      </c>
      <c r="F273" s="48" t="e">
        <f>VLOOKUP(A253,#REF!,57,FALSE)</f>
        <v>#REF!</v>
      </c>
      <c r="G273" s="48" t="e">
        <f>VLOOKUP(A253,#REF!,58,FALSE)</f>
        <v>#REF!</v>
      </c>
      <c r="H273" s="48" t="e">
        <f>VLOOKUP(A253,#REF!,59,FALSE)</f>
        <v>#REF!</v>
      </c>
      <c r="I273" s="48" t="e">
        <f>VLOOKUP(A253,#REF!,60,FALSE)</f>
        <v>#REF!</v>
      </c>
      <c r="J273" s="48" t="e">
        <f>VLOOKUP(A253,#REF!,61,FALSE)</f>
        <v>#REF!</v>
      </c>
      <c r="K273" s="48" t="e">
        <f>VLOOKUP(A253,#REF!,62,FALSE)</f>
        <v>#REF!</v>
      </c>
      <c r="L273" s="48" t="e">
        <f>VLOOKUP(A253,#REF!,63,FALSE)</f>
        <v>#REF!</v>
      </c>
      <c r="M273" s="48" t="e">
        <f>VLOOKUP(A253,#REF!,64,FALSE)</f>
        <v>#REF!</v>
      </c>
      <c r="N273" s="48" t="e">
        <f>VLOOKUP(A253,#REF!,65,FALSE)</f>
        <v>#REF!</v>
      </c>
      <c r="O273" s="48" t="e">
        <f>VLOOKUP(A253,#REF!,66,FALSE)</f>
        <v>#REF!</v>
      </c>
      <c r="P273" s="48" t="e">
        <f>VLOOKUP(A253,#REF!,67,FALSE)</f>
        <v>#REF!</v>
      </c>
      <c r="Q273" s="48" t="e">
        <f>VLOOKUP(A253,#REF!,68,FALSE)</f>
        <v>#REF!</v>
      </c>
      <c r="R273" s="48" t="e">
        <f>VLOOKUP(A253,#REF!,69,FALSE)</f>
        <v>#REF!</v>
      </c>
      <c r="S273" s="48" t="e">
        <f>VLOOKUP(A253,#REF!,70,FALSE)</f>
        <v>#REF!</v>
      </c>
      <c r="T273" s="48" t="e">
        <f>VLOOKUP(A253,#REF!,71,FALSE)</f>
        <v>#REF!</v>
      </c>
      <c r="U273" s="48" t="e">
        <f>VLOOKUP(A253,#REF!,72,FALSE)</f>
        <v>#REF!</v>
      </c>
      <c r="V273" s="48" t="e">
        <f>VLOOKUP(A253,#REF!,73,FALSE)</f>
        <v>#REF!</v>
      </c>
      <c r="W273" s="48" t="e">
        <f>VLOOKUP(A253,#REF!,74,FALSE)</f>
        <v>#REF!</v>
      </c>
      <c r="X273" s="48" t="e">
        <f>VLOOKUP(A253,#REF!,75,FALSE)</f>
        <v>#REF!</v>
      </c>
      <c r="Y273" s="48" t="e">
        <f>VLOOKUP(A253,#REF!,76,FALSE)</f>
        <v>#REF!</v>
      </c>
      <c r="Z273" s="48" t="e">
        <f>VLOOKUP(A253,#REF!,77,FALSE)</f>
        <v>#REF!</v>
      </c>
      <c r="AA273" s="48" t="e">
        <f>VLOOKUP(A253,#REF!,78,FALSE)</f>
        <v>#REF!</v>
      </c>
      <c r="AB273" s="48" t="e">
        <f>VLOOKUP(A253,#REF!,79,FALSE)</f>
        <v>#REF!</v>
      </c>
      <c r="AC273" s="48" t="e">
        <f>VLOOKUP(A253,#REF!,80,FALSE)</f>
        <v>#REF!</v>
      </c>
      <c r="AD273" s="48" t="e">
        <f>VLOOKUP(A253,#REF!,81,FALSE)</f>
        <v>#REF!</v>
      </c>
      <c r="AE273" s="48" t="e">
        <f>VLOOKUP(A253,#REF!,82,FALSE)</f>
        <v>#REF!</v>
      </c>
      <c r="AF273" s="48" t="e">
        <f>VLOOKUP(A253,#REF!,83,FALSE)</f>
        <v>#REF!</v>
      </c>
      <c r="AG273" s="117"/>
      <c r="AH273" s="117"/>
      <c r="AI273" s="117"/>
      <c r="AJ273" s="117"/>
      <c r="AK273" s="117"/>
      <c r="AL273" s="117"/>
      <c r="AM273" s="117"/>
      <c r="AN273" s="117"/>
      <c r="AO273" s="117"/>
      <c r="AP273" s="117"/>
      <c r="AQ273" s="117"/>
      <c r="AR273" s="117"/>
      <c r="AS273" s="117"/>
      <c r="AT273" s="117"/>
      <c r="AU273" s="117"/>
      <c r="AV273" s="117"/>
      <c r="AW273" s="117"/>
      <c r="AX273" s="117"/>
      <c r="AY273" s="117"/>
      <c r="AZ273" s="117"/>
      <c r="BA273" s="117"/>
      <c r="BB273" s="117"/>
      <c r="BC273" s="117"/>
      <c r="BD273" s="117"/>
      <c r="BE273" s="117"/>
      <c r="BF273" s="117"/>
      <c r="BG273" s="117"/>
      <c r="BH273" s="117"/>
      <c r="BI273" s="117"/>
      <c r="BJ273" s="117"/>
      <c r="BK273" s="117"/>
      <c r="BL273" s="117"/>
    </row>
    <row r="274" spans="1:64" s="66" customFormat="1" ht="18" customHeight="1">
      <c r="B274" s="12" t="e">
        <f>VLOOKUP(A253,#REF!,277,FALSE)</f>
        <v>#REF!</v>
      </c>
      <c r="C274" s="48" t="e">
        <f>VLOOKUP(A253,#REF!,279,FALSE)</f>
        <v>#REF!</v>
      </c>
      <c r="D274" s="48" t="e">
        <f>VLOOKUP(A253,#REF!,281,FALSE)</f>
        <v>#REF!</v>
      </c>
      <c r="E274" s="48" t="e">
        <f>VLOOKUP(A253,#REF!,283,FALSE)</f>
        <v>#REF!</v>
      </c>
      <c r="F274" s="48" t="e">
        <f>VLOOKUP(A253,#REF!,285,FALSE)</f>
        <v>#REF!</v>
      </c>
      <c r="G274" s="48" t="e">
        <f>VLOOKUP(A253,#REF!,287,FALSE)</f>
        <v>#REF!</v>
      </c>
      <c r="H274" s="48" t="e">
        <f>VLOOKUP(A253,#REF!,289,FALSE)</f>
        <v>#REF!</v>
      </c>
      <c r="I274" s="48" t="e">
        <f>VLOOKUP(A253,#REF!,291,FALSE)</f>
        <v>#REF!</v>
      </c>
      <c r="J274" s="48" t="e">
        <f>VLOOKUP(A253,#REF!,293,FALSE)</f>
        <v>#REF!</v>
      </c>
      <c r="K274" s="48" t="e">
        <f>VLOOKUP(A253,#REF!,295,FALSE)</f>
        <v>#REF!</v>
      </c>
      <c r="L274" s="48" t="e">
        <f>VLOOKUP(A253,#REF!,297,FALSE)</f>
        <v>#REF!</v>
      </c>
      <c r="M274" s="48" t="e">
        <f>VLOOKUP(A253,#REF!,299,FALSE)</f>
        <v>#REF!</v>
      </c>
      <c r="N274" s="48" t="e">
        <f>VLOOKUP(A253,#REF!,301,FALSE)</f>
        <v>#REF!</v>
      </c>
      <c r="O274" s="48" t="e">
        <f>VLOOKUP(A253,#REF!,303,FALSE)</f>
        <v>#REF!</v>
      </c>
      <c r="P274" s="48" t="e">
        <f>VLOOKUP(A253,#REF!,305,FALSE)</f>
        <v>#REF!</v>
      </c>
      <c r="Q274" s="48" t="e">
        <f>VLOOKUP(A253,#REF!,307,FALSE)</f>
        <v>#REF!</v>
      </c>
      <c r="R274" s="48" t="e">
        <f>VLOOKUP(A253,#REF!,309,FALSE)</f>
        <v>#REF!</v>
      </c>
      <c r="S274" s="48" t="e">
        <f>VLOOKUP(A253,#REF!,311,FALSE)</f>
        <v>#REF!</v>
      </c>
      <c r="T274" s="48" t="e">
        <f>VLOOKUP(A253,#REF!,313,FALSE)</f>
        <v>#REF!</v>
      </c>
      <c r="U274" s="48" t="e">
        <f>VLOOKUP(A253,#REF!,315,FALSE)</f>
        <v>#REF!</v>
      </c>
      <c r="V274" s="48" t="e">
        <f>VLOOKUP(A253,#REF!,317,FALSE)</f>
        <v>#REF!</v>
      </c>
      <c r="W274" s="48" t="e">
        <f>VLOOKUP(A253,#REF!,319,FALSE)</f>
        <v>#REF!</v>
      </c>
      <c r="X274" s="48" t="e">
        <f>VLOOKUP(A253,#REF!,321,FALSE)</f>
        <v>#REF!</v>
      </c>
      <c r="Y274" s="48" t="e">
        <f>VLOOKUP(A253,#REF!,323,FALSE)</f>
        <v>#REF!</v>
      </c>
      <c r="Z274" s="48" t="e">
        <f>VLOOKUP(A253,#REF!,325,FALSE)</f>
        <v>#REF!</v>
      </c>
      <c r="AA274" s="48" t="e">
        <f>VLOOKUP(A253,#REF!,327,FALSE)</f>
        <v>#REF!</v>
      </c>
      <c r="AB274" s="48" t="e">
        <f>VLOOKUP(A253,#REF!,329,FALSE)</f>
        <v>#REF!</v>
      </c>
      <c r="AC274" s="48" t="e">
        <f>VLOOKUP(A253,#REF!,331,FALSE)</f>
        <v>#REF!</v>
      </c>
      <c r="AD274" s="48" t="e">
        <f>VLOOKUP(A253,#REF!,333,FALSE)</f>
        <v>#REF!</v>
      </c>
      <c r="AE274" s="48" t="e">
        <f>VLOOKUP(A253,#REF!,335,FALSE)</f>
        <v>#REF!</v>
      </c>
      <c r="AF274" s="48" t="e">
        <f>VLOOKUP(A253,#REF!,337,FALSE)</f>
        <v>#REF!</v>
      </c>
      <c r="AG274" s="64"/>
      <c r="AH274" s="64"/>
      <c r="AI274" s="64"/>
      <c r="AJ274" s="64"/>
      <c r="AK274" s="64"/>
      <c r="AL274" s="64"/>
      <c r="AM274" s="64"/>
      <c r="AN274" s="64"/>
      <c r="AO274" s="64"/>
      <c r="AP274" s="64"/>
      <c r="AQ274" s="64"/>
      <c r="AR274" s="64"/>
      <c r="AS274" s="64"/>
      <c r="AT274" s="64"/>
      <c r="AU274" s="64"/>
      <c r="AV274" s="64"/>
      <c r="AW274" s="64"/>
      <c r="AX274" s="64"/>
      <c r="AY274" s="64"/>
      <c r="AZ274" s="64"/>
      <c r="BA274" s="64"/>
      <c r="BB274" s="64"/>
      <c r="BC274" s="64"/>
      <c r="BD274" s="64"/>
      <c r="BE274" s="64"/>
      <c r="BF274" s="64"/>
      <c r="BG274" s="64"/>
      <c r="BH274" s="64"/>
      <c r="BI274" s="64"/>
      <c r="BJ274" s="64"/>
      <c r="BK274" s="64"/>
      <c r="BL274" s="64"/>
    </row>
    <row r="275" spans="1:64" s="66" customFormat="1" ht="18" customHeight="1">
      <c r="B275" s="980"/>
      <c r="C275" s="980"/>
      <c r="D275" s="980"/>
      <c r="E275" s="980"/>
      <c r="F275" s="980"/>
      <c r="G275" s="980"/>
      <c r="H275" s="980"/>
      <c r="I275" s="980"/>
      <c r="J275" s="980"/>
      <c r="K275" s="980"/>
      <c r="L275" s="980"/>
      <c r="M275" s="980"/>
      <c r="N275" s="980"/>
      <c r="O275" s="980"/>
      <c r="P275" s="980"/>
      <c r="Q275" s="980"/>
      <c r="R275" s="980"/>
      <c r="S275" s="980"/>
      <c r="T275" s="980"/>
      <c r="U275" s="980"/>
      <c r="V275" s="980"/>
      <c r="W275" s="980"/>
      <c r="X275" s="980"/>
      <c r="Y275" s="980"/>
      <c r="Z275" s="980"/>
      <c r="AA275" s="980"/>
      <c r="AB275" s="980"/>
      <c r="AC275" s="980"/>
      <c r="AD275" s="980"/>
      <c r="AE275" s="980"/>
      <c r="AF275" s="980"/>
      <c r="AG275" s="64"/>
      <c r="AH275" s="64"/>
      <c r="AI275" s="64"/>
      <c r="AJ275" s="64"/>
      <c r="AK275" s="64"/>
      <c r="AL275" s="64"/>
      <c r="AM275" s="64"/>
      <c r="AN275" s="64"/>
      <c r="AO275" s="64"/>
      <c r="AP275" s="64"/>
      <c r="AQ275" s="64"/>
      <c r="AR275" s="64"/>
      <c r="AS275" s="64"/>
      <c r="AT275" s="64"/>
      <c r="AU275" s="64"/>
      <c r="AV275" s="64"/>
      <c r="AW275" s="64"/>
      <c r="AX275" s="64"/>
      <c r="AY275" s="64"/>
      <c r="AZ275" s="64"/>
      <c r="BA275" s="64"/>
      <c r="BB275" s="64"/>
      <c r="BC275" s="64"/>
      <c r="BD275" s="64"/>
      <c r="BE275" s="64"/>
      <c r="BF275" s="64"/>
      <c r="BG275" s="64"/>
      <c r="BH275" s="64"/>
      <c r="BI275" s="64"/>
      <c r="BJ275" s="64"/>
      <c r="BK275" s="64"/>
      <c r="BL275" s="64"/>
    </row>
    <row r="276" spans="1:64" s="43" customFormat="1" ht="18" customHeight="1">
      <c r="B276" s="880" t="s">
        <v>826</v>
      </c>
      <c r="C276" s="880"/>
      <c r="D276" s="880"/>
      <c r="E276" s="880"/>
      <c r="F276" s="880"/>
      <c r="G276" s="880"/>
      <c r="H276" s="880"/>
      <c r="I276" s="880"/>
      <c r="J276" s="880"/>
      <c r="K276" s="880"/>
      <c r="L276" s="880"/>
      <c r="M276" s="880"/>
      <c r="N276" s="880"/>
      <c r="O276" s="880"/>
      <c r="P276" s="880"/>
      <c r="Q276" s="880"/>
      <c r="R276" s="880"/>
      <c r="S276" s="880"/>
      <c r="T276" s="880"/>
      <c r="U276" s="880"/>
      <c r="V276" s="880"/>
      <c r="W276" s="880"/>
      <c r="X276" s="880"/>
      <c r="Y276" s="880"/>
      <c r="Z276" s="880"/>
      <c r="AA276" s="880"/>
      <c r="AB276" s="880"/>
      <c r="AC276" s="880"/>
      <c r="AD276" s="880"/>
      <c r="AE276" s="880"/>
      <c r="AF276" s="880"/>
      <c r="AG276" s="33"/>
      <c r="AH276" s="33"/>
      <c r="AI276" s="33"/>
      <c r="AJ276" s="33"/>
      <c r="AK276" s="33"/>
      <c r="AL276" s="33"/>
      <c r="AM276" s="33"/>
      <c r="AN276" s="33"/>
      <c r="AO276" s="33"/>
      <c r="AP276" s="33"/>
      <c r="AQ276" s="33"/>
      <c r="AR276" s="33"/>
      <c r="AS276" s="33"/>
      <c r="AT276" s="33"/>
      <c r="AU276" s="33"/>
      <c r="AV276" s="33"/>
      <c r="AW276" s="33"/>
      <c r="AX276" s="33"/>
      <c r="AY276" s="33"/>
      <c r="AZ276" s="33"/>
      <c r="BA276" s="33"/>
      <c r="BB276" s="33"/>
      <c r="BC276" s="33"/>
      <c r="BD276" s="33"/>
      <c r="BE276" s="33"/>
      <c r="BF276" s="33"/>
      <c r="BG276" s="33"/>
      <c r="BH276" s="33"/>
      <c r="BI276" s="33"/>
      <c r="BJ276" s="33"/>
      <c r="BK276" s="33"/>
      <c r="BL276" s="33"/>
    </row>
    <row r="277" spans="1:64" s="43" customFormat="1" ht="18" customHeight="1">
      <c r="B277" s="15" t="s">
        <v>80</v>
      </c>
      <c r="C277" s="16"/>
      <c r="D277" s="16"/>
      <c r="E277" s="16"/>
      <c r="F277" s="16"/>
      <c r="G277" s="216"/>
      <c r="H277" s="201"/>
      <c r="I277" s="201"/>
      <c r="J277" s="201"/>
      <c r="K277" s="202"/>
      <c r="L277" s="201"/>
      <c r="M277" s="201"/>
      <c r="N277" s="201"/>
      <c r="O277" s="270"/>
      <c r="P277" s="270"/>
      <c r="Q277" s="201"/>
      <c r="R277" s="201"/>
      <c r="S277" s="201"/>
      <c r="T277" s="201"/>
      <c r="U277" s="201"/>
      <c r="V277" s="201"/>
      <c r="W277" s="270"/>
      <c r="X277" s="984" t="str">
        <f>X252</f>
        <v>វិច្ឆិកា ឆ្នាំ ២០២៣</v>
      </c>
      <c r="Y277" s="985"/>
      <c r="Z277" s="985"/>
      <c r="AA277" s="985"/>
      <c r="AB277" s="985"/>
      <c r="AC277" s="985"/>
      <c r="AD277" s="985"/>
      <c r="AE277" s="985"/>
      <c r="AF277" s="986"/>
      <c r="AG277" s="33"/>
      <c r="AH277" s="33"/>
      <c r="AI277" s="33"/>
      <c r="AJ277" s="33"/>
      <c r="AK277" s="33"/>
      <c r="AL277" s="33"/>
      <c r="AM277" s="33"/>
      <c r="AN277" s="33"/>
      <c r="AO277" s="33"/>
      <c r="AP277" s="33"/>
      <c r="AQ277" s="33"/>
      <c r="AR277" s="33"/>
      <c r="AS277" s="33"/>
      <c r="AT277" s="33"/>
      <c r="AU277" s="33"/>
      <c r="AV277" s="33"/>
      <c r="AW277" s="33"/>
      <c r="AX277" s="33"/>
      <c r="AY277" s="33"/>
      <c r="AZ277" s="33"/>
      <c r="BA277" s="33"/>
      <c r="BB277" s="33"/>
      <c r="BC277" s="33"/>
      <c r="BD277" s="33"/>
      <c r="BE277" s="33"/>
      <c r="BF277" s="33"/>
      <c r="BG277" s="33"/>
      <c r="BH277" s="33"/>
      <c r="BI277" s="33"/>
      <c r="BJ277" s="33"/>
      <c r="BK277" s="33"/>
      <c r="BL277" s="33"/>
    </row>
    <row r="278" spans="1:64" s="43" customFormat="1" ht="18" customHeight="1">
      <c r="A278" s="43" t="e">
        <f>#REF!</f>
        <v>#REF!</v>
      </c>
      <c r="B278" s="20" t="s">
        <v>176</v>
      </c>
      <c r="C278" s="3"/>
      <c r="D278" s="3"/>
      <c r="E278" s="3"/>
      <c r="F278" s="3"/>
      <c r="G278" s="217"/>
      <c r="H278" s="271"/>
      <c r="I278" s="217"/>
      <c r="J278" s="271"/>
      <c r="K278" s="991" t="e">
        <f>VLOOKUP(A278,'Payroll master 总表'!B:AY,3,FALSE)</f>
        <v>#REF!</v>
      </c>
      <c r="L278" s="992"/>
      <c r="M278" s="992"/>
      <c r="N278" s="993"/>
      <c r="O278" s="272" t="s">
        <v>183</v>
      </c>
      <c r="P278" s="273"/>
      <c r="Q278" s="203"/>
      <c r="R278" s="203"/>
      <c r="S278" s="203"/>
      <c r="T278" s="994" t="e">
        <f>#REF!</f>
        <v>#REF!</v>
      </c>
      <c r="U278" s="994"/>
      <c r="V278" s="217"/>
      <c r="W278" s="274"/>
      <c r="X278" s="275" t="s">
        <v>279</v>
      </c>
      <c r="Y278" s="203"/>
      <c r="Z278" s="203"/>
      <c r="AA278" s="203"/>
      <c r="AB278" s="227"/>
      <c r="AC278" s="75"/>
      <c r="AD278" s="139" t="e">
        <f>VLOOKUP(A278,'Payroll master 总表'!B:AY,39,FALSE)</f>
        <v>#REF!</v>
      </c>
      <c r="AE278" s="23" t="s">
        <v>82</v>
      </c>
      <c r="AF278" s="244"/>
      <c r="AG278" s="33"/>
      <c r="AH278" s="33"/>
      <c r="AI278" s="33"/>
      <c r="AJ278" s="33"/>
      <c r="AK278" s="33"/>
      <c r="AL278" s="33"/>
      <c r="AM278" s="33"/>
      <c r="AN278" s="33"/>
      <c r="AO278" s="33"/>
      <c r="AP278" s="33"/>
      <c r="AQ278" s="33"/>
      <c r="AR278" s="33"/>
      <c r="AS278" s="33"/>
      <c r="AT278" s="33"/>
      <c r="AU278" s="33"/>
      <c r="AV278" s="33"/>
      <c r="AW278" s="33"/>
      <c r="AX278" s="33"/>
      <c r="AY278" s="33"/>
      <c r="AZ278" s="33"/>
      <c r="BA278" s="33"/>
      <c r="BB278" s="33"/>
      <c r="BC278" s="33"/>
      <c r="BD278" s="33"/>
      <c r="BE278" s="33"/>
      <c r="BF278" s="33"/>
      <c r="BG278" s="33"/>
      <c r="BH278" s="33"/>
      <c r="BI278" s="33"/>
      <c r="BJ278" s="33"/>
      <c r="BK278" s="33"/>
      <c r="BL278" s="33"/>
    </row>
    <row r="279" spans="1:64" s="43" customFormat="1" ht="18" customHeight="1">
      <c r="B279" s="55" t="s">
        <v>177</v>
      </c>
      <c r="C279" s="28"/>
      <c r="D279" s="28"/>
      <c r="E279" s="28"/>
      <c r="F279" s="21"/>
      <c r="G279" s="206"/>
      <c r="H279" s="206"/>
      <c r="I279" s="206"/>
      <c r="J279" s="206"/>
      <c r="K279" s="995" t="e">
        <f>VLOOKUP(A278,'Payroll master 总表'!B:AY,1,FALSE)</f>
        <v>#REF!</v>
      </c>
      <c r="L279" s="996"/>
      <c r="M279" s="206"/>
      <c r="N279" s="208"/>
      <c r="O279" s="276" t="s">
        <v>184</v>
      </c>
      <c r="P279" s="273"/>
      <c r="Q279" s="218"/>
      <c r="R279" s="218"/>
      <c r="S279" s="218"/>
      <c r="T279" s="199"/>
      <c r="U279" s="222" t="e">
        <f>VLOOKUP(A278,'Payroll master 总表'!B:AY,15,FALSE)</f>
        <v>#REF!</v>
      </c>
      <c r="V279" s="222"/>
      <c r="W279" s="208"/>
      <c r="X279" s="278" t="s">
        <v>187</v>
      </c>
      <c r="Y279" s="218"/>
      <c r="Z279" s="218"/>
      <c r="AA279" s="218"/>
      <c r="AB279" s="209"/>
      <c r="AC279" s="26"/>
      <c r="AD279" s="139" t="e">
        <f>VLOOKUP(A278,'Payroll master 总表'!B:AY,35,FALSE)</f>
        <v>#REF!</v>
      </c>
      <c r="AE279" s="23" t="s">
        <v>82</v>
      </c>
      <c r="AF279" s="103"/>
      <c r="AG279" s="33"/>
      <c r="AH279" s="33"/>
      <c r="AI279" s="33"/>
      <c r="AJ279" s="33"/>
      <c r="AK279" s="33"/>
      <c r="AL279" s="33"/>
      <c r="AM279" s="33"/>
      <c r="AN279" s="33"/>
      <c r="AO279" s="33"/>
      <c r="AP279" s="33"/>
      <c r="AQ279" s="33"/>
      <c r="AR279" s="33"/>
      <c r="AS279" s="33"/>
      <c r="AT279" s="33"/>
      <c r="AU279" s="33"/>
      <c r="AV279" s="33"/>
      <c r="AW279" s="33"/>
      <c r="AX279" s="33"/>
      <c r="AY279" s="33"/>
      <c r="AZ279" s="33"/>
      <c r="BA279" s="33"/>
      <c r="BB279" s="33"/>
      <c r="BC279" s="33"/>
      <c r="BD279" s="33"/>
      <c r="BE279" s="33"/>
      <c r="BF279" s="33"/>
      <c r="BG279" s="33"/>
      <c r="BH279" s="33"/>
      <c r="BI279" s="33"/>
      <c r="BJ279" s="33"/>
      <c r="BK279" s="33"/>
      <c r="BL279" s="33"/>
    </row>
    <row r="280" spans="1:64" s="43" customFormat="1" ht="18" customHeight="1">
      <c r="B280" s="24" t="s">
        <v>178</v>
      </c>
      <c r="C280" s="22"/>
      <c r="D280" s="25"/>
      <c r="E280" s="21"/>
      <c r="F280" s="21"/>
      <c r="G280" s="206"/>
      <c r="H280" s="206"/>
      <c r="I280" s="206"/>
      <c r="J280" s="206"/>
      <c r="K280" s="995" t="e">
        <f>VLOOKUP(A278,'Payroll master 总表'!B:AY,5,FALSE)</f>
        <v>#REF!</v>
      </c>
      <c r="L280" s="996"/>
      <c r="M280" s="206"/>
      <c r="N280" s="208"/>
      <c r="O280" s="205" t="s">
        <v>198</v>
      </c>
      <c r="P280" s="273"/>
      <c r="Q280" s="218"/>
      <c r="R280" s="218"/>
      <c r="S280" s="218"/>
      <c r="T280" s="206"/>
      <c r="U280" s="997" t="e">
        <f>VLOOKUP(A278,'Payroll master 总表'!B:AY,8,FALSE)</f>
        <v>#REF!</v>
      </c>
      <c r="V280" s="997"/>
      <c r="W280" s="998"/>
      <c r="X280" s="278" t="s">
        <v>185</v>
      </c>
      <c r="Y280" s="218"/>
      <c r="Z280" s="218"/>
      <c r="AA280" s="218"/>
      <c r="AB280" s="209"/>
      <c r="AC280" s="26"/>
      <c r="AD280" s="139" t="e">
        <f>VLOOKUP(A278,'Payroll master 总表'!B:AY,34,FALSE)</f>
        <v>#REF!</v>
      </c>
      <c r="AE280" s="23" t="s">
        <v>82</v>
      </c>
      <c r="AF280" s="103"/>
      <c r="AG280" s="33"/>
      <c r="AH280" s="33"/>
      <c r="AI280" s="33"/>
      <c r="AJ280" s="33"/>
      <c r="AK280" s="33"/>
      <c r="AL280" s="33"/>
      <c r="AM280" s="33"/>
      <c r="AN280" s="33"/>
      <c r="AO280" s="33"/>
      <c r="AP280" s="33"/>
      <c r="AQ280" s="33"/>
      <c r="AR280" s="33"/>
      <c r="AS280" s="33"/>
      <c r="AT280" s="33"/>
      <c r="AU280" s="33"/>
      <c r="AV280" s="33"/>
      <c r="AW280" s="33"/>
      <c r="AX280" s="33"/>
      <c r="AY280" s="33"/>
      <c r="AZ280" s="33"/>
      <c r="BA280" s="33"/>
      <c r="BB280" s="33"/>
      <c r="BC280" s="33"/>
      <c r="BD280" s="33"/>
      <c r="BE280" s="33"/>
      <c r="BF280" s="33"/>
      <c r="BG280" s="33"/>
      <c r="BH280" s="33"/>
      <c r="BI280" s="33"/>
      <c r="BJ280" s="33"/>
      <c r="BK280" s="33"/>
      <c r="BL280" s="33"/>
    </row>
    <row r="281" spans="1:64" s="43" customFormat="1" ht="18" customHeight="1">
      <c r="B281" s="58"/>
      <c r="C281" s="28"/>
      <c r="D281" s="28"/>
      <c r="E281" s="28"/>
      <c r="F281" s="28"/>
      <c r="G281" s="206"/>
      <c r="H281" s="206"/>
      <c r="I281" s="206"/>
      <c r="J281" s="206"/>
      <c r="K281" s="280"/>
      <c r="L281" s="281" t="s">
        <v>76</v>
      </c>
      <c r="M281" s="206"/>
      <c r="N281" s="208"/>
      <c r="O281" s="278" t="s">
        <v>199</v>
      </c>
      <c r="P281" s="273"/>
      <c r="Q281" s="218"/>
      <c r="R281" s="218"/>
      <c r="S281" s="218"/>
      <c r="T281" s="218"/>
      <c r="U281" s="218"/>
      <c r="V281" s="218"/>
      <c r="W281" s="230"/>
      <c r="X281" s="278" t="s">
        <v>753</v>
      </c>
      <c r="Y281" s="218"/>
      <c r="Z281" s="218"/>
      <c r="AA281" s="218"/>
      <c r="AB281" s="209"/>
      <c r="AC281" s="26"/>
      <c r="AD281" s="139" t="e">
        <f>VLOOKUP(A278,'Payroll master 总表'!B:AY,33,FALSE)</f>
        <v>#REF!</v>
      </c>
      <c r="AE281" s="23" t="s">
        <v>82</v>
      </c>
      <c r="AF281" s="103"/>
      <c r="AG281" s="33"/>
      <c r="AH281" s="33"/>
      <c r="AI281" s="33"/>
      <c r="AJ281" s="33"/>
      <c r="AK281" s="33"/>
      <c r="AL281" s="33"/>
      <c r="AM281" s="33"/>
      <c r="AN281" s="33"/>
      <c r="AO281" s="33"/>
      <c r="AP281" s="33"/>
      <c r="AQ281" s="33"/>
      <c r="AR281" s="33"/>
      <c r="AS281" s="33"/>
      <c r="AT281" s="33"/>
      <c r="AU281" s="33"/>
      <c r="AV281" s="33"/>
      <c r="AW281" s="33"/>
      <c r="AX281" s="33"/>
      <c r="AY281" s="33"/>
      <c r="AZ281" s="33"/>
      <c r="BA281" s="33"/>
      <c r="BB281" s="33"/>
      <c r="BC281" s="33"/>
      <c r="BD281" s="33"/>
      <c r="BE281" s="33"/>
      <c r="BF281" s="33"/>
      <c r="BG281" s="33"/>
      <c r="BH281" s="33"/>
      <c r="BI281" s="33"/>
      <c r="BJ281" s="33"/>
      <c r="BK281" s="33"/>
      <c r="BL281" s="33"/>
    </row>
    <row r="282" spans="1:64" s="43" customFormat="1" ht="18" customHeight="1">
      <c r="B282" s="54" t="s">
        <v>196</v>
      </c>
      <c r="C282" s="28"/>
      <c r="D282" s="28"/>
      <c r="E282" s="28"/>
      <c r="F282" s="28"/>
      <c r="G282" s="206"/>
      <c r="H282" s="206"/>
      <c r="I282" s="206"/>
      <c r="J282" s="206"/>
      <c r="K282" s="280"/>
      <c r="L282" s="282" t="e">
        <f>VLOOKUP(A278,'Payroll master 总表'!B:AY,18,FALSE)</f>
        <v>#REF!</v>
      </c>
      <c r="M282" s="206"/>
      <c r="N282" s="208"/>
      <c r="O282" s="283"/>
      <c r="P282" s="273"/>
      <c r="Q282" s="223"/>
      <c r="R282" s="987" t="e">
        <f>U279/26*L282</f>
        <v>#REF!</v>
      </c>
      <c r="S282" s="987"/>
      <c r="T282" s="284" t="s">
        <v>82</v>
      </c>
      <c r="U282" s="223"/>
      <c r="V282" s="223"/>
      <c r="W282" s="285"/>
      <c r="X282" s="278" t="s">
        <v>186</v>
      </c>
      <c r="Y282" s="218"/>
      <c r="Z282" s="218"/>
      <c r="AA282" s="218"/>
      <c r="AB282" s="209"/>
      <c r="AC282" s="26"/>
      <c r="AD282" s="139" t="e">
        <f>VLOOKUP(A278,'Payroll master 总表'!B:AY,37,FALSE)+'Payroll master 总表'!AM19</f>
        <v>#REF!</v>
      </c>
      <c r="AE282" s="23" t="s">
        <v>82</v>
      </c>
      <c r="AF282" s="103"/>
      <c r="AG282" s="33"/>
      <c r="AH282" s="33"/>
      <c r="AI282" s="33"/>
      <c r="AJ282" s="33"/>
      <c r="AK282" s="33"/>
      <c r="AL282" s="33"/>
      <c r="AM282" s="33"/>
      <c r="AN282" s="33"/>
      <c r="AO282" s="33"/>
      <c r="AP282" s="33"/>
      <c r="AQ282" s="33"/>
      <c r="AR282" s="33"/>
      <c r="AS282" s="33"/>
      <c r="AT282" s="33"/>
      <c r="AU282" s="33"/>
      <c r="AV282" s="33"/>
      <c r="AW282" s="33"/>
      <c r="AX282" s="33"/>
      <c r="AY282" s="33"/>
      <c r="AZ282" s="33"/>
      <c r="BA282" s="33"/>
      <c r="BB282" s="33"/>
      <c r="BC282" s="33"/>
      <c r="BD282" s="33"/>
      <c r="BE282" s="33"/>
      <c r="BF282" s="33"/>
      <c r="BG282" s="33"/>
      <c r="BH282" s="33"/>
      <c r="BI282" s="33"/>
      <c r="BJ282" s="33"/>
      <c r="BK282" s="33"/>
      <c r="BL282" s="33"/>
    </row>
    <row r="283" spans="1:64" s="43" customFormat="1" ht="18" customHeight="1">
      <c r="B283" s="27" t="s">
        <v>528</v>
      </c>
      <c r="C283" s="28"/>
      <c r="D283" s="28"/>
      <c r="E283" s="28"/>
      <c r="F283" s="28"/>
      <c r="G283" s="206"/>
      <c r="H283" s="206"/>
      <c r="I283" s="206"/>
      <c r="J283" s="206"/>
      <c r="K283" s="280"/>
      <c r="L283" s="282" t="e">
        <f>VLOOKUP(A278,'Payroll master 总表'!B:AY,21,FALSE)</f>
        <v>#REF!</v>
      </c>
      <c r="M283" s="206"/>
      <c r="N283" s="208"/>
      <c r="O283" s="283"/>
      <c r="P283" s="273"/>
      <c r="Q283" s="223"/>
      <c r="R283" s="987" t="e">
        <f>VLOOKUP(A278,'Payroll master 总表'!B:AY,29,FALSE)</f>
        <v>#REF!</v>
      </c>
      <c r="S283" s="987"/>
      <c r="T283" s="284" t="s">
        <v>82</v>
      </c>
      <c r="U283" s="223"/>
      <c r="V283" s="223"/>
      <c r="W283" s="285"/>
      <c r="X283" s="278" t="s">
        <v>455</v>
      </c>
      <c r="Y283" s="218"/>
      <c r="Z283" s="218"/>
      <c r="AA283" s="218"/>
      <c r="AB283" s="209"/>
      <c r="AC283" s="26"/>
      <c r="AD283" s="139" t="e">
        <f>VLOOKUP(A278,'Payroll master 总表'!B:AY,32,FALSE)</f>
        <v>#REF!</v>
      </c>
      <c r="AE283" s="23" t="s">
        <v>82</v>
      </c>
      <c r="AF283" s="103"/>
      <c r="AG283" s="33"/>
      <c r="AH283" s="33"/>
      <c r="AI283" s="33"/>
      <c r="AJ283" s="33"/>
      <c r="AK283" s="33"/>
      <c r="AL283" s="33"/>
      <c r="AM283" s="33"/>
      <c r="AN283" s="33"/>
      <c r="AO283" s="33"/>
      <c r="AP283" s="33"/>
      <c r="AQ283" s="33"/>
      <c r="AR283" s="33"/>
      <c r="AS283" s="33"/>
      <c r="AT283" s="33"/>
      <c r="AU283" s="33"/>
      <c r="AV283" s="33"/>
      <c r="AW283" s="33"/>
      <c r="AX283" s="33"/>
      <c r="AY283" s="33"/>
      <c r="AZ283" s="33"/>
      <c r="BA283" s="33"/>
      <c r="BB283" s="33"/>
      <c r="BC283" s="33"/>
      <c r="BD283" s="33"/>
      <c r="BE283" s="33"/>
      <c r="BF283" s="33"/>
      <c r="BG283" s="33"/>
      <c r="BH283" s="33"/>
      <c r="BI283" s="33"/>
      <c r="BJ283" s="33"/>
      <c r="BK283" s="33"/>
      <c r="BL283" s="33"/>
    </row>
    <row r="284" spans="1:64" s="43" customFormat="1" ht="18" customHeight="1">
      <c r="B284" s="58" t="s">
        <v>534</v>
      </c>
      <c r="C284" s="28"/>
      <c r="D284" s="28"/>
      <c r="E284" s="28"/>
      <c r="F284" s="28"/>
      <c r="G284" s="206"/>
      <c r="H284" s="206"/>
      <c r="I284" s="206"/>
      <c r="J284" s="206"/>
      <c r="K284" s="280"/>
      <c r="L284" s="282" t="e">
        <f>VLOOKUP(A278,'Payroll master 总表'!B:AY,20,FALSE)</f>
        <v>#REF!</v>
      </c>
      <c r="M284" s="206"/>
      <c r="N284" s="208"/>
      <c r="O284" s="283"/>
      <c r="P284" s="273"/>
      <c r="Q284" s="223"/>
      <c r="R284" s="987" t="e">
        <f>VLOOKUP(A278,'Payroll master 总表'!B:AY,27,FALSE)</f>
        <v>#REF!</v>
      </c>
      <c r="S284" s="987"/>
      <c r="T284" s="284" t="s">
        <v>82</v>
      </c>
      <c r="U284" s="223"/>
      <c r="V284" s="223"/>
      <c r="W284" s="285"/>
      <c r="X284" s="278" t="s">
        <v>189</v>
      </c>
      <c r="Y284" s="218"/>
      <c r="Z284" s="218"/>
      <c r="AA284" s="218"/>
      <c r="AB284" s="209"/>
      <c r="AC284" s="26"/>
      <c r="AD284" s="139" t="e">
        <f>VLOOKUP(A278,'Payroll master 总表'!B:AY,31,FALSE)</f>
        <v>#REF!</v>
      </c>
      <c r="AE284" s="23" t="s">
        <v>82</v>
      </c>
      <c r="AF284" s="103"/>
      <c r="AG284" s="33"/>
      <c r="AH284" s="33"/>
      <c r="AI284" s="33"/>
      <c r="AJ284" s="33"/>
      <c r="AK284" s="33"/>
      <c r="AL284" s="33"/>
      <c r="AM284" s="33"/>
      <c r="AN284" s="33"/>
      <c r="AO284" s="33"/>
      <c r="AP284" s="33"/>
      <c r="AQ284" s="33"/>
      <c r="AR284" s="33"/>
      <c r="AS284" s="33"/>
      <c r="AT284" s="33"/>
      <c r="AU284" s="33"/>
      <c r="AV284" s="33"/>
      <c r="AW284" s="33"/>
      <c r="AX284" s="33"/>
      <c r="AY284" s="33"/>
      <c r="AZ284" s="33"/>
      <c r="BA284" s="33"/>
      <c r="BB284" s="33"/>
      <c r="BC284" s="33"/>
      <c r="BD284" s="33"/>
      <c r="BE284" s="33"/>
      <c r="BF284" s="33"/>
      <c r="BG284" s="33"/>
      <c r="BH284" s="33"/>
      <c r="BI284" s="33"/>
      <c r="BJ284" s="33"/>
      <c r="BK284" s="33"/>
      <c r="BL284" s="33"/>
    </row>
    <row r="285" spans="1:64" s="43" customFormat="1" ht="18" customHeight="1">
      <c r="B285" s="58" t="s">
        <v>195</v>
      </c>
      <c r="C285" s="28"/>
      <c r="D285" s="28"/>
      <c r="E285" s="28"/>
      <c r="F285" s="28"/>
      <c r="G285" s="206"/>
      <c r="H285" s="206"/>
      <c r="I285" s="206"/>
      <c r="J285" s="206"/>
      <c r="K285" s="280"/>
      <c r="L285" s="282" t="e">
        <f>VLOOKUP(A278,'Payroll master 总表'!B:AY,17,FALSE)</f>
        <v>#REF!</v>
      </c>
      <c r="M285" s="206"/>
      <c r="N285" s="208"/>
      <c r="O285" s="283"/>
      <c r="P285" s="273"/>
      <c r="Q285" s="223"/>
      <c r="R285" s="987" t="e">
        <f>U279/26*L285</f>
        <v>#REF!</v>
      </c>
      <c r="S285" s="987"/>
      <c r="T285" s="284" t="s">
        <v>82</v>
      </c>
      <c r="U285" s="223"/>
      <c r="V285" s="223"/>
      <c r="W285" s="285"/>
      <c r="X285" s="278" t="s">
        <v>188</v>
      </c>
      <c r="Y285" s="218"/>
      <c r="Z285" s="218"/>
      <c r="AA285" s="218"/>
      <c r="AB285" s="209"/>
      <c r="AC285" s="26"/>
      <c r="AD285" s="139" t="e">
        <f>VLOOKUP(A278,'Payroll master 总表'!B:AY,36,FALSE)</f>
        <v>#REF!</v>
      </c>
      <c r="AE285" s="23" t="s">
        <v>82</v>
      </c>
      <c r="AF285" s="103"/>
      <c r="AG285" s="33"/>
      <c r="AH285" s="33"/>
      <c r="AI285" s="33"/>
      <c r="AJ285" s="33"/>
      <c r="AK285" s="33"/>
      <c r="AL285" s="33"/>
      <c r="AM285" s="33"/>
      <c r="AN285" s="33"/>
      <c r="AO285" s="33"/>
      <c r="AP285" s="33"/>
      <c r="AQ285" s="33"/>
      <c r="AR285" s="33"/>
      <c r="AS285" s="33"/>
      <c r="AT285" s="33"/>
      <c r="AU285" s="33"/>
      <c r="AV285" s="33"/>
      <c r="AW285" s="33"/>
      <c r="AX285" s="33"/>
      <c r="AY285" s="33"/>
      <c r="AZ285" s="33"/>
      <c r="BA285" s="33"/>
      <c r="BB285" s="33"/>
      <c r="BC285" s="33"/>
      <c r="BD285" s="33"/>
      <c r="BE285" s="33"/>
      <c r="BF285" s="33"/>
      <c r="BG285" s="33"/>
      <c r="BH285" s="33"/>
      <c r="BI285" s="33"/>
      <c r="BJ285" s="33"/>
      <c r="BK285" s="33"/>
      <c r="BL285" s="33"/>
    </row>
    <row r="286" spans="1:64" s="43" customFormat="1" ht="18" customHeight="1">
      <c r="B286" s="27" t="s">
        <v>179</v>
      </c>
      <c r="C286" s="28"/>
      <c r="D286" s="28"/>
      <c r="E286" s="28"/>
      <c r="F286" s="28"/>
      <c r="G286" s="218"/>
      <c r="H286" s="218"/>
      <c r="I286" s="218"/>
      <c r="J286" s="206"/>
      <c r="K286" s="280"/>
      <c r="L286" s="286"/>
      <c r="M286" s="206"/>
      <c r="N286" s="208"/>
      <c r="O286" s="283"/>
      <c r="P286" s="273"/>
      <c r="Q286" s="223"/>
      <c r="R286" s="987" t="e">
        <f>SUM(R282:S285)</f>
        <v>#REF!</v>
      </c>
      <c r="S286" s="987"/>
      <c r="T286" s="284" t="s">
        <v>82</v>
      </c>
      <c r="U286" s="223"/>
      <c r="V286" s="223"/>
      <c r="W286" s="285"/>
      <c r="X286" s="278" t="s">
        <v>190</v>
      </c>
      <c r="Y286" s="218"/>
      <c r="Z286" s="218"/>
      <c r="AA286" s="218"/>
      <c r="AB286" s="209"/>
      <c r="AC286" s="988" t="e">
        <f>R286+R288+R289+R290+AD278+AD279+AD280+AD281+AD282+AD283+AD284+AD285</f>
        <v>#REF!</v>
      </c>
      <c r="AD286" s="989"/>
      <c r="AE286" s="33"/>
      <c r="AF286" s="103"/>
      <c r="AG286" s="33"/>
      <c r="AH286" s="33"/>
      <c r="AI286" s="33"/>
      <c r="AJ286" s="33"/>
      <c r="AK286" s="33"/>
      <c r="AL286" s="33"/>
      <c r="AM286" s="33"/>
      <c r="AN286" s="33"/>
      <c r="AO286" s="33"/>
      <c r="AP286" s="33"/>
      <c r="AQ286" s="33"/>
      <c r="AR286" s="33"/>
      <c r="AS286" s="33"/>
      <c r="AT286" s="33"/>
      <c r="AU286" s="33"/>
      <c r="AV286" s="33"/>
      <c r="AW286" s="33"/>
      <c r="AX286" s="33"/>
      <c r="AY286" s="33"/>
      <c r="AZ286" s="33"/>
      <c r="BA286" s="33"/>
      <c r="BB286" s="33"/>
      <c r="BC286" s="33"/>
      <c r="BD286" s="33"/>
      <c r="BE286" s="33"/>
      <c r="BF286" s="33"/>
      <c r="BG286" s="33"/>
      <c r="BH286" s="33"/>
      <c r="BI286" s="33"/>
      <c r="BJ286" s="33"/>
      <c r="BK286" s="33"/>
      <c r="BL286" s="33"/>
    </row>
    <row r="287" spans="1:64" s="43" customFormat="1" ht="18" customHeight="1">
      <c r="B287" s="58" t="s">
        <v>197</v>
      </c>
      <c r="C287" s="28"/>
      <c r="D287" s="28"/>
      <c r="E287" s="28"/>
      <c r="F287" s="28"/>
      <c r="G287" s="206"/>
      <c r="H287" s="206"/>
      <c r="I287" s="206"/>
      <c r="J287" s="206"/>
      <c r="K287" s="280"/>
      <c r="L287" s="287" t="s">
        <v>77</v>
      </c>
      <c r="M287" s="288"/>
      <c r="N287" s="211"/>
      <c r="O287" s="278" t="s">
        <v>199</v>
      </c>
      <c r="P287" s="210"/>
      <c r="Q287" s="210"/>
      <c r="R287" s="210"/>
      <c r="S287" s="210"/>
      <c r="T287" s="210"/>
      <c r="U287" s="210"/>
      <c r="V287" s="210"/>
      <c r="W287" s="289"/>
      <c r="X287" s="278" t="s">
        <v>433</v>
      </c>
      <c r="Y287" s="218"/>
      <c r="Z287" s="230"/>
      <c r="AA287" s="290"/>
      <c r="AB287" s="228"/>
      <c r="AC287" s="135" t="e">
        <f>VLOOKUP(A278,'Payroll master 总表'!B:AY,45,FALSE)</f>
        <v>#REF!</v>
      </c>
      <c r="AD287" s="33"/>
      <c r="AE287" s="61"/>
      <c r="AF287" s="245"/>
      <c r="AG287" s="33"/>
      <c r="AH287" s="33"/>
      <c r="AI287" s="33"/>
      <c r="AJ287" s="33"/>
      <c r="AK287" s="33"/>
      <c r="AL287" s="33"/>
      <c r="AM287" s="33"/>
      <c r="AN287" s="33"/>
      <c r="AO287" s="33"/>
      <c r="AP287" s="33"/>
      <c r="AQ287" s="33"/>
      <c r="AR287" s="33"/>
      <c r="AS287" s="33"/>
      <c r="AT287" s="33"/>
      <c r="AU287" s="33"/>
      <c r="AV287" s="33"/>
      <c r="AW287" s="33"/>
      <c r="AX287" s="33"/>
      <c r="AY287" s="33"/>
      <c r="AZ287" s="33"/>
      <c r="BA287" s="33"/>
      <c r="BB287" s="33"/>
      <c r="BC287" s="33"/>
      <c r="BD287" s="33"/>
      <c r="BE287" s="33"/>
      <c r="BF287" s="33"/>
      <c r="BG287" s="33"/>
      <c r="BH287" s="33"/>
      <c r="BI287" s="33"/>
      <c r="BJ287" s="33"/>
      <c r="BK287" s="33"/>
      <c r="BL287" s="33"/>
    </row>
    <row r="288" spans="1:64" s="43" customFormat="1" ht="18" customHeight="1">
      <c r="B288" s="58" t="s">
        <v>180</v>
      </c>
      <c r="C288" s="28"/>
      <c r="D288" s="28"/>
      <c r="E288" s="28"/>
      <c r="F288" s="28"/>
      <c r="G288" s="206"/>
      <c r="H288" s="206"/>
      <c r="I288" s="206"/>
      <c r="J288" s="206"/>
      <c r="K288" s="280"/>
      <c r="L288" s="282" t="e">
        <f>VLOOKUP(A278,'Payroll master 总表'!B:AY,19,FALSE)</f>
        <v>#REF!</v>
      </c>
      <c r="M288" s="206"/>
      <c r="N288" s="208"/>
      <c r="O288" s="283"/>
      <c r="P288" s="273"/>
      <c r="Q288" s="224"/>
      <c r="R288" s="990" t="e">
        <f>VLOOKUP(A278,'Payroll master 总表'!B:AY,26,FALSE)</f>
        <v>#REF!</v>
      </c>
      <c r="S288" s="990"/>
      <c r="T288" s="224" t="s">
        <v>82</v>
      </c>
      <c r="U288" s="224"/>
      <c r="V288" s="224"/>
      <c r="W288" s="228"/>
      <c r="X288" s="278" t="s">
        <v>861</v>
      </c>
      <c r="Y288" s="218"/>
      <c r="Z288" s="230"/>
      <c r="AA288" s="199"/>
      <c r="AB288" s="224"/>
      <c r="AC288" s="34"/>
      <c r="AD288" s="57"/>
      <c r="AE288" s="999" t="e">
        <f>VLOOKUP(A278,'Payroll master 总表'!B:AY,42,FALSE)</f>
        <v>#REF!</v>
      </c>
      <c r="AF288" s="1000"/>
      <c r="AG288" s="33"/>
      <c r="AH288" s="33"/>
      <c r="AI288" s="33"/>
      <c r="AJ288" s="33"/>
      <c r="AK288" s="33"/>
      <c r="AL288" s="33"/>
      <c r="AM288" s="33"/>
      <c r="AN288" s="33"/>
      <c r="AO288" s="33"/>
      <c r="AP288" s="33"/>
      <c r="AQ288" s="33"/>
      <c r="AR288" s="33"/>
      <c r="AS288" s="33"/>
      <c r="AT288" s="33"/>
      <c r="AU288" s="33"/>
      <c r="AV288" s="33"/>
      <c r="AW288" s="33"/>
      <c r="AX288" s="33"/>
      <c r="AY288" s="33"/>
      <c r="AZ288" s="33"/>
      <c r="BA288" s="33"/>
      <c r="BB288" s="33"/>
      <c r="BC288" s="33"/>
      <c r="BD288" s="33"/>
      <c r="BE288" s="33"/>
      <c r="BF288" s="33"/>
      <c r="BG288" s="33"/>
      <c r="BH288" s="33"/>
      <c r="BI288" s="33"/>
      <c r="BJ288" s="33"/>
      <c r="BK288" s="33"/>
      <c r="BL288" s="33"/>
    </row>
    <row r="289" spans="1:64" s="43" customFormat="1" ht="18" customHeight="1">
      <c r="B289" s="58" t="s">
        <v>181</v>
      </c>
      <c r="C289" s="28"/>
      <c r="D289" s="28"/>
      <c r="E289" s="28"/>
      <c r="F289" s="28"/>
      <c r="G289" s="206"/>
      <c r="H289" s="206"/>
      <c r="I289" s="206"/>
      <c r="J289" s="206"/>
      <c r="K289" s="280"/>
      <c r="L289" s="282" t="e">
        <f>VLOOKUP(A278,'Payroll master 总表'!B:AY,22,FALSE)</f>
        <v>#REF!</v>
      </c>
      <c r="M289" s="206"/>
      <c r="N289" s="208"/>
      <c r="O289" s="283"/>
      <c r="P289" s="273"/>
      <c r="Q289" s="224"/>
      <c r="R289" s="990" t="e">
        <f>VLOOKUP(A278,'Payroll master 总表'!B:AY,28,FALSE)</f>
        <v>#REF!</v>
      </c>
      <c r="S289" s="990"/>
      <c r="T289" s="224" t="s">
        <v>82</v>
      </c>
      <c r="U289" s="224"/>
      <c r="V289" s="224"/>
      <c r="W289" s="228"/>
      <c r="X289" s="291" t="s">
        <v>244</v>
      </c>
      <c r="Y289" s="218"/>
      <c r="Z289" s="218"/>
      <c r="AA289" s="230"/>
      <c r="AB289" s="229"/>
      <c r="AC289" s="76"/>
      <c r="AD289" s="57" t="e">
        <f>VLOOKUP(A278,'Payroll master 总表'!B:AY,44,FALSE)</f>
        <v>#REF!</v>
      </c>
      <c r="AE289" s="541"/>
      <c r="AF289" s="542"/>
      <c r="AG289" s="33"/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  <c r="AW289" s="33"/>
      <c r="AX289" s="33"/>
      <c r="AY289" s="33"/>
      <c r="AZ289" s="33"/>
      <c r="BA289" s="33"/>
      <c r="BB289" s="33"/>
      <c r="BC289" s="33"/>
      <c r="BD289" s="33"/>
      <c r="BE289" s="33"/>
      <c r="BF289" s="33"/>
      <c r="BG289" s="33"/>
      <c r="BH289" s="33"/>
      <c r="BI289" s="33"/>
      <c r="BJ289" s="33"/>
      <c r="BK289" s="33"/>
      <c r="BL289" s="33"/>
    </row>
    <row r="290" spans="1:64" s="43" customFormat="1" ht="18" customHeight="1">
      <c r="B290" s="59" t="s">
        <v>182</v>
      </c>
      <c r="C290" s="56"/>
      <c r="D290" s="56"/>
      <c r="E290" s="56"/>
      <c r="F290" s="56"/>
      <c r="G290" s="219"/>
      <c r="H290" s="219"/>
      <c r="I290" s="219"/>
      <c r="J290" s="219"/>
      <c r="K290" s="292"/>
      <c r="L290" s="293" t="e">
        <f>VLOOKUP(A278,'Payroll master 总表'!B:AY,23,FALSE)</f>
        <v>#REF!</v>
      </c>
      <c r="M290" s="219"/>
      <c r="N290" s="212"/>
      <c r="O290" s="294"/>
      <c r="P290" s="295"/>
      <c r="Q290" s="225"/>
      <c r="R290" s="981" t="e">
        <f>VLOOKUP(A278,'Payroll master 总表'!B:AY,30,FALSE)</f>
        <v>#REF!</v>
      </c>
      <c r="S290" s="981"/>
      <c r="T290" s="225" t="s">
        <v>82</v>
      </c>
      <c r="U290" s="225"/>
      <c r="V290" s="225"/>
      <c r="W290" s="225"/>
      <c r="X290" s="278" t="s">
        <v>194</v>
      </c>
      <c r="Y290" s="218"/>
      <c r="Z290" s="218"/>
      <c r="AA290" s="218"/>
      <c r="AB290" s="230"/>
      <c r="AC290" s="26"/>
      <c r="AD290" s="57" t="e">
        <f>AE288+AD289</f>
        <v>#REF!</v>
      </c>
      <c r="AE290" s="49"/>
      <c r="AF290" s="73"/>
      <c r="AG290" s="33"/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  <c r="AW290" s="33"/>
      <c r="AX290" s="33"/>
      <c r="AY290" s="33"/>
      <c r="AZ290" s="33"/>
      <c r="BA290" s="33"/>
      <c r="BB290" s="33"/>
      <c r="BC290" s="33"/>
      <c r="BD290" s="33"/>
      <c r="BE290" s="33"/>
      <c r="BF290" s="33"/>
      <c r="BG290" s="33"/>
      <c r="BH290" s="33"/>
      <c r="BI290" s="33"/>
      <c r="BJ290" s="33"/>
      <c r="BK290" s="33"/>
      <c r="BL290" s="33"/>
    </row>
    <row r="291" spans="1:64" s="43" customFormat="1" ht="18" customHeight="1">
      <c r="B291" s="29"/>
      <c r="C291" s="30"/>
      <c r="D291" s="31"/>
      <c r="E291" s="30"/>
      <c r="F291" s="32"/>
      <c r="G291" s="220"/>
      <c r="H291" s="220"/>
      <c r="I291" s="220"/>
      <c r="J291" s="220"/>
      <c r="K291" s="220"/>
      <c r="L291" s="199"/>
      <c r="M291" s="199"/>
      <c r="N291" s="199"/>
      <c r="O291" s="296"/>
      <c r="P291" s="296"/>
      <c r="Q291" s="199"/>
      <c r="R291" s="199"/>
      <c r="S291" s="220"/>
      <c r="T291" s="220"/>
      <c r="U291" s="220"/>
      <c r="V291" s="199"/>
      <c r="W291" s="199"/>
      <c r="X291" s="297" t="s">
        <v>191</v>
      </c>
      <c r="Y291" s="218"/>
      <c r="Z291" s="218"/>
      <c r="AA291" s="218"/>
      <c r="AB291" s="230"/>
      <c r="AC291" s="982" t="e">
        <f>ROUND((AC286-AD290-AC287),2)</f>
        <v>#REF!</v>
      </c>
      <c r="AD291" s="983"/>
      <c r="AE291" s="49"/>
      <c r="AF291" s="73"/>
      <c r="AG291" s="33"/>
      <c r="AH291" s="33"/>
      <c r="AI291" s="33"/>
      <c r="AJ291" s="33"/>
      <c r="AK291" s="33"/>
      <c r="AL291" s="33"/>
      <c r="AM291" s="33"/>
      <c r="AN291" s="33"/>
      <c r="AO291" s="33"/>
      <c r="AP291" s="33"/>
      <c r="AQ291" s="33"/>
      <c r="AR291" s="33"/>
      <c r="AS291" s="33"/>
      <c r="AT291" s="33"/>
      <c r="AU291" s="33"/>
      <c r="AV291" s="33"/>
      <c r="AW291" s="33"/>
      <c r="AX291" s="33"/>
      <c r="AY291" s="33"/>
      <c r="AZ291" s="33"/>
      <c r="BA291" s="33"/>
      <c r="BB291" s="33"/>
      <c r="BC291" s="33"/>
      <c r="BD291" s="33"/>
      <c r="BE291" s="33"/>
      <c r="BF291" s="33"/>
      <c r="BG291" s="33"/>
      <c r="BH291" s="33"/>
      <c r="BI291" s="33"/>
      <c r="BJ291" s="33"/>
      <c r="BK291" s="33"/>
      <c r="BL291" s="33"/>
    </row>
    <row r="292" spans="1:64" s="43" customFormat="1" ht="18" customHeight="1">
      <c r="B292" s="35" t="s">
        <v>78</v>
      </c>
      <c r="C292" s="36"/>
      <c r="D292" s="36"/>
      <c r="E292" s="36"/>
      <c r="F292" s="36"/>
      <c r="G292" s="221"/>
      <c r="H292" s="221"/>
      <c r="I292" s="220"/>
      <c r="J292" s="220"/>
      <c r="K292" s="220"/>
      <c r="L292" s="199"/>
      <c r="M292" s="199"/>
      <c r="N292" s="199"/>
      <c r="O292" s="296"/>
      <c r="P292" s="296"/>
      <c r="Q292" s="199"/>
      <c r="R292" s="199"/>
      <c r="S292" s="220"/>
      <c r="T292" s="220"/>
      <c r="U292" s="220"/>
      <c r="V292" s="199"/>
      <c r="W292" s="199"/>
      <c r="X292" s="298" t="s">
        <v>432</v>
      </c>
      <c r="Y292" s="299"/>
      <c r="Z292" s="280"/>
      <c r="AA292" s="206"/>
      <c r="AB292" s="231"/>
      <c r="AC292" s="63" t="e">
        <f>INT(AC291)</f>
        <v>#REF!</v>
      </c>
      <c r="AD292" s="33"/>
      <c r="AE292" s="62"/>
      <c r="AF292" s="80"/>
      <c r="AG292" s="33"/>
      <c r="AH292" s="33"/>
      <c r="AI292" s="33"/>
      <c r="AJ292" s="33"/>
      <c r="AK292" s="33"/>
      <c r="AL292" s="33"/>
      <c r="AM292" s="33"/>
      <c r="AN292" s="33"/>
      <c r="AO292" s="33"/>
      <c r="AP292" s="33"/>
      <c r="AQ292" s="33"/>
      <c r="AR292" s="33"/>
      <c r="AS292" s="33"/>
      <c r="AT292" s="33"/>
      <c r="AU292" s="33"/>
      <c r="AV292" s="33"/>
      <c r="AW292" s="33"/>
      <c r="AX292" s="33"/>
      <c r="AY292" s="33"/>
      <c r="AZ292" s="33"/>
      <c r="BA292" s="33"/>
      <c r="BB292" s="33"/>
      <c r="BC292" s="33"/>
      <c r="BD292" s="33"/>
      <c r="BE292" s="33"/>
      <c r="BF292" s="33"/>
      <c r="BG292" s="33"/>
      <c r="BH292" s="33"/>
      <c r="BI292" s="33"/>
      <c r="BJ292" s="33"/>
      <c r="BK292" s="33"/>
      <c r="BL292" s="33"/>
    </row>
    <row r="293" spans="1:64" s="43" customFormat="1" ht="18" customHeight="1">
      <c r="B293" s="37"/>
      <c r="C293" s="38"/>
      <c r="D293" s="39"/>
      <c r="E293" s="38"/>
      <c r="F293" s="38"/>
      <c r="G293" s="202"/>
      <c r="H293" s="202"/>
      <c r="I293" s="220"/>
      <c r="J293" s="220"/>
      <c r="K293" s="220"/>
      <c r="L293" s="199"/>
      <c r="M293" s="199"/>
      <c r="N293" s="199"/>
      <c r="O293" s="296"/>
      <c r="P293" s="296"/>
      <c r="Q293" s="199"/>
      <c r="R293" s="199"/>
      <c r="S293" s="220"/>
      <c r="T293" s="220"/>
      <c r="U293" s="220"/>
      <c r="V293" s="199"/>
      <c r="W293" s="199"/>
      <c r="X293" s="300" t="s">
        <v>192</v>
      </c>
      <c r="Y293" s="301"/>
      <c r="Z293" s="302"/>
      <c r="AA293" s="219"/>
      <c r="AB293" s="232"/>
      <c r="AC293" s="77" t="e">
        <f>ROUND((MOD(AC291,1)*4000),-2)</f>
        <v>#REF!</v>
      </c>
      <c r="AD293" s="45"/>
      <c r="AE293" s="45"/>
      <c r="AF293" s="81"/>
      <c r="AG293" s="33"/>
      <c r="AH293" s="33"/>
      <c r="AI293" s="33"/>
      <c r="AJ293" s="33"/>
      <c r="AK293" s="33"/>
      <c r="AL293" s="33"/>
      <c r="AM293" s="33"/>
      <c r="AN293" s="33"/>
      <c r="AO293" s="33"/>
      <c r="AP293" s="33"/>
      <c r="AQ293" s="33"/>
      <c r="AR293" s="33"/>
      <c r="AS293" s="33"/>
      <c r="AT293" s="33"/>
      <c r="AU293" s="33"/>
      <c r="AV293" s="33"/>
      <c r="AW293" s="33"/>
      <c r="AX293" s="33"/>
      <c r="AY293" s="33"/>
      <c r="AZ293" s="33"/>
      <c r="BA293" s="33"/>
      <c r="BB293" s="33"/>
      <c r="BC293" s="33"/>
      <c r="BD293" s="33"/>
      <c r="BE293" s="33"/>
      <c r="BF293" s="33"/>
      <c r="BG293" s="33"/>
      <c r="BH293" s="33"/>
      <c r="BI293" s="33"/>
      <c r="BJ293" s="33"/>
      <c r="BK293" s="33"/>
      <c r="BL293" s="33"/>
    </row>
    <row r="294" spans="1:64" s="43" customFormat="1" ht="18" customHeight="1">
      <c r="B294" s="29"/>
      <c r="C294" s="30"/>
      <c r="D294" s="31"/>
      <c r="E294" s="30"/>
      <c r="F294" s="30"/>
      <c r="G294" s="220"/>
      <c r="H294" s="220"/>
      <c r="I294" s="220"/>
      <c r="J294" s="220"/>
      <c r="K294" s="220"/>
      <c r="L294" s="199"/>
      <c r="M294" s="199"/>
      <c r="N294" s="199"/>
      <c r="O294" s="296"/>
      <c r="P294" s="296"/>
      <c r="Q294" s="199"/>
      <c r="R294" s="199"/>
      <c r="S294" s="220"/>
      <c r="T294" s="220"/>
      <c r="U294" s="220"/>
      <c r="V294" s="199"/>
      <c r="W294" s="199"/>
      <c r="X294" s="199"/>
      <c r="Y294" s="221"/>
      <c r="Z294" s="303"/>
      <c r="AA294" s="199"/>
      <c r="AB294" s="233"/>
      <c r="AC294" s="34"/>
      <c r="AD294" s="82"/>
      <c r="AE294" s="82"/>
      <c r="AF294" s="84"/>
      <c r="AG294" s="33"/>
      <c r="AH294" s="33"/>
      <c r="AI294" s="33"/>
      <c r="AJ294" s="33"/>
      <c r="AK294" s="33"/>
      <c r="AL294" s="33"/>
      <c r="AM294" s="33"/>
      <c r="AN294" s="33"/>
      <c r="AO294" s="33"/>
      <c r="AP294" s="33"/>
      <c r="AQ294" s="33"/>
      <c r="AR294" s="33"/>
      <c r="AS294" s="33"/>
      <c r="AT294" s="33"/>
      <c r="AU294" s="33"/>
      <c r="AV294" s="33"/>
      <c r="AW294" s="33"/>
      <c r="AX294" s="33"/>
      <c r="AY294" s="33"/>
      <c r="AZ294" s="33"/>
      <c r="BA294" s="33"/>
      <c r="BB294" s="33"/>
      <c r="BC294" s="33"/>
      <c r="BD294" s="33"/>
      <c r="BE294" s="33"/>
      <c r="BF294" s="33"/>
      <c r="BG294" s="33"/>
      <c r="BH294" s="33"/>
      <c r="BI294" s="33"/>
      <c r="BJ294" s="33"/>
      <c r="BK294" s="33"/>
      <c r="BL294" s="33"/>
    </row>
    <row r="295" spans="1:64" s="43" customFormat="1" ht="18" customHeight="1">
      <c r="B295" s="40" t="s">
        <v>79</v>
      </c>
      <c r="C295" s="41"/>
      <c r="D295" s="41"/>
      <c r="E295" s="41"/>
      <c r="F295" s="33"/>
      <c r="G295" s="199"/>
      <c r="H295" s="199"/>
      <c r="I295" s="199"/>
      <c r="J295" s="199"/>
      <c r="K295" s="220"/>
      <c r="L295" s="199"/>
      <c r="M295" s="199"/>
      <c r="N295" s="199"/>
      <c r="O295" s="296"/>
      <c r="P295" s="296"/>
      <c r="Q295" s="199"/>
      <c r="R295" s="199"/>
      <c r="S295" s="199"/>
      <c r="T295" s="199"/>
      <c r="U295" s="199"/>
      <c r="V295" s="199"/>
      <c r="W295" s="199"/>
      <c r="X295" s="199"/>
      <c r="Y295" s="199"/>
      <c r="Z295" s="199"/>
      <c r="AA295" s="199"/>
      <c r="AB295" s="199"/>
      <c r="AC295" s="34"/>
      <c r="AD295" s="33"/>
      <c r="AE295" s="33"/>
      <c r="AF295" s="101"/>
      <c r="AG295" s="33"/>
      <c r="AH295" s="33"/>
      <c r="AI295" s="33"/>
      <c r="AJ295" s="33"/>
      <c r="AK295" s="33"/>
      <c r="AL295" s="33"/>
      <c r="AM295" s="33"/>
      <c r="AN295" s="33"/>
      <c r="AO295" s="33"/>
      <c r="AP295" s="33"/>
      <c r="AQ295" s="33"/>
      <c r="AR295" s="33"/>
      <c r="AS295" s="33"/>
      <c r="AT295" s="33"/>
      <c r="AU295" s="33"/>
      <c r="AV295" s="33"/>
      <c r="AW295" s="33"/>
      <c r="AX295" s="33"/>
      <c r="AY295" s="33"/>
      <c r="AZ295" s="33"/>
      <c r="BA295" s="33"/>
      <c r="BB295" s="33"/>
      <c r="BC295" s="33"/>
      <c r="BD295" s="33"/>
      <c r="BE295" s="33"/>
      <c r="BF295" s="33"/>
      <c r="BG295" s="33"/>
      <c r="BH295" s="33"/>
      <c r="BI295" s="33"/>
      <c r="BJ295" s="33"/>
      <c r="BK295" s="33"/>
      <c r="BL295" s="33"/>
    </row>
    <row r="296" spans="1:64" s="10" customFormat="1" ht="18" customHeight="1">
      <c r="B296" s="237">
        <v>1</v>
      </c>
      <c r="C296" s="236">
        <v>2</v>
      </c>
      <c r="D296" s="236">
        <v>3</v>
      </c>
      <c r="E296" s="236">
        <v>4</v>
      </c>
      <c r="F296" s="670">
        <v>5</v>
      </c>
      <c r="G296" s="669">
        <v>6</v>
      </c>
      <c r="H296" s="237">
        <v>7</v>
      </c>
      <c r="I296" s="237">
        <v>8</v>
      </c>
      <c r="J296" s="670">
        <v>9</v>
      </c>
      <c r="K296" s="236">
        <v>10</v>
      </c>
      <c r="L296" s="236">
        <v>11</v>
      </c>
      <c r="M296" s="670">
        <v>12</v>
      </c>
      <c r="N296" s="669">
        <v>13</v>
      </c>
      <c r="O296" s="236">
        <v>14</v>
      </c>
      <c r="P296" s="237">
        <v>15</v>
      </c>
      <c r="Q296" s="236">
        <v>16</v>
      </c>
      <c r="R296" s="236">
        <v>17</v>
      </c>
      <c r="S296" s="236">
        <v>18</v>
      </c>
      <c r="T296" s="670">
        <v>19</v>
      </c>
      <c r="U296" s="669">
        <v>20</v>
      </c>
      <c r="V296" s="236">
        <v>21</v>
      </c>
      <c r="W296" s="237">
        <v>22</v>
      </c>
      <c r="X296" s="236">
        <v>23</v>
      </c>
      <c r="Y296" s="237">
        <v>24</v>
      </c>
      <c r="Z296" s="236">
        <v>25</v>
      </c>
      <c r="AA296" s="670">
        <v>26</v>
      </c>
      <c r="AB296" s="697">
        <v>27</v>
      </c>
      <c r="AC296" s="670">
        <v>28</v>
      </c>
      <c r="AD296" s="237">
        <v>29</v>
      </c>
      <c r="AE296" s="236">
        <v>30</v>
      </c>
      <c r="AF296" s="236">
        <v>31</v>
      </c>
      <c r="AG296" s="11"/>
      <c r="AH296" s="11"/>
      <c r="AI296" s="11"/>
      <c r="AJ296" s="11"/>
      <c r="AK296" s="11"/>
      <c r="AL296" s="11"/>
      <c r="AM296" s="11"/>
      <c r="AN296" s="11"/>
      <c r="AO296" s="11"/>
      <c r="AP296" s="11"/>
      <c r="AQ296" s="11"/>
      <c r="AR296" s="11"/>
      <c r="AS296" s="11"/>
      <c r="AT296" s="11"/>
      <c r="AU296" s="11"/>
      <c r="AV296" s="11"/>
      <c r="AW296" s="11"/>
      <c r="AX296" s="11"/>
      <c r="AY296" s="11"/>
      <c r="AZ296" s="11"/>
      <c r="BA296" s="11"/>
      <c r="BB296" s="11"/>
      <c r="BC296" s="11"/>
      <c r="BD296" s="11"/>
      <c r="BE296" s="11"/>
      <c r="BF296" s="11"/>
      <c r="BG296" s="11"/>
      <c r="BH296" s="11"/>
      <c r="BI296" s="11"/>
      <c r="BJ296" s="11"/>
      <c r="BK296" s="11"/>
      <c r="BL296" s="11"/>
    </row>
    <row r="297" spans="1:64" s="43" customFormat="1" ht="18" customHeight="1">
      <c r="B297" s="48" t="e">
        <f>VLOOKUP(A278,#REF!,276,FALSE)</f>
        <v>#REF!</v>
      </c>
      <c r="C297" s="48" t="e">
        <f>VLOOKUP(A278,#REF!,278,FALSE)</f>
        <v>#REF!</v>
      </c>
      <c r="D297" s="48" t="e">
        <f>VLOOKUP(A278,#REF!,280,FALSE)</f>
        <v>#REF!</v>
      </c>
      <c r="E297" s="48" t="e">
        <f>VLOOKUP(A278,#REF!,282,FALSE)</f>
        <v>#REF!</v>
      </c>
      <c r="F297" s="48" t="e">
        <f>VLOOKUP(A278,#REF!,284,FALSE)</f>
        <v>#REF!</v>
      </c>
      <c r="G297" s="48" t="e">
        <f>VLOOKUP(A278,#REF!,286,FALSE)</f>
        <v>#REF!</v>
      </c>
      <c r="H297" s="48" t="e">
        <f>VLOOKUP(A278,#REF!,288,FALSE)</f>
        <v>#REF!</v>
      </c>
      <c r="I297" s="48" t="e">
        <f>VLOOKUP(A278,#REF!,290,FALSE)</f>
        <v>#REF!</v>
      </c>
      <c r="J297" s="48" t="e">
        <f>VLOOKUP(A278,#REF!,292,FALSE)</f>
        <v>#REF!</v>
      </c>
      <c r="K297" s="48" t="e">
        <f>VLOOKUP(A278,#REF!,294,FALSE)</f>
        <v>#REF!</v>
      </c>
      <c r="L297" s="48" t="e">
        <f>VLOOKUP(A278,#REF!,296,FALSE)</f>
        <v>#REF!</v>
      </c>
      <c r="M297" s="48" t="e">
        <f>VLOOKUP(A278,#REF!,298,FALSE)</f>
        <v>#REF!</v>
      </c>
      <c r="N297" s="48" t="e">
        <f>VLOOKUP(A278,#REF!,300,FALSE)</f>
        <v>#REF!</v>
      </c>
      <c r="O297" s="48" t="e">
        <f>VLOOKUP(A278,#REF!,302,FALSE)</f>
        <v>#REF!</v>
      </c>
      <c r="P297" s="48" t="e">
        <f>VLOOKUP(A278,#REF!,304,FALSE)</f>
        <v>#REF!</v>
      </c>
      <c r="Q297" s="48" t="e">
        <f>VLOOKUP(A278,#REF!,306,FALSE)</f>
        <v>#REF!</v>
      </c>
      <c r="R297" s="48" t="e">
        <f>VLOOKUP(A278,#REF!,308,FALSE)</f>
        <v>#REF!</v>
      </c>
      <c r="S297" s="48" t="e">
        <f>VLOOKUP(A278,#REF!,310,FALSE)</f>
        <v>#REF!</v>
      </c>
      <c r="T297" s="48" t="e">
        <f>VLOOKUP(A278,#REF!,312,FALSE)</f>
        <v>#REF!</v>
      </c>
      <c r="U297" s="48" t="e">
        <f>VLOOKUP(A278,#REF!,314,FALSE)</f>
        <v>#REF!</v>
      </c>
      <c r="V297" s="48" t="e">
        <f>VLOOKUP(A278,#REF!,316,FALSE)</f>
        <v>#REF!</v>
      </c>
      <c r="W297" s="48" t="e">
        <f>VLOOKUP(A278,#REF!,318,FALSE)</f>
        <v>#REF!</v>
      </c>
      <c r="X297" s="48" t="e">
        <f>VLOOKUP(A278,#REF!,320,FALSE)</f>
        <v>#REF!</v>
      </c>
      <c r="Y297" s="48" t="e">
        <f>VLOOKUP(A278,#REF!,322,FALSE)</f>
        <v>#REF!</v>
      </c>
      <c r="Z297" s="48" t="e">
        <f>VLOOKUP(A278,#REF!,324,FALSE)</f>
        <v>#REF!</v>
      </c>
      <c r="AA297" s="48" t="e">
        <f>VLOOKUP(A278,#REF!,326,FALSE)</f>
        <v>#REF!</v>
      </c>
      <c r="AB297" s="48" t="e">
        <f>VLOOKUP(A278,#REF!,328,FALSE)</f>
        <v>#REF!</v>
      </c>
      <c r="AC297" s="48" t="e">
        <f>VLOOKUP(A278,#REF!,330,FALSE)</f>
        <v>#REF!</v>
      </c>
      <c r="AD297" s="48" t="e">
        <f>VLOOKUP(A278,#REF!,332,FALSE)</f>
        <v>#REF!</v>
      </c>
      <c r="AE297" s="48" t="e">
        <f>VLOOKUP(A278,#REF!,334,FALSE)</f>
        <v>#REF!</v>
      </c>
      <c r="AF297" s="48" t="e">
        <f>VLOOKUP(A278,#REF!,336,FALSE)</f>
        <v>#REF!</v>
      </c>
      <c r="AG297" s="33"/>
      <c r="AH297" s="33"/>
      <c r="AI297" s="33"/>
      <c r="AJ297" s="33"/>
      <c r="AK297" s="33"/>
      <c r="AL297" s="33"/>
      <c r="AM297" s="33"/>
      <c r="AN297" s="33"/>
      <c r="AO297" s="33"/>
      <c r="AP297" s="33"/>
      <c r="AQ297" s="33"/>
      <c r="AR297" s="33"/>
      <c r="AS297" s="33"/>
      <c r="AT297" s="33"/>
      <c r="AU297" s="33"/>
      <c r="AV297" s="33"/>
      <c r="AW297" s="33"/>
      <c r="AX297" s="33"/>
      <c r="AY297" s="33"/>
      <c r="AZ297" s="33"/>
      <c r="BA297" s="33"/>
      <c r="BB297" s="33"/>
      <c r="BC297" s="33"/>
      <c r="BD297" s="33"/>
      <c r="BE297" s="33"/>
      <c r="BF297" s="33"/>
      <c r="BG297" s="33"/>
      <c r="BH297" s="33"/>
      <c r="BI297" s="33"/>
      <c r="BJ297" s="33"/>
      <c r="BK297" s="33"/>
      <c r="BL297" s="33"/>
    </row>
    <row r="298" spans="1:64" s="112" customFormat="1" ht="18" customHeight="1">
      <c r="B298" s="48" t="e">
        <f>VLOOKUP(A278,#REF!,53,FALSE)</f>
        <v>#REF!</v>
      </c>
      <c r="C298" s="48" t="e">
        <f>VLOOKUP(A278,#REF!,54,FALSE)</f>
        <v>#REF!</v>
      </c>
      <c r="D298" s="48" t="e">
        <f>VLOOKUP(A278,#REF!,55,FALSE)</f>
        <v>#REF!</v>
      </c>
      <c r="E298" s="48" t="e">
        <f>VLOOKUP(A278,#REF!,56,FALSE)</f>
        <v>#REF!</v>
      </c>
      <c r="F298" s="48" t="e">
        <f>VLOOKUP(A278,#REF!,57,FALSE)</f>
        <v>#REF!</v>
      </c>
      <c r="G298" s="48" t="e">
        <f>VLOOKUP(A278,#REF!,58,FALSE)</f>
        <v>#REF!</v>
      </c>
      <c r="H298" s="48" t="e">
        <f>VLOOKUP(A278,#REF!,59,FALSE)</f>
        <v>#REF!</v>
      </c>
      <c r="I298" s="48" t="e">
        <f>VLOOKUP(A278,#REF!,60,FALSE)</f>
        <v>#REF!</v>
      </c>
      <c r="J298" s="48" t="e">
        <f>VLOOKUP(A278,#REF!,61,FALSE)</f>
        <v>#REF!</v>
      </c>
      <c r="K298" s="48" t="e">
        <f>VLOOKUP(A278,#REF!,62,FALSE)</f>
        <v>#REF!</v>
      </c>
      <c r="L298" s="48" t="e">
        <f>VLOOKUP(A278,#REF!,63,FALSE)</f>
        <v>#REF!</v>
      </c>
      <c r="M298" s="48" t="e">
        <f>VLOOKUP(A278,#REF!,64,FALSE)</f>
        <v>#REF!</v>
      </c>
      <c r="N298" s="48" t="e">
        <f>VLOOKUP(A278,#REF!,65,FALSE)</f>
        <v>#REF!</v>
      </c>
      <c r="O298" s="48" t="e">
        <f>VLOOKUP(A278,#REF!,66,FALSE)</f>
        <v>#REF!</v>
      </c>
      <c r="P298" s="48" t="e">
        <f>VLOOKUP(A278,#REF!,67,FALSE)</f>
        <v>#REF!</v>
      </c>
      <c r="Q298" s="48" t="e">
        <f>VLOOKUP(A278,#REF!,68,FALSE)</f>
        <v>#REF!</v>
      </c>
      <c r="R298" s="48" t="e">
        <f>VLOOKUP(A278,#REF!,69,FALSE)</f>
        <v>#REF!</v>
      </c>
      <c r="S298" s="48" t="e">
        <f>VLOOKUP(A278,#REF!,70,FALSE)</f>
        <v>#REF!</v>
      </c>
      <c r="T298" s="48" t="e">
        <f>VLOOKUP(A278,#REF!,71,FALSE)</f>
        <v>#REF!</v>
      </c>
      <c r="U298" s="48" t="e">
        <f>VLOOKUP(A278,#REF!,72,FALSE)</f>
        <v>#REF!</v>
      </c>
      <c r="V298" s="48" t="e">
        <f>VLOOKUP(A278,#REF!,73,FALSE)</f>
        <v>#REF!</v>
      </c>
      <c r="W298" s="48" t="e">
        <f>VLOOKUP(A278,#REF!,74,FALSE)</f>
        <v>#REF!</v>
      </c>
      <c r="X298" s="48" t="e">
        <f>VLOOKUP(A278,#REF!,75,FALSE)</f>
        <v>#REF!</v>
      </c>
      <c r="Y298" s="48" t="e">
        <f>VLOOKUP(A278,#REF!,76,FALSE)</f>
        <v>#REF!</v>
      </c>
      <c r="Z298" s="48" t="e">
        <f>VLOOKUP(A278,#REF!,77,FALSE)</f>
        <v>#REF!</v>
      </c>
      <c r="AA298" s="48" t="e">
        <f>VLOOKUP(A278,#REF!,78,FALSE)</f>
        <v>#REF!</v>
      </c>
      <c r="AB298" s="48" t="e">
        <f>VLOOKUP(A278,#REF!,79,FALSE)</f>
        <v>#REF!</v>
      </c>
      <c r="AC298" s="48" t="e">
        <f>VLOOKUP(A278,#REF!,80,FALSE)</f>
        <v>#REF!</v>
      </c>
      <c r="AD298" s="48" t="e">
        <f>VLOOKUP(A278,#REF!,81,FALSE)</f>
        <v>#REF!</v>
      </c>
      <c r="AE298" s="48" t="e">
        <f>VLOOKUP(A278,#REF!,82,FALSE)</f>
        <v>#REF!</v>
      </c>
      <c r="AF298" s="48" t="e">
        <f>VLOOKUP(A278,#REF!,83,FALSE)</f>
        <v>#REF!</v>
      </c>
      <c r="AG298" s="114"/>
      <c r="AH298" s="114"/>
      <c r="AI298" s="114"/>
      <c r="AJ298" s="114"/>
      <c r="AK298" s="114"/>
      <c r="AL298" s="114"/>
      <c r="AM298" s="114"/>
      <c r="AN298" s="114"/>
      <c r="AO298" s="114"/>
      <c r="AP298" s="114"/>
      <c r="AQ298" s="114"/>
      <c r="AR298" s="114"/>
      <c r="AS298" s="114"/>
      <c r="AT298" s="114"/>
      <c r="AU298" s="114"/>
      <c r="AV298" s="114"/>
      <c r="AW298" s="114"/>
      <c r="AX298" s="114"/>
      <c r="AY298" s="114"/>
      <c r="AZ298" s="114"/>
      <c r="BA298" s="114"/>
      <c r="BB298" s="114"/>
      <c r="BC298" s="114"/>
      <c r="BD298" s="114"/>
      <c r="BE298" s="114"/>
      <c r="BF298" s="114"/>
      <c r="BG298" s="114"/>
      <c r="BH298" s="114"/>
      <c r="BI298" s="114"/>
      <c r="BJ298" s="114"/>
      <c r="BK298" s="114"/>
      <c r="BL298" s="114"/>
    </row>
    <row r="299" spans="1:64" s="66" customFormat="1" ht="18" customHeight="1">
      <c r="B299" s="48" t="e">
        <f>VLOOKUP(A278,#REF!,277,FALSE)</f>
        <v>#REF!</v>
      </c>
      <c r="C299" s="48" t="e">
        <f>VLOOKUP(A278,#REF!,279,FALSE)</f>
        <v>#REF!</v>
      </c>
      <c r="D299" s="48" t="e">
        <f>VLOOKUP(A278,#REF!,281,FALSE)</f>
        <v>#REF!</v>
      </c>
      <c r="E299" s="48" t="e">
        <f>VLOOKUP(A278,#REF!,283,FALSE)</f>
        <v>#REF!</v>
      </c>
      <c r="F299" s="48" t="e">
        <f>VLOOKUP(A278,#REF!,285,FALSE)</f>
        <v>#REF!</v>
      </c>
      <c r="G299" s="48" t="e">
        <f>VLOOKUP(A278,#REF!,287,FALSE)</f>
        <v>#REF!</v>
      </c>
      <c r="H299" s="48" t="e">
        <f>VLOOKUP(A278,#REF!,289,FALSE)</f>
        <v>#REF!</v>
      </c>
      <c r="I299" s="48" t="e">
        <f>VLOOKUP(A278,#REF!,291,FALSE)</f>
        <v>#REF!</v>
      </c>
      <c r="J299" s="48" t="e">
        <f>VLOOKUP(A278,#REF!,293,FALSE)</f>
        <v>#REF!</v>
      </c>
      <c r="K299" s="48" t="e">
        <f>VLOOKUP(A278,#REF!,295,FALSE)</f>
        <v>#REF!</v>
      </c>
      <c r="L299" s="48" t="e">
        <f>VLOOKUP(A278,#REF!,297,FALSE)</f>
        <v>#REF!</v>
      </c>
      <c r="M299" s="48" t="e">
        <f>VLOOKUP(A278,#REF!,299,FALSE)</f>
        <v>#REF!</v>
      </c>
      <c r="N299" s="48" t="e">
        <f>VLOOKUP(A278,#REF!,301,FALSE)</f>
        <v>#REF!</v>
      </c>
      <c r="O299" s="48" t="e">
        <f>VLOOKUP(A278,#REF!,303,FALSE)</f>
        <v>#REF!</v>
      </c>
      <c r="P299" s="48" t="e">
        <f>VLOOKUP(A278,#REF!,305,FALSE)</f>
        <v>#REF!</v>
      </c>
      <c r="Q299" s="48" t="e">
        <f>VLOOKUP(A278,#REF!,307,FALSE)</f>
        <v>#REF!</v>
      </c>
      <c r="R299" s="48" t="e">
        <f>VLOOKUP(A278,#REF!,309,FALSE)</f>
        <v>#REF!</v>
      </c>
      <c r="S299" s="48" t="e">
        <f>VLOOKUP(A278,#REF!,311,FALSE)</f>
        <v>#REF!</v>
      </c>
      <c r="T299" s="48" t="e">
        <f>VLOOKUP(A278,#REF!,313,FALSE)</f>
        <v>#REF!</v>
      </c>
      <c r="U299" s="48" t="e">
        <f>VLOOKUP(A278,#REF!,315,FALSE)</f>
        <v>#REF!</v>
      </c>
      <c r="V299" s="48" t="e">
        <f>VLOOKUP(A278,#REF!,317,FALSE)</f>
        <v>#REF!</v>
      </c>
      <c r="W299" s="48" t="e">
        <f>VLOOKUP(A278,#REF!,319,FALSE)</f>
        <v>#REF!</v>
      </c>
      <c r="X299" s="48" t="e">
        <f>VLOOKUP(A278,#REF!,321,FALSE)</f>
        <v>#REF!</v>
      </c>
      <c r="Y299" s="48" t="e">
        <f>VLOOKUP(A278,#REF!,323,FALSE)</f>
        <v>#REF!</v>
      </c>
      <c r="Z299" s="48" t="e">
        <f>VLOOKUP(A278,#REF!,325,FALSE)</f>
        <v>#REF!</v>
      </c>
      <c r="AA299" s="48" t="e">
        <f>VLOOKUP(A278,#REF!,327,FALSE)</f>
        <v>#REF!</v>
      </c>
      <c r="AB299" s="48" t="e">
        <f>VLOOKUP(A278,#REF!,329,FALSE)</f>
        <v>#REF!</v>
      </c>
      <c r="AC299" s="48" t="e">
        <f>VLOOKUP(A278,#REF!,331,FALSE)</f>
        <v>#REF!</v>
      </c>
      <c r="AD299" s="48" t="e">
        <f>VLOOKUP(A278,#REF!,333,FALSE)</f>
        <v>#REF!</v>
      </c>
      <c r="AE299" s="48" t="e">
        <f>VLOOKUP(A278,#REF!,335,FALSE)</f>
        <v>#REF!</v>
      </c>
      <c r="AF299" s="48" t="e">
        <f>VLOOKUP(A278,#REF!,337,FALSE)</f>
        <v>#REF!</v>
      </c>
      <c r="AG299" s="64"/>
      <c r="AH299" s="64"/>
      <c r="AI299" s="64"/>
      <c r="AJ299" s="64"/>
      <c r="AK299" s="64"/>
      <c r="AL299" s="64"/>
      <c r="AM299" s="64"/>
      <c r="AN299" s="64"/>
      <c r="AO299" s="64"/>
      <c r="AP299" s="64"/>
      <c r="AQ299" s="64"/>
      <c r="AR299" s="64"/>
      <c r="AS299" s="64"/>
      <c r="AT299" s="64"/>
      <c r="AU299" s="64"/>
      <c r="AV299" s="64"/>
      <c r="AW299" s="64"/>
      <c r="AX299" s="64"/>
      <c r="AY299" s="64"/>
      <c r="AZ299" s="64"/>
      <c r="BA299" s="64"/>
      <c r="BB299" s="64"/>
      <c r="BC299" s="64"/>
      <c r="BD299" s="64"/>
      <c r="BE299" s="64"/>
      <c r="BF299" s="64"/>
      <c r="BG299" s="64"/>
      <c r="BH299" s="64"/>
      <c r="BI299" s="64"/>
      <c r="BJ299" s="64"/>
      <c r="BK299" s="64"/>
      <c r="BL299" s="64"/>
    </row>
    <row r="300" spans="1:64" s="66" customFormat="1" ht="18" customHeight="1">
      <c r="B300" s="980"/>
      <c r="C300" s="980"/>
      <c r="D300" s="980"/>
      <c r="E300" s="980"/>
      <c r="F300" s="980"/>
      <c r="G300" s="980"/>
      <c r="H300" s="980"/>
      <c r="I300" s="980"/>
      <c r="J300" s="980"/>
      <c r="K300" s="980"/>
      <c r="L300" s="980"/>
      <c r="M300" s="980"/>
      <c r="N300" s="980"/>
      <c r="O300" s="980"/>
      <c r="P300" s="980"/>
      <c r="Q300" s="980"/>
      <c r="R300" s="980"/>
      <c r="S300" s="980"/>
      <c r="T300" s="980"/>
      <c r="U300" s="980"/>
      <c r="V300" s="980"/>
      <c r="W300" s="980"/>
      <c r="X300" s="980"/>
      <c r="Y300" s="980"/>
      <c r="Z300" s="980"/>
      <c r="AA300" s="980"/>
      <c r="AB300" s="980"/>
      <c r="AC300" s="980"/>
      <c r="AD300" s="980"/>
      <c r="AE300" s="980"/>
      <c r="AF300" s="980"/>
      <c r="AG300" s="65"/>
      <c r="AH300" s="64"/>
      <c r="AI300" s="64"/>
      <c r="AJ300" s="64"/>
      <c r="AK300" s="64"/>
      <c r="AL300" s="64"/>
      <c r="AM300" s="64"/>
      <c r="AN300" s="64"/>
      <c r="AO300" s="64"/>
      <c r="AP300" s="64"/>
      <c r="AQ300" s="64"/>
      <c r="AR300" s="64"/>
      <c r="AS300" s="64"/>
      <c r="AT300" s="64"/>
      <c r="AU300" s="64"/>
      <c r="AV300" s="64"/>
      <c r="AW300" s="64"/>
      <c r="AX300" s="64"/>
      <c r="AY300" s="64"/>
      <c r="AZ300" s="64"/>
      <c r="BA300" s="64"/>
      <c r="BB300" s="64"/>
      <c r="BC300" s="64"/>
      <c r="BD300" s="64"/>
      <c r="BE300" s="64"/>
      <c r="BF300" s="64"/>
      <c r="BG300" s="64"/>
      <c r="BH300" s="64"/>
      <c r="BI300" s="64"/>
      <c r="BJ300" s="64"/>
      <c r="BK300" s="64"/>
      <c r="BL300" s="64"/>
    </row>
    <row r="301" spans="1:64" s="43" customFormat="1" ht="18" customHeight="1">
      <c r="B301" s="880" t="s">
        <v>826</v>
      </c>
      <c r="C301" s="880"/>
      <c r="D301" s="880"/>
      <c r="E301" s="880"/>
      <c r="F301" s="880"/>
      <c r="G301" s="880"/>
      <c r="H301" s="880"/>
      <c r="I301" s="880"/>
      <c r="J301" s="880"/>
      <c r="K301" s="880"/>
      <c r="L301" s="880"/>
      <c r="M301" s="880"/>
      <c r="N301" s="880"/>
      <c r="O301" s="880"/>
      <c r="P301" s="880"/>
      <c r="Q301" s="880"/>
      <c r="R301" s="880"/>
      <c r="S301" s="880"/>
      <c r="T301" s="880"/>
      <c r="U301" s="880"/>
      <c r="V301" s="880"/>
      <c r="W301" s="880"/>
      <c r="X301" s="880"/>
      <c r="Y301" s="880"/>
      <c r="Z301" s="880"/>
      <c r="AA301" s="880"/>
      <c r="AB301" s="880"/>
      <c r="AC301" s="880"/>
      <c r="AD301" s="880"/>
      <c r="AE301" s="880"/>
      <c r="AF301" s="880"/>
      <c r="AG301" s="33"/>
      <c r="AH301" s="33"/>
      <c r="AI301" s="33"/>
      <c r="AJ301" s="33"/>
      <c r="AK301" s="33"/>
      <c r="AL301" s="33"/>
      <c r="AM301" s="33"/>
      <c r="AN301" s="33"/>
      <c r="AO301" s="33"/>
      <c r="AP301" s="33"/>
      <c r="AQ301" s="33"/>
      <c r="AR301" s="33"/>
      <c r="AS301" s="33"/>
      <c r="AT301" s="33"/>
      <c r="AU301" s="33"/>
      <c r="AV301" s="33"/>
      <c r="AW301" s="33"/>
      <c r="AX301" s="33"/>
      <c r="AY301" s="33"/>
      <c r="AZ301" s="33"/>
      <c r="BA301" s="33"/>
      <c r="BB301" s="33"/>
      <c r="BC301" s="33"/>
      <c r="BD301" s="33"/>
      <c r="BE301" s="33"/>
      <c r="BF301" s="33"/>
      <c r="BG301" s="33"/>
      <c r="BH301" s="33"/>
      <c r="BI301" s="33"/>
      <c r="BJ301" s="33"/>
      <c r="BK301" s="33"/>
      <c r="BL301" s="33"/>
    </row>
    <row r="302" spans="1:64" s="43" customFormat="1" ht="18" customHeight="1">
      <c r="B302" s="15" t="s">
        <v>80</v>
      </c>
      <c r="C302" s="16"/>
      <c r="D302" s="16"/>
      <c r="E302" s="16"/>
      <c r="F302" s="16"/>
      <c r="G302" s="216"/>
      <c r="H302" s="201"/>
      <c r="I302" s="201"/>
      <c r="J302" s="201"/>
      <c r="K302" s="202"/>
      <c r="L302" s="201"/>
      <c r="M302" s="201"/>
      <c r="N302" s="201"/>
      <c r="O302" s="270"/>
      <c r="P302" s="270"/>
      <c r="Q302" s="201"/>
      <c r="R302" s="201"/>
      <c r="S302" s="201"/>
      <c r="T302" s="201"/>
      <c r="U302" s="201"/>
      <c r="V302" s="201"/>
      <c r="W302" s="270"/>
      <c r="X302" s="984" t="str">
        <f>X277</f>
        <v>វិច្ឆិកា ឆ្នាំ ២០២៣</v>
      </c>
      <c r="Y302" s="985"/>
      <c r="Z302" s="985"/>
      <c r="AA302" s="985"/>
      <c r="AB302" s="985"/>
      <c r="AC302" s="985"/>
      <c r="AD302" s="985"/>
      <c r="AE302" s="985"/>
      <c r="AF302" s="986"/>
      <c r="AG302" s="33"/>
      <c r="AH302" s="33"/>
      <c r="AI302" s="33"/>
      <c r="AJ302" s="33"/>
      <c r="AK302" s="33"/>
      <c r="AL302" s="33"/>
      <c r="AM302" s="33"/>
      <c r="AN302" s="33"/>
      <c r="AO302" s="33"/>
      <c r="AP302" s="33"/>
      <c r="AQ302" s="33"/>
      <c r="AR302" s="33"/>
      <c r="AS302" s="33"/>
      <c r="AT302" s="33"/>
      <c r="AU302" s="33"/>
      <c r="AV302" s="33"/>
      <c r="AW302" s="33"/>
      <c r="AX302" s="33"/>
      <c r="AY302" s="33"/>
      <c r="AZ302" s="33"/>
      <c r="BA302" s="33"/>
      <c r="BB302" s="33"/>
      <c r="BC302" s="33"/>
      <c r="BD302" s="33"/>
      <c r="BE302" s="33"/>
      <c r="BF302" s="33"/>
      <c r="BG302" s="33"/>
      <c r="BH302" s="33"/>
      <c r="BI302" s="33"/>
      <c r="BJ302" s="33"/>
      <c r="BK302" s="33"/>
      <c r="BL302" s="33"/>
    </row>
    <row r="303" spans="1:64" s="43" customFormat="1" ht="18" customHeight="1">
      <c r="A303" s="43" t="e">
        <f>#REF!</f>
        <v>#REF!</v>
      </c>
      <c r="B303" s="20" t="s">
        <v>176</v>
      </c>
      <c r="C303" s="3"/>
      <c r="D303" s="3"/>
      <c r="E303" s="3"/>
      <c r="F303" s="3"/>
      <c r="G303" s="217"/>
      <c r="H303" s="271"/>
      <c r="I303" s="217"/>
      <c r="J303" s="271"/>
      <c r="K303" s="991" t="e">
        <f>VLOOKUP(A303,'Payroll master 总表'!B:AY,3,FALSE)</f>
        <v>#REF!</v>
      </c>
      <c r="L303" s="992"/>
      <c r="M303" s="992"/>
      <c r="N303" s="993"/>
      <c r="O303" s="272" t="s">
        <v>183</v>
      </c>
      <c r="P303" s="273"/>
      <c r="Q303" s="203"/>
      <c r="R303" s="203"/>
      <c r="S303" s="203"/>
      <c r="T303" s="994" t="e">
        <f>#REF!</f>
        <v>#REF!</v>
      </c>
      <c r="U303" s="994"/>
      <c r="V303" s="217"/>
      <c r="W303" s="274"/>
      <c r="X303" s="275" t="s">
        <v>279</v>
      </c>
      <c r="Y303" s="203"/>
      <c r="Z303" s="203"/>
      <c r="AA303" s="203"/>
      <c r="AB303" s="227"/>
      <c r="AC303" s="75"/>
      <c r="AD303" s="139" t="e">
        <f>VLOOKUP(A303,'Payroll master 总表'!B:AY,39,FALSE)</f>
        <v>#REF!</v>
      </c>
      <c r="AE303" s="23" t="s">
        <v>82</v>
      </c>
      <c r="AF303" s="244"/>
      <c r="AG303" s="33"/>
      <c r="AH303" s="33"/>
      <c r="AI303" s="33"/>
      <c r="AJ303" s="33"/>
      <c r="AK303" s="33"/>
      <c r="AL303" s="33"/>
      <c r="AM303" s="33"/>
      <c r="AN303" s="33"/>
      <c r="AO303" s="33"/>
      <c r="AP303" s="33"/>
      <c r="AQ303" s="33"/>
      <c r="AR303" s="33"/>
      <c r="AS303" s="33"/>
      <c r="AT303" s="33"/>
      <c r="AU303" s="33"/>
      <c r="AV303" s="33"/>
      <c r="AW303" s="33"/>
      <c r="AX303" s="33"/>
      <c r="AY303" s="33"/>
      <c r="AZ303" s="33"/>
      <c r="BA303" s="33"/>
      <c r="BB303" s="33"/>
      <c r="BC303" s="33"/>
      <c r="BD303" s="33"/>
      <c r="BE303" s="33"/>
      <c r="BF303" s="33"/>
      <c r="BG303" s="33"/>
      <c r="BH303" s="33"/>
      <c r="BI303" s="33"/>
      <c r="BJ303" s="33"/>
      <c r="BK303" s="33"/>
      <c r="BL303" s="33"/>
    </row>
    <row r="304" spans="1:64" s="43" customFormat="1" ht="18" customHeight="1">
      <c r="B304" s="55" t="s">
        <v>177</v>
      </c>
      <c r="C304" s="28"/>
      <c r="D304" s="28"/>
      <c r="E304" s="28"/>
      <c r="F304" s="21"/>
      <c r="G304" s="206"/>
      <c r="H304" s="206"/>
      <c r="I304" s="206"/>
      <c r="J304" s="206"/>
      <c r="K304" s="995" t="e">
        <f>VLOOKUP(A303,'Payroll master 总表'!B:AY,1,FALSE)</f>
        <v>#REF!</v>
      </c>
      <c r="L304" s="996"/>
      <c r="M304" s="206"/>
      <c r="N304" s="208"/>
      <c r="O304" s="276" t="s">
        <v>184</v>
      </c>
      <c r="P304" s="273"/>
      <c r="Q304" s="218"/>
      <c r="R304" s="218"/>
      <c r="S304" s="218"/>
      <c r="T304" s="199"/>
      <c r="U304" s="222" t="e">
        <f>VLOOKUP(A303,'Payroll master 总表'!B:AY,15,FALSE)</f>
        <v>#REF!</v>
      </c>
      <c r="V304" s="222"/>
      <c r="W304" s="208"/>
      <c r="X304" s="278" t="s">
        <v>187</v>
      </c>
      <c r="Y304" s="218"/>
      <c r="Z304" s="218"/>
      <c r="AA304" s="218"/>
      <c r="AB304" s="209"/>
      <c r="AC304" s="26"/>
      <c r="AD304" s="139" t="e">
        <f>VLOOKUP(A303,'Payroll master 总表'!B:AY,35,FALSE)</f>
        <v>#REF!</v>
      </c>
      <c r="AE304" s="23" t="s">
        <v>82</v>
      </c>
      <c r="AF304" s="103"/>
      <c r="AG304" s="33"/>
      <c r="AH304" s="33"/>
      <c r="AI304" s="33"/>
      <c r="AJ304" s="33"/>
      <c r="AK304" s="33"/>
      <c r="AL304" s="33"/>
      <c r="AM304" s="33"/>
      <c r="AN304" s="33"/>
      <c r="AO304" s="33"/>
      <c r="AP304" s="33"/>
      <c r="AQ304" s="33"/>
      <c r="AR304" s="33"/>
      <c r="AS304" s="33"/>
      <c r="AT304" s="33"/>
      <c r="AU304" s="33"/>
      <c r="AV304" s="33"/>
      <c r="AW304" s="33"/>
      <c r="AX304" s="33"/>
      <c r="AY304" s="33"/>
      <c r="AZ304" s="33"/>
      <c r="BA304" s="33"/>
      <c r="BB304" s="33"/>
      <c r="BC304" s="33"/>
      <c r="BD304" s="33"/>
      <c r="BE304" s="33"/>
      <c r="BF304" s="33"/>
      <c r="BG304" s="33"/>
      <c r="BH304" s="33"/>
      <c r="BI304" s="33"/>
      <c r="BJ304" s="33"/>
      <c r="BK304" s="33"/>
      <c r="BL304" s="33"/>
    </row>
    <row r="305" spans="2:64" s="43" customFormat="1" ht="18" customHeight="1">
      <c r="B305" s="24" t="s">
        <v>178</v>
      </c>
      <c r="C305" s="22"/>
      <c r="D305" s="25"/>
      <c r="E305" s="21"/>
      <c r="F305" s="21"/>
      <c r="G305" s="206"/>
      <c r="H305" s="206"/>
      <c r="I305" s="206"/>
      <c r="J305" s="206"/>
      <c r="K305" s="995" t="e">
        <f>VLOOKUP(A303,'Payroll master 总表'!B:AY,5,FALSE)</f>
        <v>#REF!</v>
      </c>
      <c r="L305" s="996"/>
      <c r="M305" s="206"/>
      <c r="N305" s="208"/>
      <c r="O305" s="205" t="s">
        <v>198</v>
      </c>
      <c r="P305" s="273"/>
      <c r="Q305" s="218"/>
      <c r="R305" s="218"/>
      <c r="S305" s="218"/>
      <c r="T305" s="206"/>
      <c r="U305" s="997" t="e">
        <f>VLOOKUP(A303,'Payroll master 总表'!B:AY,8,FALSE)</f>
        <v>#REF!</v>
      </c>
      <c r="V305" s="997"/>
      <c r="W305" s="998"/>
      <c r="X305" s="278" t="s">
        <v>185</v>
      </c>
      <c r="Y305" s="218"/>
      <c r="Z305" s="218"/>
      <c r="AA305" s="218"/>
      <c r="AB305" s="209"/>
      <c r="AC305" s="26"/>
      <c r="AD305" s="139" t="e">
        <f>VLOOKUP(A303,'Payroll master 总表'!B:AY,34,FALSE)</f>
        <v>#REF!</v>
      </c>
      <c r="AE305" s="23" t="s">
        <v>82</v>
      </c>
      <c r="AF305" s="103"/>
      <c r="AG305" s="33"/>
      <c r="AH305" s="33"/>
      <c r="AI305" s="33"/>
      <c r="AJ305" s="33"/>
      <c r="AK305" s="33"/>
      <c r="AL305" s="33"/>
      <c r="AM305" s="33"/>
      <c r="AN305" s="33"/>
      <c r="AO305" s="33"/>
      <c r="AP305" s="33"/>
      <c r="AQ305" s="33"/>
      <c r="AR305" s="33"/>
      <c r="AS305" s="33"/>
      <c r="AT305" s="33"/>
      <c r="AU305" s="33"/>
      <c r="AV305" s="33"/>
      <c r="AW305" s="33"/>
      <c r="AX305" s="33"/>
      <c r="AY305" s="33"/>
      <c r="AZ305" s="33"/>
      <c r="BA305" s="33"/>
      <c r="BB305" s="33"/>
      <c r="BC305" s="33"/>
      <c r="BD305" s="33"/>
      <c r="BE305" s="33"/>
      <c r="BF305" s="33"/>
      <c r="BG305" s="33"/>
      <c r="BH305" s="33"/>
      <c r="BI305" s="33"/>
      <c r="BJ305" s="33"/>
      <c r="BK305" s="33"/>
      <c r="BL305" s="33"/>
    </row>
    <row r="306" spans="2:64" s="43" customFormat="1" ht="18" customHeight="1">
      <c r="B306" s="58"/>
      <c r="C306" s="28"/>
      <c r="D306" s="28"/>
      <c r="E306" s="28"/>
      <c r="F306" s="28"/>
      <c r="G306" s="206"/>
      <c r="H306" s="206"/>
      <c r="I306" s="206"/>
      <c r="J306" s="206"/>
      <c r="K306" s="280"/>
      <c r="L306" s="281" t="s">
        <v>76</v>
      </c>
      <c r="M306" s="206"/>
      <c r="N306" s="208"/>
      <c r="O306" s="278" t="s">
        <v>199</v>
      </c>
      <c r="P306" s="273"/>
      <c r="Q306" s="218"/>
      <c r="R306" s="218"/>
      <c r="S306" s="218"/>
      <c r="T306" s="218"/>
      <c r="U306" s="218"/>
      <c r="V306" s="218"/>
      <c r="W306" s="230"/>
      <c r="X306" s="278" t="s">
        <v>753</v>
      </c>
      <c r="Y306" s="218"/>
      <c r="Z306" s="218"/>
      <c r="AA306" s="218"/>
      <c r="AB306" s="209"/>
      <c r="AC306" s="26"/>
      <c r="AD306" s="139" t="e">
        <f>VLOOKUP(A303,'Payroll master 总表'!B:AY,33,FALSE)</f>
        <v>#REF!</v>
      </c>
      <c r="AE306" s="23" t="s">
        <v>82</v>
      </c>
      <c r="AF306" s="103"/>
      <c r="AG306" s="33"/>
      <c r="AH306" s="33"/>
      <c r="AI306" s="33"/>
      <c r="AJ306" s="33"/>
      <c r="AK306" s="33"/>
      <c r="AL306" s="33"/>
      <c r="AM306" s="33"/>
      <c r="AN306" s="33"/>
      <c r="AO306" s="33"/>
      <c r="AP306" s="33"/>
      <c r="AQ306" s="33"/>
      <c r="AR306" s="33"/>
      <c r="AS306" s="33"/>
      <c r="AT306" s="33"/>
      <c r="AU306" s="33"/>
      <c r="AV306" s="33"/>
      <c r="AW306" s="33"/>
      <c r="AX306" s="33"/>
      <c r="AY306" s="33"/>
      <c r="AZ306" s="33"/>
      <c r="BA306" s="33"/>
      <c r="BB306" s="33"/>
      <c r="BC306" s="33"/>
      <c r="BD306" s="33"/>
      <c r="BE306" s="33"/>
      <c r="BF306" s="33"/>
      <c r="BG306" s="33"/>
      <c r="BH306" s="33"/>
      <c r="BI306" s="33"/>
      <c r="BJ306" s="33"/>
      <c r="BK306" s="33"/>
      <c r="BL306" s="33"/>
    </row>
    <row r="307" spans="2:64" s="43" customFormat="1" ht="18" customHeight="1">
      <c r="B307" s="54" t="s">
        <v>196</v>
      </c>
      <c r="C307" s="28"/>
      <c r="D307" s="28"/>
      <c r="E307" s="28"/>
      <c r="F307" s="28"/>
      <c r="G307" s="206"/>
      <c r="H307" s="206"/>
      <c r="I307" s="206"/>
      <c r="J307" s="206"/>
      <c r="K307" s="280"/>
      <c r="L307" s="282" t="e">
        <f>VLOOKUP(A303,'Payroll master 总表'!B:AY,18,FALSE)</f>
        <v>#REF!</v>
      </c>
      <c r="M307" s="206"/>
      <c r="N307" s="208"/>
      <c r="O307" s="283"/>
      <c r="P307" s="273"/>
      <c r="Q307" s="223"/>
      <c r="R307" s="987" t="e">
        <f>U304/26*L307</f>
        <v>#REF!</v>
      </c>
      <c r="S307" s="987"/>
      <c r="T307" s="284" t="s">
        <v>82</v>
      </c>
      <c r="U307" s="223"/>
      <c r="V307" s="223"/>
      <c r="W307" s="285"/>
      <c r="X307" s="278" t="s">
        <v>186</v>
      </c>
      <c r="Y307" s="218"/>
      <c r="Z307" s="218"/>
      <c r="AA307" s="218"/>
      <c r="AB307" s="209"/>
      <c r="AC307" s="26"/>
      <c r="AD307" s="139" t="e">
        <f>VLOOKUP(A303,'Payroll master 总表'!B:AY,37,FALSE)+'Payroll master 总表'!AM20</f>
        <v>#REF!</v>
      </c>
      <c r="AE307" s="23" t="s">
        <v>82</v>
      </c>
      <c r="AF307" s="103"/>
      <c r="AG307" s="33"/>
      <c r="AH307" s="33"/>
      <c r="AI307" s="33"/>
      <c r="AJ307" s="33"/>
      <c r="AK307" s="33"/>
      <c r="AL307" s="33"/>
      <c r="AM307" s="33"/>
      <c r="AN307" s="33"/>
      <c r="AO307" s="33"/>
      <c r="AP307" s="33"/>
      <c r="AQ307" s="33"/>
      <c r="AR307" s="33"/>
      <c r="AS307" s="33"/>
      <c r="AT307" s="33"/>
      <c r="AU307" s="33"/>
      <c r="AV307" s="33"/>
      <c r="AW307" s="33"/>
      <c r="AX307" s="33"/>
      <c r="AY307" s="33"/>
      <c r="AZ307" s="33"/>
      <c r="BA307" s="33"/>
      <c r="BB307" s="33"/>
      <c r="BC307" s="33"/>
      <c r="BD307" s="33"/>
      <c r="BE307" s="33"/>
      <c r="BF307" s="33"/>
      <c r="BG307" s="33"/>
      <c r="BH307" s="33"/>
      <c r="BI307" s="33"/>
      <c r="BJ307" s="33"/>
      <c r="BK307" s="33"/>
      <c r="BL307" s="33"/>
    </row>
    <row r="308" spans="2:64" s="43" customFormat="1" ht="18" customHeight="1">
      <c r="B308" s="27" t="s">
        <v>528</v>
      </c>
      <c r="C308" s="28"/>
      <c r="D308" s="28"/>
      <c r="E308" s="28"/>
      <c r="F308" s="28"/>
      <c r="G308" s="206"/>
      <c r="H308" s="206"/>
      <c r="I308" s="206"/>
      <c r="J308" s="206"/>
      <c r="K308" s="280"/>
      <c r="L308" s="282" t="e">
        <f>VLOOKUP(A303,'Payroll master 总表'!B:AY,21,FALSE)</f>
        <v>#REF!</v>
      </c>
      <c r="M308" s="206"/>
      <c r="N308" s="208"/>
      <c r="O308" s="283"/>
      <c r="P308" s="273"/>
      <c r="Q308" s="223"/>
      <c r="R308" s="987" t="e">
        <f>VLOOKUP(A303,'Payroll master 总表'!B:AY,29,FALSE)</f>
        <v>#REF!</v>
      </c>
      <c r="S308" s="987"/>
      <c r="T308" s="284" t="s">
        <v>82</v>
      </c>
      <c r="U308" s="223"/>
      <c r="V308" s="223"/>
      <c r="W308" s="285"/>
      <c r="X308" s="278" t="s">
        <v>455</v>
      </c>
      <c r="Y308" s="218"/>
      <c r="Z308" s="218"/>
      <c r="AA308" s="218"/>
      <c r="AB308" s="209"/>
      <c r="AC308" s="26"/>
      <c r="AD308" s="139" t="e">
        <f>VLOOKUP(A303,'Payroll master 总表'!B:AY,32,FALSE)</f>
        <v>#REF!</v>
      </c>
      <c r="AE308" s="23" t="s">
        <v>82</v>
      </c>
      <c r="AF308" s="103"/>
      <c r="AG308" s="33"/>
      <c r="AH308" s="33"/>
      <c r="AI308" s="33"/>
      <c r="AJ308" s="33"/>
      <c r="AK308" s="33"/>
      <c r="AL308" s="33"/>
      <c r="AM308" s="33"/>
      <c r="AN308" s="33"/>
      <c r="AO308" s="33"/>
      <c r="AP308" s="33"/>
      <c r="AQ308" s="33"/>
      <c r="AR308" s="33"/>
      <c r="AS308" s="33"/>
      <c r="AT308" s="33"/>
      <c r="AU308" s="33"/>
      <c r="AV308" s="33"/>
      <c r="AW308" s="33"/>
      <c r="AX308" s="33"/>
      <c r="AY308" s="33"/>
      <c r="AZ308" s="33"/>
      <c r="BA308" s="33"/>
      <c r="BB308" s="33"/>
      <c r="BC308" s="33"/>
      <c r="BD308" s="33"/>
      <c r="BE308" s="33"/>
      <c r="BF308" s="33"/>
      <c r="BG308" s="33"/>
      <c r="BH308" s="33"/>
      <c r="BI308" s="33"/>
      <c r="BJ308" s="33"/>
      <c r="BK308" s="33"/>
      <c r="BL308" s="33"/>
    </row>
    <row r="309" spans="2:64" s="43" customFormat="1" ht="18" customHeight="1">
      <c r="B309" s="58" t="s">
        <v>534</v>
      </c>
      <c r="C309" s="28"/>
      <c r="D309" s="28"/>
      <c r="E309" s="28"/>
      <c r="F309" s="28"/>
      <c r="G309" s="206"/>
      <c r="H309" s="206"/>
      <c r="I309" s="206"/>
      <c r="J309" s="206"/>
      <c r="K309" s="280"/>
      <c r="L309" s="282" t="e">
        <f>VLOOKUP(A303,'Payroll master 总表'!B:AY,20,FALSE)</f>
        <v>#REF!</v>
      </c>
      <c r="M309" s="206"/>
      <c r="N309" s="208"/>
      <c r="O309" s="283"/>
      <c r="P309" s="273"/>
      <c r="Q309" s="223"/>
      <c r="R309" s="987" t="e">
        <f>VLOOKUP(A303,'Payroll master 总表'!B:AY,27,FALSE)</f>
        <v>#REF!</v>
      </c>
      <c r="S309" s="987"/>
      <c r="T309" s="284" t="s">
        <v>82</v>
      </c>
      <c r="U309" s="223"/>
      <c r="V309" s="223"/>
      <c r="W309" s="285"/>
      <c r="X309" s="278" t="s">
        <v>189</v>
      </c>
      <c r="Y309" s="218"/>
      <c r="Z309" s="218"/>
      <c r="AA309" s="218"/>
      <c r="AB309" s="209"/>
      <c r="AC309" s="26"/>
      <c r="AD309" s="139" t="e">
        <f>VLOOKUP(A303,'Payroll master 总表'!B:AY,31,FALSE)</f>
        <v>#REF!</v>
      </c>
      <c r="AE309" s="23" t="s">
        <v>82</v>
      </c>
      <c r="AF309" s="103"/>
      <c r="AG309" s="33"/>
      <c r="AH309" s="33"/>
      <c r="AI309" s="33"/>
      <c r="AJ309" s="33"/>
      <c r="AK309" s="33"/>
      <c r="AL309" s="33"/>
      <c r="AM309" s="33"/>
      <c r="AN309" s="33"/>
      <c r="AO309" s="33"/>
      <c r="AP309" s="33"/>
      <c r="AQ309" s="33"/>
      <c r="AR309" s="33"/>
      <c r="AS309" s="33"/>
      <c r="AT309" s="33"/>
      <c r="AU309" s="33"/>
      <c r="AV309" s="33"/>
      <c r="AW309" s="33"/>
      <c r="AX309" s="33"/>
      <c r="AY309" s="33"/>
      <c r="AZ309" s="33"/>
      <c r="BA309" s="33"/>
      <c r="BB309" s="33"/>
      <c r="BC309" s="33"/>
      <c r="BD309" s="33"/>
      <c r="BE309" s="33"/>
      <c r="BF309" s="33"/>
      <c r="BG309" s="33"/>
      <c r="BH309" s="33"/>
      <c r="BI309" s="33"/>
      <c r="BJ309" s="33"/>
      <c r="BK309" s="33"/>
      <c r="BL309" s="33"/>
    </row>
    <row r="310" spans="2:64" s="43" customFormat="1" ht="18" customHeight="1">
      <c r="B310" s="58" t="s">
        <v>195</v>
      </c>
      <c r="C310" s="28"/>
      <c r="D310" s="28"/>
      <c r="E310" s="28"/>
      <c r="F310" s="28"/>
      <c r="G310" s="206"/>
      <c r="H310" s="206"/>
      <c r="I310" s="206"/>
      <c r="J310" s="206"/>
      <c r="K310" s="280"/>
      <c r="L310" s="282" t="e">
        <f>VLOOKUP(A303,'Payroll master 总表'!B:AY,17,FALSE)</f>
        <v>#REF!</v>
      </c>
      <c r="M310" s="206"/>
      <c r="N310" s="208"/>
      <c r="O310" s="283"/>
      <c r="P310" s="273"/>
      <c r="Q310" s="223"/>
      <c r="R310" s="987" t="e">
        <f>U304/26*L310</f>
        <v>#REF!</v>
      </c>
      <c r="S310" s="987"/>
      <c r="T310" s="284" t="s">
        <v>82</v>
      </c>
      <c r="U310" s="223"/>
      <c r="V310" s="223"/>
      <c r="W310" s="285"/>
      <c r="X310" s="278" t="s">
        <v>188</v>
      </c>
      <c r="Y310" s="218"/>
      <c r="Z310" s="218"/>
      <c r="AA310" s="218"/>
      <c r="AB310" s="209"/>
      <c r="AC310" s="26"/>
      <c r="AD310" s="139" t="e">
        <f>VLOOKUP(A303,'Payroll master 总表'!B:AY,36,FALSE)</f>
        <v>#REF!</v>
      </c>
      <c r="AE310" s="23" t="s">
        <v>82</v>
      </c>
      <c r="AF310" s="103"/>
      <c r="AG310" s="33"/>
      <c r="AH310" s="33"/>
      <c r="AI310" s="33"/>
      <c r="AJ310" s="33"/>
      <c r="AK310" s="33"/>
      <c r="AL310" s="33"/>
      <c r="AM310" s="33"/>
      <c r="AN310" s="33"/>
      <c r="AO310" s="33"/>
      <c r="AP310" s="33"/>
      <c r="AQ310" s="33"/>
      <c r="AR310" s="33"/>
      <c r="AS310" s="33"/>
      <c r="AT310" s="33"/>
      <c r="AU310" s="33"/>
      <c r="AV310" s="33"/>
      <c r="AW310" s="33"/>
      <c r="AX310" s="33"/>
      <c r="AY310" s="33"/>
      <c r="AZ310" s="33"/>
      <c r="BA310" s="33"/>
      <c r="BB310" s="33"/>
      <c r="BC310" s="33"/>
      <c r="BD310" s="33"/>
      <c r="BE310" s="33"/>
      <c r="BF310" s="33"/>
      <c r="BG310" s="33"/>
      <c r="BH310" s="33"/>
      <c r="BI310" s="33"/>
      <c r="BJ310" s="33"/>
      <c r="BK310" s="33"/>
      <c r="BL310" s="33"/>
    </row>
    <row r="311" spans="2:64" s="43" customFormat="1" ht="18" customHeight="1">
      <c r="B311" s="27" t="s">
        <v>179</v>
      </c>
      <c r="C311" s="28"/>
      <c r="D311" s="28"/>
      <c r="E311" s="28"/>
      <c r="F311" s="28"/>
      <c r="G311" s="218"/>
      <c r="H311" s="218"/>
      <c r="I311" s="218"/>
      <c r="J311" s="206"/>
      <c r="K311" s="280"/>
      <c r="L311" s="286"/>
      <c r="M311" s="206"/>
      <c r="N311" s="208"/>
      <c r="O311" s="283"/>
      <c r="P311" s="273"/>
      <c r="Q311" s="223"/>
      <c r="R311" s="987" t="e">
        <f>SUM(R307:S310)</f>
        <v>#REF!</v>
      </c>
      <c r="S311" s="987"/>
      <c r="T311" s="284" t="s">
        <v>82</v>
      </c>
      <c r="U311" s="223"/>
      <c r="V311" s="223"/>
      <c r="W311" s="285"/>
      <c r="X311" s="278" t="s">
        <v>190</v>
      </c>
      <c r="Y311" s="218"/>
      <c r="Z311" s="218"/>
      <c r="AA311" s="218"/>
      <c r="AB311" s="209"/>
      <c r="AC311" s="988" t="e">
        <f>R311+R313+R314+R315+AD303+AD304+AD305+AD306+AD307+AD308+AD309+AD310</f>
        <v>#REF!</v>
      </c>
      <c r="AD311" s="989"/>
      <c r="AE311" s="33"/>
      <c r="AF311" s="103"/>
      <c r="AG311" s="33"/>
      <c r="AH311" s="33"/>
      <c r="AI311" s="33"/>
      <c r="AJ311" s="33"/>
      <c r="AK311" s="33"/>
      <c r="AL311" s="33"/>
      <c r="AM311" s="33"/>
      <c r="AN311" s="33"/>
      <c r="AO311" s="33"/>
      <c r="AP311" s="33"/>
      <c r="AQ311" s="33"/>
      <c r="AR311" s="33"/>
      <c r="AS311" s="33"/>
      <c r="AT311" s="33"/>
      <c r="AU311" s="33"/>
      <c r="AV311" s="33"/>
      <c r="AW311" s="33"/>
      <c r="AX311" s="33"/>
      <c r="AY311" s="33"/>
      <c r="AZ311" s="33"/>
      <c r="BA311" s="33"/>
      <c r="BB311" s="33"/>
      <c r="BC311" s="33"/>
      <c r="BD311" s="33"/>
      <c r="BE311" s="33"/>
      <c r="BF311" s="33"/>
      <c r="BG311" s="33"/>
      <c r="BH311" s="33"/>
      <c r="BI311" s="33"/>
      <c r="BJ311" s="33"/>
      <c r="BK311" s="33"/>
      <c r="BL311" s="33"/>
    </row>
    <row r="312" spans="2:64" s="43" customFormat="1" ht="18" customHeight="1">
      <c r="B312" s="58" t="s">
        <v>197</v>
      </c>
      <c r="C312" s="28"/>
      <c r="D312" s="28"/>
      <c r="E312" s="28"/>
      <c r="F312" s="28"/>
      <c r="G312" s="206"/>
      <c r="H312" s="206"/>
      <c r="I312" s="206"/>
      <c r="J312" s="206"/>
      <c r="K312" s="280"/>
      <c r="L312" s="287" t="s">
        <v>77</v>
      </c>
      <c r="M312" s="288"/>
      <c r="N312" s="211"/>
      <c r="O312" s="278" t="s">
        <v>199</v>
      </c>
      <c r="P312" s="210"/>
      <c r="Q312" s="210"/>
      <c r="R312" s="210"/>
      <c r="S312" s="210"/>
      <c r="T312" s="210"/>
      <c r="U312" s="210"/>
      <c r="V312" s="210"/>
      <c r="W312" s="289"/>
      <c r="X312" s="278" t="s">
        <v>433</v>
      </c>
      <c r="Y312" s="218"/>
      <c r="Z312" s="230"/>
      <c r="AA312" s="290"/>
      <c r="AB312" s="228"/>
      <c r="AC312" s="135" t="e">
        <f>VLOOKUP(A303,'Payroll master 总表'!B:AY,45,FALSE)</f>
        <v>#REF!</v>
      </c>
      <c r="AD312" s="33"/>
      <c r="AE312" s="61"/>
      <c r="AF312" s="245"/>
      <c r="AG312" s="33"/>
      <c r="AH312" s="33"/>
      <c r="AI312" s="33"/>
      <c r="AJ312" s="33"/>
      <c r="AK312" s="33"/>
      <c r="AL312" s="33"/>
      <c r="AM312" s="33"/>
      <c r="AN312" s="33"/>
      <c r="AO312" s="33"/>
      <c r="AP312" s="33"/>
      <c r="AQ312" s="33"/>
      <c r="AR312" s="33"/>
      <c r="AS312" s="33"/>
      <c r="AT312" s="33"/>
      <c r="AU312" s="33"/>
      <c r="AV312" s="33"/>
      <c r="AW312" s="33"/>
      <c r="AX312" s="33"/>
      <c r="AY312" s="33"/>
      <c r="AZ312" s="33"/>
      <c r="BA312" s="33"/>
      <c r="BB312" s="33"/>
      <c r="BC312" s="33"/>
      <c r="BD312" s="33"/>
      <c r="BE312" s="33"/>
      <c r="BF312" s="33"/>
      <c r="BG312" s="33"/>
      <c r="BH312" s="33"/>
      <c r="BI312" s="33"/>
      <c r="BJ312" s="33"/>
      <c r="BK312" s="33"/>
      <c r="BL312" s="33"/>
    </row>
    <row r="313" spans="2:64" s="43" customFormat="1" ht="18" customHeight="1">
      <c r="B313" s="58" t="s">
        <v>180</v>
      </c>
      <c r="C313" s="28"/>
      <c r="D313" s="28"/>
      <c r="E313" s="28"/>
      <c r="F313" s="28"/>
      <c r="G313" s="206"/>
      <c r="H313" s="206"/>
      <c r="I313" s="206"/>
      <c r="J313" s="206"/>
      <c r="K313" s="280"/>
      <c r="L313" s="282" t="e">
        <f>VLOOKUP(A303,'Payroll master 总表'!B:AY,19,FALSE)</f>
        <v>#REF!</v>
      </c>
      <c r="M313" s="206"/>
      <c r="N313" s="208"/>
      <c r="O313" s="283"/>
      <c r="P313" s="273"/>
      <c r="Q313" s="224"/>
      <c r="R313" s="990" t="e">
        <f>VLOOKUP(A303,'Payroll master 总表'!B:AY,26,FALSE)</f>
        <v>#REF!</v>
      </c>
      <c r="S313" s="990"/>
      <c r="T313" s="224" t="s">
        <v>82</v>
      </c>
      <c r="U313" s="224"/>
      <c r="V313" s="224"/>
      <c r="W313" s="228"/>
      <c r="X313" s="278" t="s">
        <v>861</v>
      </c>
      <c r="Y313" s="218"/>
      <c r="Z313" s="230"/>
      <c r="AA313" s="199"/>
      <c r="AB313" s="224"/>
      <c r="AC313" s="34"/>
      <c r="AD313" s="57"/>
      <c r="AE313" s="999" t="e">
        <f>VLOOKUP(A303,'Payroll master 总表'!B:AY,42,FALSE)</f>
        <v>#REF!</v>
      </c>
      <c r="AF313" s="1000"/>
      <c r="AG313" s="33"/>
      <c r="AH313" s="33"/>
      <c r="AI313" s="33"/>
      <c r="AJ313" s="33"/>
      <c r="AK313" s="33"/>
      <c r="AL313" s="33"/>
      <c r="AM313" s="33"/>
      <c r="AN313" s="33"/>
      <c r="AO313" s="33"/>
      <c r="AP313" s="33"/>
      <c r="AQ313" s="33"/>
      <c r="AR313" s="33"/>
      <c r="AS313" s="33"/>
      <c r="AT313" s="33"/>
      <c r="AU313" s="33"/>
      <c r="AV313" s="33"/>
      <c r="AW313" s="33"/>
      <c r="AX313" s="33"/>
      <c r="AY313" s="33"/>
      <c r="AZ313" s="33"/>
      <c r="BA313" s="33"/>
      <c r="BB313" s="33"/>
      <c r="BC313" s="33"/>
      <c r="BD313" s="33"/>
      <c r="BE313" s="33"/>
      <c r="BF313" s="33"/>
      <c r="BG313" s="33"/>
      <c r="BH313" s="33"/>
      <c r="BI313" s="33"/>
      <c r="BJ313" s="33"/>
      <c r="BK313" s="33"/>
      <c r="BL313" s="33"/>
    </row>
    <row r="314" spans="2:64" s="43" customFormat="1" ht="18" customHeight="1">
      <c r="B314" s="58" t="s">
        <v>181</v>
      </c>
      <c r="C314" s="28"/>
      <c r="D314" s="28"/>
      <c r="E314" s="28"/>
      <c r="F314" s="28"/>
      <c r="G314" s="206"/>
      <c r="H314" s="206"/>
      <c r="I314" s="206"/>
      <c r="J314" s="206"/>
      <c r="K314" s="280"/>
      <c r="L314" s="282" t="e">
        <f>VLOOKUP(A303,'Payroll master 总表'!B:AY,22,FALSE)</f>
        <v>#REF!</v>
      </c>
      <c r="M314" s="206"/>
      <c r="N314" s="208"/>
      <c r="O314" s="283"/>
      <c r="P314" s="273"/>
      <c r="Q314" s="224"/>
      <c r="R314" s="990" t="e">
        <f>VLOOKUP(A303,'Payroll master 总表'!B:AY,28,FALSE)</f>
        <v>#REF!</v>
      </c>
      <c r="S314" s="990"/>
      <c r="T314" s="224" t="s">
        <v>82</v>
      </c>
      <c r="U314" s="224"/>
      <c r="V314" s="224"/>
      <c r="W314" s="228"/>
      <c r="X314" s="291" t="s">
        <v>244</v>
      </c>
      <c r="Y314" s="218"/>
      <c r="Z314" s="218"/>
      <c r="AA314" s="230"/>
      <c r="AB314" s="229"/>
      <c r="AC314" s="76"/>
      <c r="AD314" s="57" t="e">
        <f>VLOOKUP(A303,'Payroll master 总表'!B:AY,44,FALSE)</f>
        <v>#REF!</v>
      </c>
      <c r="AE314" s="541"/>
      <c r="AF314" s="542"/>
      <c r="AG314" s="33"/>
      <c r="AH314" s="33"/>
      <c r="AI314" s="33"/>
      <c r="AJ314" s="33"/>
      <c r="AK314" s="33"/>
      <c r="AL314" s="33"/>
      <c r="AM314" s="33"/>
      <c r="AN314" s="33"/>
      <c r="AO314" s="33"/>
      <c r="AP314" s="33"/>
      <c r="AQ314" s="33"/>
      <c r="AR314" s="33"/>
      <c r="AS314" s="33"/>
      <c r="AT314" s="33"/>
      <c r="AU314" s="33"/>
      <c r="AV314" s="33"/>
      <c r="AW314" s="33"/>
      <c r="AX314" s="33"/>
      <c r="AY314" s="33"/>
      <c r="AZ314" s="33"/>
      <c r="BA314" s="33"/>
      <c r="BB314" s="33"/>
      <c r="BC314" s="33"/>
      <c r="BD314" s="33"/>
      <c r="BE314" s="33"/>
      <c r="BF314" s="33"/>
      <c r="BG314" s="33"/>
      <c r="BH314" s="33"/>
      <c r="BI314" s="33"/>
      <c r="BJ314" s="33"/>
      <c r="BK314" s="33"/>
      <c r="BL314" s="33"/>
    </row>
    <row r="315" spans="2:64" s="43" customFormat="1" ht="18" customHeight="1">
      <c r="B315" s="59" t="s">
        <v>182</v>
      </c>
      <c r="C315" s="56"/>
      <c r="D315" s="56"/>
      <c r="E315" s="56"/>
      <c r="F315" s="56"/>
      <c r="G315" s="219"/>
      <c r="H315" s="219"/>
      <c r="I315" s="219"/>
      <c r="J315" s="219"/>
      <c r="K315" s="292"/>
      <c r="L315" s="293" t="e">
        <f>VLOOKUP(A303,'Payroll master 总表'!B:AY,23,FALSE)</f>
        <v>#REF!</v>
      </c>
      <c r="M315" s="219"/>
      <c r="N315" s="212"/>
      <c r="O315" s="294"/>
      <c r="P315" s="295"/>
      <c r="Q315" s="225"/>
      <c r="R315" s="981" t="e">
        <f>VLOOKUP(A303,'Payroll master 总表'!B:AY,30,FALSE)</f>
        <v>#REF!</v>
      </c>
      <c r="S315" s="981"/>
      <c r="T315" s="225" t="s">
        <v>82</v>
      </c>
      <c r="U315" s="225"/>
      <c r="V315" s="225"/>
      <c r="W315" s="225"/>
      <c r="X315" s="278" t="s">
        <v>194</v>
      </c>
      <c r="Y315" s="218"/>
      <c r="Z315" s="218"/>
      <c r="AA315" s="218"/>
      <c r="AB315" s="230"/>
      <c r="AC315" s="26"/>
      <c r="AD315" s="57" t="e">
        <f>AE313+AD314</f>
        <v>#REF!</v>
      </c>
      <c r="AE315" s="49"/>
      <c r="AF315" s="73"/>
      <c r="AG315" s="33"/>
      <c r="AH315" s="33"/>
      <c r="AI315" s="33"/>
      <c r="AJ315" s="33"/>
      <c r="AK315" s="33"/>
      <c r="AL315" s="33"/>
      <c r="AM315" s="33"/>
      <c r="AN315" s="33"/>
      <c r="AO315" s="33"/>
      <c r="AP315" s="33"/>
      <c r="AQ315" s="33"/>
      <c r="AR315" s="33"/>
      <c r="AS315" s="33"/>
      <c r="AT315" s="33"/>
      <c r="AU315" s="33"/>
      <c r="AV315" s="33"/>
      <c r="AW315" s="33"/>
      <c r="AX315" s="33"/>
      <c r="AY315" s="33"/>
      <c r="AZ315" s="33"/>
      <c r="BA315" s="33"/>
      <c r="BB315" s="33"/>
      <c r="BC315" s="33"/>
      <c r="BD315" s="33"/>
      <c r="BE315" s="33"/>
      <c r="BF315" s="33"/>
      <c r="BG315" s="33"/>
      <c r="BH315" s="33"/>
      <c r="BI315" s="33"/>
      <c r="BJ315" s="33"/>
      <c r="BK315" s="33"/>
      <c r="BL315" s="33"/>
    </row>
    <row r="316" spans="2:64" s="43" customFormat="1" ht="18" customHeight="1">
      <c r="B316" s="29"/>
      <c r="C316" s="30"/>
      <c r="D316" s="31"/>
      <c r="E316" s="30"/>
      <c r="F316" s="32"/>
      <c r="G316" s="220"/>
      <c r="H316" s="220"/>
      <c r="I316" s="220"/>
      <c r="J316" s="220"/>
      <c r="K316" s="220"/>
      <c r="L316" s="199"/>
      <c r="M316" s="199"/>
      <c r="N316" s="199"/>
      <c r="O316" s="296"/>
      <c r="P316" s="296"/>
      <c r="Q316" s="199"/>
      <c r="R316" s="199"/>
      <c r="S316" s="220"/>
      <c r="T316" s="220"/>
      <c r="U316" s="220"/>
      <c r="V316" s="199"/>
      <c r="W316" s="199"/>
      <c r="X316" s="297" t="s">
        <v>191</v>
      </c>
      <c r="Y316" s="218"/>
      <c r="Z316" s="218"/>
      <c r="AA316" s="218"/>
      <c r="AB316" s="230"/>
      <c r="AC316" s="982" t="e">
        <f>ROUND((AC311-AD315-AC312),2)</f>
        <v>#REF!</v>
      </c>
      <c r="AD316" s="983"/>
      <c r="AE316" s="49"/>
      <c r="AF316" s="73"/>
      <c r="AG316" s="33"/>
      <c r="AH316" s="33"/>
      <c r="AI316" s="33"/>
      <c r="AJ316" s="33"/>
      <c r="AK316" s="33"/>
      <c r="AL316" s="33"/>
      <c r="AM316" s="33"/>
      <c r="AN316" s="33"/>
      <c r="AO316" s="33"/>
      <c r="AP316" s="33"/>
      <c r="AQ316" s="33"/>
      <c r="AR316" s="33"/>
      <c r="AS316" s="33"/>
      <c r="AT316" s="33"/>
      <c r="AU316" s="33"/>
      <c r="AV316" s="33"/>
      <c r="AW316" s="33"/>
      <c r="AX316" s="33"/>
      <c r="AY316" s="33"/>
      <c r="AZ316" s="33"/>
      <c r="BA316" s="33"/>
      <c r="BB316" s="33"/>
      <c r="BC316" s="33"/>
      <c r="BD316" s="33"/>
      <c r="BE316" s="33"/>
      <c r="BF316" s="33"/>
      <c r="BG316" s="33"/>
      <c r="BH316" s="33"/>
      <c r="BI316" s="33"/>
      <c r="BJ316" s="33"/>
      <c r="BK316" s="33"/>
      <c r="BL316" s="33"/>
    </row>
    <row r="317" spans="2:64" s="43" customFormat="1" ht="18" customHeight="1">
      <c r="B317" s="35" t="s">
        <v>78</v>
      </c>
      <c r="C317" s="36"/>
      <c r="D317" s="36"/>
      <c r="E317" s="36"/>
      <c r="F317" s="36"/>
      <c r="G317" s="221"/>
      <c r="H317" s="221"/>
      <c r="I317" s="220"/>
      <c r="J317" s="220"/>
      <c r="K317" s="220"/>
      <c r="L317" s="199"/>
      <c r="M317" s="199"/>
      <c r="N317" s="199"/>
      <c r="O317" s="296"/>
      <c r="P317" s="296"/>
      <c r="Q317" s="199"/>
      <c r="R317" s="199"/>
      <c r="S317" s="220"/>
      <c r="T317" s="220"/>
      <c r="U317" s="220"/>
      <c r="V317" s="199"/>
      <c r="W317" s="199"/>
      <c r="X317" s="298" t="s">
        <v>432</v>
      </c>
      <c r="Y317" s="299"/>
      <c r="Z317" s="280"/>
      <c r="AA317" s="206"/>
      <c r="AB317" s="231"/>
      <c r="AC317" s="63" t="e">
        <f>INT(AC316)</f>
        <v>#REF!</v>
      </c>
      <c r="AD317" s="33"/>
      <c r="AE317" s="62"/>
      <c r="AF317" s="80"/>
      <c r="AG317" s="33"/>
      <c r="AH317" s="33"/>
      <c r="AI317" s="33"/>
      <c r="AJ317" s="33"/>
      <c r="AK317" s="33"/>
      <c r="AL317" s="33"/>
      <c r="AM317" s="33"/>
      <c r="AN317" s="33"/>
      <c r="AO317" s="33"/>
      <c r="AP317" s="33"/>
      <c r="AQ317" s="33"/>
      <c r="AR317" s="33"/>
      <c r="AS317" s="33"/>
      <c r="AT317" s="33"/>
      <c r="AU317" s="33"/>
      <c r="AV317" s="33"/>
      <c r="AW317" s="33"/>
      <c r="AX317" s="33"/>
      <c r="AY317" s="33"/>
      <c r="AZ317" s="33"/>
      <c r="BA317" s="33"/>
      <c r="BB317" s="33"/>
      <c r="BC317" s="33"/>
      <c r="BD317" s="33"/>
      <c r="BE317" s="33"/>
      <c r="BF317" s="33"/>
      <c r="BG317" s="33"/>
      <c r="BH317" s="33"/>
      <c r="BI317" s="33"/>
      <c r="BJ317" s="33"/>
      <c r="BK317" s="33"/>
      <c r="BL317" s="33"/>
    </row>
    <row r="318" spans="2:64" s="43" customFormat="1" ht="18" customHeight="1">
      <c r="B318" s="37"/>
      <c r="C318" s="38"/>
      <c r="D318" s="39"/>
      <c r="E318" s="38"/>
      <c r="F318" s="38"/>
      <c r="G318" s="202"/>
      <c r="H318" s="202"/>
      <c r="I318" s="220"/>
      <c r="J318" s="220"/>
      <c r="K318" s="220"/>
      <c r="L318" s="199"/>
      <c r="M318" s="199"/>
      <c r="N318" s="199"/>
      <c r="O318" s="296"/>
      <c r="P318" s="296"/>
      <c r="Q318" s="199"/>
      <c r="R318" s="199"/>
      <c r="S318" s="220"/>
      <c r="T318" s="220"/>
      <c r="U318" s="220"/>
      <c r="V318" s="199"/>
      <c r="W318" s="199"/>
      <c r="X318" s="300" t="s">
        <v>192</v>
      </c>
      <c r="Y318" s="301"/>
      <c r="Z318" s="302"/>
      <c r="AA318" s="219"/>
      <c r="AB318" s="232"/>
      <c r="AC318" s="77" t="e">
        <f>ROUND((MOD(AC316,1)*4000),-2)</f>
        <v>#REF!</v>
      </c>
      <c r="AD318" s="45"/>
      <c r="AE318" s="45"/>
      <c r="AF318" s="81"/>
      <c r="AG318" s="33"/>
      <c r="AH318" s="33"/>
      <c r="AI318" s="33"/>
      <c r="AJ318" s="33"/>
      <c r="AK318" s="33"/>
      <c r="AL318" s="33"/>
      <c r="AM318" s="33"/>
      <c r="AN318" s="33"/>
      <c r="AO318" s="33"/>
      <c r="AP318" s="33"/>
      <c r="AQ318" s="33"/>
      <c r="AR318" s="33"/>
      <c r="AS318" s="33"/>
      <c r="AT318" s="33"/>
      <c r="AU318" s="33"/>
      <c r="AV318" s="33"/>
      <c r="AW318" s="33"/>
      <c r="AX318" s="33"/>
      <c r="AY318" s="33"/>
      <c r="AZ318" s="33"/>
      <c r="BA318" s="33"/>
      <c r="BB318" s="33"/>
      <c r="BC318" s="33"/>
      <c r="BD318" s="33"/>
      <c r="BE318" s="33"/>
      <c r="BF318" s="33"/>
      <c r="BG318" s="33"/>
      <c r="BH318" s="33"/>
      <c r="BI318" s="33"/>
      <c r="BJ318" s="33"/>
      <c r="BK318" s="33"/>
      <c r="BL318" s="33"/>
    </row>
    <row r="319" spans="2:64" s="43" customFormat="1" ht="18" customHeight="1">
      <c r="B319" s="29"/>
      <c r="C319" s="30"/>
      <c r="D319" s="31"/>
      <c r="E319" s="30"/>
      <c r="F319" s="30"/>
      <c r="G319" s="220"/>
      <c r="H319" s="220"/>
      <c r="I319" s="220"/>
      <c r="J319" s="220"/>
      <c r="K319" s="220"/>
      <c r="L319" s="199"/>
      <c r="M319" s="199"/>
      <c r="N319" s="199"/>
      <c r="O319" s="296"/>
      <c r="P319" s="296"/>
      <c r="Q319" s="199"/>
      <c r="R319" s="199"/>
      <c r="S319" s="220"/>
      <c r="T319" s="220"/>
      <c r="U319" s="220"/>
      <c r="V319" s="199"/>
      <c r="W319" s="199"/>
      <c r="X319" s="199"/>
      <c r="Y319" s="221"/>
      <c r="Z319" s="303"/>
      <c r="AA319" s="199"/>
      <c r="AB319" s="233"/>
      <c r="AC319" s="34"/>
      <c r="AD319" s="82"/>
      <c r="AE319" s="82"/>
      <c r="AF319" s="84"/>
      <c r="AG319" s="33"/>
      <c r="AH319" s="33"/>
      <c r="AI319" s="33"/>
      <c r="AJ319" s="33"/>
      <c r="AK319" s="33"/>
      <c r="AL319" s="33"/>
      <c r="AM319" s="33"/>
      <c r="AN319" s="33"/>
      <c r="AO319" s="33"/>
      <c r="AP319" s="33"/>
      <c r="AQ319" s="33"/>
      <c r="AR319" s="33"/>
      <c r="AS319" s="33"/>
      <c r="AT319" s="33"/>
      <c r="AU319" s="33"/>
      <c r="AV319" s="33"/>
      <c r="AW319" s="33"/>
      <c r="AX319" s="33"/>
      <c r="AY319" s="33"/>
      <c r="AZ319" s="33"/>
      <c r="BA319" s="33"/>
      <c r="BB319" s="33"/>
      <c r="BC319" s="33"/>
      <c r="BD319" s="33"/>
      <c r="BE319" s="33"/>
      <c r="BF319" s="33"/>
      <c r="BG319" s="33"/>
      <c r="BH319" s="33"/>
      <c r="BI319" s="33"/>
      <c r="BJ319" s="33"/>
      <c r="BK319" s="33"/>
      <c r="BL319" s="33"/>
    </row>
    <row r="320" spans="2:64" s="43" customFormat="1" ht="18" customHeight="1">
      <c r="B320" s="40" t="s">
        <v>79</v>
      </c>
      <c r="C320" s="41"/>
      <c r="D320" s="41"/>
      <c r="E320" s="41"/>
      <c r="F320" s="33"/>
      <c r="G320" s="199"/>
      <c r="H320" s="199"/>
      <c r="I320" s="199"/>
      <c r="J320" s="199"/>
      <c r="K320" s="220"/>
      <c r="L320" s="199"/>
      <c r="M320" s="199"/>
      <c r="N320" s="199"/>
      <c r="O320" s="296"/>
      <c r="P320" s="296"/>
      <c r="Q320" s="199"/>
      <c r="R320" s="199"/>
      <c r="S320" s="199"/>
      <c r="T320" s="199"/>
      <c r="U320" s="199"/>
      <c r="V320" s="199"/>
      <c r="W320" s="199"/>
      <c r="X320" s="199"/>
      <c r="Y320" s="199"/>
      <c r="Z320" s="199"/>
      <c r="AA320" s="199"/>
      <c r="AB320" s="199"/>
      <c r="AC320" s="34"/>
      <c r="AD320" s="33"/>
      <c r="AE320" s="33"/>
      <c r="AF320" s="101"/>
      <c r="AG320" s="33"/>
      <c r="AH320" s="33"/>
      <c r="AI320" s="33"/>
      <c r="AJ320" s="33"/>
      <c r="AK320" s="33"/>
      <c r="AL320" s="33"/>
      <c r="AM320" s="33"/>
      <c r="AN320" s="33"/>
      <c r="AO320" s="33"/>
      <c r="AP320" s="33"/>
      <c r="AQ320" s="33"/>
      <c r="AR320" s="33"/>
      <c r="AS320" s="33"/>
      <c r="AT320" s="33"/>
      <c r="AU320" s="33"/>
      <c r="AV320" s="33"/>
      <c r="AW320" s="33"/>
      <c r="AX320" s="33"/>
      <c r="AY320" s="33"/>
      <c r="AZ320" s="33"/>
      <c r="BA320" s="33"/>
      <c r="BB320" s="33"/>
      <c r="BC320" s="33"/>
      <c r="BD320" s="33"/>
      <c r="BE320" s="33"/>
      <c r="BF320" s="33"/>
      <c r="BG320" s="33"/>
      <c r="BH320" s="33"/>
      <c r="BI320" s="33"/>
      <c r="BJ320" s="33"/>
      <c r="BK320" s="33"/>
      <c r="BL320" s="33"/>
    </row>
    <row r="321" spans="1:64" s="10" customFormat="1" ht="18" customHeight="1">
      <c r="B321" s="237">
        <v>1</v>
      </c>
      <c r="C321" s="236">
        <v>2</v>
      </c>
      <c r="D321" s="236">
        <v>3</v>
      </c>
      <c r="E321" s="236">
        <v>4</v>
      </c>
      <c r="F321" s="670">
        <v>5</v>
      </c>
      <c r="G321" s="669">
        <v>6</v>
      </c>
      <c r="H321" s="237">
        <v>7</v>
      </c>
      <c r="I321" s="237">
        <v>8</v>
      </c>
      <c r="J321" s="670">
        <v>9</v>
      </c>
      <c r="K321" s="236">
        <v>10</v>
      </c>
      <c r="L321" s="236">
        <v>11</v>
      </c>
      <c r="M321" s="670">
        <v>12</v>
      </c>
      <c r="N321" s="669">
        <v>13</v>
      </c>
      <c r="O321" s="236">
        <v>14</v>
      </c>
      <c r="P321" s="237">
        <v>15</v>
      </c>
      <c r="Q321" s="236">
        <v>16</v>
      </c>
      <c r="R321" s="236">
        <v>17</v>
      </c>
      <c r="S321" s="236">
        <v>18</v>
      </c>
      <c r="T321" s="670">
        <v>19</v>
      </c>
      <c r="U321" s="669">
        <v>20</v>
      </c>
      <c r="V321" s="236">
        <v>21</v>
      </c>
      <c r="W321" s="237">
        <v>22</v>
      </c>
      <c r="X321" s="236">
        <v>23</v>
      </c>
      <c r="Y321" s="237">
        <v>24</v>
      </c>
      <c r="Z321" s="236">
        <v>25</v>
      </c>
      <c r="AA321" s="670">
        <v>26</v>
      </c>
      <c r="AB321" s="697">
        <v>27</v>
      </c>
      <c r="AC321" s="670">
        <v>28</v>
      </c>
      <c r="AD321" s="237">
        <v>29</v>
      </c>
      <c r="AE321" s="236">
        <v>30</v>
      </c>
      <c r="AF321" s="236">
        <v>31</v>
      </c>
      <c r="AG321" s="11"/>
      <c r="AH321" s="11"/>
      <c r="AI321" s="11"/>
      <c r="AJ321" s="11"/>
      <c r="AK321" s="11"/>
      <c r="AL321" s="11"/>
      <c r="AM321" s="11"/>
      <c r="AN321" s="11"/>
      <c r="AO321" s="11"/>
      <c r="AP321" s="11"/>
      <c r="AQ321" s="11"/>
      <c r="AR321" s="11"/>
      <c r="AS321" s="11"/>
      <c r="AT321" s="11"/>
      <c r="AU321" s="11"/>
      <c r="AV321" s="11"/>
      <c r="AW321" s="11"/>
      <c r="AX321" s="11"/>
      <c r="AY321" s="11"/>
      <c r="AZ321" s="11"/>
      <c r="BA321" s="11"/>
      <c r="BB321" s="11"/>
      <c r="BC321" s="11"/>
      <c r="BD321" s="11"/>
      <c r="BE321" s="11"/>
      <c r="BF321" s="11"/>
      <c r="BG321" s="11"/>
      <c r="BH321" s="11"/>
      <c r="BI321" s="11"/>
      <c r="BJ321" s="11"/>
      <c r="BK321" s="11"/>
      <c r="BL321" s="11"/>
    </row>
    <row r="322" spans="1:64" s="53" customFormat="1" ht="18" customHeight="1">
      <c r="B322" s="48" t="e">
        <f>VLOOKUP(A303,#REF!,276,FALSE)</f>
        <v>#REF!</v>
      </c>
      <c r="C322" s="48" t="e">
        <f>VLOOKUP(A303,#REF!,278,FALSE)</f>
        <v>#REF!</v>
      </c>
      <c r="D322" s="48" t="e">
        <f>VLOOKUP(A303,#REF!,280,FALSE)</f>
        <v>#REF!</v>
      </c>
      <c r="E322" s="48" t="e">
        <f>VLOOKUP(A303,#REF!,282,FALSE)</f>
        <v>#REF!</v>
      </c>
      <c r="F322" s="48" t="e">
        <f>VLOOKUP(A303,#REF!,284,FALSE)</f>
        <v>#REF!</v>
      </c>
      <c r="G322" s="48" t="e">
        <f>VLOOKUP(A303,#REF!,286,FALSE)</f>
        <v>#REF!</v>
      </c>
      <c r="H322" s="48" t="e">
        <f>VLOOKUP(A303,#REF!,288,FALSE)</f>
        <v>#REF!</v>
      </c>
      <c r="I322" s="48" t="e">
        <f>VLOOKUP(A303,#REF!,290,FALSE)</f>
        <v>#REF!</v>
      </c>
      <c r="J322" s="48" t="e">
        <f>VLOOKUP(A303,#REF!,292,FALSE)</f>
        <v>#REF!</v>
      </c>
      <c r="K322" s="48" t="e">
        <f>VLOOKUP(A303,#REF!,294,FALSE)</f>
        <v>#REF!</v>
      </c>
      <c r="L322" s="48" t="e">
        <f>VLOOKUP(A303,#REF!,296,FALSE)</f>
        <v>#REF!</v>
      </c>
      <c r="M322" s="48" t="e">
        <f>VLOOKUP(A303,#REF!,298,FALSE)</f>
        <v>#REF!</v>
      </c>
      <c r="N322" s="48" t="e">
        <f>VLOOKUP(A303,#REF!,300,FALSE)</f>
        <v>#REF!</v>
      </c>
      <c r="O322" s="48" t="e">
        <f>VLOOKUP(A303,#REF!,302,FALSE)</f>
        <v>#REF!</v>
      </c>
      <c r="P322" s="48" t="e">
        <f>VLOOKUP(A303,#REF!,304,FALSE)</f>
        <v>#REF!</v>
      </c>
      <c r="Q322" s="48" t="e">
        <f>VLOOKUP(A303,#REF!,306,FALSE)</f>
        <v>#REF!</v>
      </c>
      <c r="R322" s="48" t="e">
        <f>VLOOKUP(A303,#REF!,308,FALSE)</f>
        <v>#REF!</v>
      </c>
      <c r="S322" s="48" t="e">
        <f>VLOOKUP(A303,#REF!,310,FALSE)</f>
        <v>#REF!</v>
      </c>
      <c r="T322" s="48" t="e">
        <f>VLOOKUP(A303,#REF!,312,FALSE)</f>
        <v>#REF!</v>
      </c>
      <c r="U322" s="48" t="e">
        <f>VLOOKUP(A303,#REF!,314,FALSE)</f>
        <v>#REF!</v>
      </c>
      <c r="V322" s="48" t="e">
        <f>VLOOKUP(A303,#REF!,316,FALSE)</f>
        <v>#REF!</v>
      </c>
      <c r="W322" s="48" t="e">
        <f>VLOOKUP(A303,#REF!,318,FALSE)</f>
        <v>#REF!</v>
      </c>
      <c r="X322" s="48" t="e">
        <f>VLOOKUP(A303,#REF!,320,FALSE)</f>
        <v>#REF!</v>
      </c>
      <c r="Y322" s="48" t="e">
        <f>VLOOKUP(A303,#REF!,322,FALSE)</f>
        <v>#REF!</v>
      </c>
      <c r="Z322" s="48" t="e">
        <f>VLOOKUP(A303,#REF!,324,FALSE)</f>
        <v>#REF!</v>
      </c>
      <c r="AA322" s="48" t="e">
        <f>VLOOKUP(A303,#REF!,326,FALSE)</f>
        <v>#REF!</v>
      </c>
      <c r="AB322" s="48" t="e">
        <f>VLOOKUP(A303,#REF!,328,FALSE)</f>
        <v>#REF!</v>
      </c>
      <c r="AC322" s="48" t="e">
        <f>VLOOKUP(A303,#REF!,330,FALSE)</f>
        <v>#REF!</v>
      </c>
      <c r="AD322" s="48" t="e">
        <f>VLOOKUP(A303,#REF!,332,FALSE)</f>
        <v>#REF!</v>
      </c>
      <c r="AE322" s="48" t="e">
        <f>VLOOKUP(A303,#REF!,334,FALSE)</f>
        <v>#REF!</v>
      </c>
      <c r="AF322" s="48" t="e">
        <f>VLOOKUP(A303,#REF!,336,FALSE)</f>
        <v>#REF!</v>
      </c>
      <c r="AG322" s="11"/>
      <c r="AH322" s="11"/>
      <c r="AI322" s="11"/>
      <c r="AJ322" s="11"/>
      <c r="AK322" s="11"/>
      <c r="AL322" s="11"/>
      <c r="AM322" s="11"/>
      <c r="AN322" s="11"/>
      <c r="AO322" s="11"/>
      <c r="AP322" s="11"/>
      <c r="AQ322" s="11"/>
      <c r="AR322" s="11"/>
      <c r="AS322" s="11"/>
      <c r="AT322" s="11"/>
      <c r="AU322" s="11"/>
      <c r="AV322" s="11"/>
      <c r="AW322" s="11"/>
      <c r="AX322" s="11"/>
      <c r="AY322" s="11"/>
      <c r="AZ322" s="11"/>
      <c r="BA322" s="11"/>
      <c r="BB322" s="11"/>
      <c r="BC322" s="11"/>
      <c r="BD322" s="11"/>
      <c r="BE322" s="11"/>
      <c r="BF322" s="11"/>
      <c r="BG322" s="11"/>
      <c r="BH322" s="11"/>
      <c r="BI322" s="11"/>
      <c r="BJ322" s="11"/>
      <c r="BK322" s="11"/>
      <c r="BL322" s="11"/>
    </row>
    <row r="323" spans="1:64" s="115" customFormat="1" ht="18" customHeight="1">
      <c r="B323" s="48" t="e">
        <f>VLOOKUP(A303,#REF!,53,FALSE)</f>
        <v>#REF!</v>
      </c>
      <c r="C323" s="48" t="e">
        <f>VLOOKUP(A303,#REF!,54,FALSE)</f>
        <v>#REF!</v>
      </c>
      <c r="D323" s="48" t="e">
        <f>VLOOKUP(A303,#REF!,55,FALSE)</f>
        <v>#REF!</v>
      </c>
      <c r="E323" s="48" t="e">
        <f>VLOOKUP(A303,#REF!,56,FALSE)</f>
        <v>#REF!</v>
      </c>
      <c r="F323" s="48" t="e">
        <f>VLOOKUP(A303,#REF!,57,FALSE)</f>
        <v>#REF!</v>
      </c>
      <c r="G323" s="48" t="e">
        <f>VLOOKUP(A303,#REF!,58,FALSE)</f>
        <v>#REF!</v>
      </c>
      <c r="H323" s="48" t="e">
        <f>VLOOKUP(A303,#REF!,59,FALSE)</f>
        <v>#REF!</v>
      </c>
      <c r="I323" s="48" t="e">
        <f>VLOOKUP(A303,#REF!,60,FALSE)</f>
        <v>#REF!</v>
      </c>
      <c r="J323" s="48" t="e">
        <f>VLOOKUP(A303,#REF!,61,FALSE)</f>
        <v>#REF!</v>
      </c>
      <c r="K323" s="48" t="e">
        <f>VLOOKUP(A303,#REF!,62,FALSE)</f>
        <v>#REF!</v>
      </c>
      <c r="L323" s="48" t="e">
        <f>VLOOKUP(A303,#REF!,63,FALSE)</f>
        <v>#REF!</v>
      </c>
      <c r="M323" s="48" t="e">
        <f>VLOOKUP(A303,#REF!,64,FALSE)</f>
        <v>#REF!</v>
      </c>
      <c r="N323" s="48" t="e">
        <f>VLOOKUP(A303,#REF!,65,FALSE)</f>
        <v>#REF!</v>
      </c>
      <c r="O323" s="48" t="e">
        <f>VLOOKUP(A303,#REF!,66,FALSE)</f>
        <v>#REF!</v>
      </c>
      <c r="P323" s="48" t="e">
        <f>VLOOKUP(A303,#REF!,67,FALSE)</f>
        <v>#REF!</v>
      </c>
      <c r="Q323" s="48" t="e">
        <f>VLOOKUP(A303,#REF!,68,FALSE)</f>
        <v>#REF!</v>
      </c>
      <c r="R323" s="48" t="e">
        <f>VLOOKUP(A303,#REF!,69,FALSE)</f>
        <v>#REF!</v>
      </c>
      <c r="S323" s="48" t="e">
        <f>VLOOKUP(A303,#REF!,70,FALSE)</f>
        <v>#REF!</v>
      </c>
      <c r="T323" s="48" t="e">
        <f>VLOOKUP(A303,#REF!,71,FALSE)</f>
        <v>#REF!</v>
      </c>
      <c r="U323" s="48" t="e">
        <f>VLOOKUP(A303,#REF!,72,FALSE)</f>
        <v>#REF!</v>
      </c>
      <c r="V323" s="48" t="e">
        <f>VLOOKUP(A303,#REF!,73,FALSE)</f>
        <v>#REF!</v>
      </c>
      <c r="W323" s="48" t="e">
        <f>VLOOKUP(A303,#REF!,74,FALSE)</f>
        <v>#REF!</v>
      </c>
      <c r="X323" s="48" t="e">
        <f>VLOOKUP(A303,#REF!,75,FALSE)</f>
        <v>#REF!</v>
      </c>
      <c r="Y323" s="48" t="e">
        <f>VLOOKUP(A303,#REF!,76,FALSE)</f>
        <v>#REF!</v>
      </c>
      <c r="Z323" s="48" t="e">
        <f>VLOOKUP(A303,#REF!,77,FALSE)</f>
        <v>#REF!</v>
      </c>
      <c r="AA323" s="48" t="e">
        <f>VLOOKUP(A303,#REF!,78,FALSE)</f>
        <v>#REF!</v>
      </c>
      <c r="AB323" s="48" t="e">
        <f>VLOOKUP(A303,#REF!,79,FALSE)</f>
        <v>#REF!</v>
      </c>
      <c r="AC323" s="48" t="e">
        <f>VLOOKUP(A303,#REF!,80,FALSE)</f>
        <v>#REF!</v>
      </c>
      <c r="AD323" s="48" t="e">
        <f>VLOOKUP(A303,#REF!,81,FALSE)</f>
        <v>#REF!</v>
      </c>
      <c r="AE323" s="48" t="e">
        <f>VLOOKUP(A303,#REF!,82,FALSE)</f>
        <v>#REF!</v>
      </c>
      <c r="AF323" s="48" t="e">
        <f>VLOOKUP(A303,#REF!,83,FALSE)</f>
        <v>#REF!</v>
      </c>
      <c r="AG323" s="117"/>
      <c r="AH323" s="117"/>
      <c r="AI323" s="117"/>
      <c r="AJ323" s="117"/>
      <c r="AK323" s="117"/>
      <c r="AL323" s="117"/>
      <c r="AM323" s="117"/>
      <c r="AN323" s="117"/>
      <c r="AO323" s="117"/>
      <c r="AP323" s="117"/>
      <c r="AQ323" s="117"/>
      <c r="AR323" s="117"/>
      <c r="AS323" s="117"/>
      <c r="AT323" s="117"/>
      <c r="AU323" s="117"/>
      <c r="AV323" s="117"/>
      <c r="AW323" s="117"/>
      <c r="AX323" s="117"/>
      <c r="AY323" s="117"/>
      <c r="AZ323" s="117"/>
      <c r="BA323" s="117"/>
      <c r="BB323" s="117"/>
      <c r="BC323" s="117"/>
      <c r="BD323" s="117"/>
      <c r="BE323" s="117"/>
      <c r="BF323" s="117"/>
      <c r="BG323" s="117"/>
      <c r="BH323" s="117"/>
      <c r="BI323" s="117"/>
      <c r="BJ323" s="117"/>
      <c r="BK323" s="117"/>
      <c r="BL323" s="117"/>
    </row>
    <row r="324" spans="1:64" s="66" customFormat="1" ht="18" customHeight="1">
      <c r="B324" s="48" t="e">
        <f>VLOOKUP(A303,#REF!,277,FALSE)</f>
        <v>#REF!</v>
      </c>
      <c r="C324" s="48" t="e">
        <f>VLOOKUP(A303,#REF!,279,FALSE)</f>
        <v>#REF!</v>
      </c>
      <c r="D324" s="48" t="e">
        <f>VLOOKUP(A303,#REF!,281,FALSE)</f>
        <v>#REF!</v>
      </c>
      <c r="E324" s="48" t="e">
        <f>VLOOKUP(A303,#REF!,283,FALSE)</f>
        <v>#REF!</v>
      </c>
      <c r="F324" s="48" t="e">
        <f>VLOOKUP(A303,#REF!,285,FALSE)</f>
        <v>#REF!</v>
      </c>
      <c r="G324" s="48" t="e">
        <f>VLOOKUP(A303,#REF!,287,FALSE)</f>
        <v>#REF!</v>
      </c>
      <c r="H324" s="48" t="e">
        <f>VLOOKUP(A303,#REF!,289,FALSE)</f>
        <v>#REF!</v>
      </c>
      <c r="I324" s="48" t="e">
        <f>VLOOKUP(A303,#REF!,291,FALSE)</f>
        <v>#REF!</v>
      </c>
      <c r="J324" s="48" t="e">
        <f>VLOOKUP(A303,#REF!,293,FALSE)</f>
        <v>#REF!</v>
      </c>
      <c r="K324" s="48" t="e">
        <f>VLOOKUP(A303,#REF!,295,FALSE)</f>
        <v>#REF!</v>
      </c>
      <c r="L324" s="48" t="e">
        <f>VLOOKUP(A303,#REF!,297,FALSE)</f>
        <v>#REF!</v>
      </c>
      <c r="M324" s="48" t="e">
        <f>VLOOKUP(A303,#REF!,299,FALSE)</f>
        <v>#REF!</v>
      </c>
      <c r="N324" s="48" t="e">
        <f>VLOOKUP(A303,#REF!,301,FALSE)</f>
        <v>#REF!</v>
      </c>
      <c r="O324" s="48" t="e">
        <f>VLOOKUP(A303,#REF!,303,FALSE)</f>
        <v>#REF!</v>
      </c>
      <c r="P324" s="48" t="e">
        <f>VLOOKUP(A303,#REF!,305,FALSE)</f>
        <v>#REF!</v>
      </c>
      <c r="Q324" s="48" t="e">
        <f>VLOOKUP(A303,#REF!,307,FALSE)</f>
        <v>#REF!</v>
      </c>
      <c r="R324" s="48" t="e">
        <f>VLOOKUP(A303,#REF!,309,FALSE)</f>
        <v>#REF!</v>
      </c>
      <c r="S324" s="48" t="e">
        <f>VLOOKUP(A303,#REF!,311,FALSE)</f>
        <v>#REF!</v>
      </c>
      <c r="T324" s="48" t="e">
        <f>VLOOKUP(A303,#REF!,313,FALSE)</f>
        <v>#REF!</v>
      </c>
      <c r="U324" s="48" t="e">
        <f>VLOOKUP(A303,#REF!,315,FALSE)</f>
        <v>#REF!</v>
      </c>
      <c r="V324" s="48" t="e">
        <f>VLOOKUP(A303,#REF!,317,FALSE)</f>
        <v>#REF!</v>
      </c>
      <c r="W324" s="48" t="e">
        <f>VLOOKUP(A303,#REF!,319,FALSE)</f>
        <v>#REF!</v>
      </c>
      <c r="X324" s="48" t="e">
        <f>VLOOKUP(A303,#REF!,321,FALSE)</f>
        <v>#REF!</v>
      </c>
      <c r="Y324" s="48" t="e">
        <f>VLOOKUP(A303,#REF!,323,FALSE)</f>
        <v>#REF!</v>
      </c>
      <c r="Z324" s="48" t="e">
        <f>VLOOKUP(A303,#REF!,325,FALSE)</f>
        <v>#REF!</v>
      </c>
      <c r="AA324" s="48" t="e">
        <f>VLOOKUP(A303,#REF!,327,FALSE)</f>
        <v>#REF!</v>
      </c>
      <c r="AB324" s="48" t="e">
        <f>VLOOKUP(A303,#REF!,329,FALSE)</f>
        <v>#REF!</v>
      </c>
      <c r="AC324" s="48" t="e">
        <f>VLOOKUP(A303,#REF!,331,FALSE)</f>
        <v>#REF!</v>
      </c>
      <c r="AD324" s="48" t="e">
        <f>VLOOKUP(A303,#REF!,333,FALSE)</f>
        <v>#REF!</v>
      </c>
      <c r="AE324" s="48" t="e">
        <f>VLOOKUP(A303,#REF!,335,FALSE)</f>
        <v>#REF!</v>
      </c>
      <c r="AF324" s="48" t="e">
        <f>VLOOKUP(A303,#REF!,337,FALSE)</f>
        <v>#REF!</v>
      </c>
      <c r="AG324" s="64"/>
      <c r="AH324" s="64"/>
      <c r="AI324" s="64"/>
      <c r="AJ324" s="64"/>
      <c r="AK324" s="64"/>
      <c r="AL324" s="64"/>
      <c r="AM324" s="64"/>
      <c r="AN324" s="64"/>
      <c r="AO324" s="64"/>
      <c r="AP324" s="64"/>
      <c r="AQ324" s="64"/>
      <c r="AR324" s="64"/>
      <c r="AS324" s="64"/>
      <c r="AT324" s="64"/>
      <c r="AU324" s="64"/>
      <c r="AV324" s="64"/>
      <c r="AW324" s="64"/>
      <c r="AX324" s="64"/>
      <c r="AY324" s="64"/>
      <c r="AZ324" s="64"/>
      <c r="BA324" s="64"/>
      <c r="BB324" s="64"/>
      <c r="BC324" s="64"/>
      <c r="BD324" s="64"/>
      <c r="BE324" s="64"/>
      <c r="BF324" s="64"/>
      <c r="BG324" s="64"/>
      <c r="BH324" s="64"/>
      <c r="BI324" s="64"/>
      <c r="BJ324" s="64"/>
      <c r="BK324" s="64"/>
      <c r="BL324" s="64"/>
    </row>
    <row r="325" spans="1:64" s="66" customFormat="1" ht="18" customHeight="1">
      <c r="B325" s="980"/>
      <c r="C325" s="980"/>
      <c r="D325" s="980"/>
      <c r="E325" s="980"/>
      <c r="F325" s="980"/>
      <c r="G325" s="980"/>
      <c r="H325" s="980"/>
      <c r="I325" s="980"/>
      <c r="J325" s="980"/>
      <c r="K325" s="980"/>
      <c r="L325" s="980"/>
      <c r="M325" s="980"/>
      <c r="N325" s="980"/>
      <c r="O325" s="980"/>
      <c r="P325" s="980"/>
      <c r="Q325" s="980"/>
      <c r="R325" s="980"/>
      <c r="S325" s="980"/>
      <c r="T325" s="980"/>
      <c r="U325" s="980"/>
      <c r="V325" s="980"/>
      <c r="W325" s="980"/>
      <c r="X325" s="980"/>
      <c r="Y325" s="980"/>
      <c r="Z325" s="980"/>
      <c r="AA325" s="980"/>
      <c r="AB325" s="980"/>
      <c r="AC325" s="980"/>
      <c r="AD325" s="980"/>
      <c r="AE325" s="980"/>
      <c r="AF325" s="980"/>
      <c r="AG325" s="64"/>
      <c r="AH325" s="64"/>
      <c r="AI325" s="64"/>
      <c r="AJ325" s="64"/>
      <c r="AK325" s="64"/>
      <c r="AL325" s="64"/>
      <c r="AM325" s="64"/>
      <c r="AN325" s="64"/>
      <c r="AO325" s="64"/>
      <c r="AP325" s="64"/>
      <c r="AQ325" s="64"/>
      <c r="AR325" s="64"/>
      <c r="AS325" s="64"/>
      <c r="AT325" s="64"/>
      <c r="AU325" s="64"/>
      <c r="AV325" s="64"/>
      <c r="AW325" s="64"/>
      <c r="AX325" s="64"/>
      <c r="AY325" s="64"/>
      <c r="AZ325" s="64"/>
      <c r="BA325" s="64"/>
      <c r="BB325" s="64"/>
      <c r="BC325" s="64"/>
      <c r="BD325" s="64"/>
      <c r="BE325" s="64"/>
      <c r="BF325" s="64"/>
      <c r="BG325" s="64"/>
      <c r="BH325" s="64"/>
      <c r="BI325" s="64"/>
      <c r="BJ325" s="64"/>
      <c r="BK325" s="64"/>
      <c r="BL325" s="64"/>
    </row>
    <row r="326" spans="1:64" s="43" customFormat="1" ht="18" customHeight="1">
      <c r="B326" s="880" t="s">
        <v>826</v>
      </c>
      <c r="C326" s="880"/>
      <c r="D326" s="880"/>
      <c r="E326" s="880"/>
      <c r="F326" s="880"/>
      <c r="G326" s="880"/>
      <c r="H326" s="880"/>
      <c r="I326" s="880"/>
      <c r="J326" s="880"/>
      <c r="K326" s="880"/>
      <c r="L326" s="880"/>
      <c r="M326" s="880"/>
      <c r="N326" s="880"/>
      <c r="O326" s="880"/>
      <c r="P326" s="880"/>
      <c r="Q326" s="880"/>
      <c r="R326" s="880"/>
      <c r="S326" s="880"/>
      <c r="T326" s="880"/>
      <c r="U326" s="880"/>
      <c r="V326" s="880"/>
      <c r="W326" s="880"/>
      <c r="X326" s="880"/>
      <c r="Y326" s="880"/>
      <c r="Z326" s="880"/>
      <c r="AA326" s="880"/>
      <c r="AB326" s="880"/>
      <c r="AC326" s="880"/>
      <c r="AD326" s="880"/>
      <c r="AE326" s="880"/>
      <c r="AF326" s="880"/>
      <c r="AG326" s="33"/>
      <c r="AH326" s="33"/>
      <c r="AI326" s="33"/>
      <c r="AJ326" s="33"/>
      <c r="AK326" s="33"/>
      <c r="AL326" s="33"/>
      <c r="AM326" s="33"/>
      <c r="AN326" s="33"/>
      <c r="AO326" s="33"/>
      <c r="AP326" s="33"/>
      <c r="AQ326" s="33"/>
      <c r="AR326" s="33"/>
      <c r="AS326" s="33"/>
      <c r="AT326" s="33"/>
      <c r="AU326" s="33"/>
      <c r="AV326" s="33"/>
      <c r="AW326" s="33"/>
      <c r="AX326" s="33"/>
      <c r="AY326" s="33"/>
      <c r="AZ326" s="33"/>
      <c r="BA326" s="33"/>
      <c r="BB326" s="33"/>
      <c r="BC326" s="33"/>
      <c r="BD326" s="33"/>
      <c r="BE326" s="33"/>
      <c r="BF326" s="33"/>
      <c r="BG326" s="33"/>
      <c r="BH326" s="33"/>
      <c r="BI326" s="33"/>
      <c r="BJ326" s="33"/>
      <c r="BK326" s="33"/>
      <c r="BL326" s="33"/>
    </row>
    <row r="327" spans="1:64" s="43" customFormat="1" ht="18" customHeight="1">
      <c r="B327" s="15" t="s">
        <v>80</v>
      </c>
      <c r="C327" s="16"/>
      <c r="D327" s="16"/>
      <c r="E327" s="16"/>
      <c r="F327" s="16"/>
      <c r="G327" s="216"/>
      <c r="H327" s="201"/>
      <c r="I327" s="201"/>
      <c r="J327" s="201"/>
      <c r="K327" s="202"/>
      <c r="L327" s="201"/>
      <c r="M327" s="201"/>
      <c r="N327" s="201"/>
      <c r="O327" s="270"/>
      <c r="P327" s="270"/>
      <c r="Q327" s="201"/>
      <c r="R327" s="201"/>
      <c r="S327" s="201"/>
      <c r="T327" s="201"/>
      <c r="U327" s="201"/>
      <c r="V327" s="201"/>
      <c r="W327" s="270"/>
      <c r="X327" s="984" t="str">
        <f>X302</f>
        <v>វិច្ឆិកា ឆ្នាំ ២០២៣</v>
      </c>
      <c r="Y327" s="985"/>
      <c r="Z327" s="985"/>
      <c r="AA327" s="985"/>
      <c r="AB327" s="985"/>
      <c r="AC327" s="985"/>
      <c r="AD327" s="985"/>
      <c r="AE327" s="985"/>
      <c r="AF327" s="986"/>
      <c r="AG327" s="33"/>
      <c r="AH327" s="33"/>
      <c r="AI327" s="33"/>
      <c r="AJ327" s="33"/>
      <c r="AK327" s="33"/>
      <c r="AL327" s="33"/>
      <c r="AM327" s="33"/>
      <c r="AN327" s="33"/>
      <c r="AO327" s="33"/>
      <c r="AP327" s="33"/>
      <c r="AQ327" s="33"/>
      <c r="AR327" s="33"/>
      <c r="AS327" s="33"/>
      <c r="AT327" s="33"/>
      <c r="AU327" s="33"/>
      <c r="AV327" s="33"/>
      <c r="AW327" s="33"/>
      <c r="AX327" s="33"/>
      <c r="AY327" s="33"/>
      <c r="AZ327" s="33"/>
      <c r="BA327" s="33"/>
      <c r="BB327" s="33"/>
      <c r="BC327" s="33"/>
      <c r="BD327" s="33"/>
      <c r="BE327" s="33"/>
      <c r="BF327" s="33"/>
      <c r="BG327" s="33"/>
      <c r="BH327" s="33"/>
      <c r="BI327" s="33"/>
      <c r="BJ327" s="33"/>
      <c r="BK327" s="33"/>
      <c r="BL327" s="33"/>
    </row>
    <row r="328" spans="1:64" s="43" customFormat="1" ht="18" customHeight="1">
      <c r="A328" s="43" t="e">
        <f>#REF!</f>
        <v>#REF!</v>
      </c>
      <c r="B328" s="20" t="s">
        <v>176</v>
      </c>
      <c r="C328" s="3"/>
      <c r="D328" s="3"/>
      <c r="E328" s="3"/>
      <c r="F328" s="3"/>
      <c r="G328" s="217"/>
      <c r="H328" s="271"/>
      <c r="I328" s="217"/>
      <c r="J328" s="271"/>
      <c r="K328" s="991" t="e">
        <f>VLOOKUP(A328,'Payroll master 总表'!B:AY,3,FALSE)</f>
        <v>#REF!</v>
      </c>
      <c r="L328" s="992"/>
      <c r="M328" s="992"/>
      <c r="N328" s="993"/>
      <c r="O328" s="272" t="s">
        <v>183</v>
      </c>
      <c r="P328" s="273"/>
      <c r="Q328" s="203"/>
      <c r="R328" s="203"/>
      <c r="S328" s="203"/>
      <c r="T328" s="994" t="e">
        <f>#REF!</f>
        <v>#REF!</v>
      </c>
      <c r="U328" s="994"/>
      <c r="V328" s="217"/>
      <c r="W328" s="274"/>
      <c r="X328" s="275" t="s">
        <v>279</v>
      </c>
      <c r="Y328" s="203"/>
      <c r="Z328" s="203"/>
      <c r="AA328" s="203"/>
      <c r="AB328" s="227"/>
      <c r="AC328" s="75"/>
      <c r="AD328" s="139" t="e">
        <f>VLOOKUP(A328,'Payroll master 总表'!B:AY,39,FALSE)</f>
        <v>#REF!</v>
      </c>
      <c r="AE328" s="23" t="s">
        <v>82</v>
      </c>
      <c r="AF328" s="244"/>
      <c r="AG328" s="33"/>
      <c r="AH328" s="33"/>
      <c r="AI328" s="33"/>
      <c r="AJ328" s="33"/>
      <c r="AK328" s="33"/>
      <c r="AL328" s="33"/>
      <c r="AM328" s="33"/>
      <c r="AN328" s="33"/>
      <c r="AO328" s="33"/>
      <c r="AP328" s="33"/>
      <c r="AQ328" s="33"/>
      <c r="AR328" s="33"/>
      <c r="AS328" s="33"/>
      <c r="AT328" s="33"/>
      <c r="AU328" s="33"/>
      <c r="AV328" s="33"/>
      <c r="AW328" s="33"/>
      <c r="AX328" s="33"/>
      <c r="AY328" s="33"/>
      <c r="AZ328" s="33"/>
      <c r="BA328" s="33"/>
      <c r="BB328" s="33"/>
      <c r="BC328" s="33"/>
      <c r="BD328" s="33"/>
      <c r="BE328" s="33"/>
      <c r="BF328" s="33"/>
      <c r="BG328" s="33"/>
      <c r="BH328" s="33"/>
      <c r="BI328" s="33"/>
      <c r="BJ328" s="33"/>
      <c r="BK328" s="33"/>
      <c r="BL328" s="33"/>
    </row>
    <row r="329" spans="1:64" s="43" customFormat="1" ht="18" customHeight="1">
      <c r="B329" s="55" t="s">
        <v>177</v>
      </c>
      <c r="C329" s="28"/>
      <c r="D329" s="28"/>
      <c r="E329" s="28"/>
      <c r="F329" s="21"/>
      <c r="G329" s="206"/>
      <c r="H329" s="206"/>
      <c r="I329" s="206"/>
      <c r="J329" s="206"/>
      <c r="K329" s="995" t="e">
        <f>VLOOKUP(A328,'Payroll master 总表'!B:AY,1,FALSE)</f>
        <v>#REF!</v>
      </c>
      <c r="L329" s="996"/>
      <c r="M329" s="206"/>
      <c r="N329" s="208"/>
      <c r="O329" s="276" t="s">
        <v>184</v>
      </c>
      <c r="P329" s="273"/>
      <c r="Q329" s="218"/>
      <c r="R329" s="218"/>
      <c r="S329" s="218"/>
      <c r="T329" s="199"/>
      <c r="U329" s="222" t="e">
        <f>VLOOKUP(A328,'Payroll master 总表'!B:AY,15,FALSE)</f>
        <v>#REF!</v>
      </c>
      <c r="V329" s="222"/>
      <c r="W329" s="208"/>
      <c r="X329" s="278" t="s">
        <v>187</v>
      </c>
      <c r="Y329" s="218"/>
      <c r="Z329" s="218"/>
      <c r="AA329" s="218"/>
      <c r="AB329" s="209"/>
      <c r="AC329" s="26"/>
      <c r="AD329" s="139" t="e">
        <f>VLOOKUP(A328,'Payroll master 总表'!B:AY,35,FALSE)</f>
        <v>#REF!</v>
      </c>
      <c r="AE329" s="23" t="s">
        <v>82</v>
      </c>
      <c r="AF329" s="103"/>
      <c r="AG329" s="33"/>
      <c r="AH329" s="33"/>
      <c r="AI329" s="33"/>
      <c r="AJ329" s="33"/>
      <c r="AK329" s="33"/>
      <c r="AL329" s="33"/>
      <c r="AM329" s="33"/>
      <c r="AN329" s="33"/>
      <c r="AO329" s="33"/>
      <c r="AP329" s="33"/>
      <c r="AQ329" s="33"/>
      <c r="AR329" s="33"/>
      <c r="AS329" s="33"/>
      <c r="AT329" s="33"/>
      <c r="AU329" s="33"/>
      <c r="AV329" s="33"/>
      <c r="AW329" s="33"/>
      <c r="AX329" s="33"/>
      <c r="AY329" s="33"/>
      <c r="AZ329" s="33"/>
      <c r="BA329" s="33"/>
      <c r="BB329" s="33"/>
      <c r="BC329" s="33"/>
      <c r="BD329" s="33"/>
      <c r="BE329" s="33"/>
      <c r="BF329" s="33"/>
      <c r="BG329" s="33"/>
      <c r="BH329" s="33"/>
      <c r="BI329" s="33"/>
      <c r="BJ329" s="33"/>
      <c r="BK329" s="33"/>
      <c r="BL329" s="33"/>
    </row>
    <row r="330" spans="1:64" s="43" customFormat="1" ht="18" customHeight="1">
      <c r="B330" s="24" t="s">
        <v>178</v>
      </c>
      <c r="C330" s="22"/>
      <c r="D330" s="25"/>
      <c r="E330" s="21"/>
      <c r="F330" s="21"/>
      <c r="G330" s="206"/>
      <c r="H330" s="206"/>
      <c r="I330" s="206"/>
      <c r="J330" s="206"/>
      <c r="K330" s="995" t="e">
        <f>VLOOKUP(A328,'Payroll master 总表'!B:AY,5,FALSE)</f>
        <v>#REF!</v>
      </c>
      <c r="L330" s="996"/>
      <c r="M330" s="206"/>
      <c r="N330" s="208"/>
      <c r="O330" s="205" t="s">
        <v>198</v>
      </c>
      <c r="P330" s="273"/>
      <c r="Q330" s="218"/>
      <c r="R330" s="218"/>
      <c r="S330" s="218"/>
      <c r="T330" s="206"/>
      <c r="U330" s="997" t="e">
        <f>VLOOKUP(A328,'Payroll master 总表'!B:AY,8,FALSE)</f>
        <v>#REF!</v>
      </c>
      <c r="V330" s="997"/>
      <c r="W330" s="998"/>
      <c r="X330" s="278" t="s">
        <v>185</v>
      </c>
      <c r="Y330" s="218"/>
      <c r="Z330" s="218"/>
      <c r="AA330" s="218"/>
      <c r="AB330" s="209"/>
      <c r="AC330" s="26"/>
      <c r="AD330" s="139" t="e">
        <f>VLOOKUP(A328,'Payroll master 总表'!B:AY,34,FALSE)</f>
        <v>#REF!</v>
      </c>
      <c r="AE330" s="23" t="s">
        <v>82</v>
      </c>
      <c r="AF330" s="103"/>
      <c r="AG330" s="33"/>
      <c r="AH330" s="33"/>
      <c r="AI330" s="33"/>
      <c r="AJ330" s="33"/>
      <c r="AK330" s="33"/>
      <c r="AL330" s="33"/>
      <c r="AM330" s="33"/>
      <c r="AN330" s="33"/>
      <c r="AO330" s="33"/>
      <c r="AP330" s="33"/>
      <c r="AQ330" s="33"/>
      <c r="AR330" s="33"/>
      <c r="AS330" s="33"/>
      <c r="AT330" s="33"/>
      <c r="AU330" s="33"/>
      <c r="AV330" s="33"/>
      <c r="AW330" s="33"/>
      <c r="AX330" s="33"/>
      <c r="AY330" s="33"/>
      <c r="AZ330" s="33"/>
      <c r="BA330" s="33"/>
      <c r="BB330" s="33"/>
      <c r="BC330" s="33"/>
      <c r="BD330" s="33"/>
      <c r="BE330" s="33"/>
      <c r="BF330" s="33"/>
      <c r="BG330" s="33"/>
      <c r="BH330" s="33"/>
      <c r="BI330" s="33"/>
      <c r="BJ330" s="33"/>
      <c r="BK330" s="33"/>
      <c r="BL330" s="33"/>
    </row>
    <row r="331" spans="1:64" s="43" customFormat="1" ht="18" customHeight="1">
      <c r="B331" s="58"/>
      <c r="C331" s="28"/>
      <c r="D331" s="28"/>
      <c r="E331" s="28"/>
      <c r="F331" s="28"/>
      <c r="G331" s="206"/>
      <c r="H331" s="206"/>
      <c r="I331" s="206"/>
      <c r="J331" s="206"/>
      <c r="K331" s="280"/>
      <c r="L331" s="281" t="s">
        <v>76</v>
      </c>
      <c r="M331" s="206"/>
      <c r="N331" s="208"/>
      <c r="O331" s="278" t="s">
        <v>199</v>
      </c>
      <c r="P331" s="273"/>
      <c r="Q331" s="218"/>
      <c r="R331" s="218"/>
      <c r="S331" s="218"/>
      <c r="T331" s="218"/>
      <c r="U331" s="218"/>
      <c r="V331" s="218"/>
      <c r="W331" s="230"/>
      <c r="X331" s="278" t="s">
        <v>753</v>
      </c>
      <c r="Y331" s="218"/>
      <c r="Z331" s="218"/>
      <c r="AA331" s="218"/>
      <c r="AB331" s="209"/>
      <c r="AC331" s="26"/>
      <c r="AD331" s="139" t="e">
        <f>VLOOKUP(A328,'Payroll master 总表'!B:AY,33,FALSE)</f>
        <v>#REF!</v>
      </c>
      <c r="AE331" s="23" t="s">
        <v>82</v>
      </c>
      <c r="AF331" s="103"/>
      <c r="AG331" s="33"/>
      <c r="AH331" s="33"/>
      <c r="AI331" s="33"/>
      <c r="AJ331" s="33"/>
      <c r="AK331" s="33"/>
      <c r="AL331" s="33"/>
      <c r="AM331" s="33"/>
      <c r="AN331" s="33"/>
      <c r="AO331" s="33"/>
      <c r="AP331" s="33"/>
      <c r="AQ331" s="33"/>
      <c r="AR331" s="33"/>
      <c r="AS331" s="33"/>
      <c r="AT331" s="33"/>
      <c r="AU331" s="33"/>
      <c r="AV331" s="33"/>
      <c r="AW331" s="33"/>
      <c r="AX331" s="33"/>
      <c r="AY331" s="33"/>
      <c r="AZ331" s="33"/>
      <c r="BA331" s="33"/>
      <c r="BB331" s="33"/>
      <c r="BC331" s="33"/>
      <c r="BD331" s="33"/>
      <c r="BE331" s="33"/>
      <c r="BF331" s="33"/>
      <c r="BG331" s="33"/>
      <c r="BH331" s="33"/>
      <c r="BI331" s="33"/>
      <c r="BJ331" s="33"/>
      <c r="BK331" s="33"/>
      <c r="BL331" s="33"/>
    </row>
    <row r="332" spans="1:64" s="43" customFormat="1" ht="18" customHeight="1">
      <c r="B332" s="54" t="s">
        <v>196</v>
      </c>
      <c r="C332" s="28"/>
      <c r="D332" s="28"/>
      <c r="E332" s="28"/>
      <c r="F332" s="28"/>
      <c r="G332" s="206"/>
      <c r="H332" s="206"/>
      <c r="I332" s="206"/>
      <c r="J332" s="206"/>
      <c r="K332" s="280"/>
      <c r="L332" s="282" t="e">
        <f>VLOOKUP(A328,'Payroll master 总表'!B:AY,18,FALSE)</f>
        <v>#REF!</v>
      </c>
      <c r="M332" s="206"/>
      <c r="N332" s="208"/>
      <c r="O332" s="283"/>
      <c r="P332" s="273"/>
      <c r="Q332" s="223"/>
      <c r="R332" s="987" t="e">
        <f>U329/26*L332</f>
        <v>#REF!</v>
      </c>
      <c r="S332" s="987"/>
      <c r="T332" s="284" t="s">
        <v>82</v>
      </c>
      <c r="U332" s="223"/>
      <c r="V332" s="223"/>
      <c r="W332" s="285"/>
      <c r="X332" s="278" t="s">
        <v>186</v>
      </c>
      <c r="Y332" s="218"/>
      <c r="Z332" s="218"/>
      <c r="AA332" s="218"/>
      <c r="AB332" s="209"/>
      <c r="AC332" s="26"/>
      <c r="AD332" s="139" t="e">
        <f>VLOOKUP(A328,'Payroll master 总表'!B:AY,37,FALSE)+'Payroll master 总表'!AM21</f>
        <v>#REF!</v>
      </c>
      <c r="AE332" s="23" t="s">
        <v>82</v>
      </c>
      <c r="AF332" s="103"/>
      <c r="AG332" s="33"/>
      <c r="AH332" s="33"/>
      <c r="AI332" s="33"/>
      <c r="AJ332" s="33"/>
      <c r="AK332" s="33"/>
      <c r="AL332" s="33"/>
      <c r="AM332" s="33"/>
      <c r="AN332" s="33"/>
      <c r="AO332" s="33"/>
      <c r="AP332" s="33"/>
      <c r="AQ332" s="33"/>
      <c r="AR332" s="33"/>
      <c r="AS332" s="33"/>
      <c r="AT332" s="33"/>
      <c r="AU332" s="33"/>
      <c r="AV332" s="33"/>
      <c r="AW332" s="33"/>
      <c r="AX332" s="33"/>
      <c r="AY332" s="33"/>
      <c r="AZ332" s="33"/>
      <c r="BA332" s="33"/>
      <c r="BB332" s="33"/>
      <c r="BC332" s="33"/>
      <c r="BD332" s="33"/>
      <c r="BE332" s="33"/>
      <c r="BF332" s="33"/>
      <c r="BG332" s="33"/>
      <c r="BH332" s="33"/>
      <c r="BI332" s="33"/>
      <c r="BJ332" s="33"/>
      <c r="BK332" s="33"/>
      <c r="BL332" s="33"/>
    </row>
    <row r="333" spans="1:64" s="43" customFormat="1" ht="18" customHeight="1">
      <c r="B333" s="27" t="s">
        <v>528</v>
      </c>
      <c r="C333" s="28"/>
      <c r="D333" s="28"/>
      <c r="E333" s="28"/>
      <c r="F333" s="28"/>
      <c r="G333" s="206"/>
      <c r="H333" s="206"/>
      <c r="I333" s="206"/>
      <c r="J333" s="206"/>
      <c r="K333" s="280"/>
      <c r="L333" s="282" t="e">
        <f>VLOOKUP(A328,'Payroll master 总表'!B:AY,21,FALSE)</f>
        <v>#REF!</v>
      </c>
      <c r="M333" s="206"/>
      <c r="N333" s="208"/>
      <c r="O333" s="283"/>
      <c r="P333" s="273"/>
      <c r="Q333" s="223"/>
      <c r="R333" s="987" t="e">
        <f>VLOOKUP(A328,'Payroll master 总表'!B:AY,29,FALSE)</f>
        <v>#REF!</v>
      </c>
      <c r="S333" s="987"/>
      <c r="T333" s="284" t="s">
        <v>82</v>
      </c>
      <c r="U333" s="223"/>
      <c r="V333" s="223"/>
      <c r="W333" s="285"/>
      <c r="X333" s="278" t="s">
        <v>455</v>
      </c>
      <c r="Y333" s="218"/>
      <c r="Z333" s="218"/>
      <c r="AA333" s="218"/>
      <c r="AB333" s="209"/>
      <c r="AC333" s="26"/>
      <c r="AD333" s="139" t="e">
        <f>VLOOKUP(A328,'Payroll master 总表'!B:AY,32,FALSE)</f>
        <v>#REF!</v>
      </c>
      <c r="AE333" s="23" t="s">
        <v>82</v>
      </c>
      <c r="AF333" s="103"/>
      <c r="AG333" s="33"/>
      <c r="AH333" s="33"/>
      <c r="AI333" s="33"/>
      <c r="AJ333" s="33"/>
      <c r="AK333" s="33"/>
      <c r="AL333" s="33"/>
      <c r="AM333" s="33"/>
      <c r="AN333" s="33"/>
      <c r="AO333" s="33"/>
      <c r="AP333" s="33"/>
      <c r="AQ333" s="33"/>
      <c r="AR333" s="33"/>
      <c r="AS333" s="33"/>
      <c r="AT333" s="33"/>
      <c r="AU333" s="33"/>
      <c r="AV333" s="33"/>
      <c r="AW333" s="33"/>
      <c r="AX333" s="33"/>
      <c r="AY333" s="33"/>
      <c r="AZ333" s="33"/>
      <c r="BA333" s="33"/>
      <c r="BB333" s="33"/>
      <c r="BC333" s="33"/>
      <c r="BD333" s="33"/>
      <c r="BE333" s="33"/>
      <c r="BF333" s="33"/>
      <c r="BG333" s="33"/>
      <c r="BH333" s="33"/>
      <c r="BI333" s="33"/>
      <c r="BJ333" s="33"/>
      <c r="BK333" s="33"/>
      <c r="BL333" s="33"/>
    </row>
    <row r="334" spans="1:64" s="43" customFormat="1" ht="18" customHeight="1">
      <c r="B334" s="58" t="s">
        <v>534</v>
      </c>
      <c r="C334" s="28"/>
      <c r="D334" s="28"/>
      <c r="E334" s="28"/>
      <c r="F334" s="28"/>
      <c r="G334" s="206"/>
      <c r="H334" s="206"/>
      <c r="I334" s="206"/>
      <c r="J334" s="206"/>
      <c r="K334" s="280"/>
      <c r="L334" s="282" t="e">
        <f>VLOOKUP(A328,'Payroll master 总表'!B:AY,20,FALSE)</f>
        <v>#REF!</v>
      </c>
      <c r="M334" s="206"/>
      <c r="N334" s="208"/>
      <c r="O334" s="283"/>
      <c r="P334" s="273"/>
      <c r="Q334" s="223"/>
      <c r="R334" s="987" t="e">
        <f>VLOOKUP(A328,'Payroll master 总表'!B:AY,27,FALSE)</f>
        <v>#REF!</v>
      </c>
      <c r="S334" s="987"/>
      <c r="T334" s="284" t="s">
        <v>82</v>
      </c>
      <c r="U334" s="223"/>
      <c r="V334" s="223"/>
      <c r="W334" s="285"/>
      <c r="X334" s="278" t="s">
        <v>189</v>
      </c>
      <c r="Y334" s="218"/>
      <c r="Z334" s="218"/>
      <c r="AA334" s="218"/>
      <c r="AB334" s="209"/>
      <c r="AC334" s="26"/>
      <c r="AD334" s="139" t="e">
        <f>VLOOKUP(A328,'Payroll master 总表'!B:AY,31,FALSE)</f>
        <v>#REF!</v>
      </c>
      <c r="AE334" s="23" t="s">
        <v>82</v>
      </c>
      <c r="AF334" s="103"/>
      <c r="AG334" s="33"/>
      <c r="AH334" s="33"/>
      <c r="AI334" s="33"/>
      <c r="AJ334" s="33"/>
      <c r="AK334" s="33"/>
      <c r="AL334" s="33"/>
      <c r="AM334" s="33"/>
      <c r="AN334" s="33"/>
      <c r="AO334" s="33"/>
      <c r="AP334" s="33"/>
      <c r="AQ334" s="33"/>
      <c r="AR334" s="33"/>
      <c r="AS334" s="33"/>
      <c r="AT334" s="33"/>
      <c r="AU334" s="33"/>
      <c r="AV334" s="33"/>
      <c r="AW334" s="33"/>
      <c r="AX334" s="33"/>
      <c r="AY334" s="33"/>
      <c r="AZ334" s="33"/>
      <c r="BA334" s="33"/>
      <c r="BB334" s="33"/>
      <c r="BC334" s="33"/>
      <c r="BD334" s="33"/>
      <c r="BE334" s="33"/>
      <c r="BF334" s="33"/>
      <c r="BG334" s="33"/>
      <c r="BH334" s="33"/>
      <c r="BI334" s="33"/>
      <c r="BJ334" s="33"/>
      <c r="BK334" s="33"/>
      <c r="BL334" s="33"/>
    </row>
    <row r="335" spans="1:64" s="43" customFormat="1" ht="18" customHeight="1">
      <c r="B335" s="58" t="s">
        <v>195</v>
      </c>
      <c r="C335" s="28"/>
      <c r="D335" s="28"/>
      <c r="E335" s="28"/>
      <c r="F335" s="28"/>
      <c r="G335" s="206"/>
      <c r="H335" s="206"/>
      <c r="I335" s="206"/>
      <c r="J335" s="206"/>
      <c r="K335" s="280"/>
      <c r="L335" s="282" t="e">
        <f>VLOOKUP(A328,'Payroll master 总表'!B:AY,17,FALSE)</f>
        <v>#REF!</v>
      </c>
      <c r="M335" s="206"/>
      <c r="N335" s="208"/>
      <c r="O335" s="283"/>
      <c r="P335" s="273"/>
      <c r="Q335" s="223"/>
      <c r="R335" s="987" t="e">
        <f>U329/26*L335</f>
        <v>#REF!</v>
      </c>
      <c r="S335" s="987"/>
      <c r="T335" s="284" t="s">
        <v>82</v>
      </c>
      <c r="U335" s="223"/>
      <c r="V335" s="223"/>
      <c r="W335" s="285"/>
      <c r="X335" s="278" t="s">
        <v>188</v>
      </c>
      <c r="Y335" s="218"/>
      <c r="Z335" s="218"/>
      <c r="AA335" s="218"/>
      <c r="AB335" s="209"/>
      <c r="AC335" s="26"/>
      <c r="AD335" s="139" t="e">
        <f>VLOOKUP(A328,'Payroll master 总表'!B:AY,36,FALSE)</f>
        <v>#REF!</v>
      </c>
      <c r="AE335" s="23" t="s">
        <v>82</v>
      </c>
      <c r="AF335" s="103"/>
      <c r="AG335" s="33"/>
      <c r="AH335" s="33"/>
      <c r="AI335" s="33"/>
      <c r="AJ335" s="33"/>
      <c r="AK335" s="33"/>
      <c r="AL335" s="33"/>
      <c r="AM335" s="33"/>
      <c r="AN335" s="33"/>
      <c r="AO335" s="33"/>
      <c r="AP335" s="33"/>
      <c r="AQ335" s="33"/>
      <c r="AR335" s="33"/>
      <c r="AS335" s="33"/>
      <c r="AT335" s="33"/>
      <c r="AU335" s="33"/>
      <c r="AV335" s="33"/>
      <c r="AW335" s="33"/>
      <c r="AX335" s="33"/>
      <c r="AY335" s="33"/>
      <c r="AZ335" s="33"/>
      <c r="BA335" s="33"/>
      <c r="BB335" s="33"/>
      <c r="BC335" s="33"/>
      <c r="BD335" s="33"/>
      <c r="BE335" s="33"/>
      <c r="BF335" s="33"/>
      <c r="BG335" s="33"/>
      <c r="BH335" s="33"/>
      <c r="BI335" s="33"/>
      <c r="BJ335" s="33"/>
      <c r="BK335" s="33"/>
      <c r="BL335" s="33"/>
    </row>
    <row r="336" spans="1:64" s="43" customFormat="1" ht="18" customHeight="1">
      <c r="B336" s="27" t="s">
        <v>179</v>
      </c>
      <c r="C336" s="28"/>
      <c r="D336" s="28"/>
      <c r="E336" s="28"/>
      <c r="F336" s="28"/>
      <c r="G336" s="218"/>
      <c r="H336" s="218"/>
      <c r="I336" s="218"/>
      <c r="J336" s="206"/>
      <c r="K336" s="280"/>
      <c r="L336" s="286"/>
      <c r="M336" s="206"/>
      <c r="N336" s="208"/>
      <c r="O336" s="283"/>
      <c r="P336" s="273"/>
      <c r="Q336" s="223"/>
      <c r="R336" s="987" t="e">
        <f>SUM(R332:S335)</f>
        <v>#REF!</v>
      </c>
      <c r="S336" s="987"/>
      <c r="T336" s="284" t="s">
        <v>82</v>
      </c>
      <c r="U336" s="223"/>
      <c r="V336" s="223"/>
      <c r="W336" s="285"/>
      <c r="X336" s="278" t="s">
        <v>190</v>
      </c>
      <c r="Y336" s="218"/>
      <c r="Z336" s="218"/>
      <c r="AA336" s="218"/>
      <c r="AB336" s="209"/>
      <c r="AC336" s="988" t="e">
        <f>R336+R338+R339+R340+AD328+AD329+AD330+AD331+AD332+AD333+AD334+AD335</f>
        <v>#REF!</v>
      </c>
      <c r="AD336" s="989"/>
      <c r="AE336" s="33"/>
      <c r="AF336" s="103"/>
      <c r="AG336" s="33"/>
      <c r="AH336" s="33"/>
      <c r="AI336" s="33"/>
      <c r="AJ336" s="33"/>
      <c r="AK336" s="33"/>
      <c r="AL336" s="33"/>
      <c r="AM336" s="33"/>
      <c r="AN336" s="33"/>
      <c r="AO336" s="33"/>
      <c r="AP336" s="33"/>
      <c r="AQ336" s="33"/>
      <c r="AR336" s="33"/>
      <c r="AS336" s="33"/>
      <c r="AT336" s="33"/>
      <c r="AU336" s="33"/>
      <c r="AV336" s="33"/>
      <c r="AW336" s="33"/>
      <c r="AX336" s="33"/>
      <c r="AY336" s="33"/>
      <c r="AZ336" s="33"/>
      <c r="BA336" s="33"/>
      <c r="BB336" s="33"/>
      <c r="BC336" s="33"/>
      <c r="BD336" s="33"/>
      <c r="BE336" s="33"/>
      <c r="BF336" s="33"/>
      <c r="BG336" s="33"/>
      <c r="BH336" s="33"/>
      <c r="BI336" s="33"/>
      <c r="BJ336" s="33"/>
      <c r="BK336" s="33"/>
      <c r="BL336" s="33"/>
    </row>
    <row r="337" spans="2:64" s="43" customFormat="1" ht="18" customHeight="1">
      <c r="B337" s="58" t="s">
        <v>197</v>
      </c>
      <c r="C337" s="28"/>
      <c r="D337" s="28"/>
      <c r="E337" s="28"/>
      <c r="F337" s="28"/>
      <c r="G337" s="206"/>
      <c r="H337" s="206"/>
      <c r="I337" s="206"/>
      <c r="J337" s="206"/>
      <c r="K337" s="280"/>
      <c r="L337" s="287" t="s">
        <v>77</v>
      </c>
      <c r="M337" s="288"/>
      <c r="N337" s="211"/>
      <c r="O337" s="278" t="s">
        <v>199</v>
      </c>
      <c r="P337" s="210"/>
      <c r="Q337" s="210"/>
      <c r="R337" s="210"/>
      <c r="S337" s="210"/>
      <c r="T337" s="210"/>
      <c r="U337" s="210"/>
      <c r="V337" s="210"/>
      <c r="W337" s="289"/>
      <c r="X337" s="278" t="s">
        <v>433</v>
      </c>
      <c r="Y337" s="218"/>
      <c r="Z337" s="230"/>
      <c r="AA337" s="290"/>
      <c r="AB337" s="228"/>
      <c r="AC337" s="135" t="e">
        <f>VLOOKUP(A328,'Payroll master 总表'!B:AY,45,FALSE)</f>
        <v>#REF!</v>
      </c>
      <c r="AD337" s="33"/>
      <c r="AE337" s="61"/>
      <c r="AF337" s="245"/>
      <c r="AG337" s="33"/>
      <c r="AH337" s="33"/>
      <c r="AI337" s="33"/>
      <c r="AJ337" s="33"/>
      <c r="AK337" s="33"/>
      <c r="AL337" s="33"/>
      <c r="AM337" s="33"/>
      <c r="AN337" s="33"/>
      <c r="AO337" s="33"/>
      <c r="AP337" s="33"/>
      <c r="AQ337" s="33"/>
      <c r="AR337" s="33"/>
      <c r="AS337" s="33"/>
      <c r="AT337" s="33"/>
      <c r="AU337" s="33"/>
      <c r="AV337" s="33"/>
      <c r="AW337" s="33"/>
      <c r="AX337" s="33"/>
      <c r="AY337" s="33"/>
      <c r="AZ337" s="33"/>
      <c r="BA337" s="33"/>
      <c r="BB337" s="33"/>
      <c r="BC337" s="33"/>
      <c r="BD337" s="33"/>
      <c r="BE337" s="33"/>
      <c r="BF337" s="33"/>
      <c r="BG337" s="33"/>
      <c r="BH337" s="33"/>
      <c r="BI337" s="33"/>
      <c r="BJ337" s="33"/>
      <c r="BK337" s="33"/>
      <c r="BL337" s="33"/>
    </row>
    <row r="338" spans="2:64" s="43" customFormat="1" ht="18" customHeight="1">
      <c r="B338" s="58" t="s">
        <v>180</v>
      </c>
      <c r="C338" s="28"/>
      <c r="D338" s="28"/>
      <c r="E338" s="28"/>
      <c r="F338" s="28"/>
      <c r="G338" s="206"/>
      <c r="H338" s="206"/>
      <c r="I338" s="206"/>
      <c r="J338" s="206"/>
      <c r="K338" s="280"/>
      <c r="L338" s="282" t="e">
        <f>VLOOKUP(A328,'Payroll master 总表'!B:AY,19,FALSE)</f>
        <v>#REF!</v>
      </c>
      <c r="M338" s="206"/>
      <c r="N338" s="208"/>
      <c r="O338" s="283"/>
      <c r="P338" s="273"/>
      <c r="Q338" s="224"/>
      <c r="R338" s="990" t="e">
        <f>VLOOKUP(A328,'Payroll master 总表'!B:AY,26,FALSE)</f>
        <v>#REF!</v>
      </c>
      <c r="S338" s="990"/>
      <c r="T338" s="224" t="s">
        <v>82</v>
      </c>
      <c r="U338" s="224"/>
      <c r="V338" s="224"/>
      <c r="W338" s="228"/>
      <c r="X338" s="278" t="s">
        <v>861</v>
      </c>
      <c r="Y338" s="218"/>
      <c r="Z338" s="230"/>
      <c r="AA338" s="199"/>
      <c r="AB338" s="224"/>
      <c r="AC338" s="34"/>
      <c r="AD338" s="57"/>
      <c r="AE338" s="999" t="e">
        <f>VLOOKUP(A328,'Payroll master 总表'!B:AY,42,FALSE)</f>
        <v>#REF!</v>
      </c>
      <c r="AF338" s="1000"/>
      <c r="AG338" s="33"/>
      <c r="AH338" s="33"/>
      <c r="AI338" s="33"/>
      <c r="AJ338" s="33"/>
      <c r="AK338" s="33"/>
      <c r="AL338" s="33"/>
      <c r="AM338" s="33"/>
      <c r="AN338" s="33"/>
      <c r="AO338" s="33"/>
      <c r="AP338" s="33"/>
      <c r="AQ338" s="33"/>
      <c r="AR338" s="33"/>
      <c r="AS338" s="33"/>
      <c r="AT338" s="33"/>
      <c r="AU338" s="33"/>
      <c r="AV338" s="33"/>
      <c r="AW338" s="33"/>
      <c r="AX338" s="33"/>
      <c r="AY338" s="33"/>
      <c r="AZ338" s="33"/>
      <c r="BA338" s="33"/>
      <c r="BB338" s="33"/>
      <c r="BC338" s="33"/>
      <c r="BD338" s="33"/>
      <c r="BE338" s="33"/>
      <c r="BF338" s="33"/>
      <c r="BG338" s="33"/>
      <c r="BH338" s="33"/>
      <c r="BI338" s="33"/>
      <c r="BJ338" s="33"/>
      <c r="BK338" s="33"/>
      <c r="BL338" s="33"/>
    </row>
    <row r="339" spans="2:64" s="43" customFormat="1" ht="18" customHeight="1">
      <c r="B339" s="58" t="s">
        <v>181</v>
      </c>
      <c r="C339" s="28"/>
      <c r="D339" s="28"/>
      <c r="E339" s="28"/>
      <c r="F339" s="28"/>
      <c r="G339" s="206"/>
      <c r="H339" s="206"/>
      <c r="I339" s="206"/>
      <c r="J339" s="206"/>
      <c r="K339" s="280"/>
      <c r="L339" s="282" t="e">
        <f>VLOOKUP(A328,'Payroll master 总表'!B:AY,22,FALSE)</f>
        <v>#REF!</v>
      </c>
      <c r="M339" s="206"/>
      <c r="N339" s="208"/>
      <c r="O339" s="283"/>
      <c r="P339" s="273"/>
      <c r="Q339" s="224"/>
      <c r="R339" s="990" t="e">
        <f>VLOOKUP(A328,'Payroll master 总表'!B:AY,28,FALSE)</f>
        <v>#REF!</v>
      </c>
      <c r="S339" s="990"/>
      <c r="T339" s="224" t="s">
        <v>82</v>
      </c>
      <c r="U339" s="224"/>
      <c r="V339" s="224"/>
      <c r="W339" s="228"/>
      <c r="X339" s="291" t="s">
        <v>244</v>
      </c>
      <c r="Y339" s="218"/>
      <c r="Z339" s="218"/>
      <c r="AA339" s="230"/>
      <c r="AB339" s="229"/>
      <c r="AC339" s="76"/>
      <c r="AD339" s="57" t="e">
        <f>VLOOKUP(A328,'Payroll master 总表'!B:AY,44,FALSE)</f>
        <v>#REF!</v>
      </c>
      <c r="AE339" s="541"/>
      <c r="AF339" s="542"/>
      <c r="AG339" s="33"/>
      <c r="AH339" s="33"/>
      <c r="AI339" s="33"/>
      <c r="AJ339" s="33"/>
      <c r="AK339" s="33"/>
      <c r="AL339" s="33"/>
      <c r="AM339" s="33"/>
      <c r="AN339" s="33"/>
      <c r="AO339" s="33"/>
      <c r="AP339" s="33"/>
      <c r="AQ339" s="33"/>
      <c r="AR339" s="33"/>
      <c r="AS339" s="33"/>
      <c r="AT339" s="33"/>
      <c r="AU339" s="33"/>
      <c r="AV339" s="33"/>
      <c r="AW339" s="33"/>
      <c r="AX339" s="33"/>
      <c r="AY339" s="33"/>
      <c r="AZ339" s="33"/>
      <c r="BA339" s="33"/>
      <c r="BB339" s="33"/>
      <c r="BC339" s="33"/>
      <c r="BD339" s="33"/>
      <c r="BE339" s="33"/>
      <c r="BF339" s="33"/>
      <c r="BG339" s="33"/>
      <c r="BH339" s="33"/>
      <c r="BI339" s="33"/>
      <c r="BJ339" s="33"/>
      <c r="BK339" s="33"/>
      <c r="BL339" s="33"/>
    </row>
    <row r="340" spans="2:64" s="43" customFormat="1" ht="18" customHeight="1">
      <c r="B340" s="59" t="s">
        <v>182</v>
      </c>
      <c r="C340" s="56"/>
      <c r="D340" s="56"/>
      <c r="E340" s="56"/>
      <c r="F340" s="56"/>
      <c r="G340" s="219"/>
      <c r="H340" s="219"/>
      <c r="I340" s="219"/>
      <c r="J340" s="219"/>
      <c r="K340" s="292"/>
      <c r="L340" s="293" t="e">
        <f>VLOOKUP(A328,'Payroll master 总表'!B:AY,23,FALSE)</f>
        <v>#REF!</v>
      </c>
      <c r="M340" s="219"/>
      <c r="N340" s="212"/>
      <c r="O340" s="294"/>
      <c r="P340" s="295"/>
      <c r="Q340" s="225"/>
      <c r="R340" s="981" t="e">
        <f>VLOOKUP(A328,'Payroll master 总表'!B:AY,30,FALSE)</f>
        <v>#REF!</v>
      </c>
      <c r="S340" s="981"/>
      <c r="T340" s="225" t="s">
        <v>82</v>
      </c>
      <c r="U340" s="225"/>
      <c r="V340" s="225"/>
      <c r="W340" s="225"/>
      <c r="X340" s="278" t="s">
        <v>194</v>
      </c>
      <c r="Y340" s="218"/>
      <c r="Z340" s="218"/>
      <c r="AA340" s="218"/>
      <c r="AB340" s="230"/>
      <c r="AC340" s="26"/>
      <c r="AD340" s="57" t="e">
        <f>AE338+AD339</f>
        <v>#REF!</v>
      </c>
      <c r="AE340" s="49"/>
      <c r="AF340" s="73"/>
      <c r="AG340" s="33"/>
      <c r="AH340" s="33"/>
      <c r="AI340" s="33"/>
      <c r="AJ340" s="33"/>
      <c r="AK340" s="33"/>
      <c r="AL340" s="33"/>
      <c r="AM340" s="33"/>
      <c r="AN340" s="33"/>
      <c r="AO340" s="33"/>
      <c r="AP340" s="33"/>
      <c r="AQ340" s="33"/>
      <c r="AR340" s="33"/>
      <c r="AS340" s="33"/>
      <c r="AT340" s="33"/>
      <c r="AU340" s="33"/>
      <c r="AV340" s="33"/>
      <c r="AW340" s="33"/>
      <c r="AX340" s="33"/>
      <c r="AY340" s="33"/>
      <c r="AZ340" s="33"/>
      <c r="BA340" s="33"/>
      <c r="BB340" s="33"/>
      <c r="BC340" s="33"/>
      <c r="BD340" s="33"/>
      <c r="BE340" s="33"/>
      <c r="BF340" s="33"/>
      <c r="BG340" s="33"/>
      <c r="BH340" s="33"/>
      <c r="BI340" s="33"/>
      <c r="BJ340" s="33"/>
      <c r="BK340" s="33"/>
      <c r="BL340" s="33"/>
    </row>
    <row r="341" spans="2:64" s="43" customFormat="1" ht="18" customHeight="1">
      <c r="B341" s="29"/>
      <c r="C341" s="30"/>
      <c r="D341" s="31"/>
      <c r="E341" s="30"/>
      <c r="F341" s="32"/>
      <c r="G341" s="220"/>
      <c r="H341" s="220"/>
      <c r="I341" s="220"/>
      <c r="J341" s="220"/>
      <c r="K341" s="220"/>
      <c r="L341" s="199"/>
      <c r="M341" s="199"/>
      <c r="N341" s="199"/>
      <c r="O341" s="296"/>
      <c r="P341" s="296"/>
      <c r="Q341" s="199"/>
      <c r="R341" s="199"/>
      <c r="S341" s="220"/>
      <c r="T341" s="220"/>
      <c r="U341" s="220"/>
      <c r="V341" s="199"/>
      <c r="W341" s="199"/>
      <c r="X341" s="297" t="s">
        <v>191</v>
      </c>
      <c r="Y341" s="218"/>
      <c r="Z341" s="218"/>
      <c r="AA341" s="218"/>
      <c r="AB341" s="230"/>
      <c r="AC341" s="982" t="e">
        <f>ROUND((AC336-AD340-AC337),2)</f>
        <v>#REF!</v>
      </c>
      <c r="AD341" s="983"/>
      <c r="AE341" s="49"/>
      <c r="AF341" s="73"/>
      <c r="AG341" s="33"/>
      <c r="AH341" s="33"/>
      <c r="AI341" s="33"/>
      <c r="AJ341" s="33"/>
      <c r="AK341" s="33"/>
      <c r="AL341" s="33"/>
      <c r="AM341" s="33"/>
      <c r="AN341" s="33"/>
      <c r="AO341" s="33"/>
      <c r="AP341" s="33"/>
      <c r="AQ341" s="33"/>
      <c r="AR341" s="33"/>
      <c r="AS341" s="33"/>
      <c r="AT341" s="33"/>
      <c r="AU341" s="33"/>
      <c r="AV341" s="33"/>
      <c r="AW341" s="33"/>
      <c r="AX341" s="33"/>
      <c r="AY341" s="33"/>
      <c r="AZ341" s="33"/>
      <c r="BA341" s="33"/>
      <c r="BB341" s="33"/>
      <c r="BC341" s="33"/>
      <c r="BD341" s="33"/>
      <c r="BE341" s="33"/>
      <c r="BF341" s="33"/>
      <c r="BG341" s="33"/>
      <c r="BH341" s="33"/>
      <c r="BI341" s="33"/>
      <c r="BJ341" s="33"/>
      <c r="BK341" s="33"/>
      <c r="BL341" s="33"/>
    </row>
    <row r="342" spans="2:64" s="43" customFormat="1" ht="18" customHeight="1">
      <c r="B342" s="35" t="s">
        <v>78</v>
      </c>
      <c r="C342" s="36"/>
      <c r="D342" s="36"/>
      <c r="E342" s="36"/>
      <c r="F342" s="36"/>
      <c r="G342" s="221"/>
      <c r="H342" s="221"/>
      <c r="I342" s="220"/>
      <c r="J342" s="220"/>
      <c r="K342" s="220"/>
      <c r="L342" s="199"/>
      <c r="M342" s="199"/>
      <c r="N342" s="199"/>
      <c r="O342" s="296"/>
      <c r="P342" s="296"/>
      <c r="Q342" s="199"/>
      <c r="R342" s="199"/>
      <c r="S342" s="220"/>
      <c r="T342" s="220"/>
      <c r="U342" s="220"/>
      <c r="V342" s="199"/>
      <c r="W342" s="199"/>
      <c r="X342" s="298" t="s">
        <v>432</v>
      </c>
      <c r="Y342" s="299"/>
      <c r="Z342" s="280"/>
      <c r="AA342" s="206"/>
      <c r="AB342" s="231"/>
      <c r="AC342" s="63" t="e">
        <f>INT(AC341)</f>
        <v>#REF!</v>
      </c>
      <c r="AD342" s="33"/>
      <c r="AE342" s="62"/>
      <c r="AF342" s="80"/>
      <c r="AG342" s="33"/>
      <c r="AH342" s="33"/>
      <c r="AI342" s="33"/>
      <c r="AJ342" s="33"/>
      <c r="AK342" s="33"/>
      <c r="AL342" s="33"/>
      <c r="AM342" s="33"/>
      <c r="AN342" s="33"/>
      <c r="AO342" s="33"/>
      <c r="AP342" s="33"/>
      <c r="AQ342" s="33"/>
      <c r="AR342" s="33"/>
      <c r="AS342" s="33"/>
      <c r="AT342" s="33"/>
      <c r="AU342" s="33"/>
      <c r="AV342" s="33"/>
      <c r="AW342" s="33"/>
      <c r="AX342" s="33"/>
      <c r="AY342" s="33"/>
      <c r="AZ342" s="33"/>
      <c r="BA342" s="33"/>
      <c r="BB342" s="33"/>
      <c r="BC342" s="33"/>
      <c r="BD342" s="33"/>
      <c r="BE342" s="33"/>
      <c r="BF342" s="33"/>
      <c r="BG342" s="33"/>
      <c r="BH342" s="33"/>
      <c r="BI342" s="33"/>
      <c r="BJ342" s="33"/>
      <c r="BK342" s="33"/>
      <c r="BL342" s="33"/>
    </row>
    <row r="343" spans="2:64" s="43" customFormat="1" ht="18" customHeight="1">
      <c r="B343" s="37"/>
      <c r="C343" s="38"/>
      <c r="D343" s="39"/>
      <c r="E343" s="38"/>
      <c r="F343" s="38"/>
      <c r="G343" s="202"/>
      <c r="H343" s="202"/>
      <c r="I343" s="220"/>
      <c r="J343" s="220"/>
      <c r="K343" s="220"/>
      <c r="L343" s="199"/>
      <c r="M343" s="199"/>
      <c r="N343" s="199"/>
      <c r="O343" s="296"/>
      <c r="P343" s="296"/>
      <c r="Q343" s="199"/>
      <c r="R343" s="199"/>
      <c r="S343" s="220"/>
      <c r="T343" s="220"/>
      <c r="U343" s="220"/>
      <c r="V343" s="199"/>
      <c r="W343" s="199"/>
      <c r="X343" s="300" t="s">
        <v>192</v>
      </c>
      <c r="Y343" s="301"/>
      <c r="Z343" s="302"/>
      <c r="AA343" s="219"/>
      <c r="AB343" s="232"/>
      <c r="AC343" s="77" t="e">
        <f>ROUND((MOD(AC341,1)*4000),-2)</f>
        <v>#REF!</v>
      </c>
      <c r="AD343" s="45"/>
      <c r="AE343" s="45"/>
      <c r="AF343" s="81"/>
      <c r="AG343" s="33"/>
      <c r="AH343" s="33"/>
      <c r="AI343" s="33"/>
      <c r="AJ343" s="33"/>
      <c r="AK343" s="33"/>
      <c r="AL343" s="33"/>
      <c r="AM343" s="33"/>
      <c r="AN343" s="33"/>
      <c r="AO343" s="33"/>
      <c r="AP343" s="33"/>
      <c r="AQ343" s="33"/>
      <c r="AR343" s="33"/>
      <c r="AS343" s="33"/>
      <c r="AT343" s="33"/>
      <c r="AU343" s="33"/>
      <c r="AV343" s="33"/>
      <c r="AW343" s="33"/>
      <c r="AX343" s="33"/>
      <c r="AY343" s="33"/>
      <c r="AZ343" s="33"/>
      <c r="BA343" s="33"/>
      <c r="BB343" s="33"/>
      <c r="BC343" s="33"/>
      <c r="BD343" s="33"/>
      <c r="BE343" s="33"/>
      <c r="BF343" s="33"/>
      <c r="BG343" s="33"/>
      <c r="BH343" s="33"/>
      <c r="BI343" s="33"/>
      <c r="BJ343" s="33"/>
      <c r="BK343" s="33"/>
      <c r="BL343" s="33"/>
    </row>
    <row r="344" spans="2:64" s="43" customFormat="1" ht="18" customHeight="1">
      <c r="B344" s="29"/>
      <c r="C344" s="30"/>
      <c r="D344" s="31"/>
      <c r="E344" s="30"/>
      <c r="F344" s="30"/>
      <c r="G344" s="220"/>
      <c r="H344" s="220"/>
      <c r="I344" s="220"/>
      <c r="J344" s="220"/>
      <c r="K344" s="220"/>
      <c r="L344" s="199"/>
      <c r="M344" s="199"/>
      <c r="N344" s="199"/>
      <c r="O344" s="296"/>
      <c r="P344" s="296"/>
      <c r="Q344" s="199"/>
      <c r="R344" s="199"/>
      <c r="S344" s="220"/>
      <c r="T344" s="220"/>
      <c r="U344" s="220"/>
      <c r="V344" s="199"/>
      <c r="W344" s="199"/>
      <c r="X344" s="199"/>
      <c r="Y344" s="221"/>
      <c r="Z344" s="303"/>
      <c r="AA344" s="199"/>
      <c r="AB344" s="233"/>
      <c r="AC344" s="34"/>
      <c r="AD344" s="82"/>
      <c r="AE344" s="82"/>
      <c r="AF344" s="84"/>
      <c r="AG344" s="33"/>
      <c r="AH344" s="33"/>
      <c r="AI344" s="33"/>
      <c r="AJ344" s="33"/>
      <c r="AK344" s="33"/>
      <c r="AL344" s="33"/>
      <c r="AM344" s="33"/>
      <c r="AN344" s="33"/>
      <c r="AO344" s="33"/>
      <c r="AP344" s="33"/>
      <c r="AQ344" s="33"/>
      <c r="AR344" s="33"/>
      <c r="AS344" s="33"/>
      <c r="AT344" s="33"/>
      <c r="AU344" s="33"/>
      <c r="AV344" s="33"/>
      <c r="AW344" s="33"/>
      <c r="AX344" s="33"/>
      <c r="AY344" s="33"/>
      <c r="AZ344" s="33"/>
      <c r="BA344" s="33"/>
      <c r="BB344" s="33"/>
      <c r="BC344" s="33"/>
      <c r="BD344" s="33"/>
      <c r="BE344" s="33"/>
      <c r="BF344" s="33"/>
      <c r="BG344" s="33"/>
      <c r="BH344" s="33"/>
      <c r="BI344" s="33"/>
      <c r="BJ344" s="33"/>
      <c r="BK344" s="33"/>
      <c r="BL344" s="33"/>
    </row>
    <row r="345" spans="2:64" s="43" customFormat="1" ht="18" customHeight="1">
      <c r="B345" s="40" t="s">
        <v>79</v>
      </c>
      <c r="C345" s="41"/>
      <c r="D345" s="41"/>
      <c r="E345" s="41"/>
      <c r="F345" s="33"/>
      <c r="G345" s="199"/>
      <c r="H345" s="199"/>
      <c r="I345" s="199"/>
      <c r="J345" s="199"/>
      <c r="K345" s="220"/>
      <c r="L345" s="199"/>
      <c r="M345" s="199"/>
      <c r="N345" s="199"/>
      <c r="O345" s="296"/>
      <c r="P345" s="296"/>
      <c r="Q345" s="199"/>
      <c r="R345" s="199"/>
      <c r="S345" s="199"/>
      <c r="T345" s="199"/>
      <c r="U345" s="199"/>
      <c r="V345" s="199"/>
      <c r="W345" s="199"/>
      <c r="X345" s="199"/>
      <c r="Y345" s="199"/>
      <c r="Z345" s="199"/>
      <c r="AA345" s="199"/>
      <c r="AB345" s="199"/>
      <c r="AC345" s="34"/>
      <c r="AD345" s="33"/>
      <c r="AE345" s="33"/>
      <c r="AF345" s="101"/>
      <c r="AG345" s="33"/>
      <c r="AH345" s="33"/>
      <c r="AI345" s="33"/>
      <c r="AJ345" s="33"/>
      <c r="AK345" s="33"/>
      <c r="AL345" s="33"/>
      <c r="AM345" s="33"/>
      <c r="AN345" s="33"/>
      <c r="AO345" s="33"/>
      <c r="AP345" s="33"/>
      <c r="AQ345" s="33"/>
      <c r="AR345" s="33"/>
      <c r="AS345" s="33"/>
      <c r="AT345" s="33"/>
      <c r="AU345" s="33"/>
      <c r="AV345" s="33"/>
      <c r="AW345" s="33"/>
      <c r="AX345" s="33"/>
      <c r="AY345" s="33"/>
      <c r="AZ345" s="33"/>
      <c r="BA345" s="33"/>
      <c r="BB345" s="33"/>
      <c r="BC345" s="33"/>
      <c r="BD345" s="33"/>
      <c r="BE345" s="33"/>
      <c r="BF345" s="33"/>
      <c r="BG345" s="33"/>
      <c r="BH345" s="33"/>
      <c r="BI345" s="33"/>
      <c r="BJ345" s="33"/>
      <c r="BK345" s="33"/>
      <c r="BL345" s="33"/>
    </row>
    <row r="346" spans="2:64" s="10" customFormat="1" ht="18" customHeight="1">
      <c r="B346" s="237">
        <v>1</v>
      </c>
      <c r="C346" s="236">
        <v>2</v>
      </c>
      <c r="D346" s="236">
        <v>3</v>
      </c>
      <c r="E346" s="236">
        <v>4</v>
      </c>
      <c r="F346" s="670">
        <v>5</v>
      </c>
      <c r="G346" s="669">
        <v>6</v>
      </c>
      <c r="H346" s="237">
        <v>7</v>
      </c>
      <c r="I346" s="237">
        <v>8</v>
      </c>
      <c r="J346" s="670">
        <v>9</v>
      </c>
      <c r="K346" s="236">
        <v>10</v>
      </c>
      <c r="L346" s="236">
        <v>11</v>
      </c>
      <c r="M346" s="670">
        <v>12</v>
      </c>
      <c r="N346" s="669">
        <v>13</v>
      </c>
      <c r="O346" s="236">
        <v>14</v>
      </c>
      <c r="P346" s="237">
        <v>15</v>
      </c>
      <c r="Q346" s="236">
        <v>16</v>
      </c>
      <c r="R346" s="236">
        <v>17</v>
      </c>
      <c r="S346" s="236">
        <v>18</v>
      </c>
      <c r="T346" s="670">
        <v>19</v>
      </c>
      <c r="U346" s="669">
        <v>20</v>
      </c>
      <c r="V346" s="236">
        <v>21</v>
      </c>
      <c r="W346" s="237">
        <v>22</v>
      </c>
      <c r="X346" s="236">
        <v>23</v>
      </c>
      <c r="Y346" s="237">
        <v>24</v>
      </c>
      <c r="Z346" s="236">
        <v>25</v>
      </c>
      <c r="AA346" s="670">
        <v>26</v>
      </c>
      <c r="AB346" s="697">
        <v>27</v>
      </c>
      <c r="AC346" s="670">
        <v>28</v>
      </c>
      <c r="AD346" s="237">
        <v>29</v>
      </c>
      <c r="AE346" s="236">
        <v>30</v>
      </c>
      <c r="AF346" s="236">
        <v>31</v>
      </c>
      <c r="AG346" s="11"/>
      <c r="AH346" s="11"/>
      <c r="AI346" s="11"/>
      <c r="AJ346" s="11"/>
      <c r="AK346" s="11"/>
      <c r="AL346" s="11"/>
      <c r="AM346" s="11"/>
      <c r="AN346" s="11"/>
      <c r="AO346" s="11"/>
      <c r="AP346" s="11"/>
      <c r="AQ346" s="11"/>
      <c r="AR346" s="11"/>
      <c r="AS346" s="11"/>
      <c r="AT346" s="11"/>
      <c r="AU346" s="11"/>
      <c r="AV346" s="11"/>
      <c r="AW346" s="11"/>
      <c r="AX346" s="11"/>
      <c r="AY346" s="11"/>
      <c r="AZ346" s="11"/>
      <c r="BA346" s="11"/>
      <c r="BB346" s="11"/>
      <c r="BC346" s="11"/>
      <c r="BD346" s="11"/>
      <c r="BE346" s="11"/>
      <c r="BF346" s="11"/>
      <c r="BG346" s="11"/>
      <c r="BH346" s="11"/>
      <c r="BI346" s="11"/>
      <c r="BJ346" s="11"/>
      <c r="BK346" s="11"/>
      <c r="BL346" s="11"/>
    </row>
    <row r="347" spans="2:64" s="53" customFormat="1" ht="18" customHeight="1">
      <c r="B347" s="48" t="e">
        <f>VLOOKUP(A328,#REF!,276,FALSE)</f>
        <v>#REF!</v>
      </c>
      <c r="C347" s="48" t="e">
        <f>VLOOKUP(A328,#REF!,278,FALSE)</f>
        <v>#REF!</v>
      </c>
      <c r="D347" s="48" t="e">
        <f>VLOOKUP(A328,#REF!,280,FALSE)</f>
        <v>#REF!</v>
      </c>
      <c r="E347" s="48" t="e">
        <f>VLOOKUP(A328,#REF!,282,FALSE)</f>
        <v>#REF!</v>
      </c>
      <c r="F347" s="48" t="e">
        <f>VLOOKUP(A328,#REF!,284,FALSE)</f>
        <v>#REF!</v>
      </c>
      <c r="G347" s="48" t="e">
        <f>VLOOKUP(A328,#REF!,286,FALSE)</f>
        <v>#REF!</v>
      </c>
      <c r="H347" s="48" t="e">
        <f>VLOOKUP(A328,#REF!,288,FALSE)</f>
        <v>#REF!</v>
      </c>
      <c r="I347" s="48" t="e">
        <f>VLOOKUP(A328,#REF!,290,FALSE)</f>
        <v>#REF!</v>
      </c>
      <c r="J347" s="48" t="e">
        <f>VLOOKUP(A328,#REF!,292,FALSE)</f>
        <v>#REF!</v>
      </c>
      <c r="K347" s="48" t="e">
        <f>VLOOKUP(A328,#REF!,294,FALSE)</f>
        <v>#REF!</v>
      </c>
      <c r="L347" s="48" t="e">
        <f>VLOOKUP(A328,#REF!,296,FALSE)</f>
        <v>#REF!</v>
      </c>
      <c r="M347" s="48" t="e">
        <f>VLOOKUP(A328,#REF!,298,FALSE)</f>
        <v>#REF!</v>
      </c>
      <c r="N347" s="48" t="e">
        <f>VLOOKUP(A328,#REF!,300,FALSE)</f>
        <v>#REF!</v>
      </c>
      <c r="O347" s="48" t="e">
        <f>VLOOKUP(A328,#REF!,302,FALSE)</f>
        <v>#REF!</v>
      </c>
      <c r="P347" s="48" t="e">
        <f>VLOOKUP(A328,#REF!,304,FALSE)</f>
        <v>#REF!</v>
      </c>
      <c r="Q347" s="48" t="e">
        <f>VLOOKUP(A328,#REF!,306,FALSE)</f>
        <v>#REF!</v>
      </c>
      <c r="R347" s="48" t="e">
        <f>VLOOKUP(A328,#REF!,308,FALSE)</f>
        <v>#REF!</v>
      </c>
      <c r="S347" s="48" t="e">
        <f>VLOOKUP(A328,#REF!,310,FALSE)</f>
        <v>#REF!</v>
      </c>
      <c r="T347" s="48" t="e">
        <f>VLOOKUP(A328,#REF!,312,FALSE)</f>
        <v>#REF!</v>
      </c>
      <c r="U347" s="48" t="e">
        <f>VLOOKUP(A328,#REF!,314,FALSE)</f>
        <v>#REF!</v>
      </c>
      <c r="V347" s="48" t="e">
        <f>VLOOKUP(A328,#REF!,316,FALSE)</f>
        <v>#REF!</v>
      </c>
      <c r="W347" s="48" t="e">
        <f>VLOOKUP(A328,#REF!,318,FALSE)</f>
        <v>#REF!</v>
      </c>
      <c r="X347" s="48" t="e">
        <f>VLOOKUP(A328,#REF!,320,FALSE)</f>
        <v>#REF!</v>
      </c>
      <c r="Y347" s="48" t="e">
        <f>VLOOKUP(A328,#REF!,322,FALSE)</f>
        <v>#REF!</v>
      </c>
      <c r="Z347" s="48" t="e">
        <f>VLOOKUP(A328,#REF!,324,FALSE)</f>
        <v>#REF!</v>
      </c>
      <c r="AA347" s="48" t="e">
        <f>VLOOKUP(A328,#REF!,326,FALSE)</f>
        <v>#REF!</v>
      </c>
      <c r="AB347" s="48" t="e">
        <f>VLOOKUP(A328,#REF!,328,FALSE)</f>
        <v>#REF!</v>
      </c>
      <c r="AC347" s="48" t="e">
        <f>VLOOKUP(A328,#REF!,330,FALSE)</f>
        <v>#REF!</v>
      </c>
      <c r="AD347" s="48" t="e">
        <f>VLOOKUP(A328,#REF!,332,FALSE)</f>
        <v>#REF!</v>
      </c>
      <c r="AE347" s="48" t="e">
        <f>VLOOKUP(A328,#REF!,334,FALSE)</f>
        <v>#REF!</v>
      </c>
      <c r="AF347" s="48" t="e">
        <f>VLOOKUP(A328,#REF!,336,FALSE)</f>
        <v>#REF!</v>
      </c>
      <c r="AG347" s="11"/>
      <c r="AH347" s="11"/>
      <c r="AI347" s="11"/>
      <c r="AJ347" s="11"/>
      <c r="AK347" s="11"/>
      <c r="AL347" s="11"/>
      <c r="AM347" s="11"/>
      <c r="AN347" s="11"/>
      <c r="AO347" s="11"/>
      <c r="AP347" s="11"/>
      <c r="AQ347" s="11"/>
      <c r="AR347" s="11"/>
      <c r="AS347" s="11"/>
      <c r="AT347" s="11"/>
      <c r="AU347" s="11"/>
      <c r="AV347" s="11"/>
      <c r="AW347" s="11"/>
      <c r="AX347" s="11"/>
      <c r="AY347" s="11"/>
      <c r="AZ347" s="11"/>
      <c r="BA347" s="11"/>
      <c r="BB347" s="11"/>
      <c r="BC347" s="11"/>
      <c r="BD347" s="11"/>
      <c r="BE347" s="11"/>
      <c r="BF347" s="11"/>
      <c r="BG347" s="11"/>
      <c r="BH347" s="11"/>
      <c r="BI347" s="11"/>
      <c r="BJ347" s="11"/>
      <c r="BK347" s="11"/>
      <c r="BL347" s="11"/>
    </row>
    <row r="348" spans="2:64" s="115" customFormat="1" ht="18" customHeight="1">
      <c r="B348" s="48" t="e">
        <f>VLOOKUP(A328,#REF!,53,FALSE)</f>
        <v>#REF!</v>
      </c>
      <c r="C348" s="48" t="e">
        <f>VLOOKUP(A328,#REF!,54,FALSE)</f>
        <v>#REF!</v>
      </c>
      <c r="D348" s="48" t="e">
        <f>VLOOKUP(A328,#REF!,55,FALSE)</f>
        <v>#REF!</v>
      </c>
      <c r="E348" s="48" t="e">
        <f>VLOOKUP(A328,#REF!,56,FALSE)</f>
        <v>#REF!</v>
      </c>
      <c r="F348" s="48" t="e">
        <f>VLOOKUP(A328,#REF!,57,FALSE)</f>
        <v>#REF!</v>
      </c>
      <c r="G348" s="48" t="e">
        <f>VLOOKUP(A328,#REF!,58,FALSE)</f>
        <v>#REF!</v>
      </c>
      <c r="H348" s="48" t="e">
        <f>VLOOKUP(A328,#REF!,59,FALSE)</f>
        <v>#REF!</v>
      </c>
      <c r="I348" s="48" t="e">
        <f>VLOOKUP(A328,#REF!,60,FALSE)</f>
        <v>#REF!</v>
      </c>
      <c r="J348" s="48" t="e">
        <f>VLOOKUP(A328,#REF!,61,FALSE)</f>
        <v>#REF!</v>
      </c>
      <c r="K348" s="48" t="e">
        <f>VLOOKUP(A328,#REF!,62,FALSE)</f>
        <v>#REF!</v>
      </c>
      <c r="L348" s="48" t="e">
        <f>VLOOKUP(A328,#REF!,63,FALSE)</f>
        <v>#REF!</v>
      </c>
      <c r="M348" s="48" t="e">
        <f>VLOOKUP(A328,#REF!,64,FALSE)</f>
        <v>#REF!</v>
      </c>
      <c r="N348" s="48" t="e">
        <f>VLOOKUP(A328,#REF!,65,FALSE)</f>
        <v>#REF!</v>
      </c>
      <c r="O348" s="48" t="e">
        <f>VLOOKUP(A328,#REF!,66,FALSE)</f>
        <v>#REF!</v>
      </c>
      <c r="P348" s="48" t="e">
        <f>VLOOKUP(A328,#REF!,67,FALSE)</f>
        <v>#REF!</v>
      </c>
      <c r="Q348" s="48" t="e">
        <f>VLOOKUP(A328,#REF!,68,FALSE)</f>
        <v>#REF!</v>
      </c>
      <c r="R348" s="48" t="e">
        <f>VLOOKUP(A328,#REF!,69,FALSE)</f>
        <v>#REF!</v>
      </c>
      <c r="S348" s="48" t="e">
        <f>VLOOKUP(A328,#REF!,70,FALSE)</f>
        <v>#REF!</v>
      </c>
      <c r="T348" s="48" t="e">
        <f>VLOOKUP(A328,#REF!,71,FALSE)</f>
        <v>#REF!</v>
      </c>
      <c r="U348" s="48" t="e">
        <f>VLOOKUP(A328,#REF!,72,FALSE)</f>
        <v>#REF!</v>
      </c>
      <c r="V348" s="48" t="e">
        <f>VLOOKUP(A328,#REF!,73,FALSE)</f>
        <v>#REF!</v>
      </c>
      <c r="W348" s="48" t="e">
        <f>VLOOKUP(A328,#REF!,74,FALSE)</f>
        <v>#REF!</v>
      </c>
      <c r="X348" s="48" t="e">
        <f>VLOOKUP(A328,#REF!,75,FALSE)</f>
        <v>#REF!</v>
      </c>
      <c r="Y348" s="48" t="e">
        <f>VLOOKUP(A328,#REF!,76,FALSE)</f>
        <v>#REF!</v>
      </c>
      <c r="Z348" s="48" t="e">
        <f>VLOOKUP(A328,#REF!,77,FALSE)</f>
        <v>#REF!</v>
      </c>
      <c r="AA348" s="48" t="e">
        <f>VLOOKUP(A328,#REF!,78,FALSE)</f>
        <v>#REF!</v>
      </c>
      <c r="AB348" s="48" t="e">
        <f>VLOOKUP(A328,#REF!,79,FALSE)</f>
        <v>#REF!</v>
      </c>
      <c r="AC348" s="48" t="e">
        <f>VLOOKUP(A328,#REF!,80,FALSE)</f>
        <v>#REF!</v>
      </c>
      <c r="AD348" s="48" t="e">
        <f>VLOOKUP(A328,#REF!,81,FALSE)</f>
        <v>#REF!</v>
      </c>
      <c r="AE348" s="48" t="e">
        <f>VLOOKUP(A328,#REF!,82,FALSE)</f>
        <v>#REF!</v>
      </c>
      <c r="AF348" s="48" t="e">
        <f>VLOOKUP(A328,#REF!,83,FALSE)</f>
        <v>#REF!</v>
      </c>
      <c r="AG348" s="117"/>
      <c r="AH348" s="117"/>
      <c r="AI348" s="117"/>
      <c r="AJ348" s="117"/>
      <c r="AK348" s="117"/>
      <c r="AL348" s="117"/>
      <c r="AM348" s="117"/>
      <c r="AN348" s="117"/>
      <c r="AO348" s="117"/>
      <c r="AP348" s="117"/>
      <c r="AQ348" s="117"/>
      <c r="AR348" s="117"/>
      <c r="AS348" s="117"/>
      <c r="AT348" s="117"/>
      <c r="AU348" s="117"/>
      <c r="AV348" s="117"/>
      <c r="AW348" s="117"/>
      <c r="AX348" s="117"/>
      <c r="AY348" s="117"/>
      <c r="AZ348" s="117"/>
      <c r="BA348" s="117"/>
      <c r="BB348" s="117"/>
      <c r="BC348" s="117"/>
      <c r="BD348" s="117"/>
      <c r="BE348" s="117"/>
      <c r="BF348" s="117"/>
      <c r="BG348" s="117"/>
      <c r="BH348" s="117"/>
      <c r="BI348" s="117"/>
      <c r="BJ348" s="117"/>
      <c r="BK348" s="117"/>
      <c r="BL348" s="117"/>
    </row>
    <row r="349" spans="2:64" s="66" customFormat="1" ht="18" customHeight="1">
      <c r="B349" s="48" t="e">
        <f>VLOOKUP(A328,#REF!,277,FALSE)</f>
        <v>#REF!</v>
      </c>
      <c r="C349" s="48" t="e">
        <f>VLOOKUP(A328,#REF!,279,FALSE)</f>
        <v>#REF!</v>
      </c>
      <c r="D349" s="48" t="e">
        <f>VLOOKUP(A328,#REF!,281,FALSE)</f>
        <v>#REF!</v>
      </c>
      <c r="E349" s="48" t="e">
        <f>VLOOKUP(A328,#REF!,283,FALSE)</f>
        <v>#REF!</v>
      </c>
      <c r="F349" s="48" t="e">
        <f>VLOOKUP(A328,#REF!,285,FALSE)</f>
        <v>#REF!</v>
      </c>
      <c r="G349" s="48" t="e">
        <f>VLOOKUP(A328,#REF!,287,FALSE)</f>
        <v>#REF!</v>
      </c>
      <c r="H349" s="48" t="e">
        <f>VLOOKUP(A328,#REF!,289,FALSE)</f>
        <v>#REF!</v>
      </c>
      <c r="I349" s="48" t="e">
        <f>VLOOKUP(A328,#REF!,291,FALSE)</f>
        <v>#REF!</v>
      </c>
      <c r="J349" s="48" t="e">
        <f>VLOOKUP(A328,#REF!,293,FALSE)</f>
        <v>#REF!</v>
      </c>
      <c r="K349" s="48" t="e">
        <f>VLOOKUP(A328,#REF!,295,FALSE)</f>
        <v>#REF!</v>
      </c>
      <c r="L349" s="48" t="e">
        <f>VLOOKUP(A328,#REF!,297,FALSE)</f>
        <v>#REF!</v>
      </c>
      <c r="M349" s="48" t="e">
        <f>VLOOKUP(A328,#REF!,299,FALSE)</f>
        <v>#REF!</v>
      </c>
      <c r="N349" s="48" t="e">
        <f>VLOOKUP(A328,#REF!,301,FALSE)</f>
        <v>#REF!</v>
      </c>
      <c r="O349" s="48" t="e">
        <f>VLOOKUP(A328,#REF!,303,FALSE)</f>
        <v>#REF!</v>
      </c>
      <c r="P349" s="48" t="e">
        <f>VLOOKUP(A328,#REF!,305,FALSE)</f>
        <v>#REF!</v>
      </c>
      <c r="Q349" s="48" t="e">
        <f>VLOOKUP(A328,#REF!,307,FALSE)</f>
        <v>#REF!</v>
      </c>
      <c r="R349" s="48" t="e">
        <f>VLOOKUP(A328,#REF!,309,FALSE)</f>
        <v>#REF!</v>
      </c>
      <c r="S349" s="48" t="e">
        <f>VLOOKUP(A328,#REF!,311,FALSE)</f>
        <v>#REF!</v>
      </c>
      <c r="T349" s="48" t="e">
        <f>VLOOKUP(A328,#REF!,313,FALSE)</f>
        <v>#REF!</v>
      </c>
      <c r="U349" s="48" t="e">
        <f>VLOOKUP(A328,#REF!,315,FALSE)</f>
        <v>#REF!</v>
      </c>
      <c r="V349" s="48" t="e">
        <f>VLOOKUP(A328,#REF!,317,FALSE)</f>
        <v>#REF!</v>
      </c>
      <c r="W349" s="48" t="e">
        <f>VLOOKUP(A328,#REF!,319,FALSE)</f>
        <v>#REF!</v>
      </c>
      <c r="X349" s="48" t="e">
        <f>VLOOKUP(A328,#REF!,321,FALSE)</f>
        <v>#REF!</v>
      </c>
      <c r="Y349" s="48" t="e">
        <f>VLOOKUP(A328,#REF!,323,FALSE)</f>
        <v>#REF!</v>
      </c>
      <c r="Z349" s="48" t="e">
        <f>VLOOKUP(A328,#REF!,325,FALSE)</f>
        <v>#REF!</v>
      </c>
      <c r="AA349" s="48" t="e">
        <f>VLOOKUP(A328,#REF!,327,FALSE)</f>
        <v>#REF!</v>
      </c>
      <c r="AB349" s="48" t="e">
        <f>VLOOKUP(A328,#REF!,329,FALSE)</f>
        <v>#REF!</v>
      </c>
      <c r="AC349" s="48" t="e">
        <f>VLOOKUP(A328,#REF!,331,FALSE)</f>
        <v>#REF!</v>
      </c>
      <c r="AD349" s="48" t="e">
        <f>VLOOKUP(A328,#REF!,333,FALSE)</f>
        <v>#REF!</v>
      </c>
      <c r="AE349" s="48" t="e">
        <f>VLOOKUP(A328,#REF!,335,FALSE)</f>
        <v>#REF!</v>
      </c>
      <c r="AF349" s="48" t="e">
        <f>VLOOKUP(A328,#REF!,337,FALSE)</f>
        <v>#REF!</v>
      </c>
      <c r="AG349" s="64"/>
      <c r="AH349" s="64"/>
      <c r="AI349" s="64"/>
      <c r="AJ349" s="64"/>
      <c r="AK349" s="64"/>
      <c r="AL349" s="64"/>
      <c r="AM349" s="64"/>
      <c r="AN349" s="64"/>
      <c r="AO349" s="64"/>
      <c r="AP349" s="64"/>
      <c r="AQ349" s="64"/>
      <c r="AR349" s="64"/>
      <c r="AS349" s="64"/>
      <c r="AT349" s="64"/>
      <c r="AU349" s="64"/>
      <c r="AV349" s="64"/>
      <c r="AW349" s="64"/>
      <c r="AX349" s="64"/>
      <c r="AY349" s="64"/>
      <c r="AZ349" s="64"/>
      <c r="BA349" s="64"/>
      <c r="BB349" s="64"/>
      <c r="BC349" s="64"/>
      <c r="BD349" s="64"/>
      <c r="BE349" s="64"/>
      <c r="BF349" s="64"/>
      <c r="BG349" s="64"/>
      <c r="BH349" s="64"/>
      <c r="BI349" s="64"/>
      <c r="BJ349" s="64"/>
      <c r="BK349" s="64"/>
      <c r="BL349" s="64"/>
    </row>
    <row r="350" spans="2:64" s="66" customFormat="1" ht="18" customHeight="1">
      <c r="B350" s="980"/>
      <c r="C350" s="980"/>
      <c r="D350" s="980"/>
      <c r="E350" s="980"/>
      <c r="F350" s="980"/>
      <c r="G350" s="980"/>
      <c r="H350" s="980"/>
      <c r="I350" s="980"/>
      <c r="J350" s="980"/>
      <c r="K350" s="980"/>
      <c r="L350" s="980"/>
      <c r="M350" s="980"/>
      <c r="N350" s="980"/>
      <c r="O350" s="980"/>
      <c r="P350" s="980"/>
      <c r="Q350" s="980"/>
      <c r="R350" s="980"/>
      <c r="S350" s="980"/>
      <c r="T350" s="980"/>
      <c r="U350" s="980"/>
      <c r="V350" s="980"/>
      <c r="W350" s="980"/>
      <c r="X350" s="980"/>
      <c r="Y350" s="980"/>
      <c r="Z350" s="980"/>
      <c r="AA350" s="980"/>
      <c r="AB350" s="980"/>
      <c r="AC350" s="980"/>
      <c r="AD350" s="980"/>
      <c r="AE350" s="980"/>
      <c r="AF350" s="980"/>
      <c r="AG350" s="65"/>
      <c r="AH350" s="64"/>
      <c r="AI350" s="64"/>
      <c r="AJ350" s="64"/>
      <c r="AK350" s="64"/>
      <c r="AL350" s="64"/>
      <c r="AM350" s="64"/>
      <c r="AN350" s="64"/>
      <c r="AO350" s="64"/>
      <c r="AP350" s="64"/>
      <c r="AQ350" s="64"/>
      <c r="AR350" s="64"/>
      <c r="AS350" s="64"/>
      <c r="AT350" s="64"/>
      <c r="AU350" s="64"/>
      <c r="AV350" s="64"/>
      <c r="AW350" s="64"/>
      <c r="AX350" s="64"/>
      <c r="AY350" s="64"/>
      <c r="AZ350" s="64"/>
      <c r="BA350" s="64"/>
      <c r="BB350" s="64"/>
      <c r="BC350" s="64"/>
      <c r="BD350" s="64"/>
      <c r="BE350" s="64"/>
      <c r="BF350" s="64"/>
      <c r="BG350" s="64"/>
      <c r="BH350" s="64"/>
      <c r="BI350" s="64"/>
      <c r="BJ350" s="64"/>
      <c r="BK350" s="64"/>
      <c r="BL350" s="64"/>
    </row>
    <row r="351" spans="2:64" s="43" customFormat="1" ht="18" customHeight="1">
      <c r="B351" s="880" t="s">
        <v>826</v>
      </c>
      <c r="C351" s="880"/>
      <c r="D351" s="880"/>
      <c r="E351" s="880"/>
      <c r="F351" s="880"/>
      <c r="G351" s="880"/>
      <c r="H351" s="880"/>
      <c r="I351" s="880"/>
      <c r="J351" s="880"/>
      <c r="K351" s="880"/>
      <c r="L351" s="880"/>
      <c r="M351" s="880"/>
      <c r="N351" s="880"/>
      <c r="O351" s="880"/>
      <c r="P351" s="880"/>
      <c r="Q351" s="880"/>
      <c r="R351" s="880"/>
      <c r="S351" s="880"/>
      <c r="T351" s="880"/>
      <c r="U351" s="880"/>
      <c r="V351" s="880"/>
      <c r="W351" s="880"/>
      <c r="X351" s="880"/>
      <c r="Y351" s="880"/>
      <c r="Z351" s="880"/>
      <c r="AA351" s="880"/>
      <c r="AB351" s="880"/>
      <c r="AC351" s="880"/>
      <c r="AD351" s="880"/>
      <c r="AE351" s="880"/>
      <c r="AF351" s="880"/>
      <c r="AG351" s="33"/>
      <c r="AH351" s="33"/>
      <c r="AI351" s="33"/>
      <c r="AJ351" s="33"/>
      <c r="AK351" s="33"/>
      <c r="AL351" s="33"/>
      <c r="AM351" s="33"/>
      <c r="AN351" s="33"/>
      <c r="AO351" s="33"/>
      <c r="AP351" s="33"/>
      <c r="AQ351" s="33"/>
      <c r="AR351" s="33"/>
      <c r="AS351" s="33"/>
      <c r="AT351" s="33"/>
      <c r="AU351" s="33"/>
      <c r="AV351" s="33"/>
      <c r="AW351" s="33"/>
      <c r="AX351" s="33"/>
      <c r="AY351" s="33"/>
      <c r="AZ351" s="33"/>
      <c r="BA351" s="33"/>
      <c r="BB351" s="33"/>
      <c r="BC351" s="33"/>
      <c r="BD351" s="33"/>
      <c r="BE351" s="33"/>
      <c r="BF351" s="33"/>
      <c r="BG351" s="33"/>
      <c r="BH351" s="33"/>
      <c r="BI351" s="33"/>
      <c r="BJ351" s="33"/>
      <c r="BK351" s="33"/>
      <c r="BL351" s="33"/>
    </row>
    <row r="352" spans="2:64" s="43" customFormat="1" ht="18" customHeight="1">
      <c r="B352" s="15" t="s">
        <v>80</v>
      </c>
      <c r="C352" s="16"/>
      <c r="D352" s="16"/>
      <c r="E352" s="16"/>
      <c r="F352" s="16"/>
      <c r="G352" s="216"/>
      <c r="H352" s="201"/>
      <c r="I352" s="201"/>
      <c r="J352" s="201"/>
      <c r="K352" s="202"/>
      <c r="L352" s="201"/>
      <c r="M352" s="201"/>
      <c r="N352" s="201"/>
      <c r="O352" s="270"/>
      <c r="P352" s="270"/>
      <c r="Q352" s="201"/>
      <c r="R352" s="201"/>
      <c r="S352" s="201"/>
      <c r="T352" s="201"/>
      <c r="U352" s="201"/>
      <c r="V352" s="201"/>
      <c r="W352" s="270"/>
      <c r="X352" s="984" t="str">
        <f>X327</f>
        <v>វិច្ឆិកា ឆ្នាំ ២០២៣</v>
      </c>
      <c r="Y352" s="985"/>
      <c r="Z352" s="985"/>
      <c r="AA352" s="985"/>
      <c r="AB352" s="985"/>
      <c r="AC352" s="985"/>
      <c r="AD352" s="985"/>
      <c r="AE352" s="985"/>
      <c r="AF352" s="986"/>
      <c r="AG352" s="33"/>
      <c r="AH352" s="33"/>
      <c r="AI352" s="33"/>
      <c r="AJ352" s="33"/>
      <c r="AK352" s="33"/>
      <c r="AL352" s="33"/>
      <c r="AM352" s="33"/>
      <c r="AN352" s="33"/>
      <c r="AO352" s="33"/>
      <c r="AP352" s="33"/>
      <c r="AQ352" s="33"/>
      <c r="AR352" s="33"/>
      <c r="AS352" s="33"/>
      <c r="AT352" s="33"/>
      <c r="AU352" s="33"/>
      <c r="AV352" s="33"/>
      <c r="AW352" s="33"/>
      <c r="AX352" s="33"/>
      <c r="AY352" s="33"/>
      <c r="AZ352" s="33"/>
      <c r="BA352" s="33"/>
      <c r="BB352" s="33"/>
      <c r="BC352" s="33"/>
      <c r="BD352" s="33"/>
      <c r="BE352" s="33"/>
      <c r="BF352" s="33"/>
      <c r="BG352" s="33"/>
      <c r="BH352" s="33"/>
      <c r="BI352" s="33"/>
      <c r="BJ352" s="33"/>
      <c r="BK352" s="33"/>
      <c r="BL352" s="33"/>
    </row>
    <row r="353" spans="1:64" s="43" customFormat="1" ht="18" customHeight="1">
      <c r="A353" s="43" t="e">
        <f>#REF!</f>
        <v>#REF!</v>
      </c>
      <c r="B353" s="20" t="s">
        <v>176</v>
      </c>
      <c r="C353" s="3"/>
      <c r="D353" s="3"/>
      <c r="E353" s="3"/>
      <c r="F353" s="3"/>
      <c r="G353" s="217"/>
      <c r="H353" s="271"/>
      <c r="I353" s="217"/>
      <c r="J353" s="271"/>
      <c r="K353" s="991" t="e">
        <f>VLOOKUP(A353,'Payroll master 总表'!B:AY,3,FALSE)</f>
        <v>#REF!</v>
      </c>
      <c r="L353" s="992"/>
      <c r="M353" s="992"/>
      <c r="N353" s="993"/>
      <c r="O353" s="272" t="s">
        <v>183</v>
      </c>
      <c r="P353" s="273"/>
      <c r="Q353" s="203"/>
      <c r="R353" s="203"/>
      <c r="S353" s="203"/>
      <c r="T353" s="994" t="e">
        <f>#REF!</f>
        <v>#REF!</v>
      </c>
      <c r="U353" s="994"/>
      <c r="V353" s="217"/>
      <c r="W353" s="274"/>
      <c r="X353" s="275" t="s">
        <v>279</v>
      </c>
      <c r="Y353" s="203"/>
      <c r="Z353" s="203"/>
      <c r="AA353" s="203"/>
      <c r="AB353" s="227"/>
      <c r="AC353" s="75"/>
      <c r="AD353" s="139" t="e">
        <f>VLOOKUP(A353,'Payroll master 总表'!B:AY,39,FALSE)</f>
        <v>#REF!</v>
      </c>
      <c r="AE353" s="23" t="s">
        <v>82</v>
      </c>
      <c r="AF353" s="244"/>
      <c r="AG353" s="33"/>
      <c r="AH353" s="33"/>
      <c r="AI353" s="33"/>
      <c r="AJ353" s="33"/>
      <c r="AK353" s="33"/>
      <c r="AL353" s="33"/>
      <c r="AM353" s="33"/>
      <c r="AN353" s="33"/>
      <c r="AO353" s="33"/>
      <c r="AP353" s="33"/>
      <c r="AQ353" s="33"/>
      <c r="AR353" s="33"/>
      <c r="AS353" s="33"/>
      <c r="AT353" s="33"/>
      <c r="AU353" s="33"/>
      <c r="AV353" s="33"/>
      <c r="AW353" s="33"/>
      <c r="AX353" s="33"/>
      <c r="AY353" s="33"/>
      <c r="AZ353" s="33"/>
      <c r="BA353" s="33"/>
      <c r="BB353" s="33"/>
      <c r="BC353" s="33"/>
      <c r="BD353" s="33"/>
      <c r="BE353" s="33"/>
      <c r="BF353" s="33"/>
      <c r="BG353" s="33"/>
      <c r="BH353" s="33"/>
      <c r="BI353" s="33"/>
      <c r="BJ353" s="33"/>
      <c r="BK353" s="33"/>
      <c r="BL353" s="33"/>
    </row>
    <row r="354" spans="1:64" s="43" customFormat="1" ht="18" customHeight="1">
      <c r="B354" s="55" t="s">
        <v>177</v>
      </c>
      <c r="C354" s="28"/>
      <c r="D354" s="28"/>
      <c r="E354" s="28"/>
      <c r="F354" s="21"/>
      <c r="G354" s="206"/>
      <c r="H354" s="206"/>
      <c r="I354" s="206"/>
      <c r="J354" s="206"/>
      <c r="K354" s="995" t="e">
        <f>VLOOKUP(A353,'Payroll master 总表'!B:AY,1,FALSE)</f>
        <v>#REF!</v>
      </c>
      <c r="L354" s="996"/>
      <c r="M354" s="206"/>
      <c r="N354" s="208"/>
      <c r="O354" s="276" t="s">
        <v>184</v>
      </c>
      <c r="P354" s="273"/>
      <c r="Q354" s="218"/>
      <c r="R354" s="218"/>
      <c r="S354" s="218"/>
      <c r="T354" s="199"/>
      <c r="U354" s="222" t="e">
        <f>VLOOKUP(A353,'Payroll master 总表'!B:AY,15,FALSE)</f>
        <v>#REF!</v>
      </c>
      <c r="V354" s="222"/>
      <c r="W354" s="208"/>
      <c r="X354" s="278" t="s">
        <v>187</v>
      </c>
      <c r="Y354" s="218"/>
      <c r="Z354" s="218"/>
      <c r="AA354" s="218"/>
      <c r="AB354" s="209"/>
      <c r="AC354" s="26"/>
      <c r="AD354" s="139" t="e">
        <f>VLOOKUP(A353,'Payroll master 总表'!B:AY,35,FALSE)</f>
        <v>#REF!</v>
      </c>
      <c r="AE354" s="23" t="s">
        <v>82</v>
      </c>
      <c r="AF354" s="103"/>
      <c r="AG354" s="33"/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3"/>
      <c r="AX354" s="33"/>
      <c r="AY354" s="33"/>
      <c r="AZ354" s="33"/>
      <c r="BA354" s="33"/>
      <c r="BB354" s="33"/>
      <c r="BC354" s="33"/>
      <c r="BD354" s="33"/>
      <c r="BE354" s="33"/>
      <c r="BF354" s="33"/>
      <c r="BG354" s="33"/>
      <c r="BH354" s="33"/>
      <c r="BI354" s="33"/>
      <c r="BJ354" s="33"/>
      <c r="BK354" s="33"/>
      <c r="BL354" s="33"/>
    </row>
    <row r="355" spans="1:64" s="43" customFormat="1" ht="18" customHeight="1">
      <c r="B355" s="24" t="s">
        <v>178</v>
      </c>
      <c r="C355" s="22"/>
      <c r="D355" s="25"/>
      <c r="E355" s="21"/>
      <c r="F355" s="21"/>
      <c r="G355" s="206"/>
      <c r="H355" s="206"/>
      <c r="I355" s="206"/>
      <c r="J355" s="206"/>
      <c r="K355" s="995" t="e">
        <f>VLOOKUP(A353,'Payroll master 总表'!B:AY,5,FALSE)</f>
        <v>#REF!</v>
      </c>
      <c r="L355" s="996"/>
      <c r="M355" s="206"/>
      <c r="N355" s="208"/>
      <c r="O355" s="205" t="s">
        <v>198</v>
      </c>
      <c r="P355" s="273"/>
      <c r="Q355" s="218"/>
      <c r="R355" s="218"/>
      <c r="S355" s="218"/>
      <c r="T355" s="206"/>
      <c r="U355" s="997" t="e">
        <f>VLOOKUP(A353,'Payroll master 总表'!B:AY,8,FALSE)</f>
        <v>#REF!</v>
      </c>
      <c r="V355" s="997"/>
      <c r="W355" s="998"/>
      <c r="X355" s="278" t="s">
        <v>185</v>
      </c>
      <c r="Y355" s="218"/>
      <c r="Z355" s="218"/>
      <c r="AA355" s="218"/>
      <c r="AB355" s="209"/>
      <c r="AC355" s="26"/>
      <c r="AD355" s="139" t="e">
        <f>VLOOKUP(A353,'Payroll master 总表'!B:AY,34,FALSE)</f>
        <v>#REF!</v>
      </c>
      <c r="AE355" s="23" t="s">
        <v>82</v>
      </c>
      <c r="AF355" s="103"/>
      <c r="AG355" s="33"/>
      <c r="AH355" s="33"/>
      <c r="AI355" s="33"/>
      <c r="AJ355" s="33"/>
      <c r="AK355" s="33"/>
      <c r="AL355" s="33"/>
      <c r="AM355" s="33"/>
      <c r="AN355" s="33"/>
      <c r="AO355" s="33"/>
      <c r="AP355" s="33"/>
      <c r="AQ355" s="33"/>
      <c r="AR355" s="33"/>
      <c r="AS355" s="33"/>
      <c r="AT355" s="33"/>
      <c r="AU355" s="33"/>
      <c r="AV355" s="33"/>
      <c r="AW355" s="33"/>
      <c r="AX355" s="33"/>
      <c r="AY355" s="33"/>
      <c r="AZ355" s="33"/>
      <c r="BA355" s="33"/>
      <c r="BB355" s="33"/>
      <c r="BC355" s="33"/>
      <c r="BD355" s="33"/>
      <c r="BE355" s="33"/>
      <c r="BF355" s="33"/>
      <c r="BG355" s="33"/>
      <c r="BH355" s="33"/>
      <c r="BI355" s="33"/>
      <c r="BJ355" s="33"/>
      <c r="BK355" s="33"/>
      <c r="BL355" s="33"/>
    </row>
    <row r="356" spans="1:64" s="43" customFormat="1" ht="18" customHeight="1">
      <c r="B356" s="58"/>
      <c r="C356" s="28"/>
      <c r="D356" s="28"/>
      <c r="E356" s="28"/>
      <c r="F356" s="28"/>
      <c r="G356" s="206"/>
      <c r="H356" s="206"/>
      <c r="I356" s="206"/>
      <c r="J356" s="206"/>
      <c r="K356" s="280"/>
      <c r="L356" s="281" t="s">
        <v>76</v>
      </c>
      <c r="M356" s="206"/>
      <c r="N356" s="208"/>
      <c r="O356" s="278" t="s">
        <v>199</v>
      </c>
      <c r="P356" s="273"/>
      <c r="Q356" s="218"/>
      <c r="R356" s="218"/>
      <c r="S356" s="218"/>
      <c r="T356" s="218"/>
      <c r="U356" s="218"/>
      <c r="V356" s="218"/>
      <c r="W356" s="230"/>
      <c r="X356" s="278" t="s">
        <v>753</v>
      </c>
      <c r="Y356" s="218"/>
      <c r="Z356" s="218"/>
      <c r="AA356" s="218"/>
      <c r="AB356" s="209"/>
      <c r="AC356" s="26"/>
      <c r="AD356" s="139" t="e">
        <f>VLOOKUP(A353,'Payroll master 总表'!B:AY,33,FALSE)</f>
        <v>#REF!</v>
      </c>
      <c r="AE356" s="23" t="s">
        <v>82</v>
      </c>
      <c r="AF356" s="103"/>
      <c r="AG356" s="33"/>
      <c r="AH356" s="33"/>
      <c r="AI356" s="33"/>
      <c r="AJ356" s="33"/>
      <c r="AK356" s="33"/>
      <c r="AL356" s="33"/>
      <c r="AM356" s="33"/>
      <c r="AN356" s="33"/>
      <c r="AO356" s="33"/>
      <c r="AP356" s="33"/>
      <c r="AQ356" s="33"/>
      <c r="AR356" s="33"/>
      <c r="AS356" s="33"/>
      <c r="AT356" s="33"/>
      <c r="AU356" s="33"/>
      <c r="AV356" s="33"/>
      <c r="AW356" s="33"/>
      <c r="AX356" s="33"/>
      <c r="AY356" s="33"/>
      <c r="AZ356" s="33"/>
      <c r="BA356" s="33"/>
      <c r="BB356" s="33"/>
      <c r="BC356" s="33"/>
      <c r="BD356" s="33"/>
      <c r="BE356" s="33"/>
      <c r="BF356" s="33"/>
      <c r="BG356" s="33"/>
      <c r="BH356" s="33"/>
      <c r="BI356" s="33"/>
      <c r="BJ356" s="33"/>
      <c r="BK356" s="33"/>
      <c r="BL356" s="33"/>
    </row>
    <row r="357" spans="1:64" s="43" customFormat="1" ht="18" customHeight="1">
      <c r="B357" s="54" t="s">
        <v>196</v>
      </c>
      <c r="C357" s="28"/>
      <c r="D357" s="28"/>
      <c r="E357" s="28"/>
      <c r="F357" s="28"/>
      <c r="G357" s="206"/>
      <c r="H357" s="206"/>
      <c r="I357" s="206"/>
      <c r="J357" s="206"/>
      <c r="K357" s="280"/>
      <c r="L357" s="282" t="e">
        <f>VLOOKUP(A353,'Payroll master 总表'!B:AY,18,FALSE)</f>
        <v>#REF!</v>
      </c>
      <c r="M357" s="206"/>
      <c r="N357" s="208"/>
      <c r="O357" s="283"/>
      <c r="P357" s="273"/>
      <c r="Q357" s="223"/>
      <c r="R357" s="987" t="e">
        <f>U354/26*L357</f>
        <v>#REF!</v>
      </c>
      <c r="S357" s="987"/>
      <c r="T357" s="284" t="s">
        <v>82</v>
      </c>
      <c r="U357" s="223"/>
      <c r="V357" s="223"/>
      <c r="W357" s="285"/>
      <c r="X357" s="278" t="s">
        <v>186</v>
      </c>
      <c r="Y357" s="218"/>
      <c r="Z357" s="218"/>
      <c r="AA357" s="218"/>
      <c r="AB357" s="209"/>
      <c r="AC357" s="26"/>
      <c r="AD357" s="139" t="e">
        <f>VLOOKUP(A353,'Payroll master 总表'!B:AY,37,FALSE)+'Payroll master 总表'!AM22</f>
        <v>#REF!</v>
      </c>
      <c r="AE357" s="23" t="s">
        <v>82</v>
      </c>
      <c r="AF357" s="103"/>
      <c r="AG357" s="33"/>
      <c r="AH357" s="33"/>
      <c r="AI357" s="33"/>
      <c r="AJ357" s="33"/>
      <c r="AK357" s="33"/>
      <c r="AL357" s="33"/>
      <c r="AM357" s="33"/>
      <c r="AN357" s="33"/>
      <c r="AO357" s="33"/>
      <c r="AP357" s="33"/>
      <c r="AQ357" s="33"/>
      <c r="AR357" s="33"/>
      <c r="AS357" s="33"/>
      <c r="AT357" s="33"/>
      <c r="AU357" s="33"/>
      <c r="AV357" s="33"/>
      <c r="AW357" s="33"/>
      <c r="AX357" s="33"/>
      <c r="AY357" s="33"/>
      <c r="AZ357" s="33"/>
      <c r="BA357" s="33"/>
      <c r="BB357" s="33"/>
      <c r="BC357" s="33"/>
      <c r="BD357" s="33"/>
      <c r="BE357" s="33"/>
      <c r="BF357" s="33"/>
      <c r="BG357" s="33"/>
      <c r="BH357" s="33"/>
      <c r="BI357" s="33"/>
      <c r="BJ357" s="33"/>
      <c r="BK357" s="33"/>
      <c r="BL357" s="33"/>
    </row>
    <row r="358" spans="1:64" s="43" customFormat="1" ht="18" customHeight="1">
      <c r="B358" s="27" t="s">
        <v>528</v>
      </c>
      <c r="C358" s="28"/>
      <c r="D358" s="28"/>
      <c r="E358" s="28"/>
      <c r="F358" s="28"/>
      <c r="G358" s="206"/>
      <c r="H358" s="206"/>
      <c r="I358" s="206"/>
      <c r="J358" s="206"/>
      <c r="K358" s="280"/>
      <c r="L358" s="282" t="e">
        <f>VLOOKUP(A353,'Payroll master 总表'!B:AY,21,FALSE)</f>
        <v>#REF!</v>
      </c>
      <c r="M358" s="206"/>
      <c r="N358" s="208"/>
      <c r="O358" s="283"/>
      <c r="P358" s="273"/>
      <c r="Q358" s="223"/>
      <c r="R358" s="987" t="e">
        <f>VLOOKUP(A353,'Payroll master 总表'!B:AY,29,FALSE)</f>
        <v>#REF!</v>
      </c>
      <c r="S358" s="987"/>
      <c r="T358" s="284" t="s">
        <v>82</v>
      </c>
      <c r="U358" s="223"/>
      <c r="V358" s="223"/>
      <c r="W358" s="285"/>
      <c r="X358" s="278" t="s">
        <v>455</v>
      </c>
      <c r="Y358" s="218"/>
      <c r="Z358" s="218"/>
      <c r="AA358" s="218"/>
      <c r="AB358" s="209"/>
      <c r="AC358" s="26"/>
      <c r="AD358" s="139" t="e">
        <f>VLOOKUP(A353,'Payroll master 总表'!B:AY,32,FALSE)</f>
        <v>#REF!</v>
      </c>
      <c r="AE358" s="23" t="s">
        <v>82</v>
      </c>
      <c r="AF358" s="103"/>
      <c r="AG358" s="33"/>
      <c r="AH358" s="33"/>
      <c r="AI358" s="33"/>
      <c r="AJ358" s="33"/>
      <c r="AK358" s="33"/>
      <c r="AL358" s="33"/>
      <c r="AM358" s="33"/>
      <c r="AN358" s="33"/>
      <c r="AO358" s="33"/>
      <c r="AP358" s="33"/>
      <c r="AQ358" s="33"/>
      <c r="AR358" s="33"/>
      <c r="AS358" s="33"/>
      <c r="AT358" s="33"/>
      <c r="AU358" s="33"/>
      <c r="AV358" s="33"/>
      <c r="AW358" s="33"/>
      <c r="AX358" s="33"/>
      <c r="AY358" s="33"/>
      <c r="AZ358" s="33"/>
      <c r="BA358" s="33"/>
      <c r="BB358" s="33"/>
      <c r="BC358" s="33"/>
      <c r="BD358" s="33"/>
      <c r="BE358" s="33"/>
      <c r="BF358" s="33"/>
      <c r="BG358" s="33"/>
      <c r="BH358" s="33"/>
      <c r="BI358" s="33"/>
      <c r="BJ358" s="33"/>
      <c r="BK358" s="33"/>
      <c r="BL358" s="33"/>
    </row>
    <row r="359" spans="1:64" s="43" customFormat="1" ht="18" customHeight="1">
      <c r="B359" s="58" t="s">
        <v>534</v>
      </c>
      <c r="C359" s="28"/>
      <c r="D359" s="28"/>
      <c r="E359" s="28"/>
      <c r="F359" s="28"/>
      <c r="G359" s="206"/>
      <c r="H359" s="206"/>
      <c r="I359" s="206"/>
      <c r="J359" s="206"/>
      <c r="K359" s="280"/>
      <c r="L359" s="282" t="e">
        <f>VLOOKUP(A353,'Payroll master 总表'!B:AY,20,FALSE)</f>
        <v>#REF!</v>
      </c>
      <c r="M359" s="206"/>
      <c r="N359" s="208"/>
      <c r="O359" s="283"/>
      <c r="P359" s="273"/>
      <c r="Q359" s="223"/>
      <c r="R359" s="987" t="e">
        <f>VLOOKUP(A353,'Payroll master 总表'!B:AY,27,FALSE)</f>
        <v>#REF!</v>
      </c>
      <c r="S359" s="987"/>
      <c r="T359" s="284" t="s">
        <v>82</v>
      </c>
      <c r="U359" s="223"/>
      <c r="V359" s="223"/>
      <c r="W359" s="285"/>
      <c r="X359" s="278" t="s">
        <v>189</v>
      </c>
      <c r="Y359" s="218"/>
      <c r="Z359" s="218"/>
      <c r="AA359" s="218"/>
      <c r="AB359" s="209"/>
      <c r="AC359" s="26"/>
      <c r="AD359" s="139" t="e">
        <f>VLOOKUP(A353,'Payroll master 总表'!B:AY,31,FALSE)</f>
        <v>#REF!</v>
      </c>
      <c r="AE359" s="23" t="s">
        <v>82</v>
      </c>
      <c r="AF359" s="103"/>
      <c r="AG359" s="33"/>
      <c r="AH359" s="33"/>
      <c r="AI359" s="33"/>
      <c r="AJ359" s="33"/>
      <c r="AK359" s="33"/>
      <c r="AL359" s="33"/>
      <c r="AM359" s="33"/>
      <c r="AN359" s="33"/>
      <c r="AO359" s="33"/>
      <c r="AP359" s="33"/>
      <c r="AQ359" s="33"/>
      <c r="AR359" s="33"/>
      <c r="AS359" s="33"/>
      <c r="AT359" s="33"/>
      <c r="AU359" s="33"/>
      <c r="AV359" s="33"/>
      <c r="AW359" s="33"/>
      <c r="AX359" s="33"/>
      <c r="AY359" s="33"/>
      <c r="AZ359" s="33"/>
      <c r="BA359" s="33"/>
      <c r="BB359" s="33"/>
      <c r="BC359" s="33"/>
      <c r="BD359" s="33"/>
      <c r="BE359" s="33"/>
      <c r="BF359" s="33"/>
      <c r="BG359" s="33"/>
      <c r="BH359" s="33"/>
      <c r="BI359" s="33"/>
      <c r="BJ359" s="33"/>
      <c r="BK359" s="33"/>
      <c r="BL359" s="33"/>
    </row>
    <row r="360" spans="1:64" s="43" customFormat="1" ht="18" customHeight="1">
      <c r="B360" s="58" t="s">
        <v>195</v>
      </c>
      <c r="C360" s="28"/>
      <c r="D360" s="28"/>
      <c r="E360" s="28"/>
      <c r="F360" s="28"/>
      <c r="G360" s="206"/>
      <c r="H360" s="206"/>
      <c r="I360" s="206"/>
      <c r="J360" s="206"/>
      <c r="K360" s="280"/>
      <c r="L360" s="282" t="e">
        <f>VLOOKUP(A353,'Payroll master 总表'!B:AY,17,FALSE)</f>
        <v>#REF!</v>
      </c>
      <c r="M360" s="206"/>
      <c r="N360" s="208"/>
      <c r="O360" s="283"/>
      <c r="P360" s="273"/>
      <c r="Q360" s="223"/>
      <c r="R360" s="987" t="e">
        <f>U354/26*L360</f>
        <v>#REF!</v>
      </c>
      <c r="S360" s="987"/>
      <c r="T360" s="284" t="s">
        <v>82</v>
      </c>
      <c r="U360" s="223"/>
      <c r="V360" s="223"/>
      <c r="W360" s="285"/>
      <c r="X360" s="278" t="s">
        <v>188</v>
      </c>
      <c r="Y360" s="218"/>
      <c r="Z360" s="218"/>
      <c r="AA360" s="218"/>
      <c r="AB360" s="209"/>
      <c r="AC360" s="26"/>
      <c r="AD360" s="139" t="e">
        <f>VLOOKUP(A353,'Payroll master 总表'!B:AY,36,FALSE)</f>
        <v>#REF!</v>
      </c>
      <c r="AE360" s="23" t="s">
        <v>82</v>
      </c>
      <c r="AF360" s="103"/>
      <c r="AG360" s="33"/>
      <c r="AH360" s="33"/>
      <c r="AI360" s="33"/>
      <c r="AJ360" s="33"/>
      <c r="AK360" s="33"/>
      <c r="AL360" s="33"/>
      <c r="AM360" s="33"/>
      <c r="AN360" s="33"/>
      <c r="AO360" s="33"/>
      <c r="AP360" s="33"/>
      <c r="AQ360" s="33"/>
      <c r="AR360" s="33"/>
      <c r="AS360" s="33"/>
      <c r="AT360" s="33"/>
      <c r="AU360" s="33"/>
      <c r="AV360" s="33"/>
      <c r="AW360" s="33"/>
      <c r="AX360" s="33"/>
      <c r="AY360" s="33"/>
      <c r="AZ360" s="33"/>
      <c r="BA360" s="33"/>
      <c r="BB360" s="33"/>
      <c r="BC360" s="33"/>
      <c r="BD360" s="33"/>
      <c r="BE360" s="33"/>
      <c r="BF360" s="33"/>
      <c r="BG360" s="33"/>
      <c r="BH360" s="33"/>
      <c r="BI360" s="33"/>
      <c r="BJ360" s="33"/>
      <c r="BK360" s="33"/>
      <c r="BL360" s="33"/>
    </row>
    <row r="361" spans="1:64" s="43" customFormat="1" ht="18" customHeight="1">
      <c r="B361" s="27" t="s">
        <v>179</v>
      </c>
      <c r="C361" s="28"/>
      <c r="D361" s="28"/>
      <c r="E361" s="28"/>
      <c r="F361" s="28"/>
      <c r="G361" s="218"/>
      <c r="H361" s="218"/>
      <c r="I361" s="218"/>
      <c r="J361" s="206"/>
      <c r="K361" s="280"/>
      <c r="L361" s="286"/>
      <c r="M361" s="206"/>
      <c r="N361" s="208"/>
      <c r="O361" s="283"/>
      <c r="P361" s="273"/>
      <c r="Q361" s="223"/>
      <c r="R361" s="987" t="e">
        <f>SUM(R357:S360)</f>
        <v>#REF!</v>
      </c>
      <c r="S361" s="987"/>
      <c r="T361" s="284" t="s">
        <v>82</v>
      </c>
      <c r="U361" s="223"/>
      <c r="V361" s="223"/>
      <c r="W361" s="285"/>
      <c r="X361" s="278" t="s">
        <v>190</v>
      </c>
      <c r="Y361" s="218"/>
      <c r="Z361" s="218"/>
      <c r="AA361" s="218"/>
      <c r="AB361" s="209"/>
      <c r="AC361" s="988" t="e">
        <f>R361+R363+R364+R365+AD353+AD354+AD355+AD356+AD357+AD358+AD359+AD360</f>
        <v>#REF!</v>
      </c>
      <c r="AD361" s="989"/>
      <c r="AE361" s="33"/>
      <c r="AF361" s="103"/>
      <c r="AG361" s="33"/>
      <c r="AH361" s="33"/>
      <c r="AI361" s="33"/>
      <c r="AJ361" s="33"/>
      <c r="AK361" s="33"/>
      <c r="AL361" s="33"/>
      <c r="AM361" s="33"/>
      <c r="AN361" s="33"/>
      <c r="AO361" s="33"/>
      <c r="AP361" s="33"/>
      <c r="AQ361" s="33"/>
      <c r="AR361" s="33"/>
      <c r="AS361" s="33"/>
      <c r="AT361" s="33"/>
      <c r="AU361" s="33"/>
      <c r="AV361" s="33"/>
      <c r="AW361" s="33"/>
      <c r="AX361" s="33"/>
      <c r="AY361" s="33"/>
      <c r="AZ361" s="33"/>
      <c r="BA361" s="33"/>
      <c r="BB361" s="33"/>
      <c r="BC361" s="33"/>
      <c r="BD361" s="33"/>
      <c r="BE361" s="33"/>
      <c r="BF361" s="33"/>
      <c r="BG361" s="33"/>
      <c r="BH361" s="33"/>
      <c r="BI361" s="33"/>
      <c r="BJ361" s="33"/>
      <c r="BK361" s="33"/>
      <c r="BL361" s="33"/>
    </row>
    <row r="362" spans="1:64" s="43" customFormat="1" ht="18" customHeight="1">
      <c r="B362" s="58" t="s">
        <v>197</v>
      </c>
      <c r="C362" s="28"/>
      <c r="D362" s="28"/>
      <c r="E362" s="28"/>
      <c r="F362" s="28"/>
      <c r="G362" s="206"/>
      <c r="H362" s="206"/>
      <c r="I362" s="206"/>
      <c r="J362" s="206"/>
      <c r="K362" s="280"/>
      <c r="L362" s="287" t="s">
        <v>77</v>
      </c>
      <c r="M362" s="288"/>
      <c r="N362" s="211"/>
      <c r="O362" s="278" t="s">
        <v>199</v>
      </c>
      <c r="P362" s="210"/>
      <c r="Q362" s="210"/>
      <c r="R362" s="210"/>
      <c r="S362" s="210"/>
      <c r="T362" s="210"/>
      <c r="U362" s="210"/>
      <c r="V362" s="210"/>
      <c r="W362" s="289"/>
      <c r="X362" s="278" t="s">
        <v>433</v>
      </c>
      <c r="Y362" s="218"/>
      <c r="Z362" s="230"/>
      <c r="AA362" s="290"/>
      <c r="AB362" s="228"/>
      <c r="AC362" s="135" t="e">
        <f>VLOOKUP(A353,'Payroll master 总表'!B:AY,45,FALSE)</f>
        <v>#REF!</v>
      </c>
      <c r="AD362" s="33"/>
      <c r="AE362" s="61"/>
      <c r="AF362" s="245"/>
      <c r="AG362" s="33"/>
      <c r="AH362" s="33"/>
      <c r="AI362" s="33"/>
      <c r="AJ362" s="33"/>
      <c r="AK362" s="33"/>
      <c r="AL362" s="33"/>
      <c r="AM362" s="33"/>
      <c r="AN362" s="33"/>
      <c r="AO362" s="33"/>
      <c r="AP362" s="33"/>
      <c r="AQ362" s="33"/>
      <c r="AR362" s="33"/>
      <c r="AS362" s="33"/>
      <c r="AT362" s="33"/>
      <c r="AU362" s="33"/>
      <c r="AV362" s="33"/>
      <c r="AW362" s="33"/>
      <c r="AX362" s="33"/>
      <c r="AY362" s="33"/>
      <c r="AZ362" s="33"/>
      <c r="BA362" s="33"/>
      <c r="BB362" s="33"/>
      <c r="BC362" s="33"/>
      <c r="BD362" s="33"/>
      <c r="BE362" s="33"/>
      <c r="BF362" s="33"/>
      <c r="BG362" s="33"/>
      <c r="BH362" s="33"/>
      <c r="BI362" s="33"/>
      <c r="BJ362" s="33"/>
      <c r="BK362" s="33"/>
      <c r="BL362" s="33"/>
    </row>
    <row r="363" spans="1:64" s="43" customFormat="1" ht="18" customHeight="1">
      <c r="B363" s="58" t="s">
        <v>180</v>
      </c>
      <c r="C363" s="28"/>
      <c r="D363" s="28"/>
      <c r="E363" s="28"/>
      <c r="F363" s="28"/>
      <c r="G363" s="206"/>
      <c r="H363" s="206"/>
      <c r="I363" s="206"/>
      <c r="J363" s="206"/>
      <c r="K363" s="280"/>
      <c r="L363" s="282" t="e">
        <f>VLOOKUP(A353,'Payroll master 总表'!B:AY,19,FALSE)</f>
        <v>#REF!</v>
      </c>
      <c r="M363" s="206"/>
      <c r="N363" s="208"/>
      <c r="O363" s="283"/>
      <c r="P363" s="273"/>
      <c r="Q363" s="224"/>
      <c r="R363" s="990" t="e">
        <f>VLOOKUP(A353,'Payroll master 总表'!B:AY,26,FALSE)</f>
        <v>#REF!</v>
      </c>
      <c r="S363" s="990"/>
      <c r="T363" s="224" t="s">
        <v>82</v>
      </c>
      <c r="U363" s="224"/>
      <c r="V363" s="224"/>
      <c r="W363" s="228"/>
      <c r="X363" s="278" t="s">
        <v>861</v>
      </c>
      <c r="Y363" s="218"/>
      <c r="Z363" s="230"/>
      <c r="AA363" s="199"/>
      <c r="AB363" s="224"/>
      <c r="AC363" s="34"/>
      <c r="AD363" s="57"/>
      <c r="AE363" s="999" t="e">
        <f>VLOOKUP(A353,'Payroll master 总表'!B:AY,42,FALSE)</f>
        <v>#REF!</v>
      </c>
      <c r="AF363" s="1000"/>
      <c r="AG363" s="33"/>
      <c r="AH363" s="33"/>
      <c r="AI363" s="33"/>
      <c r="AJ363" s="33"/>
      <c r="AK363" s="33"/>
      <c r="AL363" s="33"/>
      <c r="AM363" s="33"/>
      <c r="AN363" s="33"/>
      <c r="AO363" s="33"/>
      <c r="AP363" s="33"/>
      <c r="AQ363" s="33"/>
      <c r="AR363" s="33"/>
      <c r="AS363" s="33"/>
      <c r="AT363" s="33"/>
      <c r="AU363" s="33"/>
      <c r="AV363" s="33"/>
      <c r="AW363" s="33"/>
      <c r="AX363" s="33"/>
      <c r="AY363" s="33"/>
      <c r="AZ363" s="33"/>
      <c r="BA363" s="33"/>
      <c r="BB363" s="33"/>
      <c r="BC363" s="33"/>
      <c r="BD363" s="33"/>
      <c r="BE363" s="33"/>
      <c r="BF363" s="33"/>
      <c r="BG363" s="33"/>
      <c r="BH363" s="33"/>
      <c r="BI363" s="33"/>
      <c r="BJ363" s="33"/>
      <c r="BK363" s="33"/>
      <c r="BL363" s="33"/>
    </row>
    <row r="364" spans="1:64" s="43" customFormat="1" ht="18" customHeight="1">
      <c r="B364" s="58" t="s">
        <v>181</v>
      </c>
      <c r="C364" s="28"/>
      <c r="D364" s="28"/>
      <c r="E364" s="28"/>
      <c r="F364" s="28"/>
      <c r="G364" s="206"/>
      <c r="H364" s="206"/>
      <c r="I364" s="206"/>
      <c r="J364" s="206"/>
      <c r="K364" s="280"/>
      <c r="L364" s="282" t="e">
        <f>VLOOKUP(A353,'Payroll master 总表'!B:AY,22,FALSE)</f>
        <v>#REF!</v>
      </c>
      <c r="M364" s="206"/>
      <c r="N364" s="208"/>
      <c r="O364" s="283"/>
      <c r="P364" s="273"/>
      <c r="Q364" s="224"/>
      <c r="R364" s="990" t="e">
        <f>VLOOKUP(A353,'Payroll master 总表'!B:AY,28,FALSE)</f>
        <v>#REF!</v>
      </c>
      <c r="S364" s="990"/>
      <c r="T364" s="224" t="s">
        <v>82</v>
      </c>
      <c r="U364" s="224"/>
      <c r="V364" s="224"/>
      <c r="W364" s="228"/>
      <c r="X364" s="291" t="s">
        <v>244</v>
      </c>
      <c r="Y364" s="218"/>
      <c r="Z364" s="218"/>
      <c r="AA364" s="230"/>
      <c r="AB364" s="229"/>
      <c r="AC364" s="76"/>
      <c r="AD364" s="57" t="e">
        <f>VLOOKUP(A353,'Payroll master 总表'!B:AY,44,FALSE)</f>
        <v>#REF!</v>
      </c>
      <c r="AE364" s="541"/>
      <c r="AF364" s="542"/>
      <c r="AG364" s="33"/>
      <c r="AH364" s="33"/>
      <c r="AI364" s="33"/>
      <c r="AJ364" s="33"/>
      <c r="AK364" s="33"/>
      <c r="AL364" s="33"/>
      <c r="AM364" s="33"/>
      <c r="AN364" s="33"/>
      <c r="AO364" s="33"/>
      <c r="AP364" s="33"/>
      <c r="AQ364" s="33"/>
      <c r="AR364" s="33"/>
      <c r="AS364" s="33"/>
      <c r="AT364" s="33"/>
      <c r="AU364" s="33"/>
      <c r="AV364" s="33"/>
      <c r="AW364" s="33"/>
      <c r="AX364" s="33"/>
      <c r="AY364" s="33"/>
      <c r="AZ364" s="33"/>
      <c r="BA364" s="33"/>
      <c r="BB364" s="33"/>
      <c r="BC364" s="33"/>
      <c r="BD364" s="33"/>
      <c r="BE364" s="33"/>
      <c r="BF364" s="33"/>
      <c r="BG364" s="33"/>
      <c r="BH364" s="33"/>
      <c r="BI364" s="33"/>
      <c r="BJ364" s="33"/>
      <c r="BK364" s="33"/>
      <c r="BL364" s="33"/>
    </row>
    <row r="365" spans="1:64" s="43" customFormat="1" ht="18" customHeight="1">
      <c r="B365" s="59" t="s">
        <v>182</v>
      </c>
      <c r="C365" s="56"/>
      <c r="D365" s="56"/>
      <c r="E365" s="56"/>
      <c r="F365" s="56"/>
      <c r="G365" s="219"/>
      <c r="H365" s="219"/>
      <c r="I365" s="219"/>
      <c r="J365" s="219"/>
      <c r="K365" s="292"/>
      <c r="L365" s="293" t="e">
        <f>VLOOKUP(A353,'Payroll master 总表'!B:AY,23,FALSE)</f>
        <v>#REF!</v>
      </c>
      <c r="M365" s="219"/>
      <c r="N365" s="212"/>
      <c r="O365" s="294"/>
      <c r="P365" s="295"/>
      <c r="Q365" s="225"/>
      <c r="R365" s="981" t="e">
        <f>VLOOKUP(A353,'Payroll master 总表'!B:AY,30,FALSE)</f>
        <v>#REF!</v>
      </c>
      <c r="S365" s="981"/>
      <c r="T365" s="225" t="s">
        <v>82</v>
      </c>
      <c r="U365" s="225"/>
      <c r="V365" s="225"/>
      <c r="W365" s="225"/>
      <c r="X365" s="278" t="s">
        <v>194</v>
      </c>
      <c r="Y365" s="218"/>
      <c r="Z365" s="218"/>
      <c r="AA365" s="218"/>
      <c r="AB365" s="230"/>
      <c r="AC365" s="26"/>
      <c r="AD365" s="57" t="e">
        <f>AE363+AD364</f>
        <v>#REF!</v>
      </c>
      <c r="AE365" s="49"/>
      <c r="AF365" s="73"/>
      <c r="AG365" s="33"/>
      <c r="AH365" s="33"/>
      <c r="AI365" s="33"/>
      <c r="AJ365" s="33"/>
      <c r="AK365" s="33"/>
      <c r="AL365" s="33"/>
      <c r="AM365" s="33"/>
      <c r="AN365" s="33"/>
      <c r="AO365" s="33"/>
      <c r="AP365" s="33"/>
      <c r="AQ365" s="33"/>
      <c r="AR365" s="33"/>
      <c r="AS365" s="33"/>
      <c r="AT365" s="33"/>
      <c r="AU365" s="33"/>
      <c r="AV365" s="33"/>
      <c r="AW365" s="33"/>
      <c r="AX365" s="33"/>
      <c r="AY365" s="33"/>
      <c r="AZ365" s="33"/>
      <c r="BA365" s="33"/>
      <c r="BB365" s="33"/>
      <c r="BC365" s="33"/>
      <c r="BD365" s="33"/>
      <c r="BE365" s="33"/>
      <c r="BF365" s="33"/>
      <c r="BG365" s="33"/>
      <c r="BH365" s="33"/>
      <c r="BI365" s="33"/>
      <c r="BJ365" s="33"/>
      <c r="BK365" s="33"/>
      <c r="BL365" s="33"/>
    </row>
    <row r="366" spans="1:64" s="43" customFormat="1" ht="18" customHeight="1">
      <c r="B366" s="29"/>
      <c r="C366" s="30"/>
      <c r="D366" s="31"/>
      <c r="E366" s="30"/>
      <c r="F366" s="32"/>
      <c r="G366" s="220"/>
      <c r="H366" s="220"/>
      <c r="I366" s="220"/>
      <c r="J366" s="220"/>
      <c r="K366" s="220"/>
      <c r="L366" s="199"/>
      <c r="M366" s="199"/>
      <c r="N366" s="199"/>
      <c r="O366" s="296"/>
      <c r="P366" s="296"/>
      <c r="Q366" s="199"/>
      <c r="R366" s="199"/>
      <c r="S366" s="220"/>
      <c r="T366" s="220"/>
      <c r="U366" s="220"/>
      <c r="V366" s="199"/>
      <c r="W366" s="199"/>
      <c r="X366" s="297" t="s">
        <v>191</v>
      </c>
      <c r="Y366" s="218"/>
      <c r="Z366" s="218"/>
      <c r="AA366" s="218"/>
      <c r="AB366" s="230"/>
      <c r="AC366" s="982" t="e">
        <f>ROUND((AC361-AD365-AC362),2)</f>
        <v>#REF!</v>
      </c>
      <c r="AD366" s="983"/>
      <c r="AE366" s="49"/>
      <c r="AF366" s="73"/>
      <c r="AG366" s="33"/>
      <c r="AH366" s="33"/>
      <c r="AI366" s="33"/>
      <c r="AJ366" s="33"/>
      <c r="AK366" s="33"/>
      <c r="AL366" s="33"/>
      <c r="AM366" s="33"/>
      <c r="AN366" s="33"/>
      <c r="AO366" s="33"/>
      <c r="AP366" s="33"/>
      <c r="AQ366" s="33"/>
      <c r="AR366" s="33"/>
      <c r="AS366" s="33"/>
      <c r="AT366" s="33"/>
      <c r="AU366" s="33"/>
      <c r="AV366" s="33"/>
      <c r="AW366" s="33"/>
      <c r="AX366" s="33"/>
      <c r="AY366" s="33"/>
      <c r="AZ366" s="33"/>
      <c r="BA366" s="33"/>
      <c r="BB366" s="33"/>
      <c r="BC366" s="33"/>
      <c r="BD366" s="33"/>
      <c r="BE366" s="33"/>
      <c r="BF366" s="33"/>
      <c r="BG366" s="33"/>
      <c r="BH366" s="33"/>
      <c r="BI366" s="33"/>
      <c r="BJ366" s="33"/>
      <c r="BK366" s="33"/>
      <c r="BL366" s="33"/>
    </row>
    <row r="367" spans="1:64" s="43" customFormat="1" ht="18" customHeight="1">
      <c r="B367" s="35" t="s">
        <v>78</v>
      </c>
      <c r="C367" s="36"/>
      <c r="D367" s="36"/>
      <c r="E367" s="36"/>
      <c r="F367" s="36"/>
      <c r="G367" s="221"/>
      <c r="H367" s="221"/>
      <c r="I367" s="220"/>
      <c r="J367" s="220"/>
      <c r="K367" s="220"/>
      <c r="L367" s="199"/>
      <c r="M367" s="199"/>
      <c r="N367" s="199"/>
      <c r="O367" s="296"/>
      <c r="P367" s="296"/>
      <c r="Q367" s="199"/>
      <c r="R367" s="199"/>
      <c r="S367" s="220"/>
      <c r="T367" s="220"/>
      <c r="U367" s="220"/>
      <c r="V367" s="199"/>
      <c r="W367" s="199"/>
      <c r="X367" s="298" t="s">
        <v>432</v>
      </c>
      <c r="Y367" s="299"/>
      <c r="Z367" s="280"/>
      <c r="AA367" s="206"/>
      <c r="AB367" s="231"/>
      <c r="AC367" s="63" t="e">
        <f>INT(AC366)</f>
        <v>#REF!</v>
      </c>
      <c r="AD367" s="33"/>
      <c r="AE367" s="62"/>
      <c r="AF367" s="80"/>
      <c r="AG367" s="33"/>
      <c r="AH367" s="33"/>
      <c r="AI367" s="33"/>
      <c r="AJ367" s="33"/>
      <c r="AK367" s="33"/>
      <c r="AL367" s="33"/>
      <c r="AM367" s="33"/>
      <c r="AN367" s="33"/>
      <c r="AO367" s="33"/>
      <c r="AP367" s="33"/>
      <c r="AQ367" s="33"/>
      <c r="AR367" s="33"/>
      <c r="AS367" s="33"/>
      <c r="AT367" s="33"/>
      <c r="AU367" s="33"/>
      <c r="AV367" s="33"/>
      <c r="AW367" s="33"/>
      <c r="AX367" s="33"/>
      <c r="AY367" s="33"/>
      <c r="AZ367" s="33"/>
      <c r="BA367" s="33"/>
      <c r="BB367" s="33"/>
      <c r="BC367" s="33"/>
      <c r="BD367" s="33"/>
      <c r="BE367" s="33"/>
      <c r="BF367" s="33"/>
      <c r="BG367" s="33"/>
      <c r="BH367" s="33"/>
      <c r="BI367" s="33"/>
      <c r="BJ367" s="33"/>
      <c r="BK367" s="33"/>
      <c r="BL367" s="33"/>
    </row>
    <row r="368" spans="1:64" s="43" customFormat="1" ht="18" customHeight="1">
      <c r="B368" s="37"/>
      <c r="C368" s="38"/>
      <c r="D368" s="39"/>
      <c r="E368" s="38"/>
      <c r="F368" s="38"/>
      <c r="G368" s="202"/>
      <c r="H368" s="202"/>
      <c r="I368" s="220"/>
      <c r="J368" s="220"/>
      <c r="K368" s="220"/>
      <c r="L368" s="199"/>
      <c r="M368" s="199"/>
      <c r="N368" s="199"/>
      <c r="O368" s="296"/>
      <c r="P368" s="296"/>
      <c r="Q368" s="199"/>
      <c r="R368" s="199"/>
      <c r="S368" s="220"/>
      <c r="T368" s="220"/>
      <c r="U368" s="220"/>
      <c r="V368" s="199"/>
      <c r="W368" s="199"/>
      <c r="X368" s="300" t="s">
        <v>192</v>
      </c>
      <c r="Y368" s="301"/>
      <c r="Z368" s="302"/>
      <c r="AA368" s="219"/>
      <c r="AB368" s="232"/>
      <c r="AC368" s="77" t="e">
        <f>ROUND((MOD(AC366,1)*4000),-2)</f>
        <v>#REF!</v>
      </c>
      <c r="AD368" s="45"/>
      <c r="AE368" s="45"/>
      <c r="AF368" s="81"/>
      <c r="AG368" s="33"/>
      <c r="AH368" s="33"/>
      <c r="AI368" s="33"/>
      <c r="AJ368" s="33"/>
      <c r="AK368" s="33"/>
      <c r="AL368" s="33"/>
      <c r="AM368" s="33"/>
      <c r="AN368" s="33"/>
      <c r="AO368" s="33"/>
      <c r="AP368" s="33"/>
      <c r="AQ368" s="33"/>
      <c r="AR368" s="33"/>
      <c r="AS368" s="33"/>
      <c r="AT368" s="33"/>
      <c r="AU368" s="33"/>
      <c r="AV368" s="33"/>
      <c r="AW368" s="33"/>
      <c r="AX368" s="33"/>
      <c r="AY368" s="33"/>
      <c r="AZ368" s="33"/>
      <c r="BA368" s="33"/>
      <c r="BB368" s="33"/>
      <c r="BC368" s="33"/>
      <c r="BD368" s="33"/>
      <c r="BE368" s="33"/>
      <c r="BF368" s="33"/>
      <c r="BG368" s="33"/>
      <c r="BH368" s="33"/>
      <c r="BI368" s="33"/>
      <c r="BJ368" s="33"/>
      <c r="BK368" s="33"/>
      <c r="BL368" s="33"/>
    </row>
    <row r="369" spans="1:64" s="43" customFormat="1" ht="18" customHeight="1">
      <c r="B369" s="29"/>
      <c r="C369" s="30"/>
      <c r="D369" s="31"/>
      <c r="E369" s="30"/>
      <c r="F369" s="30"/>
      <c r="G369" s="220"/>
      <c r="H369" s="220"/>
      <c r="I369" s="220"/>
      <c r="J369" s="220"/>
      <c r="K369" s="220"/>
      <c r="L369" s="199"/>
      <c r="M369" s="199"/>
      <c r="N369" s="199"/>
      <c r="O369" s="296"/>
      <c r="P369" s="296"/>
      <c r="Q369" s="199"/>
      <c r="R369" s="199"/>
      <c r="S369" s="220"/>
      <c r="T369" s="220"/>
      <c r="U369" s="220"/>
      <c r="V369" s="199"/>
      <c r="W369" s="199"/>
      <c r="X369" s="199"/>
      <c r="Y369" s="221"/>
      <c r="Z369" s="303"/>
      <c r="AA369" s="199"/>
      <c r="AB369" s="233"/>
      <c r="AC369" s="34"/>
      <c r="AD369" s="82"/>
      <c r="AE369" s="82"/>
      <c r="AF369" s="84"/>
      <c r="AG369" s="33"/>
      <c r="AH369" s="33"/>
      <c r="AI369" s="33"/>
      <c r="AJ369" s="33"/>
      <c r="AK369" s="33"/>
      <c r="AL369" s="33"/>
      <c r="AM369" s="33"/>
      <c r="AN369" s="33"/>
      <c r="AO369" s="33"/>
      <c r="AP369" s="33"/>
      <c r="AQ369" s="33"/>
      <c r="AR369" s="33"/>
      <c r="AS369" s="33"/>
      <c r="AT369" s="33"/>
      <c r="AU369" s="33"/>
      <c r="AV369" s="33"/>
      <c r="AW369" s="33"/>
      <c r="AX369" s="33"/>
      <c r="AY369" s="33"/>
      <c r="AZ369" s="33"/>
      <c r="BA369" s="33"/>
      <c r="BB369" s="33"/>
      <c r="BC369" s="33"/>
      <c r="BD369" s="33"/>
      <c r="BE369" s="33"/>
      <c r="BF369" s="33"/>
      <c r="BG369" s="33"/>
      <c r="BH369" s="33"/>
      <c r="BI369" s="33"/>
      <c r="BJ369" s="33"/>
      <c r="BK369" s="33"/>
      <c r="BL369" s="33"/>
    </row>
    <row r="370" spans="1:64" s="43" customFormat="1" ht="18" customHeight="1">
      <c r="B370" s="40" t="s">
        <v>79</v>
      </c>
      <c r="C370" s="41"/>
      <c r="D370" s="41"/>
      <c r="E370" s="41"/>
      <c r="F370" s="33"/>
      <c r="G370" s="199"/>
      <c r="H370" s="199"/>
      <c r="I370" s="199"/>
      <c r="J370" s="199"/>
      <c r="K370" s="220"/>
      <c r="L370" s="199"/>
      <c r="M370" s="199"/>
      <c r="N370" s="199"/>
      <c r="O370" s="296"/>
      <c r="P370" s="296"/>
      <c r="Q370" s="199"/>
      <c r="R370" s="199"/>
      <c r="S370" s="199"/>
      <c r="T370" s="199"/>
      <c r="U370" s="199"/>
      <c r="V370" s="199"/>
      <c r="W370" s="199"/>
      <c r="X370" s="199"/>
      <c r="Y370" s="199"/>
      <c r="Z370" s="199"/>
      <c r="AA370" s="199"/>
      <c r="AB370" s="199"/>
      <c r="AC370" s="34"/>
      <c r="AD370" s="33"/>
      <c r="AE370" s="33"/>
      <c r="AF370" s="101"/>
      <c r="AG370" s="33"/>
      <c r="AH370" s="33"/>
      <c r="AI370" s="33"/>
      <c r="AJ370" s="33"/>
      <c r="AK370" s="33"/>
      <c r="AL370" s="33"/>
      <c r="AM370" s="33"/>
      <c r="AN370" s="33"/>
      <c r="AO370" s="33"/>
      <c r="AP370" s="33"/>
      <c r="AQ370" s="33"/>
      <c r="AR370" s="33"/>
      <c r="AS370" s="33"/>
      <c r="AT370" s="33"/>
      <c r="AU370" s="33"/>
      <c r="AV370" s="33"/>
      <c r="AW370" s="33"/>
      <c r="AX370" s="33"/>
      <c r="AY370" s="33"/>
      <c r="AZ370" s="33"/>
      <c r="BA370" s="33"/>
      <c r="BB370" s="33"/>
      <c r="BC370" s="33"/>
      <c r="BD370" s="33"/>
      <c r="BE370" s="33"/>
      <c r="BF370" s="33"/>
      <c r="BG370" s="33"/>
      <c r="BH370" s="33"/>
      <c r="BI370" s="33"/>
      <c r="BJ370" s="33"/>
      <c r="BK370" s="33"/>
      <c r="BL370" s="33"/>
    </row>
    <row r="371" spans="1:64" s="10" customFormat="1" ht="18" customHeight="1">
      <c r="B371" s="237">
        <v>1</v>
      </c>
      <c r="C371" s="236">
        <v>2</v>
      </c>
      <c r="D371" s="236">
        <v>3</v>
      </c>
      <c r="E371" s="236">
        <v>4</v>
      </c>
      <c r="F371" s="670">
        <v>5</v>
      </c>
      <c r="G371" s="669">
        <v>6</v>
      </c>
      <c r="H371" s="237">
        <v>7</v>
      </c>
      <c r="I371" s="237">
        <v>8</v>
      </c>
      <c r="J371" s="670">
        <v>9</v>
      </c>
      <c r="K371" s="236">
        <v>10</v>
      </c>
      <c r="L371" s="236">
        <v>11</v>
      </c>
      <c r="M371" s="670">
        <v>12</v>
      </c>
      <c r="N371" s="669">
        <v>13</v>
      </c>
      <c r="O371" s="236">
        <v>14</v>
      </c>
      <c r="P371" s="237">
        <v>15</v>
      </c>
      <c r="Q371" s="236">
        <v>16</v>
      </c>
      <c r="R371" s="236">
        <v>17</v>
      </c>
      <c r="S371" s="236">
        <v>18</v>
      </c>
      <c r="T371" s="670">
        <v>19</v>
      </c>
      <c r="U371" s="669">
        <v>20</v>
      </c>
      <c r="V371" s="236">
        <v>21</v>
      </c>
      <c r="W371" s="237">
        <v>22</v>
      </c>
      <c r="X371" s="236">
        <v>23</v>
      </c>
      <c r="Y371" s="237">
        <v>24</v>
      </c>
      <c r="Z371" s="236">
        <v>25</v>
      </c>
      <c r="AA371" s="670">
        <v>26</v>
      </c>
      <c r="AB371" s="697">
        <v>27</v>
      </c>
      <c r="AC371" s="670">
        <v>28</v>
      </c>
      <c r="AD371" s="237">
        <v>29</v>
      </c>
      <c r="AE371" s="236">
        <v>30</v>
      </c>
      <c r="AF371" s="236">
        <v>31</v>
      </c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  <c r="AR371" s="11"/>
      <c r="AS371" s="11"/>
      <c r="AT371" s="11"/>
      <c r="AU371" s="11"/>
      <c r="AV371" s="11"/>
      <c r="AW371" s="11"/>
      <c r="AX371" s="11"/>
      <c r="AY371" s="11"/>
      <c r="AZ371" s="11"/>
      <c r="BA371" s="11"/>
      <c r="BB371" s="11"/>
      <c r="BC371" s="11"/>
      <c r="BD371" s="11"/>
      <c r="BE371" s="11"/>
      <c r="BF371" s="11"/>
      <c r="BG371" s="11"/>
      <c r="BH371" s="11"/>
      <c r="BI371" s="11"/>
      <c r="BJ371" s="11"/>
      <c r="BK371" s="11"/>
      <c r="BL371" s="11"/>
    </row>
    <row r="372" spans="1:64" s="53" customFormat="1" ht="18" customHeight="1">
      <c r="B372" s="48" t="e">
        <f>VLOOKUP(A353,#REF!,276,FALSE)</f>
        <v>#REF!</v>
      </c>
      <c r="C372" s="48" t="e">
        <f>VLOOKUP(A353,#REF!,278,FALSE)</f>
        <v>#REF!</v>
      </c>
      <c r="D372" s="48" t="e">
        <f>VLOOKUP(A353,#REF!,280,FALSE)</f>
        <v>#REF!</v>
      </c>
      <c r="E372" s="48" t="e">
        <f>VLOOKUP(A353,#REF!,282,FALSE)</f>
        <v>#REF!</v>
      </c>
      <c r="F372" s="48" t="e">
        <f>VLOOKUP(A353,#REF!,284,FALSE)</f>
        <v>#REF!</v>
      </c>
      <c r="G372" s="48" t="e">
        <f>VLOOKUP(A353,#REF!,286,FALSE)</f>
        <v>#REF!</v>
      </c>
      <c r="H372" s="48" t="e">
        <f>VLOOKUP(A353,#REF!,288,FALSE)</f>
        <v>#REF!</v>
      </c>
      <c r="I372" s="48" t="e">
        <f>VLOOKUP(A353,#REF!,290,FALSE)</f>
        <v>#REF!</v>
      </c>
      <c r="J372" s="48" t="e">
        <f>VLOOKUP(A353,#REF!,292,FALSE)</f>
        <v>#REF!</v>
      </c>
      <c r="K372" s="48" t="e">
        <f>VLOOKUP(A353,#REF!,294,FALSE)</f>
        <v>#REF!</v>
      </c>
      <c r="L372" s="48" t="e">
        <f>VLOOKUP(A353,#REF!,296,FALSE)</f>
        <v>#REF!</v>
      </c>
      <c r="M372" s="48" t="e">
        <f>VLOOKUP(A353,#REF!,298,FALSE)</f>
        <v>#REF!</v>
      </c>
      <c r="N372" s="48" t="e">
        <f>VLOOKUP(A353,#REF!,300,FALSE)</f>
        <v>#REF!</v>
      </c>
      <c r="O372" s="48" t="e">
        <f>VLOOKUP(A353,#REF!,302,FALSE)</f>
        <v>#REF!</v>
      </c>
      <c r="P372" s="48" t="e">
        <f>VLOOKUP(A353,#REF!,304,FALSE)</f>
        <v>#REF!</v>
      </c>
      <c r="Q372" s="48" t="e">
        <f>VLOOKUP(A353,#REF!,306,FALSE)</f>
        <v>#REF!</v>
      </c>
      <c r="R372" s="48" t="e">
        <f>VLOOKUP(A353,#REF!,308,FALSE)</f>
        <v>#REF!</v>
      </c>
      <c r="S372" s="48" t="e">
        <f>VLOOKUP(A353,#REF!,310,FALSE)</f>
        <v>#REF!</v>
      </c>
      <c r="T372" s="48" t="e">
        <f>VLOOKUP(A353,#REF!,312,FALSE)</f>
        <v>#REF!</v>
      </c>
      <c r="U372" s="48" t="e">
        <f>VLOOKUP(A353,#REF!,314,FALSE)</f>
        <v>#REF!</v>
      </c>
      <c r="V372" s="48" t="e">
        <f>VLOOKUP(A353,#REF!,316,FALSE)</f>
        <v>#REF!</v>
      </c>
      <c r="W372" s="48" t="e">
        <f>VLOOKUP(A353,#REF!,318,FALSE)</f>
        <v>#REF!</v>
      </c>
      <c r="X372" s="48" t="e">
        <f>VLOOKUP(A353,#REF!,320,FALSE)</f>
        <v>#REF!</v>
      </c>
      <c r="Y372" s="48" t="e">
        <f>VLOOKUP(A353,#REF!,322,FALSE)</f>
        <v>#REF!</v>
      </c>
      <c r="Z372" s="48" t="e">
        <f>VLOOKUP(A353,#REF!,324,FALSE)</f>
        <v>#REF!</v>
      </c>
      <c r="AA372" s="48" t="e">
        <f>VLOOKUP(A353,#REF!,326,FALSE)</f>
        <v>#REF!</v>
      </c>
      <c r="AB372" s="48" t="e">
        <f>VLOOKUP(A353,#REF!,328,FALSE)</f>
        <v>#REF!</v>
      </c>
      <c r="AC372" s="48" t="e">
        <f>VLOOKUP(A353,#REF!,330,FALSE)</f>
        <v>#REF!</v>
      </c>
      <c r="AD372" s="48" t="e">
        <f>VLOOKUP(A353,#REF!,332,FALSE)</f>
        <v>#REF!</v>
      </c>
      <c r="AE372" s="48" t="e">
        <f>VLOOKUP(A353,#REF!,334,FALSE)</f>
        <v>#REF!</v>
      </c>
      <c r="AF372" s="48" t="e">
        <f>VLOOKUP(A353,#REF!,336,FALSE)</f>
        <v>#REF!</v>
      </c>
      <c r="AG372" s="243"/>
      <c r="AH372" s="11"/>
      <c r="AI372" s="11"/>
      <c r="AJ372" s="11"/>
      <c r="AK372" s="11"/>
      <c r="AL372" s="11"/>
      <c r="AM372" s="11"/>
      <c r="AN372" s="11"/>
      <c r="AO372" s="11"/>
      <c r="AP372" s="11"/>
      <c r="AQ372" s="11"/>
      <c r="AR372" s="11"/>
      <c r="AS372" s="11"/>
      <c r="AT372" s="11"/>
      <c r="AU372" s="11"/>
      <c r="AV372" s="11"/>
      <c r="AW372" s="11"/>
      <c r="AX372" s="11"/>
      <c r="AY372" s="11"/>
      <c r="AZ372" s="11"/>
      <c r="BA372" s="11"/>
      <c r="BB372" s="11"/>
      <c r="BC372" s="11"/>
      <c r="BD372" s="11"/>
      <c r="BE372" s="11"/>
      <c r="BF372" s="11"/>
      <c r="BG372" s="11"/>
      <c r="BH372" s="11"/>
      <c r="BI372" s="11"/>
      <c r="BJ372" s="11"/>
      <c r="BK372" s="11"/>
      <c r="BL372" s="11"/>
    </row>
    <row r="373" spans="1:64" s="190" customFormat="1" ht="18" customHeight="1">
      <c r="B373" s="48" t="e">
        <f>VLOOKUP(A353,#REF!,53,FALSE)</f>
        <v>#REF!</v>
      </c>
      <c r="C373" s="48" t="e">
        <f>VLOOKUP(A353,#REF!,54,FALSE)</f>
        <v>#REF!</v>
      </c>
      <c r="D373" s="48" t="e">
        <f>VLOOKUP(A353,#REF!,55,FALSE)</f>
        <v>#REF!</v>
      </c>
      <c r="E373" s="48" t="e">
        <f>VLOOKUP(A353,#REF!,56,FALSE)</f>
        <v>#REF!</v>
      </c>
      <c r="F373" s="48" t="e">
        <f>VLOOKUP(A353,#REF!,57,FALSE)</f>
        <v>#REF!</v>
      </c>
      <c r="G373" s="48" t="e">
        <f>VLOOKUP(A353,#REF!,58,FALSE)</f>
        <v>#REF!</v>
      </c>
      <c r="H373" s="48" t="e">
        <f>VLOOKUP(A353,#REF!,59,FALSE)</f>
        <v>#REF!</v>
      </c>
      <c r="I373" s="48" t="e">
        <f>VLOOKUP(A353,#REF!,60,FALSE)</f>
        <v>#REF!</v>
      </c>
      <c r="J373" s="48" t="e">
        <f>VLOOKUP(A353,#REF!,61,FALSE)</f>
        <v>#REF!</v>
      </c>
      <c r="K373" s="48" t="e">
        <f>VLOOKUP(A353,#REF!,62,FALSE)</f>
        <v>#REF!</v>
      </c>
      <c r="L373" s="48" t="e">
        <f>VLOOKUP(A353,#REF!,63,FALSE)</f>
        <v>#REF!</v>
      </c>
      <c r="M373" s="48" t="e">
        <f>VLOOKUP(A353,#REF!,64,FALSE)</f>
        <v>#REF!</v>
      </c>
      <c r="N373" s="48" t="e">
        <f>VLOOKUP(A353,#REF!,65,FALSE)</f>
        <v>#REF!</v>
      </c>
      <c r="O373" s="48" t="e">
        <f>VLOOKUP(A353,#REF!,66,FALSE)</f>
        <v>#REF!</v>
      </c>
      <c r="P373" s="48" t="e">
        <f>VLOOKUP(A353,#REF!,67,FALSE)</f>
        <v>#REF!</v>
      </c>
      <c r="Q373" s="48" t="e">
        <f>VLOOKUP(A353,#REF!,68,FALSE)</f>
        <v>#REF!</v>
      </c>
      <c r="R373" s="48" t="e">
        <f>VLOOKUP(A353,#REF!,69,FALSE)</f>
        <v>#REF!</v>
      </c>
      <c r="S373" s="48" t="e">
        <f>VLOOKUP(A353,#REF!,70,FALSE)</f>
        <v>#REF!</v>
      </c>
      <c r="T373" s="48" t="e">
        <f>VLOOKUP(A353,#REF!,71,FALSE)</f>
        <v>#REF!</v>
      </c>
      <c r="U373" s="48" t="e">
        <f>VLOOKUP(A353,#REF!,72,FALSE)</f>
        <v>#REF!</v>
      </c>
      <c r="V373" s="48" t="e">
        <f>VLOOKUP(A353,#REF!,73,FALSE)</f>
        <v>#REF!</v>
      </c>
      <c r="W373" s="48" t="e">
        <f>VLOOKUP(A353,#REF!,74,FALSE)</f>
        <v>#REF!</v>
      </c>
      <c r="X373" s="48" t="e">
        <f>VLOOKUP(A353,#REF!,75,FALSE)</f>
        <v>#REF!</v>
      </c>
      <c r="Y373" s="48" t="e">
        <f>VLOOKUP(A353,#REF!,76,FALSE)</f>
        <v>#REF!</v>
      </c>
      <c r="Z373" s="48" t="e">
        <f>VLOOKUP(A353,#REF!,77,FALSE)</f>
        <v>#REF!</v>
      </c>
      <c r="AA373" s="48" t="e">
        <f>VLOOKUP(A353,#REF!,78,FALSE)</f>
        <v>#REF!</v>
      </c>
      <c r="AB373" s="48" t="e">
        <f>VLOOKUP(A353,#REF!,79,FALSE)</f>
        <v>#REF!</v>
      </c>
      <c r="AC373" s="48" t="e">
        <f>VLOOKUP(A353,#REF!,80,FALSE)</f>
        <v>#REF!</v>
      </c>
      <c r="AD373" s="48" t="e">
        <f>VLOOKUP(A353,#REF!,81,FALSE)</f>
        <v>#REF!</v>
      </c>
      <c r="AE373" s="48" t="e">
        <f>VLOOKUP(A353,#REF!,82,FALSE)</f>
        <v>#REF!</v>
      </c>
      <c r="AF373" s="48" t="e">
        <f>VLOOKUP(A353,#REF!,83,FALSE)</f>
        <v>#REF!</v>
      </c>
      <c r="AG373" s="243"/>
      <c r="AH373" s="191"/>
      <c r="AI373" s="191"/>
      <c r="AJ373" s="191"/>
      <c r="AK373" s="191"/>
      <c r="AL373" s="191"/>
      <c r="AM373" s="191"/>
      <c r="AN373" s="191"/>
      <c r="AO373" s="191"/>
      <c r="AP373" s="191"/>
      <c r="AQ373" s="191"/>
      <c r="AR373" s="191"/>
      <c r="AS373" s="191"/>
      <c r="AT373" s="191"/>
      <c r="AU373" s="191"/>
      <c r="AV373" s="191"/>
      <c r="AW373" s="191"/>
      <c r="AX373" s="191"/>
      <c r="AY373" s="191"/>
      <c r="AZ373" s="191"/>
      <c r="BA373" s="191"/>
      <c r="BB373" s="191"/>
      <c r="BC373" s="191"/>
      <c r="BD373" s="191"/>
      <c r="BE373" s="191"/>
      <c r="BF373" s="191"/>
      <c r="BG373" s="191"/>
      <c r="BH373" s="191"/>
      <c r="BI373" s="191"/>
      <c r="BJ373" s="191"/>
      <c r="BK373" s="191"/>
      <c r="BL373" s="191"/>
    </row>
    <row r="374" spans="1:64" s="66" customFormat="1" ht="18" customHeight="1">
      <c r="B374" s="48" t="e">
        <f>VLOOKUP(A353,#REF!,277,FALSE)</f>
        <v>#REF!</v>
      </c>
      <c r="C374" s="48" t="e">
        <f>VLOOKUP(A353,#REF!,279,FALSE)</f>
        <v>#REF!</v>
      </c>
      <c r="D374" s="48" t="e">
        <f>VLOOKUP(A353,#REF!,281,FALSE)</f>
        <v>#REF!</v>
      </c>
      <c r="E374" s="48" t="e">
        <f>VLOOKUP(A353,#REF!,283,FALSE)</f>
        <v>#REF!</v>
      </c>
      <c r="F374" s="48" t="e">
        <f>VLOOKUP(A353,#REF!,285,FALSE)</f>
        <v>#REF!</v>
      </c>
      <c r="G374" s="48" t="e">
        <f>VLOOKUP(A353,#REF!,287,FALSE)</f>
        <v>#REF!</v>
      </c>
      <c r="H374" s="48" t="e">
        <f>VLOOKUP(A353,#REF!,289,FALSE)</f>
        <v>#REF!</v>
      </c>
      <c r="I374" s="48" t="e">
        <f>VLOOKUP(A353,#REF!,291,FALSE)</f>
        <v>#REF!</v>
      </c>
      <c r="J374" s="48" t="e">
        <f>VLOOKUP(A353,#REF!,293,FALSE)</f>
        <v>#REF!</v>
      </c>
      <c r="K374" s="48" t="e">
        <f>VLOOKUP(A353,#REF!,295,FALSE)</f>
        <v>#REF!</v>
      </c>
      <c r="L374" s="48" t="e">
        <f>VLOOKUP(A353,#REF!,297,FALSE)</f>
        <v>#REF!</v>
      </c>
      <c r="M374" s="48" t="e">
        <f>VLOOKUP(A353,#REF!,299,FALSE)</f>
        <v>#REF!</v>
      </c>
      <c r="N374" s="48" t="e">
        <f>VLOOKUP(A353,#REF!,301,FALSE)</f>
        <v>#REF!</v>
      </c>
      <c r="O374" s="48" t="e">
        <f>VLOOKUP(A353,#REF!,303,FALSE)</f>
        <v>#REF!</v>
      </c>
      <c r="P374" s="48" t="e">
        <f>VLOOKUP(A353,#REF!,305,FALSE)</f>
        <v>#REF!</v>
      </c>
      <c r="Q374" s="48" t="e">
        <f>VLOOKUP(A353,#REF!,307,FALSE)</f>
        <v>#REF!</v>
      </c>
      <c r="R374" s="48" t="e">
        <f>VLOOKUP(A353,#REF!,309,FALSE)</f>
        <v>#REF!</v>
      </c>
      <c r="S374" s="48" t="e">
        <f>VLOOKUP(A353,#REF!,311,FALSE)</f>
        <v>#REF!</v>
      </c>
      <c r="T374" s="48" t="e">
        <f>VLOOKUP(A353,#REF!,313,FALSE)</f>
        <v>#REF!</v>
      </c>
      <c r="U374" s="48" t="e">
        <f>VLOOKUP(A353,#REF!,315,FALSE)</f>
        <v>#REF!</v>
      </c>
      <c r="V374" s="48" t="e">
        <f>VLOOKUP(A353,#REF!,317,FALSE)</f>
        <v>#REF!</v>
      </c>
      <c r="W374" s="48" t="e">
        <f>VLOOKUP(A353,#REF!,319,FALSE)</f>
        <v>#REF!</v>
      </c>
      <c r="X374" s="48" t="e">
        <f>VLOOKUP(A353,#REF!,321,FALSE)</f>
        <v>#REF!</v>
      </c>
      <c r="Y374" s="48" t="e">
        <f>VLOOKUP(A353,#REF!,323,FALSE)</f>
        <v>#REF!</v>
      </c>
      <c r="Z374" s="48" t="e">
        <f>VLOOKUP(A353,#REF!,325,FALSE)</f>
        <v>#REF!</v>
      </c>
      <c r="AA374" s="48" t="e">
        <f>VLOOKUP(A353,#REF!,327,FALSE)</f>
        <v>#REF!</v>
      </c>
      <c r="AB374" s="48" t="e">
        <f>VLOOKUP(A353,#REF!,329,FALSE)</f>
        <v>#REF!</v>
      </c>
      <c r="AC374" s="48" t="e">
        <f>VLOOKUP(A353,#REF!,331,FALSE)</f>
        <v>#REF!</v>
      </c>
      <c r="AD374" s="48" t="e">
        <f>VLOOKUP(A353,#REF!,333,FALSE)</f>
        <v>#REF!</v>
      </c>
      <c r="AE374" s="48" t="e">
        <f>VLOOKUP(A353,#REF!,335,FALSE)</f>
        <v>#REF!</v>
      </c>
      <c r="AF374" s="48" t="e">
        <f>VLOOKUP(A353,#REF!,337,FALSE)</f>
        <v>#REF!</v>
      </c>
      <c r="AG374" s="243"/>
      <c r="AH374" s="64"/>
      <c r="AI374" s="64"/>
      <c r="AJ374" s="64"/>
      <c r="AK374" s="64"/>
      <c r="AL374" s="64"/>
      <c r="AM374" s="64"/>
      <c r="AN374" s="64"/>
      <c r="AO374" s="64"/>
      <c r="AP374" s="64"/>
      <c r="AQ374" s="64"/>
      <c r="AR374" s="64"/>
      <c r="AS374" s="64"/>
      <c r="AT374" s="64"/>
      <c r="AU374" s="64"/>
      <c r="AV374" s="64"/>
      <c r="AW374" s="64"/>
      <c r="AX374" s="64"/>
      <c r="AY374" s="64"/>
      <c r="AZ374" s="64"/>
      <c r="BA374" s="64"/>
      <c r="BB374" s="64"/>
      <c r="BC374" s="64"/>
      <c r="BD374" s="64"/>
      <c r="BE374" s="64"/>
      <c r="BF374" s="64"/>
      <c r="BG374" s="64"/>
      <c r="BH374" s="64"/>
      <c r="BI374" s="64"/>
      <c r="BJ374" s="64"/>
      <c r="BK374" s="64"/>
      <c r="BL374" s="64"/>
    </row>
    <row r="375" spans="1:64" s="66" customFormat="1" ht="18" customHeight="1">
      <c r="B375" s="980"/>
      <c r="C375" s="980"/>
      <c r="D375" s="980"/>
      <c r="E375" s="980"/>
      <c r="F375" s="980"/>
      <c r="G375" s="980"/>
      <c r="H375" s="980"/>
      <c r="I375" s="980"/>
      <c r="J375" s="980"/>
      <c r="K375" s="980"/>
      <c r="L375" s="980"/>
      <c r="M375" s="980"/>
      <c r="N375" s="980"/>
      <c r="O375" s="980"/>
      <c r="P375" s="980"/>
      <c r="Q375" s="980"/>
      <c r="R375" s="980"/>
      <c r="S375" s="980"/>
      <c r="T375" s="980"/>
      <c r="U375" s="980"/>
      <c r="V375" s="980"/>
      <c r="W375" s="980"/>
      <c r="X375" s="980"/>
      <c r="Y375" s="980"/>
      <c r="Z375" s="980"/>
      <c r="AA375" s="980"/>
      <c r="AB375" s="980"/>
      <c r="AC375" s="980"/>
      <c r="AD375" s="980"/>
      <c r="AE375" s="980"/>
      <c r="AF375" s="980"/>
      <c r="AG375" s="243"/>
      <c r="AH375" s="64"/>
      <c r="AI375" s="64"/>
      <c r="AJ375" s="64"/>
      <c r="AK375" s="64"/>
      <c r="AL375" s="64"/>
      <c r="AM375" s="64"/>
      <c r="AN375" s="64"/>
      <c r="AO375" s="64"/>
      <c r="AP375" s="64"/>
      <c r="AQ375" s="64"/>
      <c r="AR375" s="64"/>
      <c r="AS375" s="64"/>
      <c r="AT375" s="64"/>
      <c r="AU375" s="64"/>
      <c r="AV375" s="64"/>
      <c r="AW375" s="64"/>
      <c r="AX375" s="64"/>
      <c r="AY375" s="64"/>
      <c r="AZ375" s="64"/>
      <c r="BA375" s="64"/>
      <c r="BB375" s="64"/>
      <c r="BC375" s="64"/>
      <c r="BD375" s="64"/>
      <c r="BE375" s="64"/>
      <c r="BF375" s="64"/>
      <c r="BG375" s="64"/>
      <c r="BH375" s="64"/>
      <c r="BI375" s="64"/>
      <c r="BJ375" s="64"/>
      <c r="BK375" s="64"/>
      <c r="BL375" s="64"/>
    </row>
    <row r="376" spans="1:64" s="43" customFormat="1" ht="18" customHeight="1">
      <c r="B376" s="880" t="s">
        <v>826</v>
      </c>
      <c r="C376" s="880"/>
      <c r="D376" s="880"/>
      <c r="E376" s="880"/>
      <c r="F376" s="880"/>
      <c r="G376" s="880"/>
      <c r="H376" s="880"/>
      <c r="I376" s="880"/>
      <c r="J376" s="880"/>
      <c r="K376" s="880"/>
      <c r="L376" s="880"/>
      <c r="M376" s="880"/>
      <c r="N376" s="880"/>
      <c r="O376" s="880"/>
      <c r="P376" s="880"/>
      <c r="Q376" s="880"/>
      <c r="R376" s="880"/>
      <c r="S376" s="880"/>
      <c r="T376" s="880"/>
      <c r="U376" s="880"/>
      <c r="V376" s="880"/>
      <c r="W376" s="880"/>
      <c r="X376" s="880"/>
      <c r="Y376" s="880"/>
      <c r="Z376" s="880"/>
      <c r="AA376" s="880"/>
      <c r="AB376" s="880"/>
      <c r="AC376" s="880"/>
      <c r="AD376" s="880"/>
      <c r="AE376" s="880"/>
      <c r="AF376" s="880"/>
      <c r="AG376" s="33"/>
      <c r="AH376" s="33"/>
      <c r="AI376" s="33"/>
      <c r="AJ376" s="33"/>
      <c r="AK376" s="33"/>
      <c r="AL376" s="33"/>
      <c r="AM376" s="33"/>
      <c r="AN376" s="33"/>
      <c r="AO376" s="33"/>
      <c r="AP376" s="33"/>
      <c r="AQ376" s="33"/>
      <c r="AR376" s="33"/>
      <c r="AS376" s="33"/>
      <c r="AT376" s="33"/>
      <c r="AU376" s="33"/>
      <c r="AV376" s="33"/>
      <c r="AW376" s="33"/>
      <c r="AX376" s="33"/>
      <c r="AY376" s="33"/>
      <c r="AZ376" s="33"/>
      <c r="BA376" s="33"/>
      <c r="BB376" s="33"/>
      <c r="BC376" s="33"/>
      <c r="BD376" s="33"/>
      <c r="BE376" s="33"/>
      <c r="BF376" s="33"/>
      <c r="BG376" s="33"/>
      <c r="BH376" s="33"/>
      <c r="BI376" s="33"/>
      <c r="BJ376" s="33"/>
      <c r="BK376" s="33"/>
      <c r="BL376" s="33"/>
    </row>
    <row r="377" spans="1:64" s="43" customFormat="1" ht="18" customHeight="1">
      <c r="B377" s="15" t="s">
        <v>80</v>
      </c>
      <c r="C377" s="16"/>
      <c r="D377" s="16"/>
      <c r="E377" s="16"/>
      <c r="F377" s="16"/>
      <c r="G377" s="216"/>
      <c r="H377" s="201"/>
      <c r="I377" s="201"/>
      <c r="J377" s="201"/>
      <c r="K377" s="202"/>
      <c r="L377" s="201"/>
      <c r="M377" s="201"/>
      <c r="N377" s="201"/>
      <c r="O377" s="270"/>
      <c r="P377" s="270"/>
      <c r="Q377" s="201"/>
      <c r="R377" s="201"/>
      <c r="S377" s="201"/>
      <c r="T377" s="201"/>
      <c r="U377" s="201"/>
      <c r="V377" s="201"/>
      <c r="W377" s="270"/>
      <c r="X377" s="984" t="str">
        <f>X352</f>
        <v>វិច្ឆិកា ឆ្នាំ ២០២៣</v>
      </c>
      <c r="Y377" s="985"/>
      <c r="Z377" s="985"/>
      <c r="AA377" s="985"/>
      <c r="AB377" s="985"/>
      <c r="AC377" s="985"/>
      <c r="AD377" s="985"/>
      <c r="AE377" s="985"/>
      <c r="AF377" s="986"/>
      <c r="AG377" s="33"/>
      <c r="AH377" s="33"/>
      <c r="AI377" s="33"/>
      <c r="AJ377" s="33"/>
      <c r="AK377" s="33"/>
      <c r="AL377" s="33"/>
      <c r="AM377" s="33"/>
      <c r="AN377" s="33"/>
      <c r="AO377" s="33"/>
      <c r="AP377" s="33"/>
      <c r="AQ377" s="33"/>
      <c r="AR377" s="33"/>
      <c r="AS377" s="33"/>
      <c r="AT377" s="33"/>
      <c r="AU377" s="33"/>
      <c r="AV377" s="33"/>
      <c r="AW377" s="33"/>
      <c r="AX377" s="33"/>
      <c r="AY377" s="33"/>
      <c r="AZ377" s="33"/>
      <c r="BA377" s="33"/>
      <c r="BB377" s="33"/>
      <c r="BC377" s="33"/>
      <c r="BD377" s="33"/>
      <c r="BE377" s="33"/>
      <c r="BF377" s="33"/>
      <c r="BG377" s="33"/>
      <c r="BH377" s="33"/>
      <c r="BI377" s="33"/>
      <c r="BJ377" s="33"/>
      <c r="BK377" s="33"/>
      <c r="BL377" s="33"/>
    </row>
    <row r="378" spans="1:64" s="43" customFormat="1" ht="18" customHeight="1">
      <c r="A378" s="43" t="e">
        <f>#REF!</f>
        <v>#REF!</v>
      </c>
      <c r="B378" s="20" t="s">
        <v>176</v>
      </c>
      <c r="C378" s="3"/>
      <c r="D378" s="3"/>
      <c r="E378" s="3"/>
      <c r="F378" s="3"/>
      <c r="G378" s="217"/>
      <c r="H378" s="271"/>
      <c r="I378" s="217"/>
      <c r="J378" s="271"/>
      <c r="K378" s="991" t="e">
        <f>VLOOKUP(A378,'Payroll master 总表'!B:AY,3,FALSE)</f>
        <v>#REF!</v>
      </c>
      <c r="L378" s="992"/>
      <c r="M378" s="992"/>
      <c r="N378" s="993"/>
      <c r="O378" s="272" t="s">
        <v>183</v>
      </c>
      <c r="P378" s="273"/>
      <c r="Q378" s="203"/>
      <c r="R378" s="203"/>
      <c r="S378" s="203"/>
      <c r="T378" s="994" t="e">
        <f>#REF!</f>
        <v>#REF!</v>
      </c>
      <c r="U378" s="994"/>
      <c r="V378" s="217"/>
      <c r="W378" s="274"/>
      <c r="X378" s="275" t="s">
        <v>279</v>
      </c>
      <c r="Y378" s="203"/>
      <c r="Z378" s="203"/>
      <c r="AA378" s="203"/>
      <c r="AB378" s="227"/>
      <c r="AC378" s="75"/>
      <c r="AD378" s="139" t="e">
        <f>VLOOKUP(A378,'Payroll master 总表'!B:AY,39,FALSE)</f>
        <v>#REF!</v>
      </c>
      <c r="AE378" s="23" t="s">
        <v>82</v>
      </c>
      <c r="AF378" s="244"/>
      <c r="AG378" s="33"/>
      <c r="AH378" s="33"/>
      <c r="AI378" s="33"/>
      <c r="AJ378" s="33"/>
      <c r="AK378" s="33"/>
      <c r="AL378" s="33"/>
      <c r="AM378" s="33"/>
      <c r="AN378" s="33"/>
      <c r="AO378" s="33"/>
      <c r="AP378" s="33"/>
      <c r="AQ378" s="33"/>
      <c r="AR378" s="33"/>
      <c r="AS378" s="33"/>
      <c r="AT378" s="33"/>
      <c r="AU378" s="33"/>
      <c r="AV378" s="33"/>
      <c r="AW378" s="33"/>
      <c r="AX378" s="33"/>
      <c r="AY378" s="33"/>
      <c r="AZ378" s="33"/>
      <c r="BA378" s="33"/>
      <c r="BB378" s="33"/>
      <c r="BC378" s="33"/>
      <c r="BD378" s="33"/>
      <c r="BE378" s="33"/>
      <c r="BF378" s="33"/>
      <c r="BG378" s="33"/>
      <c r="BH378" s="33"/>
      <c r="BI378" s="33"/>
      <c r="BJ378" s="33"/>
      <c r="BK378" s="33"/>
      <c r="BL378" s="33"/>
    </row>
    <row r="379" spans="1:64" s="43" customFormat="1" ht="18" customHeight="1">
      <c r="B379" s="55" t="s">
        <v>177</v>
      </c>
      <c r="C379" s="28"/>
      <c r="D379" s="28"/>
      <c r="E379" s="28"/>
      <c r="F379" s="21"/>
      <c r="G379" s="206"/>
      <c r="H379" s="206"/>
      <c r="I379" s="206"/>
      <c r="J379" s="206"/>
      <c r="K379" s="995" t="e">
        <f>VLOOKUP(A378,'Payroll master 总表'!B:AY,1,FALSE)</f>
        <v>#REF!</v>
      </c>
      <c r="L379" s="996"/>
      <c r="M379" s="206"/>
      <c r="N379" s="208"/>
      <c r="O379" s="276" t="s">
        <v>184</v>
      </c>
      <c r="P379" s="273"/>
      <c r="Q379" s="218"/>
      <c r="R379" s="218"/>
      <c r="S379" s="218"/>
      <c r="T379" s="199"/>
      <c r="U379" s="222" t="e">
        <f>VLOOKUP(A378,'Payroll master 总表'!B:AY,15,FALSE)</f>
        <v>#REF!</v>
      </c>
      <c r="V379" s="222"/>
      <c r="W379" s="208"/>
      <c r="X379" s="278" t="s">
        <v>187</v>
      </c>
      <c r="Y379" s="218"/>
      <c r="Z379" s="218"/>
      <c r="AA379" s="218"/>
      <c r="AB379" s="209"/>
      <c r="AC379" s="26"/>
      <c r="AD379" s="139" t="e">
        <f>VLOOKUP(A378,'Payroll master 总表'!B:AY,35,FALSE)</f>
        <v>#REF!</v>
      </c>
      <c r="AE379" s="23" t="s">
        <v>82</v>
      </c>
      <c r="AF379" s="103"/>
      <c r="AG379" s="33"/>
      <c r="AH379" s="33"/>
      <c r="AI379" s="33"/>
      <c r="AJ379" s="33"/>
      <c r="AK379" s="33"/>
      <c r="AL379" s="33"/>
      <c r="AM379" s="33"/>
      <c r="AN379" s="33"/>
      <c r="AO379" s="33"/>
      <c r="AP379" s="33"/>
      <c r="AQ379" s="33"/>
      <c r="AR379" s="33"/>
      <c r="AS379" s="33"/>
      <c r="AT379" s="33"/>
      <c r="AU379" s="33"/>
      <c r="AV379" s="33"/>
      <c r="AW379" s="33"/>
      <c r="AX379" s="33"/>
      <c r="AY379" s="33"/>
      <c r="AZ379" s="33"/>
      <c r="BA379" s="33"/>
      <c r="BB379" s="33"/>
      <c r="BC379" s="33"/>
      <c r="BD379" s="33"/>
      <c r="BE379" s="33"/>
      <c r="BF379" s="33"/>
      <c r="BG379" s="33"/>
      <c r="BH379" s="33"/>
      <c r="BI379" s="33"/>
      <c r="BJ379" s="33"/>
      <c r="BK379" s="33"/>
      <c r="BL379" s="33"/>
    </row>
    <row r="380" spans="1:64" s="43" customFormat="1" ht="18" customHeight="1">
      <c r="B380" s="24" t="s">
        <v>178</v>
      </c>
      <c r="C380" s="22"/>
      <c r="D380" s="25"/>
      <c r="E380" s="21"/>
      <c r="F380" s="21"/>
      <c r="G380" s="206"/>
      <c r="H380" s="206"/>
      <c r="I380" s="206"/>
      <c r="J380" s="206"/>
      <c r="K380" s="995" t="e">
        <f>VLOOKUP(A378,'Payroll master 总表'!B:AY,5,FALSE)</f>
        <v>#REF!</v>
      </c>
      <c r="L380" s="996"/>
      <c r="M380" s="206"/>
      <c r="N380" s="208"/>
      <c r="O380" s="205" t="s">
        <v>198</v>
      </c>
      <c r="P380" s="273"/>
      <c r="Q380" s="218"/>
      <c r="R380" s="218"/>
      <c r="S380" s="218"/>
      <c r="T380" s="206"/>
      <c r="U380" s="997" t="e">
        <f>VLOOKUP(A378,'Payroll master 总表'!B:AY,8,FALSE)</f>
        <v>#REF!</v>
      </c>
      <c r="V380" s="997"/>
      <c r="W380" s="998"/>
      <c r="X380" s="278" t="s">
        <v>185</v>
      </c>
      <c r="Y380" s="218"/>
      <c r="Z380" s="218"/>
      <c r="AA380" s="218"/>
      <c r="AB380" s="209"/>
      <c r="AC380" s="26"/>
      <c r="AD380" s="139" t="e">
        <f>VLOOKUP(A378,'Payroll master 总表'!B:AY,34,FALSE)</f>
        <v>#REF!</v>
      </c>
      <c r="AE380" s="23" t="s">
        <v>82</v>
      </c>
      <c r="AF380" s="103"/>
      <c r="AG380" s="33"/>
      <c r="AH380" s="33"/>
      <c r="AI380" s="33"/>
      <c r="AJ380" s="33"/>
      <c r="AK380" s="33"/>
      <c r="AL380" s="33"/>
      <c r="AM380" s="33"/>
      <c r="AN380" s="33"/>
      <c r="AO380" s="33"/>
      <c r="AP380" s="33"/>
      <c r="AQ380" s="33"/>
      <c r="AR380" s="33"/>
      <c r="AS380" s="33"/>
      <c r="AT380" s="33"/>
      <c r="AU380" s="33"/>
      <c r="AV380" s="33"/>
      <c r="AW380" s="33"/>
      <c r="AX380" s="33"/>
      <c r="AY380" s="33"/>
      <c r="AZ380" s="33"/>
      <c r="BA380" s="33"/>
      <c r="BB380" s="33"/>
      <c r="BC380" s="33"/>
      <c r="BD380" s="33"/>
      <c r="BE380" s="33"/>
      <c r="BF380" s="33"/>
      <c r="BG380" s="33"/>
      <c r="BH380" s="33"/>
      <c r="BI380" s="33"/>
      <c r="BJ380" s="33"/>
      <c r="BK380" s="33"/>
      <c r="BL380" s="33"/>
    </row>
    <row r="381" spans="1:64" s="43" customFormat="1" ht="18" customHeight="1">
      <c r="B381" s="58"/>
      <c r="C381" s="28"/>
      <c r="D381" s="28"/>
      <c r="E381" s="28"/>
      <c r="F381" s="28"/>
      <c r="G381" s="206"/>
      <c r="H381" s="206"/>
      <c r="I381" s="206"/>
      <c r="J381" s="206"/>
      <c r="K381" s="280"/>
      <c r="L381" s="281" t="s">
        <v>76</v>
      </c>
      <c r="M381" s="206"/>
      <c r="N381" s="208"/>
      <c r="O381" s="278" t="s">
        <v>199</v>
      </c>
      <c r="P381" s="273"/>
      <c r="Q381" s="218"/>
      <c r="R381" s="218"/>
      <c r="S381" s="218"/>
      <c r="T381" s="218"/>
      <c r="U381" s="218"/>
      <c r="V381" s="218"/>
      <c r="W381" s="230"/>
      <c r="X381" s="278" t="s">
        <v>753</v>
      </c>
      <c r="Y381" s="218"/>
      <c r="Z381" s="218"/>
      <c r="AA381" s="218"/>
      <c r="AB381" s="209"/>
      <c r="AC381" s="26"/>
      <c r="AD381" s="139" t="e">
        <f>VLOOKUP(A378,'Payroll master 总表'!B:AY,33,FALSE)</f>
        <v>#REF!</v>
      </c>
      <c r="AE381" s="23" t="s">
        <v>82</v>
      </c>
      <c r="AF381" s="103"/>
      <c r="AG381" s="33"/>
      <c r="AH381" s="33"/>
      <c r="AI381" s="33"/>
      <c r="AJ381" s="33"/>
      <c r="AK381" s="33"/>
      <c r="AL381" s="33"/>
      <c r="AM381" s="33"/>
      <c r="AN381" s="33"/>
      <c r="AO381" s="33"/>
      <c r="AP381" s="33"/>
      <c r="AQ381" s="33"/>
      <c r="AR381" s="33"/>
      <c r="AS381" s="33"/>
      <c r="AT381" s="33"/>
      <c r="AU381" s="33"/>
      <c r="AV381" s="33"/>
      <c r="AW381" s="33"/>
      <c r="AX381" s="33"/>
      <c r="AY381" s="33"/>
      <c r="AZ381" s="33"/>
      <c r="BA381" s="33"/>
      <c r="BB381" s="33"/>
      <c r="BC381" s="33"/>
      <c r="BD381" s="33"/>
      <c r="BE381" s="33"/>
      <c r="BF381" s="33"/>
      <c r="BG381" s="33"/>
      <c r="BH381" s="33"/>
      <c r="BI381" s="33"/>
      <c r="BJ381" s="33"/>
      <c r="BK381" s="33"/>
      <c r="BL381" s="33"/>
    </row>
    <row r="382" spans="1:64" s="43" customFormat="1" ht="18" customHeight="1">
      <c r="B382" s="54" t="s">
        <v>196</v>
      </c>
      <c r="C382" s="28"/>
      <c r="D382" s="28"/>
      <c r="E382" s="28"/>
      <c r="F382" s="28"/>
      <c r="G382" s="206"/>
      <c r="H382" s="206"/>
      <c r="I382" s="206"/>
      <c r="J382" s="206"/>
      <c r="K382" s="280"/>
      <c r="L382" s="282" t="e">
        <f>VLOOKUP(A378,'Payroll master 总表'!B:AY,18,FALSE)</f>
        <v>#REF!</v>
      </c>
      <c r="M382" s="206"/>
      <c r="N382" s="208"/>
      <c r="O382" s="283"/>
      <c r="P382" s="273"/>
      <c r="Q382" s="223"/>
      <c r="R382" s="987" t="e">
        <f>U379/26*L382</f>
        <v>#REF!</v>
      </c>
      <c r="S382" s="987"/>
      <c r="T382" s="284" t="s">
        <v>82</v>
      </c>
      <c r="U382" s="223"/>
      <c r="V382" s="223"/>
      <c r="W382" s="285"/>
      <c r="X382" s="278" t="s">
        <v>186</v>
      </c>
      <c r="Y382" s="218"/>
      <c r="Z382" s="218"/>
      <c r="AA382" s="218"/>
      <c r="AB382" s="209"/>
      <c r="AC382" s="26"/>
      <c r="AD382" s="139" t="e">
        <f>VLOOKUP(A378,'Payroll master 总表'!B:AY,37,FALSE)+'Payroll master 总表'!AM23</f>
        <v>#REF!</v>
      </c>
      <c r="AE382" s="23" t="s">
        <v>82</v>
      </c>
      <c r="AF382" s="103"/>
      <c r="AG382" s="33"/>
      <c r="AH382" s="33"/>
      <c r="AI382" s="33"/>
      <c r="AJ382" s="33"/>
      <c r="AK382" s="33"/>
      <c r="AL382" s="33"/>
      <c r="AM382" s="33"/>
      <c r="AN382" s="33"/>
      <c r="AO382" s="33"/>
      <c r="AP382" s="33"/>
      <c r="AQ382" s="33"/>
      <c r="AR382" s="33"/>
      <c r="AS382" s="33"/>
      <c r="AT382" s="33"/>
      <c r="AU382" s="33"/>
      <c r="AV382" s="33"/>
      <c r="AW382" s="33"/>
      <c r="AX382" s="33"/>
      <c r="AY382" s="33"/>
      <c r="AZ382" s="33"/>
      <c r="BA382" s="33"/>
      <c r="BB382" s="33"/>
      <c r="BC382" s="33"/>
      <c r="BD382" s="33"/>
      <c r="BE382" s="33"/>
      <c r="BF382" s="33"/>
      <c r="BG382" s="33"/>
      <c r="BH382" s="33"/>
      <c r="BI382" s="33"/>
      <c r="BJ382" s="33"/>
      <c r="BK382" s="33"/>
      <c r="BL382" s="33"/>
    </row>
    <row r="383" spans="1:64" s="43" customFormat="1" ht="18" customHeight="1">
      <c r="B383" s="27" t="s">
        <v>528</v>
      </c>
      <c r="C383" s="28"/>
      <c r="D383" s="28"/>
      <c r="E383" s="28"/>
      <c r="F383" s="28"/>
      <c r="G383" s="206"/>
      <c r="H383" s="206"/>
      <c r="I383" s="206"/>
      <c r="J383" s="206"/>
      <c r="K383" s="280"/>
      <c r="L383" s="282" t="e">
        <f>VLOOKUP(A378,'Payroll master 总表'!B:AY,21,FALSE)</f>
        <v>#REF!</v>
      </c>
      <c r="M383" s="206"/>
      <c r="N383" s="208"/>
      <c r="O383" s="283"/>
      <c r="P383" s="273"/>
      <c r="Q383" s="223"/>
      <c r="R383" s="987" t="e">
        <f>VLOOKUP(A378,'Payroll master 总表'!B:AY,29,FALSE)</f>
        <v>#REF!</v>
      </c>
      <c r="S383" s="987"/>
      <c r="T383" s="284" t="s">
        <v>82</v>
      </c>
      <c r="U383" s="223"/>
      <c r="V383" s="223"/>
      <c r="W383" s="285"/>
      <c r="X383" s="278" t="s">
        <v>455</v>
      </c>
      <c r="Y383" s="218"/>
      <c r="Z383" s="218"/>
      <c r="AA383" s="218"/>
      <c r="AB383" s="209"/>
      <c r="AC383" s="26"/>
      <c r="AD383" s="139" t="e">
        <f>VLOOKUP(A378,'Payroll master 总表'!B:AY,32,FALSE)</f>
        <v>#REF!</v>
      </c>
      <c r="AE383" s="23" t="s">
        <v>82</v>
      </c>
      <c r="AF383" s="103"/>
      <c r="AG383" s="33"/>
      <c r="AH383" s="33"/>
      <c r="AI383" s="33"/>
      <c r="AJ383" s="33"/>
      <c r="AK383" s="33"/>
      <c r="AL383" s="33"/>
      <c r="AM383" s="33"/>
      <c r="AN383" s="33"/>
      <c r="AO383" s="33"/>
      <c r="AP383" s="33"/>
      <c r="AQ383" s="33"/>
      <c r="AR383" s="33"/>
      <c r="AS383" s="33"/>
      <c r="AT383" s="33"/>
      <c r="AU383" s="33"/>
      <c r="AV383" s="33"/>
      <c r="AW383" s="33"/>
      <c r="AX383" s="33"/>
      <c r="AY383" s="33"/>
      <c r="AZ383" s="33"/>
      <c r="BA383" s="33"/>
      <c r="BB383" s="33"/>
      <c r="BC383" s="33"/>
      <c r="BD383" s="33"/>
      <c r="BE383" s="33"/>
      <c r="BF383" s="33"/>
      <c r="BG383" s="33"/>
      <c r="BH383" s="33"/>
      <c r="BI383" s="33"/>
      <c r="BJ383" s="33"/>
      <c r="BK383" s="33"/>
      <c r="BL383" s="33"/>
    </row>
    <row r="384" spans="1:64" s="43" customFormat="1" ht="18" customHeight="1">
      <c r="B384" s="58" t="s">
        <v>534</v>
      </c>
      <c r="C384" s="28"/>
      <c r="D384" s="28"/>
      <c r="E384" s="28"/>
      <c r="F384" s="28"/>
      <c r="G384" s="206"/>
      <c r="H384" s="206"/>
      <c r="I384" s="206"/>
      <c r="J384" s="206"/>
      <c r="K384" s="280"/>
      <c r="L384" s="282" t="e">
        <f>VLOOKUP(A378,'Payroll master 总表'!B:AY,20,FALSE)</f>
        <v>#REF!</v>
      </c>
      <c r="M384" s="206"/>
      <c r="N384" s="208"/>
      <c r="O384" s="283"/>
      <c r="P384" s="273"/>
      <c r="Q384" s="223"/>
      <c r="R384" s="987" t="e">
        <f>VLOOKUP(A378,'Payroll master 总表'!B:AY,27,FALSE)</f>
        <v>#REF!</v>
      </c>
      <c r="S384" s="987"/>
      <c r="T384" s="284" t="s">
        <v>82</v>
      </c>
      <c r="U384" s="223"/>
      <c r="V384" s="223"/>
      <c r="W384" s="285"/>
      <c r="X384" s="278" t="s">
        <v>189</v>
      </c>
      <c r="Y384" s="218"/>
      <c r="Z384" s="218"/>
      <c r="AA384" s="218"/>
      <c r="AB384" s="209"/>
      <c r="AC384" s="26"/>
      <c r="AD384" s="139" t="e">
        <f>VLOOKUP(A378,'Payroll master 总表'!B:AY,31,FALSE)</f>
        <v>#REF!</v>
      </c>
      <c r="AE384" s="23" t="s">
        <v>82</v>
      </c>
      <c r="AF384" s="103"/>
      <c r="AG384" s="33"/>
      <c r="AH384" s="33"/>
      <c r="AI384" s="33"/>
      <c r="AJ384" s="33"/>
      <c r="AK384" s="33"/>
      <c r="AL384" s="33"/>
      <c r="AM384" s="33"/>
      <c r="AN384" s="33"/>
      <c r="AO384" s="33"/>
      <c r="AP384" s="33"/>
      <c r="AQ384" s="33"/>
      <c r="AR384" s="33"/>
      <c r="AS384" s="33"/>
      <c r="AT384" s="33"/>
      <c r="AU384" s="33"/>
      <c r="AV384" s="33"/>
      <c r="AW384" s="33"/>
      <c r="AX384" s="33"/>
      <c r="AY384" s="33"/>
      <c r="AZ384" s="33"/>
      <c r="BA384" s="33"/>
      <c r="BB384" s="33"/>
      <c r="BC384" s="33"/>
      <c r="BD384" s="33"/>
      <c r="BE384" s="33"/>
      <c r="BF384" s="33"/>
      <c r="BG384" s="33"/>
      <c r="BH384" s="33"/>
      <c r="BI384" s="33"/>
      <c r="BJ384" s="33"/>
      <c r="BK384" s="33"/>
      <c r="BL384" s="33"/>
    </row>
    <row r="385" spans="2:64" s="43" customFormat="1" ht="18" customHeight="1">
      <c r="B385" s="58" t="s">
        <v>195</v>
      </c>
      <c r="C385" s="28"/>
      <c r="D385" s="28"/>
      <c r="E385" s="28"/>
      <c r="F385" s="28"/>
      <c r="G385" s="206"/>
      <c r="H385" s="206"/>
      <c r="I385" s="206"/>
      <c r="J385" s="206"/>
      <c r="K385" s="280"/>
      <c r="L385" s="282" t="e">
        <f>VLOOKUP(A378,'Payroll master 总表'!B:AY,17,FALSE)</f>
        <v>#REF!</v>
      </c>
      <c r="M385" s="206"/>
      <c r="N385" s="208"/>
      <c r="O385" s="283"/>
      <c r="P385" s="273"/>
      <c r="Q385" s="223"/>
      <c r="R385" s="987" t="e">
        <f>U379/26*L385</f>
        <v>#REF!</v>
      </c>
      <c r="S385" s="987"/>
      <c r="T385" s="284" t="s">
        <v>82</v>
      </c>
      <c r="U385" s="223"/>
      <c r="V385" s="223"/>
      <c r="W385" s="285"/>
      <c r="X385" s="278" t="s">
        <v>188</v>
      </c>
      <c r="Y385" s="218"/>
      <c r="Z385" s="218"/>
      <c r="AA385" s="218"/>
      <c r="AB385" s="209"/>
      <c r="AC385" s="26"/>
      <c r="AD385" s="139" t="e">
        <f>VLOOKUP(A378,'Payroll master 总表'!B:AY,36,FALSE)</f>
        <v>#REF!</v>
      </c>
      <c r="AE385" s="23" t="s">
        <v>82</v>
      </c>
      <c r="AF385" s="103"/>
      <c r="AG385" s="33"/>
      <c r="AH385" s="33"/>
      <c r="AI385" s="33"/>
      <c r="AJ385" s="33"/>
      <c r="AK385" s="33"/>
      <c r="AL385" s="33"/>
      <c r="AM385" s="33"/>
      <c r="AN385" s="33"/>
      <c r="AO385" s="33"/>
      <c r="AP385" s="33"/>
      <c r="AQ385" s="33"/>
      <c r="AR385" s="33"/>
      <c r="AS385" s="33"/>
      <c r="AT385" s="33"/>
      <c r="AU385" s="33"/>
      <c r="AV385" s="33"/>
      <c r="AW385" s="33"/>
      <c r="AX385" s="33"/>
      <c r="AY385" s="33"/>
      <c r="AZ385" s="33"/>
      <c r="BA385" s="33"/>
      <c r="BB385" s="33"/>
      <c r="BC385" s="33"/>
      <c r="BD385" s="33"/>
      <c r="BE385" s="33"/>
      <c r="BF385" s="33"/>
      <c r="BG385" s="33"/>
      <c r="BH385" s="33"/>
      <c r="BI385" s="33"/>
      <c r="BJ385" s="33"/>
      <c r="BK385" s="33"/>
      <c r="BL385" s="33"/>
    </row>
    <row r="386" spans="2:64" s="43" customFormat="1" ht="18" customHeight="1">
      <c r="B386" s="27" t="s">
        <v>179</v>
      </c>
      <c r="C386" s="28"/>
      <c r="D386" s="28"/>
      <c r="E386" s="28"/>
      <c r="F386" s="28"/>
      <c r="G386" s="218"/>
      <c r="H386" s="218"/>
      <c r="I386" s="218"/>
      <c r="J386" s="206"/>
      <c r="K386" s="280"/>
      <c r="L386" s="286"/>
      <c r="M386" s="206"/>
      <c r="N386" s="208"/>
      <c r="O386" s="283"/>
      <c r="P386" s="273"/>
      <c r="Q386" s="223"/>
      <c r="R386" s="987" t="e">
        <f>SUM(R382:S385)</f>
        <v>#REF!</v>
      </c>
      <c r="S386" s="987"/>
      <c r="T386" s="284" t="s">
        <v>82</v>
      </c>
      <c r="U386" s="223"/>
      <c r="V386" s="223"/>
      <c r="W386" s="285"/>
      <c r="X386" s="278" t="s">
        <v>190</v>
      </c>
      <c r="Y386" s="218"/>
      <c r="Z386" s="218"/>
      <c r="AA386" s="218"/>
      <c r="AB386" s="209"/>
      <c r="AC386" s="988" t="e">
        <f>R386+R388+R389+R390+AD378+AD379+AD380+AD381+AD382+AD383+AD384+AD385</f>
        <v>#REF!</v>
      </c>
      <c r="AD386" s="989"/>
      <c r="AE386" s="33"/>
      <c r="AF386" s="103"/>
      <c r="AG386" s="33"/>
      <c r="AH386" s="33"/>
      <c r="AI386" s="33"/>
      <c r="AJ386" s="33"/>
      <c r="AK386" s="33"/>
      <c r="AL386" s="33"/>
      <c r="AM386" s="33"/>
      <c r="AN386" s="33"/>
      <c r="AO386" s="33"/>
      <c r="AP386" s="33"/>
      <c r="AQ386" s="33"/>
      <c r="AR386" s="33"/>
      <c r="AS386" s="33"/>
      <c r="AT386" s="33"/>
      <c r="AU386" s="33"/>
      <c r="AV386" s="33"/>
      <c r="AW386" s="33"/>
      <c r="AX386" s="33"/>
      <c r="AY386" s="33"/>
      <c r="AZ386" s="33"/>
      <c r="BA386" s="33"/>
      <c r="BB386" s="33"/>
      <c r="BC386" s="33"/>
      <c r="BD386" s="33"/>
      <c r="BE386" s="33"/>
      <c r="BF386" s="33"/>
      <c r="BG386" s="33"/>
      <c r="BH386" s="33"/>
      <c r="BI386" s="33"/>
      <c r="BJ386" s="33"/>
      <c r="BK386" s="33"/>
      <c r="BL386" s="33"/>
    </row>
    <row r="387" spans="2:64" s="43" customFormat="1" ht="18" customHeight="1">
      <c r="B387" s="58" t="s">
        <v>197</v>
      </c>
      <c r="C387" s="28"/>
      <c r="D387" s="28"/>
      <c r="E387" s="28"/>
      <c r="F387" s="28"/>
      <c r="G387" s="206"/>
      <c r="H387" s="206"/>
      <c r="I387" s="206"/>
      <c r="J387" s="206"/>
      <c r="K387" s="280"/>
      <c r="L387" s="287" t="s">
        <v>77</v>
      </c>
      <c r="M387" s="288"/>
      <c r="N387" s="211"/>
      <c r="O387" s="278" t="s">
        <v>199</v>
      </c>
      <c r="P387" s="210"/>
      <c r="Q387" s="210"/>
      <c r="R387" s="210"/>
      <c r="S387" s="210"/>
      <c r="T387" s="210"/>
      <c r="U387" s="210"/>
      <c r="V387" s="210"/>
      <c r="W387" s="289"/>
      <c r="X387" s="278" t="s">
        <v>433</v>
      </c>
      <c r="Y387" s="218"/>
      <c r="Z387" s="230"/>
      <c r="AA387" s="290"/>
      <c r="AB387" s="228"/>
      <c r="AC387" s="135" t="e">
        <f>VLOOKUP(A378,'Payroll master 总表'!B:AY,45,FALSE)</f>
        <v>#REF!</v>
      </c>
      <c r="AD387" s="33"/>
      <c r="AE387" s="61"/>
      <c r="AF387" s="245"/>
      <c r="AG387" s="33"/>
      <c r="AH387" s="33"/>
      <c r="AI387" s="33"/>
      <c r="AJ387" s="33"/>
      <c r="AK387" s="33"/>
      <c r="AL387" s="33"/>
      <c r="AM387" s="33"/>
      <c r="AN387" s="33"/>
      <c r="AO387" s="33"/>
      <c r="AP387" s="33"/>
      <c r="AQ387" s="33"/>
      <c r="AR387" s="33"/>
      <c r="AS387" s="33"/>
      <c r="AT387" s="33"/>
      <c r="AU387" s="33"/>
      <c r="AV387" s="33"/>
      <c r="AW387" s="33"/>
      <c r="AX387" s="33"/>
      <c r="AY387" s="33"/>
      <c r="AZ387" s="33"/>
      <c r="BA387" s="33"/>
      <c r="BB387" s="33"/>
      <c r="BC387" s="33"/>
      <c r="BD387" s="33"/>
      <c r="BE387" s="33"/>
      <c r="BF387" s="33"/>
      <c r="BG387" s="33"/>
      <c r="BH387" s="33"/>
      <c r="BI387" s="33"/>
      <c r="BJ387" s="33"/>
      <c r="BK387" s="33"/>
      <c r="BL387" s="33"/>
    </row>
    <row r="388" spans="2:64" s="43" customFormat="1" ht="18" customHeight="1">
      <c r="B388" s="58" t="s">
        <v>180</v>
      </c>
      <c r="C388" s="28"/>
      <c r="D388" s="28"/>
      <c r="E388" s="28"/>
      <c r="F388" s="28"/>
      <c r="G388" s="206"/>
      <c r="H388" s="206"/>
      <c r="I388" s="206"/>
      <c r="J388" s="206"/>
      <c r="K388" s="280"/>
      <c r="L388" s="282" t="e">
        <f>VLOOKUP(A378,'Payroll master 总表'!B:AY,19,FALSE)</f>
        <v>#REF!</v>
      </c>
      <c r="M388" s="206"/>
      <c r="N388" s="208"/>
      <c r="O388" s="283"/>
      <c r="P388" s="273"/>
      <c r="Q388" s="224"/>
      <c r="R388" s="990" t="e">
        <f>VLOOKUP(A378,'Payroll master 总表'!B:AY,26,FALSE)</f>
        <v>#REF!</v>
      </c>
      <c r="S388" s="990"/>
      <c r="T388" s="224" t="s">
        <v>82</v>
      </c>
      <c r="U388" s="224"/>
      <c r="V388" s="224"/>
      <c r="W388" s="228"/>
      <c r="X388" s="278" t="s">
        <v>861</v>
      </c>
      <c r="Y388" s="218"/>
      <c r="Z388" s="230"/>
      <c r="AA388" s="199"/>
      <c r="AB388" s="224"/>
      <c r="AC388" s="34"/>
      <c r="AD388" s="57"/>
      <c r="AE388" s="999" t="e">
        <f>VLOOKUP(A378,'Payroll master 总表'!B:AY,42,FALSE)</f>
        <v>#REF!</v>
      </c>
      <c r="AF388" s="1000"/>
      <c r="AG388" s="33"/>
      <c r="AH388" s="33"/>
      <c r="AI388" s="33"/>
      <c r="AJ388" s="33"/>
      <c r="AK388" s="33"/>
      <c r="AL388" s="33"/>
      <c r="AM388" s="33"/>
      <c r="AN388" s="33"/>
      <c r="AO388" s="33"/>
      <c r="AP388" s="33"/>
      <c r="AQ388" s="33"/>
      <c r="AR388" s="33"/>
      <c r="AS388" s="33"/>
      <c r="AT388" s="33"/>
      <c r="AU388" s="33"/>
      <c r="AV388" s="33"/>
      <c r="AW388" s="33"/>
      <c r="AX388" s="33"/>
      <c r="AY388" s="33"/>
      <c r="AZ388" s="33"/>
      <c r="BA388" s="33"/>
      <c r="BB388" s="33"/>
      <c r="BC388" s="33"/>
      <c r="BD388" s="33"/>
      <c r="BE388" s="33"/>
      <c r="BF388" s="33"/>
      <c r="BG388" s="33"/>
      <c r="BH388" s="33"/>
      <c r="BI388" s="33"/>
      <c r="BJ388" s="33"/>
      <c r="BK388" s="33"/>
      <c r="BL388" s="33"/>
    </row>
    <row r="389" spans="2:64" s="43" customFormat="1" ht="18" customHeight="1">
      <c r="B389" s="58" t="s">
        <v>181</v>
      </c>
      <c r="C389" s="28"/>
      <c r="D389" s="28"/>
      <c r="E389" s="28"/>
      <c r="F389" s="28"/>
      <c r="G389" s="206"/>
      <c r="H389" s="206"/>
      <c r="I389" s="206"/>
      <c r="J389" s="206"/>
      <c r="K389" s="280"/>
      <c r="L389" s="282" t="e">
        <f>VLOOKUP(A378,'Payroll master 总表'!B:AY,22,FALSE)</f>
        <v>#REF!</v>
      </c>
      <c r="M389" s="206"/>
      <c r="N389" s="208"/>
      <c r="O389" s="283"/>
      <c r="P389" s="273"/>
      <c r="Q389" s="224"/>
      <c r="R389" s="990" t="e">
        <f>VLOOKUP(A378,'Payroll master 总表'!B:AY,28,FALSE)</f>
        <v>#REF!</v>
      </c>
      <c r="S389" s="990"/>
      <c r="T389" s="224" t="s">
        <v>82</v>
      </c>
      <c r="U389" s="224"/>
      <c r="V389" s="224"/>
      <c r="W389" s="228"/>
      <c r="X389" s="291" t="s">
        <v>244</v>
      </c>
      <c r="Y389" s="218"/>
      <c r="Z389" s="218"/>
      <c r="AA389" s="230"/>
      <c r="AB389" s="229"/>
      <c r="AC389" s="76"/>
      <c r="AD389" s="57" t="e">
        <f>VLOOKUP(A378,'Payroll master 总表'!B:AY,44,FALSE)</f>
        <v>#REF!</v>
      </c>
      <c r="AE389" s="541"/>
      <c r="AF389" s="542"/>
      <c r="AG389" s="33"/>
      <c r="AH389" s="33"/>
      <c r="AI389" s="33"/>
      <c r="AJ389" s="33"/>
      <c r="AK389" s="33"/>
      <c r="AL389" s="33"/>
      <c r="AM389" s="33"/>
      <c r="AN389" s="33"/>
      <c r="AO389" s="33"/>
      <c r="AP389" s="33"/>
      <c r="AQ389" s="33"/>
      <c r="AR389" s="33"/>
      <c r="AS389" s="33"/>
      <c r="AT389" s="33"/>
      <c r="AU389" s="33"/>
      <c r="AV389" s="33"/>
      <c r="AW389" s="33"/>
      <c r="AX389" s="33"/>
      <c r="AY389" s="33"/>
      <c r="AZ389" s="33"/>
      <c r="BA389" s="33"/>
      <c r="BB389" s="33"/>
      <c r="BC389" s="33"/>
      <c r="BD389" s="33"/>
      <c r="BE389" s="33"/>
      <c r="BF389" s="33"/>
      <c r="BG389" s="33"/>
      <c r="BH389" s="33"/>
      <c r="BI389" s="33"/>
      <c r="BJ389" s="33"/>
      <c r="BK389" s="33"/>
      <c r="BL389" s="33"/>
    </row>
    <row r="390" spans="2:64" s="43" customFormat="1" ht="18" customHeight="1">
      <c r="B390" s="59" t="s">
        <v>182</v>
      </c>
      <c r="C390" s="56"/>
      <c r="D390" s="56"/>
      <c r="E390" s="56"/>
      <c r="F390" s="56"/>
      <c r="G390" s="219"/>
      <c r="H390" s="219"/>
      <c r="I390" s="219"/>
      <c r="J390" s="219"/>
      <c r="K390" s="292"/>
      <c r="L390" s="293" t="e">
        <f>VLOOKUP(A378,'Payroll master 总表'!B:AY,23,FALSE)</f>
        <v>#REF!</v>
      </c>
      <c r="M390" s="219"/>
      <c r="N390" s="212"/>
      <c r="O390" s="294"/>
      <c r="P390" s="295"/>
      <c r="Q390" s="225"/>
      <c r="R390" s="981" t="e">
        <f>VLOOKUP(A378,'Payroll master 总表'!B:AY,30,FALSE)</f>
        <v>#REF!</v>
      </c>
      <c r="S390" s="981"/>
      <c r="T390" s="225" t="s">
        <v>82</v>
      </c>
      <c r="U390" s="225"/>
      <c r="V390" s="225"/>
      <c r="W390" s="225"/>
      <c r="X390" s="278" t="s">
        <v>194</v>
      </c>
      <c r="Y390" s="218"/>
      <c r="Z390" s="218"/>
      <c r="AA390" s="218"/>
      <c r="AB390" s="230"/>
      <c r="AC390" s="26"/>
      <c r="AD390" s="57" t="e">
        <f>AE388+AD389</f>
        <v>#REF!</v>
      </c>
      <c r="AE390" s="49"/>
      <c r="AF390" s="73"/>
      <c r="AG390" s="33"/>
      <c r="AH390" s="33"/>
      <c r="AI390" s="33"/>
      <c r="AJ390" s="33"/>
      <c r="AK390" s="33"/>
      <c r="AL390" s="33"/>
      <c r="AM390" s="33"/>
      <c r="AN390" s="33"/>
      <c r="AO390" s="33"/>
      <c r="AP390" s="33"/>
      <c r="AQ390" s="33"/>
      <c r="AR390" s="33"/>
      <c r="AS390" s="33"/>
      <c r="AT390" s="33"/>
      <c r="AU390" s="33"/>
      <c r="AV390" s="33"/>
      <c r="AW390" s="33"/>
      <c r="AX390" s="33"/>
      <c r="AY390" s="33"/>
      <c r="AZ390" s="33"/>
      <c r="BA390" s="33"/>
      <c r="BB390" s="33"/>
      <c r="BC390" s="33"/>
      <c r="BD390" s="33"/>
      <c r="BE390" s="33"/>
      <c r="BF390" s="33"/>
      <c r="BG390" s="33"/>
      <c r="BH390" s="33"/>
      <c r="BI390" s="33"/>
      <c r="BJ390" s="33"/>
      <c r="BK390" s="33"/>
      <c r="BL390" s="33"/>
    </row>
    <row r="391" spans="2:64" s="43" customFormat="1" ht="18" customHeight="1">
      <c r="B391" s="29"/>
      <c r="C391" s="30"/>
      <c r="D391" s="31"/>
      <c r="E391" s="30"/>
      <c r="F391" s="32"/>
      <c r="G391" s="220"/>
      <c r="H391" s="220"/>
      <c r="I391" s="220"/>
      <c r="J391" s="220"/>
      <c r="K391" s="220"/>
      <c r="L391" s="199"/>
      <c r="M391" s="199"/>
      <c r="N391" s="199"/>
      <c r="O391" s="296"/>
      <c r="P391" s="296"/>
      <c r="Q391" s="199"/>
      <c r="R391" s="199"/>
      <c r="S391" s="220"/>
      <c r="T391" s="220"/>
      <c r="U391" s="220"/>
      <c r="V391" s="199"/>
      <c r="W391" s="199"/>
      <c r="X391" s="297" t="s">
        <v>191</v>
      </c>
      <c r="Y391" s="218"/>
      <c r="Z391" s="218"/>
      <c r="AA391" s="218"/>
      <c r="AB391" s="230"/>
      <c r="AC391" s="982" t="e">
        <f>ROUND((AC386-AD390-AC387),2)</f>
        <v>#REF!</v>
      </c>
      <c r="AD391" s="983"/>
      <c r="AE391" s="49"/>
      <c r="AF391" s="73"/>
      <c r="AG391" s="33"/>
      <c r="AH391" s="33"/>
      <c r="AI391" s="33"/>
      <c r="AJ391" s="33"/>
      <c r="AK391" s="33"/>
      <c r="AL391" s="33"/>
      <c r="AM391" s="33"/>
      <c r="AN391" s="33"/>
      <c r="AO391" s="33"/>
      <c r="AP391" s="33"/>
      <c r="AQ391" s="33"/>
      <c r="AR391" s="33"/>
      <c r="AS391" s="33"/>
      <c r="AT391" s="33"/>
      <c r="AU391" s="33"/>
      <c r="AV391" s="33"/>
      <c r="AW391" s="33"/>
      <c r="AX391" s="33"/>
      <c r="AY391" s="33"/>
      <c r="AZ391" s="33"/>
      <c r="BA391" s="33"/>
      <c r="BB391" s="33"/>
      <c r="BC391" s="33"/>
      <c r="BD391" s="33"/>
      <c r="BE391" s="33"/>
      <c r="BF391" s="33"/>
      <c r="BG391" s="33"/>
      <c r="BH391" s="33"/>
      <c r="BI391" s="33"/>
      <c r="BJ391" s="33"/>
      <c r="BK391" s="33"/>
      <c r="BL391" s="33"/>
    </row>
    <row r="392" spans="2:64" s="43" customFormat="1" ht="18" customHeight="1">
      <c r="B392" s="35" t="s">
        <v>78</v>
      </c>
      <c r="C392" s="36"/>
      <c r="D392" s="36"/>
      <c r="E392" s="36"/>
      <c r="F392" s="36"/>
      <c r="G392" s="221"/>
      <c r="H392" s="221"/>
      <c r="I392" s="220"/>
      <c r="J392" s="220"/>
      <c r="K392" s="220"/>
      <c r="L392" s="199"/>
      <c r="M392" s="199"/>
      <c r="N392" s="199"/>
      <c r="O392" s="296"/>
      <c r="P392" s="296"/>
      <c r="Q392" s="199"/>
      <c r="R392" s="199"/>
      <c r="S392" s="220"/>
      <c r="T392" s="220"/>
      <c r="U392" s="220"/>
      <c r="V392" s="199"/>
      <c r="W392" s="199"/>
      <c r="X392" s="298" t="s">
        <v>432</v>
      </c>
      <c r="Y392" s="299"/>
      <c r="Z392" s="280"/>
      <c r="AA392" s="206"/>
      <c r="AB392" s="231"/>
      <c r="AC392" s="63" t="e">
        <f>INT(AC391)</f>
        <v>#REF!</v>
      </c>
      <c r="AD392" s="33"/>
      <c r="AE392" s="62"/>
      <c r="AF392" s="80"/>
      <c r="AG392" s="33"/>
      <c r="AH392" s="33"/>
      <c r="AI392" s="33"/>
      <c r="AJ392" s="33"/>
      <c r="AK392" s="33"/>
      <c r="AL392" s="33"/>
      <c r="AM392" s="33"/>
      <c r="AN392" s="33"/>
      <c r="AO392" s="33"/>
      <c r="AP392" s="33"/>
      <c r="AQ392" s="33"/>
      <c r="AR392" s="33"/>
      <c r="AS392" s="33"/>
      <c r="AT392" s="33"/>
      <c r="AU392" s="33"/>
      <c r="AV392" s="33"/>
      <c r="AW392" s="33"/>
      <c r="AX392" s="33"/>
      <c r="AY392" s="33"/>
      <c r="AZ392" s="33"/>
      <c r="BA392" s="33"/>
      <c r="BB392" s="33"/>
      <c r="BC392" s="33"/>
      <c r="BD392" s="33"/>
      <c r="BE392" s="33"/>
      <c r="BF392" s="33"/>
      <c r="BG392" s="33"/>
      <c r="BH392" s="33"/>
      <c r="BI392" s="33"/>
      <c r="BJ392" s="33"/>
      <c r="BK392" s="33"/>
      <c r="BL392" s="33"/>
    </row>
    <row r="393" spans="2:64" s="43" customFormat="1" ht="18" customHeight="1">
      <c r="B393" s="37"/>
      <c r="C393" s="38"/>
      <c r="D393" s="39"/>
      <c r="E393" s="38"/>
      <c r="F393" s="38"/>
      <c r="G393" s="202"/>
      <c r="H393" s="202"/>
      <c r="I393" s="220"/>
      <c r="J393" s="220"/>
      <c r="K393" s="220"/>
      <c r="L393" s="199"/>
      <c r="M393" s="199"/>
      <c r="N393" s="199"/>
      <c r="O393" s="296"/>
      <c r="P393" s="296"/>
      <c r="Q393" s="199"/>
      <c r="R393" s="199"/>
      <c r="S393" s="220"/>
      <c r="T393" s="220"/>
      <c r="U393" s="220"/>
      <c r="V393" s="199"/>
      <c r="W393" s="199"/>
      <c r="X393" s="300" t="s">
        <v>192</v>
      </c>
      <c r="Y393" s="301"/>
      <c r="Z393" s="302"/>
      <c r="AA393" s="219"/>
      <c r="AB393" s="232"/>
      <c r="AC393" s="77" t="e">
        <f>ROUND((MOD(AC391,1)*4000),-2)</f>
        <v>#REF!</v>
      </c>
      <c r="AD393" s="45"/>
      <c r="AE393" s="45"/>
      <c r="AF393" s="81"/>
      <c r="AG393" s="33"/>
      <c r="AH393" s="33"/>
      <c r="AI393" s="33"/>
      <c r="AJ393" s="33"/>
      <c r="AK393" s="33"/>
      <c r="AL393" s="33"/>
      <c r="AM393" s="33"/>
      <c r="AN393" s="33"/>
      <c r="AO393" s="33"/>
      <c r="AP393" s="33"/>
      <c r="AQ393" s="33"/>
      <c r="AR393" s="33"/>
      <c r="AS393" s="33"/>
      <c r="AT393" s="33"/>
      <c r="AU393" s="33"/>
      <c r="AV393" s="33"/>
      <c r="AW393" s="33"/>
      <c r="AX393" s="33"/>
      <c r="AY393" s="33"/>
      <c r="AZ393" s="33"/>
      <c r="BA393" s="33"/>
      <c r="BB393" s="33"/>
      <c r="BC393" s="33"/>
      <c r="BD393" s="33"/>
      <c r="BE393" s="33"/>
      <c r="BF393" s="33"/>
      <c r="BG393" s="33"/>
      <c r="BH393" s="33"/>
      <c r="BI393" s="33"/>
      <c r="BJ393" s="33"/>
      <c r="BK393" s="33"/>
      <c r="BL393" s="33"/>
    </row>
    <row r="394" spans="2:64" s="43" customFormat="1" ht="18" customHeight="1">
      <c r="B394" s="29"/>
      <c r="C394" s="30"/>
      <c r="D394" s="31"/>
      <c r="E394" s="30"/>
      <c r="F394" s="30"/>
      <c r="G394" s="220"/>
      <c r="H394" s="220"/>
      <c r="I394" s="220"/>
      <c r="J394" s="220"/>
      <c r="K394" s="220"/>
      <c r="L394" s="199"/>
      <c r="M394" s="199"/>
      <c r="N394" s="199"/>
      <c r="O394" s="296"/>
      <c r="P394" s="296"/>
      <c r="Q394" s="199"/>
      <c r="R394" s="199"/>
      <c r="S394" s="220"/>
      <c r="T394" s="220"/>
      <c r="U394" s="220"/>
      <c r="V394" s="199"/>
      <c r="W394" s="199"/>
      <c r="X394" s="199"/>
      <c r="Y394" s="221"/>
      <c r="Z394" s="303"/>
      <c r="AA394" s="199"/>
      <c r="AB394" s="233"/>
      <c r="AC394" s="34"/>
      <c r="AD394" s="82"/>
      <c r="AE394" s="82"/>
      <c r="AF394" s="84"/>
      <c r="AG394" s="33"/>
      <c r="AH394" s="33"/>
      <c r="AI394" s="33"/>
      <c r="AJ394" s="33"/>
      <c r="AK394" s="33"/>
      <c r="AL394" s="33"/>
      <c r="AM394" s="33"/>
      <c r="AN394" s="33"/>
      <c r="AO394" s="33"/>
      <c r="AP394" s="33"/>
      <c r="AQ394" s="33"/>
      <c r="AR394" s="33"/>
      <c r="AS394" s="33"/>
      <c r="AT394" s="33"/>
      <c r="AU394" s="33"/>
      <c r="AV394" s="33"/>
      <c r="AW394" s="33"/>
      <c r="AX394" s="33"/>
      <c r="AY394" s="33"/>
      <c r="AZ394" s="33"/>
      <c r="BA394" s="33"/>
      <c r="BB394" s="33"/>
      <c r="BC394" s="33"/>
      <c r="BD394" s="33"/>
      <c r="BE394" s="33"/>
      <c r="BF394" s="33"/>
      <c r="BG394" s="33"/>
      <c r="BH394" s="33"/>
      <c r="BI394" s="33"/>
      <c r="BJ394" s="33"/>
      <c r="BK394" s="33"/>
      <c r="BL394" s="33"/>
    </row>
    <row r="395" spans="2:64" s="43" customFormat="1" ht="18" customHeight="1">
      <c r="B395" s="40" t="s">
        <v>79</v>
      </c>
      <c r="C395" s="41"/>
      <c r="D395" s="41"/>
      <c r="E395" s="41"/>
      <c r="F395" s="33"/>
      <c r="G395" s="199"/>
      <c r="H395" s="199"/>
      <c r="I395" s="199"/>
      <c r="J395" s="199"/>
      <c r="K395" s="220"/>
      <c r="L395" s="199"/>
      <c r="M395" s="199"/>
      <c r="N395" s="199"/>
      <c r="O395" s="296"/>
      <c r="P395" s="296"/>
      <c r="Q395" s="199"/>
      <c r="R395" s="199"/>
      <c r="S395" s="199"/>
      <c r="T395" s="199"/>
      <c r="U395" s="199"/>
      <c r="V395" s="199"/>
      <c r="W395" s="199"/>
      <c r="X395" s="199"/>
      <c r="Y395" s="199"/>
      <c r="Z395" s="199"/>
      <c r="AA395" s="199"/>
      <c r="AB395" s="199"/>
      <c r="AC395" s="34"/>
      <c r="AD395" s="33"/>
      <c r="AE395" s="33"/>
      <c r="AF395" s="101"/>
      <c r="AG395" s="33"/>
      <c r="AH395" s="33"/>
      <c r="AI395" s="33"/>
      <c r="AJ395" s="33"/>
      <c r="AK395" s="33"/>
      <c r="AL395" s="33"/>
      <c r="AM395" s="33"/>
      <c r="AN395" s="33"/>
      <c r="AO395" s="33"/>
      <c r="AP395" s="33"/>
      <c r="AQ395" s="33"/>
      <c r="AR395" s="33"/>
      <c r="AS395" s="33"/>
      <c r="AT395" s="33"/>
      <c r="AU395" s="33"/>
      <c r="AV395" s="33"/>
      <c r="AW395" s="33"/>
      <c r="AX395" s="33"/>
      <c r="AY395" s="33"/>
      <c r="AZ395" s="33"/>
      <c r="BA395" s="33"/>
      <c r="BB395" s="33"/>
      <c r="BC395" s="33"/>
      <c r="BD395" s="33"/>
      <c r="BE395" s="33"/>
      <c r="BF395" s="33"/>
      <c r="BG395" s="33"/>
      <c r="BH395" s="33"/>
      <c r="BI395" s="33"/>
      <c r="BJ395" s="33"/>
      <c r="BK395" s="33"/>
      <c r="BL395" s="33"/>
    </row>
    <row r="396" spans="2:64" s="10" customFormat="1" ht="18" customHeight="1">
      <c r="B396" s="237">
        <v>1</v>
      </c>
      <c r="C396" s="236">
        <v>2</v>
      </c>
      <c r="D396" s="236">
        <v>3</v>
      </c>
      <c r="E396" s="236">
        <v>4</v>
      </c>
      <c r="F396" s="670">
        <v>5</v>
      </c>
      <c r="G396" s="669">
        <v>6</v>
      </c>
      <c r="H396" s="237">
        <v>7</v>
      </c>
      <c r="I396" s="237">
        <v>8</v>
      </c>
      <c r="J396" s="670">
        <v>9</v>
      </c>
      <c r="K396" s="236">
        <v>10</v>
      </c>
      <c r="L396" s="236">
        <v>11</v>
      </c>
      <c r="M396" s="670">
        <v>12</v>
      </c>
      <c r="N396" s="669">
        <v>13</v>
      </c>
      <c r="O396" s="236">
        <v>14</v>
      </c>
      <c r="P396" s="237">
        <v>15</v>
      </c>
      <c r="Q396" s="236">
        <v>16</v>
      </c>
      <c r="R396" s="236">
        <v>17</v>
      </c>
      <c r="S396" s="236">
        <v>18</v>
      </c>
      <c r="T396" s="670">
        <v>19</v>
      </c>
      <c r="U396" s="669">
        <v>20</v>
      </c>
      <c r="V396" s="236">
        <v>21</v>
      </c>
      <c r="W396" s="237">
        <v>22</v>
      </c>
      <c r="X396" s="236">
        <v>23</v>
      </c>
      <c r="Y396" s="237">
        <v>24</v>
      </c>
      <c r="Z396" s="236">
        <v>25</v>
      </c>
      <c r="AA396" s="670">
        <v>26</v>
      </c>
      <c r="AB396" s="697">
        <v>27</v>
      </c>
      <c r="AC396" s="670">
        <v>28</v>
      </c>
      <c r="AD396" s="237">
        <v>29</v>
      </c>
      <c r="AE396" s="236">
        <v>30</v>
      </c>
      <c r="AF396" s="236">
        <v>31</v>
      </c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  <c r="AS396" s="11"/>
      <c r="AT396" s="11"/>
      <c r="AU396" s="11"/>
      <c r="AV396" s="11"/>
      <c r="AW396" s="11"/>
      <c r="AX396" s="11"/>
      <c r="AY396" s="11"/>
      <c r="AZ396" s="11"/>
      <c r="BA396" s="11"/>
      <c r="BB396" s="11"/>
      <c r="BC396" s="11"/>
      <c r="BD396" s="11"/>
      <c r="BE396" s="11"/>
      <c r="BF396" s="11"/>
      <c r="BG396" s="11"/>
      <c r="BH396" s="11"/>
      <c r="BI396" s="11"/>
      <c r="BJ396" s="11"/>
      <c r="BK396" s="11"/>
      <c r="BL396" s="11"/>
    </row>
    <row r="397" spans="2:64" s="53" customFormat="1" ht="18" customHeight="1">
      <c r="B397" s="48" t="e">
        <f>VLOOKUP(A378,#REF!,276,FALSE)</f>
        <v>#REF!</v>
      </c>
      <c r="C397" s="48" t="e">
        <f>VLOOKUP(A378,#REF!,278,FALSE)</f>
        <v>#REF!</v>
      </c>
      <c r="D397" s="48" t="e">
        <f>VLOOKUP(A378,#REF!,280,FALSE)</f>
        <v>#REF!</v>
      </c>
      <c r="E397" s="48" t="e">
        <f>VLOOKUP(A378,#REF!,282,FALSE)</f>
        <v>#REF!</v>
      </c>
      <c r="F397" s="48" t="e">
        <f>VLOOKUP(A378,#REF!,284,FALSE)</f>
        <v>#REF!</v>
      </c>
      <c r="G397" s="48" t="e">
        <f>VLOOKUP(A378,#REF!,286,FALSE)</f>
        <v>#REF!</v>
      </c>
      <c r="H397" s="48" t="e">
        <f>VLOOKUP(A378,#REF!,288,FALSE)</f>
        <v>#REF!</v>
      </c>
      <c r="I397" s="48" t="e">
        <f>VLOOKUP(A378,#REF!,290,FALSE)</f>
        <v>#REF!</v>
      </c>
      <c r="J397" s="48" t="e">
        <f>VLOOKUP(A378,#REF!,292,FALSE)</f>
        <v>#REF!</v>
      </c>
      <c r="K397" s="48" t="e">
        <f>VLOOKUP(A378,#REF!,294,FALSE)</f>
        <v>#REF!</v>
      </c>
      <c r="L397" s="48" t="e">
        <f>VLOOKUP(A378,#REF!,296,FALSE)</f>
        <v>#REF!</v>
      </c>
      <c r="M397" s="48" t="e">
        <f>VLOOKUP(A378,#REF!,298,FALSE)</f>
        <v>#REF!</v>
      </c>
      <c r="N397" s="48" t="e">
        <f>VLOOKUP(A378,#REF!,300,FALSE)</f>
        <v>#REF!</v>
      </c>
      <c r="O397" s="48" t="e">
        <f>VLOOKUP(A378,#REF!,302,FALSE)</f>
        <v>#REF!</v>
      </c>
      <c r="P397" s="48" t="e">
        <f>VLOOKUP(A378,#REF!,304,FALSE)</f>
        <v>#REF!</v>
      </c>
      <c r="Q397" s="48" t="e">
        <f>VLOOKUP(A378,#REF!,306,FALSE)</f>
        <v>#REF!</v>
      </c>
      <c r="R397" s="48" t="e">
        <f>VLOOKUP(A378,#REF!,308,FALSE)</f>
        <v>#REF!</v>
      </c>
      <c r="S397" s="48" t="e">
        <f>VLOOKUP(A378,#REF!,310,FALSE)</f>
        <v>#REF!</v>
      </c>
      <c r="T397" s="48" t="e">
        <f>VLOOKUP(A378,#REF!,312,FALSE)</f>
        <v>#REF!</v>
      </c>
      <c r="U397" s="48" t="e">
        <f>VLOOKUP(A378,#REF!,314,FALSE)</f>
        <v>#REF!</v>
      </c>
      <c r="V397" s="48" t="e">
        <f>VLOOKUP(A378,#REF!,316,FALSE)</f>
        <v>#REF!</v>
      </c>
      <c r="W397" s="48" t="e">
        <f>VLOOKUP(A378,#REF!,318,FALSE)</f>
        <v>#REF!</v>
      </c>
      <c r="X397" s="48" t="e">
        <f>VLOOKUP(A378,#REF!,320,FALSE)</f>
        <v>#REF!</v>
      </c>
      <c r="Y397" s="48" t="e">
        <f>VLOOKUP(A378,#REF!,322,FALSE)</f>
        <v>#REF!</v>
      </c>
      <c r="Z397" s="48" t="e">
        <f>VLOOKUP(A378,#REF!,324,FALSE)</f>
        <v>#REF!</v>
      </c>
      <c r="AA397" s="48" t="e">
        <f>VLOOKUP(A378,#REF!,326,FALSE)</f>
        <v>#REF!</v>
      </c>
      <c r="AB397" s="48" t="e">
        <f>VLOOKUP(A378,#REF!,328,FALSE)</f>
        <v>#REF!</v>
      </c>
      <c r="AC397" s="48" t="e">
        <f>VLOOKUP(A378,#REF!,330,FALSE)</f>
        <v>#REF!</v>
      </c>
      <c r="AD397" s="48" t="e">
        <f>VLOOKUP(A378,#REF!,332,FALSE)</f>
        <v>#REF!</v>
      </c>
      <c r="AE397" s="48" t="e">
        <f>VLOOKUP(A378,#REF!,334,FALSE)</f>
        <v>#REF!</v>
      </c>
      <c r="AF397" s="48" t="e">
        <f>VLOOKUP(A378,#REF!,336,FALSE)</f>
        <v>#REF!</v>
      </c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  <c r="AS397" s="11"/>
      <c r="AT397" s="11"/>
      <c r="AU397" s="11"/>
      <c r="AV397" s="11"/>
      <c r="AW397" s="11"/>
      <c r="AX397" s="11"/>
      <c r="AY397" s="11"/>
      <c r="AZ397" s="11"/>
      <c r="BA397" s="11"/>
      <c r="BB397" s="11"/>
      <c r="BC397" s="11"/>
      <c r="BD397" s="11"/>
      <c r="BE397" s="11"/>
      <c r="BF397" s="11"/>
      <c r="BG397" s="11"/>
      <c r="BH397" s="11"/>
      <c r="BI397" s="11"/>
      <c r="BJ397" s="11"/>
      <c r="BK397" s="11"/>
      <c r="BL397" s="11"/>
    </row>
    <row r="398" spans="2:64" s="115" customFormat="1" ht="18" customHeight="1">
      <c r="B398" s="48" t="e">
        <f>VLOOKUP(A378,#REF!,53,FALSE)</f>
        <v>#REF!</v>
      </c>
      <c r="C398" s="48" t="e">
        <f>VLOOKUP(A378,#REF!,54,FALSE)</f>
        <v>#REF!</v>
      </c>
      <c r="D398" s="48" t="e">
        <f>VLOOKUP(A378,#REF!,55,FALSE)</f>
        <v>#REF!</v>
      </c>
      <c r="E398" s="48" t="e">
        <f>VLOOKUP(A378,#REF!,56,FALSE)</f>
        <v>#REF!</v>
      </c>
      <c r="F398" s="48" t="e">
        <f>VLOOKUP(A378,#REF!,57,FALSE)</f>
        <v>#REF!</v>
      </c>
      <c r="G398" s="48" t="e">
        <f>VLOOKUP(A378,#REF!,58,FALSE)</f>
        <v>#REF!</v>
      </c>
      <c r="H398" s="48" t="e">
        <f>VLOOKUP(A378,#REF!,59,FALSE)</f>
        <v>#REF!</v>
      </c>
      <c r="I398" s="48" t="e">
        <f>VLOOKUP(A378,#REF!,60,FALSE)</f>
        <v>#REF!</v>
      </c>
      <c r="J398" s="48" t="e">
        <f>VLOOKUP(A378,#REF!,61,FALSE)</f>
        <v>#REF!</v>
      </c>
      <c r="K398" s="48" t="e">
        <f>VLOOKUP(A378,#REF!,62,FALSE)</f>
        <v>#REF!</v>
      </c>
      <c r="L398" s="48" t="e">
        <f>VLOOKUP(A378,#REF!,63,FALSE)</f>
        <v>#REF!</v>
      </c>
      <c r="M398" s="48" t="e">
        <f>VLOOKUP(A378,#REF!,64,FALSE)</f>
        <v>#REF!</v>
      </c>
      <c r="N398" s="48" t="e">
        <f>VLOOKUP(A378,#REF!,65,FALSE)</f>
        <v>#REF!</v>
      </c>
      <c r="O398" s="48" t="e">
        <f>VLOOKUP(A378,#REF!,66,FALSE)</f>
        <v>#REF!</v>
      </c>
      <c r="P398" s="48" t="e">
        <f>VLOOKUP(A378,#REF!,67,FALSE)</f>
        <v>#REF!</v>
      </c>
      <c r="Q398" s="48" t="e">
        <f>VLOOKUP(A378,#REF!,68,FALSE)</f>
        <v>#REF!</v>
      </c>
      <c r="R398" s="48" t="e">
        <f>VLOOKUP(A378,#REF!,69,FALSE)</f>
        <v>#REF!</v>
      </c>
      <c r="S398" s="48" t="e">
        <f>VLOOKUP(A378,#REF!,70,FALSE)</f>
        <v>#REF!</v>
      </c>
      <c r="T398" s="48" t="e">
        <f>VLOOKUP(A378,#REF!,71,FALSE)</f>
        <v>#REF!</v>
      </c>
      <c r="U398" s="48" t="e">
        <f>VLOOKUP(A378,#REF!,72,FALSE)</f>
        <v>#REF!</v>
      </c>
      <c r="V398" s="48" t="e">
        <f>VLOOKUP(A378,#REF!,73,FALSE)</f>
        <v>#REF!</v>
      </c>
      <c r="W398" s="48" t="e">
        <f>VLOOKUP(A378,#REF!,74,FALSE)</f>
        <v>#REF!</v>
      </c>
      <c r="X398" s="48" t="e">
        <f>VLOOKUP(A378,#REF!,75,FALSE)</f>
        <v>#REF!</v>
      </c>
      <c r="Y398" s="48" t="e">
        <f>VLOOKUP(A378,#REF!,76,FALSE)</f>
        <v>#REF!</v>
      </c>
      <c r="Z398" s="48" t="e">
        <f>VLOOKUP(A378,#REF!,77,FALSE)</f>
        <v>#REF!</v>
      </c>
      <c r="AA398" s="48" t="e">
        <f>VLOOKUP(A378,#REF!,78,FALSE)</f>
        <v>#REF!</v>
      </c>
      <c r="AB398" s="48" t="e">
        <f>VLOOKUP(A378,#REF!,79,FALSE)</f>
        <v>#REF!</v>
      </c>
      <c r="AC398" s="48" t="e">
        <f>VLOOKUP(A378,#REF!,80,FALSE)</f>
        <v>#REF!</v>
      </c>
      <c r="AD398" s="48" t="e">
        <f>VLOOKUP(A378,#REF!,81,FALSE)</f>
        <v>#REF!</v>
      </c>
      <c r="AE398" s="48" t="e">
        <f>VLOOKUP(A378,#REF!,82,FALSE)</f>
        <v>#REF!</v>
      </c>
      <c r="AF398" s="48" t="e">
        <f>VLOOKUP(A378,#REF!,83,FALSE)</f>
        <v>#REF!</v>
      </c>
      <c r="AG398" s="117"/>
      <c r="AH398" s="117"/>
      <c r="AI398" s="117"/>
      <c r="AJ398" s="117"/>
      <c r="AK398" s="117"/>
      <c r="AL398" s="117"/>
      <c r="AM398" s="117"/>
      <c r="AN398" s="117"/>
      <c r="AO398" s="117"/>
      <c r="AP398" s="117"/>
      <c r="AQ398" s="117"/>
      <c r="AR398" s="117"/>
      <c r="AS398" s="117"/>
      <c r="AT398" s="117"/>
      <c r="AU398" s="117"/>
      <c r="AV398" s="117"/>
      <c r="AW398" s="117"/>
      <c r="AX398" s="117"/>
      <c r="AY398" s="117"/>
      <c r="AZ398" s="117"/>
      <c r="BA398" s="117"/>
      <c r="BB398" s="117"/>
      <c r="BC398" s="117"/>
      <c r="BD398" s="117"/>
      <c r="BE398" s="117"/>
      <c r="BF398" s="117"/>
      <c r="BG398" s="117"/>
      <c r="BH398" s="117"/>
      <c r="BI398" s="117"/>
      <c r="BJ398" s="117"/>
      <c r="BK398" s="117"/>
      <c r="BL398" s="117"/>
    </row>
    <row r="399" spans="2:64" s="66" customFormat="1" ht="18" customHeight="1">
      <c r="B399" s="48" t="e">
        <f>VLOOKUP(A378,#REF!,277,FALSE)</f>
        <v>#REF!</v>
      </c>
      <c r="C399" s="48" t="e">
        <f>VLOOKUP(A378,#REF!,279,FALSE)</f>
        <v>#REF!</v>
      </c>
      <c r="D399" s="48" t="e">
        <f>VLOOKUP(A378,#REF!,281,FALSE)</f>
        <v>#REF!</v>
      </c>
      <c r="E399" s="48" t="e">
        <f>VLOOKUP(A378,#REF!,283,FALSE)</f>
        <v>#REF!</v>
      </c>
      <c r="F399" s="48" t="e">
        <f>VLOOKUP(A378,#REF!,285,FALSE)</f>
        <v>#REF!</v>
      </c>
      <c r="G399" s="48" t="e">
        <f>VLOOKUP(A378,#REF!,287,FALSE)</f>
        <v>#REF!</v>
      </c>
      <c r="H399" s="48" t="e">
        <f>VLOOKUP(A378,#REF!,289,FALSE)</f>
        <v>#REF!</v>
      </c>
      <c r="I399" s="48" t="e">
        <f>VLOOKUP(A378,#REF!,291,FALSE)</f>
        <v>#REF!</v>
      </c>
      <c r="J399" s="48" t="e">
        <f>VLOOKUP(A378,#REF!,293,FALSE)</f>
        <v>#REF!</v>
      </c>
      <c r="K399" s="48" t="e">
        <f>VLOOKUP(A378,#REF!,295,FALSE)</f>
        <v>#REF!</v>
      </c>
      <c r="L399" s="48" t="e">
        <f>VLOOKUP(A378,#REF!,297,FALSE)</f>
        <v>#REF!</v>
      </c>
      <c r="M399" s="48" t="e">
        <f>VLOOKUP(A378,#REF!,299,FALSE)</f>
        <v>#REF!</v>
      </c>
      <c r="N399" s="48" t="e">
        <f>VLOOKUP(A378,#REF!,301,FALSE)</f>
        <v>#REF!</v>
      </c>
      <c r="O399" s="48" t="e">
        <f>VLOOKUP(A378,#REF!,303,FALSE)</f>
        <v>#REF!</v>
      </c>
      <c r="P399" s="48" t="e">
        <f>VLOOKUP(A378,#REF!,305,FALSE)</f>
        <v>#REF!</v>
      </c>
      <c r="Q399" s="48" t="e">
        <f>VLOOKUP(A378,#REF!,307,FALSE)</f>
        <v>#REF!</v>
      </c>
      <c r="R399" s="48" t="e">
        <f>VLOOKUP(A378,#REF!,309,FALSE)</f>
        <v>#REF!</v>
      </c>
      <c r="S399" s="48" t="e">
        <f>VLOOKUP(A378,#REF!,311,FALSE)</f>
        <v>#REF!</v>
      </c>
      <c r="T399" s="48" t="e">
        <f>VLOOKUP(A378,#REF!,313,FALSE)</f>
        <v>#REF!</v>
      </c>
      <c r="U399" s="48" t="e">
        <f>VLOOKUP(A378,#REF!,315,FALSE)</f>
        <v>#REF!</v>
      </c>
      <c r="V399" s="48" t="e">
        <f>VLOOKUP(A378,#REF!,317,FALSE)</f>
        <v>#REF!</v>
      </c>
      <c r="W399" s="48" t="e">
        <f>VLOOKUP(A378,#REF!,319,FALSE)</f>
        <v>#REF!</v>
      </c>
      <c r="X399" s="48" t="e">
        <f>VLOOKUP(A378,#REF!,321,FALSE)</f>
        <v>#REF!</v>
      </c>
      <c r="Y399" s="48" t="e">
        <f>VLOOKUP(A378,#REF!,323,FALSE)</f>
        <v>#REF!</v>
      </c>
      <c r="Z399" s="48" t="e">
        <f>VLOOKUP(A378,#REF!,325,FALSE)</f>
        <v>#REF!</v>
      </c>
      <c r="AA399" s="48" t="e">
        <f>VLOOKUP(A378,#REF!,327,FALSE)</f>
        <v>#REF!</v>
      </c>
      <c r="AB399" s="48" t="e">
        <f>VLOOKUP(A378,#REF!,329,FALSE)</f>
        <v>#REF!</v>
      </c>
      <c r="AC399" s="48" t="e">
        <f>VLOOKUP(A378,#REF!,331,FALSE)</f>
        <v>#REF!</v>
      </c>
      <c r="AD399" s="48" t="e">
        <f>VLOOKUP(A378,#REF!,333,FALSE)</f>
        <v>#REF!</v>
      </c>
      <c r="AE399" s="48" t="e">
        <f>VLOOKUP(A378,#REF!,335,FALSE)</f>
        <v>#REF!</v>
      </c>
      <c r="AF399" s="48" t="e">
        <f>VLOOKUP(A378,#REF!,337,FALSE)</f>
        <v>#REF!</v>
      </c>
      <c r="AG399" s="64"/>
      <c r="AH399" s="64"/>
      <c r="AI399" s="64"/>
      <c r="AJ399" s="64"/>
      <c r="AK399" s="64"/>
      <c r="AL399" s="64"/>
      <c r="AM399" s="64"/>
      <c r="AN399" s="64"/>
      <c r="AO399" s="64"/>
      <c r="AP399" s="64"/>
      <c r="AQ399" s="64"/>
      <c r="AR399" s="64"/>
      <c r="AS399" s="64"/>
      <c r="AT399" s="64"/>
      <c r="AU399" s="64"/>
      <c r="AV399" s="64"/>
      <c r="AW399" s="64"/>
      <c r="AX399" s="64"/>
      <c r="AY399" s="64"/>
      <c r="AZ399" s="64"/>
      <c r="BA399" s="64"/>
      <c r="BB399" s="64"/>
      <c r="BC399" s="64"/>
      <c r="BD399" s="64"/>
      <c r="BE399" s="64"/>
      <c r="BF399" s="64"/>
      <c r="BG399" s="64"/>
      <c r="BH399" s="64"/>
      <c r="BI399" s="64"/>
      <c r="BJ399" s="64"/>
      <c r="BK399" s="64"/>
      <c r="BL399" s="64"/>
    </row>
    <row r="400" spans="2:64" s="66" customFormat="1" ht="18" customHeight="1">
      <c r="B400" s="980"/>
      <c r="C400" s="980"/>
      <c r="D400" s="980"/>
      <c r="E400" s="980"/>
      <c r="F400" s="980"/>
      <c r="G400" s="980"/>
      <c r="H400" s="980"/>
      <c r="I400" s="980"/>
      <c r="J400" s="980"/>
      <c r="K400" s="980"/>
      <c r="L400" s="980"/>
      <c r="M400" s="980"/>
      <c r="N400" s="980"/>
      <c r="O400" s="980"/>
      <c r="P400" s="980"/>
      <c r="Q400" s="980"/>
      <c r="R400" s="980"/>
      <c r="S400" s="980"/>
      <c r="T400" s="980"/>
      <c r="U400" s="980"/>
      <c r="V400" s="980"/>
      <c r="W400" s="980"/>
      <c r="X400" s="980"/>
      <c r="Y400" s="980"/>
      <c r="Z400" s="980"/>
      <c r="AA400" s="980"/>
      <c r="AB400" s="980"/>
      <c r="AC400" s="980"/>
      <c r="AD400" s="980"/>
      <c r="AE400" s="980"/>
      <c r="AF400" s="980"/>
      <c r="AG400" s="65"/>
      <c r="AH400" s="64"/>
      <c r="AI400" s="64"/>
      <c r="AJ400" s="64"/>
      <c r="AK400" s="64"/>
      <c r="AL400" s="64"/>
      <c r="AM400" s="64"/>
      <c r="AN400" s="64"/>
      <c r="AO400" s="64"/>
      <c r="AP400" s="64"/>
      <c r="AQ400" s="64"/>
      <c r="AR400" s="64"/>
      <c r="AS400" s="64"/>
      <c r="AT400" s="64"/>
      <c r="AU400" s="64"/>
      <c r="AV400" s="64"/>
      <c r="AW400" s="64"/>
      <c r="AX400" s="64"/>
      <c r="AY400" s="64"/>
      <c r="AZ400" s="64"/>
      <c r="BA400" s="64"/>
      <c r="BB400" s="64"/>
      <c r="BC400" s="64"/>
      <c r="BD400" s="64"/>
      <c r="BE400" s="64"/>
      <c r="BF400" s="64"/>
      <c r="BG400" s="64"/>
      <c r="BH400" s="64"/>
      <c r="BI400" s="64"/>
      <c r="BJ400" s="64"/>
      <c r="BK400" s="64"/>
      <c r="BL400" s="64"/>
    </row>
    <row r="401" spans="1:64" s="43" customFormat="1" ht="18" customHeight="1">
      <c r="B401" s="880" t="s">
        <v>826</v>
      </c>
      <c r="C401" s="880"/>
      <c r="D401" s="880"/>
      <c r="E401" s="880"/>
      <c r="F401" s="880"/>
      <c r="G401" s="880"/>
      <c r="H401" s="880"/>
      <c r="I401" s="880"/>
      <c r="J401" s="880"/>
      <c r="K401" s="880"/>
      <c r="L401" s="880"/>
      <c r="M401" s="880"/>
      <c r="N401" s="880"/>
      <c r="O401" s="880"/>
      <c r="P401" s="880"/>
      <c r="Q401" s="880"/>
      <c r="R401" s="880"/>
      <c r="S401" s="880"/>
      <c r="T401" s="880"/>
      <c r="U401" s="880"/>
      <c r="V401" s="880"/>
      <c r="W401" s="880"/>
      <c r="X401" s="880"/>
      <c r="Y401" s="880"/>
      <c r="Z401" s="880"/>
      <c r="AA401" s="880"/>
      <c r="AB401" s="880"/>
      <c r="AC401" s="880"/>
      <c r="AD401" s="880"/>
      <c r="AE401" s="880"/>
      <c r="AF401" s="880"/>
      <c r="AG401" s="33"/>
      <c r="AH401" s="33"/>
      <c r="AI401" s="33"/>
      <c r="AJ401" s="33"/>
      <c r="AK401" s="33"/>
      <c r="AL401" s="33"/>
      <c r="AM401" s="33"/>
      <c r="AN401" s="33"/>
      <c r="AO401" s="33"/>
      <c r="AP401" s="33"/>
      <c r="AQ401" s="33"/>
      <c r="AR401" s="33"/>
      <c r="AS401" s="33"/>
      <c r="AT401" s="33"/>
      <c r="AU401" s="33"/>
      <c r="AV401" s="33"/>
      <c r="AW401" s="33"/>
      <c r="AX401" s="33"/>
      <c r="AY401" s="33"/>
      <c r="AZ401" s="33"/>
      <c r="BA401" s="33"/>
      <c r="BB401" s="33"/>
      <c r="BC401" s="33"/>
      <c r="BD401" s="33"/>
      <c r="BE401" s="33"/>
      <c r="BF401" s="33"/>
      <c r="BG401" s="33"/>
      <c r="BH401" s="33"/>
      <c r="BI401" s="33"/>
      <c r="BJ401" s="33"/>
      <c r="BK401" s="33"/>
      <c r="BL401" s="33"/>
    </row>
    <row r="402" spans="1:64" s="43" customFormat="1" ht="18" customHeight="1">
      <c r="B402" s="15" t="s">
        <v>80</v>
      </c>
      <c r="C402" s="16"/>
      <c r="D402" s="16"/>
      <c r="E402" s="16"/>
      <c r="F402" s="16"/>
      <c r="G402" s="216"/>
      <c r="H402" s="201"/>
      <c r="I402" s="201"/>
      <c r="J402" s="201"/>
      <c r="K402" s="202"/>
      <c r="L402" s="201"/>
      <c r="M402" s="201"/>
      <c r="N402" s="201"/>
      <c r="O402" s="270"/>
      <c r="P402" s="270"/>
      <c r="Q402" s="201"/>
      <c r="R402" s="201"/>
      <c r="S402" s="201"/>
      <c r="T402" s="201"/>
      <c r="U402" s="201"/>
      <c r="V402" s="201"/>
      <c r="W402" s="270"/>
      <c r="X402" s="984" t="str">
        <f>X377</f>
        <v>វិច្ឆិកា ឆ្នាំ ២០២៣</v>
      </c>
      <c r="Y402" s="985"/>
      <c r="Z402" s="985"/>
      <c r="AA402" s="985"/>
      <c r="AB402" s="985"/>
      <c r="AC402" s="985"/>
      <c r="AD402" s="985"/>
      <c r="AE402" s="985"/>
      <c r="AF402" s="986"/>
      <c r="AG402" s="33"/>
      <c r="AH402" s="33"/>
      <c r="AI402" s="33"/>
      <c r="AJ402" s="33"/>
      <c r="AK402" s="33"/>
      <c r="AL402" s="33"/>
      <c r="AM402" s="33"/>
      <c r="AN402" s="33"/>
      <c r="AO402" s="33"/>
      <c r="AP402" s="33"/>
      <c r="AQ402" s="33"/>
      <c r="AR402" s="33"/>
      <c r="AS402" s="33"/>
      <c r="AT402" s="33"/>
      <c r="AU402" s="33"/>
      <c r="AV402" s="33"/>
      <c r="AW402" s="33"/>
      <c r="AX402" s="33"/>
      <c r="AY402" s="33"/>
      <c r="AZ402" s="33"/>
      <c r="BA402" s="33"/>
      <c r="BB402" s="33"/>
      <c r="BC402" s="33"/>
      <c r="BD402" s="33"/>
      <c r="BE402" s="33"/>
      <c r="BF402" s="33"/>
      <c r="BG402" s="33"/>
      <c r="BH402" s="33"/>
      <c r="BI402" s="33"/>
      <c r="BJ402" s="33"/>
      <c r="BK402" s="33"/>
      <c r="BL402" s="33"/>
    </row>
    <row r="403" spans="1:64" s="43" customFormat="1" ht="18" customHeight="1">
      <c r="A403" s="43" t="e">
        <f>#REF!</f>
        <v>#REF!</v>
      </c>
      <c r="B403" s="20" t="s">
        <v>176</v>
      </c>
      <c r="C403" s="3"/>
      <c r="D403" s="3"/>
      <c r="E403" s="3"/>
      <c r="F403" s="3"/>
      <c r="G403" s="217"/>
      <c r="H403" s="271"/>
      <c r="I403" s="217"/>
      <c r="J403" s="271"/>
      <c r="K403" s="991" t="e">
        <f>VLOOKUP(A403,'Payroll master 总表'!B:AY,3,FALSE)</f>
        <v>#REF!</v>
      </c>
      <c r="L403" s="992"/>
      <c r="M403" s="992"/>
      <c r="N403" s="993"/>
      <c r="O403" s="272" t="s">
        <v>183</v>
      </c>
      <c r="P403" s="273"/>
      <c r="Q403" s="203"/>
      <c r="R403" s="203"/>
      <c r="S403" s="203"/>
      <c r="T403" s="994" t="e">
        <f>#REF!</f>
        <v>#REF!</v>
      </c>
      <c r="U403" s="994"/>
      <c r="V403" s="217"/>
      <c r="W403" s="274"/>
      <c r="X403" s="275" t="s">
        <v>279</v>
      </c>
      <c r="Y403" s="203"/>
      <c r="Z403" s="203"/>
      <c r="AA403" s="203"/>
      <c r="AB403" s="227"/>
      <c r="AC403" s="75"/>
      <c r="AD403" s="139" t="e">
        <f>VLOOKUP(A403,'Payroll master 总表'!B:AY,39,FALSE)</f>
        <v>#REF!</v>
      </c>
      <c r="AE403" s="23" t="s">
        <v>82</v>
      </c>
      <c r="AF403" s="244"/>
      <c r="AG403" s="33"/>
      <c r="AH403" s="33"/>
      <c r="AI403" s="33"/>
      <c r="AJ403" s="33"/>
      <c r="AK403" s="33"/>
      <c r="AL403" s="33"/>
      <c r="AM403" s="33"/>
      <c r="AN403" s="33"/>
      <c r="AO403" s="33"/>
      <c r="AP403" s="33"/>
      <c r="AQ403" s="33"/>
      <c r="AR403" s="33"/>
      <c r="AS403" s="33"/>
      <c r="AT403" s="33"/>
      <c r="AU403" s="33"/>
      <c r="AV403" s="33"/>
      <c r="AW403" s="33"/>
      <c r="AX403" s="33"/>
      <c r="AY403" s="33"/>
      <c r="AZ403" s="33"/>
      <c r="BA403" s="33"/>
      <c r="BB403" s="33"/>
      <c r="BC403" s="33"/>
      <c r="BD403" s="33"/>
      <c r="BE403" s="33"/>
      <c r="BF403" s="33"/>
      <c r="BG403" s="33"/>
      <c r="BH403" s="33"/>
      <c r="BI403" s="33"/>
      <c r="BJ403" s="33"/>
      <c r="BK403" s="33"/>
      <c r="BL403" s="33"/>
    </row>
    <row r="404" spans="1:64" s="43" customFormat="1" ht="18" customHeight="1">
      <c r="B404" s="55" t="s">
        <v>177</v>
      </c>
      <c r="C404" s="28"/>
      <c r="D404" s="28"/>
      <c r="E404" s="28"/>
      <c r="F404" s="21"/>
      <c r="G404" s="206"/>
      <c r="H404" s="206"/>
      <c r="I404" s="206"/>
      <c r="J404" s="206"/>
      <c r="K404" s="995" t="e">
        <f>VLOOKUP(A403,'Payroll master 总表'!B:AY,1,FALSE)</f>
        <v>#REF!</v>
      </c>
      <c r="L404" s="996"/>
      <c r="M404" s="206"/>
      <c r="N404" s="208"/>
      <c r="O404" s="276" t="s">
        <v>184</v>
      </c>
      <c r="P404" s="273"/>
      <c r="Q404" s="218"/>
      <c r="R404" s="218"/>
      <c r="S404" s="218"/>
      <c r="T404" s="199"/>
      <c r="U404" s="222" t="e">
        <f>VLOOKUP(A403,'Payroll master 总表'!B:AY,15,FALSE)</f>
        <v>#REF!</v>
      </c>
      <c r="V404" s="222"/>
      <c r="W404" s="208"/>
      <c r="X404" s="278" t="s">
        <v>187</v>
      </c>
      <c r="Y404" s="218"/>
      <c r="Z404" s="218"/>
      <c r="AA404" s="218"/>
      <c r="AB404" s="209"/>
      <c r="AC404" s="26"/>
      <c r="AD404" s="139" t="e">
        <f>VLOOKUP(A403,'Payroll master 总表'!B:AY,35,FALSE)</f>
        <v>#REF!</v>
      </c>
      <c r="AE404" s="23" t="s">
        <v>82</v>
      </c>
      <c r="AF404" s="103"/>
      <c r="AG404" s="33"/>
      <c r="AH404" s="33"/>
      <c r="AI404" s="33"/>
      <c r="AJ404" s="33"/>
      <c r="AK404" s="33"/>
      <c r="AL404" s="33"/>
      <c r="AM404" s="33"/>
      <c r="AN404" s="33"/>
      <c r="AO404" s="33"/>
      <c r="AP404" s="33"/>
      <c r="AQ404" s="33"/>
      <c r="AR404" s="33"/>
      <c r="AS404" s="33"/>
      <c r="AT404" s="33"/>
      <c r="AU404" s="33"/>
      <c r="AV404" s="33"/>
      <c r="AW404" s="33"/>
      <c r="AX404" s="33"/>
      <c r="AY404" s="33"/>
      <c r="AZ404" s="33"/>
      <c r="BA404" s="33"/>
      <c r="BB404" s="33"/>
      <c r="BC404" s="33"/>
      <c r="BD404" s="33"/>
      <c r="BE404" s="33"/>
      <c r="BF404" s="33"/>
      <c r="BG404" s="33"/>
      <c r="BH404" s="33"/>
      <c r="BI404" s="33"/>
      <c r="BJ404" s="33"/>
      <c r="BK404" s="33"/>
      <c r="BL404" s="33"/>
    </row>
    <row r="405" spans="1:64" s="43" customFormat="1" ht="18" customHeight="1">
      <c r="B405" s="24" t="s">
        <v>178</v>
      </c>
      <c r="C405" s="22"/>
      <c r="D405" s="25"/>
      <c r="E405" s="21"/>
      <c r="F405" s="21"/>
      <c r="G405" s="206"/>
      <c r="H405" s="206"/>
      <c r="I405" s="206"/>
      <c r="J405" s="206"/>
      <c r="K405" s="995" t="e">
        <f>VLOOKUP(A403,'Payroll master 总表'!B:AY,5,FALSE)</f>
        <v>#REF!</v>
      </c>
      <c r="L405" s="996"/>
      <c r="M405" s="206"/>
      <c r="N405" s="208"/>
      <c r="O405" s="205" t="s">
        <v>198</v>
      </c>
      <c r="P405" s="273"/>
      <c r="Q405" s="218"/>
      <c r="R405" s="218"/>
      <c r="S405" s="218"/>
      <c r="T405" s="206"/>
      <c r="U405" s="997" t="e">
        <f>VLOOKUP(A403,'Payroll master 总表'!B:AY,8,FALSE)</f>
        <v>#REF!</v>
      </c>
      <c r="V405" s="997"/>
      <c r="W405" s="998"/>
      <c r="X405" s="278" t="s">
        <v>185</v>
      </c>
      <c r="Y405" s="218"/>
      <c r="Z405" s="218"/>
      <c r="AA405" s="218"/>
      <c r="AB405" s="209"/>
      <c r="AC405" s="26"/>
      <c r="AD405" s="139" t="e">
        <f>VLOOKUP(A403,'Payroll master 总表'!B:AY,34,FALSE)</f>
        <v>#REF!</v>
      </c>
      <c r="AE405" s="23" t="s">
        <v>82</v>
      </c>
      <c r="AF405" s="103"/>
      <c r="AG405" s="33"/>
      <c r="AH405" s="33"/>
      <c r="AI405" s="33"/>
      <c r="AJ405" s="33"/>
      <c r="AK405" s="33"/>
      <c r="AL405" s="33"/>
      <c r="AM405" s="33"/>
      <c r="AN405" s="33"/>
      <c r="AO405" s="33"/>
      <c r="AP405" s="33"/>
      <c r="AQ405" s="33"/>
      <c r="AR405" s="33"/>
      <c r="AS405" s="33"/>
      <c r="AT405" s="33"/>
      <c r="AU405" s="33"/>
      <c r="AV405" s="33"/>
      <c r="AW405" s="33"/>
      <c r="AX405" s="33"/>
      <c r="AY405" s="33"/>
      <c r="AZ405" s="33"/>
      <c r="BA405" s="33"/>
      <c r="BB405" s="33"/>
      <c r="BC405" s="33"/>
      <c r="BD405" s="33"/>
      <c r="BE405" s="33"/>
      <c r="BF405" s="33"/>
      <c r="BG405" s="33"/>
      <c r="BH405" s="33"/>
      <c r="BI405" s="33"/>
      <c r="BJ405" s="33"/>
      <c r="BK405" s="33"/>
      <c r="BL405" s="33"/>
    </row>
    <row r="406" spans="1:64" s="43" customFormat="1" ht="18" customHeight="1">
      <c r="B406" s="58"/>
      <c r="C406" s="28"/>
      <c r="D406" s="28"/>
      <c r="E406" s="28"/>
      <c r="F406" s="28"/>
      <c r="G406" s="206"/>
      <c r="H406" s="206"/>
      <c r="I406" s="206"/>
      <c r="J406" s="206"/>
      <c r="K406" s="280"/>
      <c r="L406" s="281" t="s">
        <v>76</v>
      </c>
      <c r="M406" s="206"/>
      <c r="N406" s="208"/>
      <c r="O406" s="278" t="s">
        <v>199</v>
      </c>
      <c r="P406" s="273"/>
      <c r="Q406" s="218"/>
      <c r="R406" s="218"/>
      <c r="S406" s="218"/>
      <c r="T406" s="218"/>
      <c r="U406" s="218"/>
      <c r="V406" s="218"/>
      <c r="W406" s="230"/>
      <c r="X406" s="278" t="s">
        <v>753</v>
      </c>
      <c r="Y406" s="218"/>
      <c r="Z406" s="218"/>
      <c r="AA406" s="218"/>
      <c r="AB406" s="209"/>
      <c r="AC406" s="26"/>
      <c r="AD406" s="139" t="e">
        <f>VLOOKUP(A403,'Payroll master 总表'!B:AY,33,FALSE)</f>
        <v>#REF!</v>
      </c>
      <c r="AE406" s="23" t="s">
        <v>82</v>
      </c>
      <c r="AF406" s="103"/>
      <c r="AG406" s="33"/>
      <c r="AH406" s="33"/>
      <c r="AI406" s="33"/>
      <c r="AJ406" s="33"/>
      <c r="AK406" s="33"/>
      <c r="AL406" s="33"/>
      <c r="AM406" s="33"/>
      <c r="AN406" s="33"/>
      <c r="AO406" s="33"/>
      <c r="AP406" s="33"/>
      <c r="AQ406" s="33"/>
      <c r="AR406" s="33"/>
      <c r="AS406" s="33"/>
      <c r="AT406" s="33"/>
      <c r="AU406" s="33"/>
      <c r="AV406" s="33"/>
      <c r="AW406" s="33"/>
      <c r="AX406" s="33"/>
      <c r="AY406" s="33"/>
      <c r="AZ406" s="33"/>
      <c r="BA406" s="33"/>
      <c r="BB406" s="33"/>
      <c r="BC406" s="33"/>
      <c r="BD406" s="33"/>
      <c r="BE406" s="33"/>
      <c r="BF406" s="33"/>
      <c r="BG406" s="33"/>
      <c r="BH406" s="33"/>
      <c r="BI406" s="33"/>
      <c r="BJ406" s="33"/>
      <c r="BK406" s="33"/>
      <c r="BL406" s="33"/>
    </row>
    <row r="407" spans="1:64" s="43" customFormat="1" ht="18" customHeight="1">
      <c r="B407" s="54" t="s">
        <v>196</v>
      </c>
      <c r="C407" s="28"/>
      <c r="D407" s="28"/>
      <c r="E407" s="28"/>
      <c r="F407" s="28"/>
      <c r="G407" s="206"/>
      <c r="H407" s="206"/>
      <c r="I407" s="206"/>
      <c r="J407" s="206"/>
      <c r="K407" s="280"/>
      <c r="L407" s="282" t="e">
        <f>VLOOKUP(A403,'Payroll master 总表'!B:AY,18,FALSE)</f>
        <v>#REF!</v>
      </c>
      <c r="M407" s="206"/>
      <c r="N407" s="208"/>
      <c r="O407" s="283"/>
      <c r="P407" s="273"/>
      <c r="Q407" s="223"/>
      <c r="R407" s="987" t="e">
        <f>U404/26*L407</f>
        <v>#REF!</v>
      </c>
      <c r="S407" s="987"/>
      <c r="T407" s="284" t="s">
        <v>82</v>
      </c>
      <c r="U407" s="223"/>
      <c r="V407" s="223"/>
      <c r="W407" s="285"/>
      <c r="X407" s="278" t="s">
        <v>186</v>
      </c>
      <c r="Y407" s="218"/>
      <c r="Z407" s="218"/>
      <c r="AA407" s="218"/>
      <c r="AB407" s="209"/>
      <c r="AC407" s="26"/>
      <c r="AD407" s="139" t="e">
        <f>VLOOKUP(A403,'Payroll master 总表'!B:AY,37,FALSE)+'Payroll master 总表'!AM24</f>
        <v>#REF!</v>
      </c>
      <c r="AE407" s="23" t="s">
        <v>82</v>
      </c>
      <c r="AF407" s="103"/>
      <c r="AG407" s="33"/>
      <c r="AH407" s="33"/>
      <c r="AI407" s="33"/>
      <c r="AJ407" s="33"/>
      <c r="AK407" s="33"/>
      <c r="AL407" s="33"/>
      <c r="AM407" s="33"/>
      <c r="AN407" s="33"/>
      <c r="AO407" s="33"/>
      <c r="AP407" s="33"/>
      <c r="AQ407" s="33"/>
      <c r="AR407" s="33"/>
      <c r="AS407" s="33"/>
      <c r="AT407" s="33"/>
      <c r="AU407" s="33"/>
      <c r="AV407" s="33"/>
      <c r="AW407" s="33"/>
      <c r="AX407" s="33"/>
      <c r="AY407" s="33"/>
      <c r="AZ407" s="33"/>
      <c r="BA407" s="33"/>
      <c r="BB407" s="33"/>
      <c r="BC407" s="33"/>
      <c r="BD407" s="33"/>
      <c r="BE407" s="33"/>
      <c r="BF407" s="33"/>
      <c r="BG407" s="33"/>
      <c r="BH407" s="33"/>
      <c r="BI407" s="33"/>
      <c r="BJ407" s="33"/>
      <c r="BK407" s="33"/>
      <c r="BL407" s="33"/>
    </row>
    <row r="408" spans="1:64" s="43" customFormat="1" ht="18" customHeight="1">
      <c r="B408" s="27" t="s">
        <v>528</v>
      </c>
      <c r="C408" s="28"/>
      <c r="D408" s="28"/>
      <c r="E408" s="28"/>
      <c r="F408" s="28"/>
      <c r="G408" s="206"/>
      <c r="H408" s="206"/>
      <c r="I408" s="206"/>
      <c r="J408" s="206"/>
      <c r="K408" s="280"/>
      <c r="L408" s="282" t="e">
        <f>VLOOKUP(A403,'Payroll master 总表'!B:AY,21,FALSE)</f>
        <v>#REF!</v>
      </c>
      <c r="M408" s="206"/>
      <c r="N408" s="208"/>
      <c r="O408" s="283"/>
      <c r="P408" s="273"/>
      <c r="Q408" s="223"/>
      <c r="R408" s="987" t="e">
        <f>VLOOKUP(A403,'Payroll master 总表'!B:AY,29,FALSE)</f>
        <v>#REF!</v>
      </c>
      <c r="S408" s="987"/>
      <c r="T408" s="284" t="s">
        <v>82</v>
      </c>
      <c r="U408" s="223"/>
      <c r="V408" s="223"/>
      <c r="W408" s="285"/>
      <c r="X408" s="278" t="s">
        <v>455</v>
      </c>
      <c r="Y408" s="218"/>
      <c r="Z408" s="218"/>
      <c r="AA408" s="218"/>
      <c r="AB408" s="209"/>
      <c r="AC408" s="26"/>
      <c r="AD408" s="139" t="e">
        <f>VLOOKUP(A403,'Payroll master 总表'!B:AY,32,FALSE)</f>
        <v>#REF!</v>
      </c>
      <c r="AE408" s="23" t="s">
        <v>82</v>
      </c>
      <c r="AF408" s="103"/>
      <c r="AG408" s="33"/>
      <c r="AH408" s="33"/>
      <c r="AI408" s="33"/>
      <c r="AJ408" s="33"/>
      <c r="AK408" s="33"/>
      <c r="AL408" s="33"/>
      <c r="AM408" s="33"/>
      <c r="AN408" s="33"/>
      <c r="AO408" s="33"/>
      <c r="AP408" s="33"/>
      <c r="AQ408" s="33"/>
      <c r="AR408" s="33"/>
      <c r="AS408" s="33"/>
      <c r="AT408" s="33"/>
      <c r="AU408" s="33"/>
      <c r="AV408" s="33"/>
      <c r="AW408" s="33"/>
      <c r="AX408" s="33"/>
      <c r="AY408" s="33"/>
      <c r="AZ408" s="33"/>
      <c r="BA408" s="33"/>
      <c r="BB408" s="33"/>
      <c r="BC408" s="33"/>
      <c r="BD408" s="33"/>
      <c r="BE408" s="33"/>
      <c r="BF408" s="33"/>
      <c r="BG408" s="33"/>
      <c r="BH408" s="33"/>
      <c r="BI408" s="33"/>
      <c r="BJ408" s="33"/>
      <c r="BK408" s="33"/>
      <c r="BL408" s="33"/>
    </row>
    <row r="409" spans="1:64" s="43" customFormat="1" ht="18" customHeight="1">
      <c r="B409" s="58" t="s">
        <v>534</v>
      </c>
      <c r="C409" s="28"/>
      <c r="D409" s="28"/>
      <c r="E409" s="28"/>
      <c r="F409" s="28"/>
      <c r="G409" s="206"/>
      <c r="H409" s="206"/>
      <c r="I409" s="206"/>
      <c r="J409" s="206"/>
      <c r="K409" s="280"/>
      <c r="L409" s="282" t="e">
        <f>VLOOKUP(A403,'Payroll master 总表'!B:AY,20,FALSE)</f>
        <v>#REF!</v>
      </c>
      <c r="M409" s="206"/>
      <c r="N409" s="208"/>
      <c r="O409" s="283"/>
      <c r="P409" s="273"/>
      <c r="Q409" s="223"/>
      <c r="R409" s="987" t="e">
        <f>VLOOKUP(A403,'Payroll master 总表'!B:AY,27,FALSE)</f>
        <v>#REF!</v>
      </c>
      <c r="S409" s="987"/>
      <c r="T409" s="284" t="s">
        <v>82</v>
      </c>
      <c r="U409" s="223"/>
      <c r="V409" s="223"/>
      <c r="W409" s="285"/>
      <c r="X409" s="278" t="s">
        <v>189</v>
      </c>
      <c r="Y409" s="218"/>
      <c r="Z409" s="218"/>
      <c r="AA409" s="218"/>
      <c r="AB409" s="209"/>
      <c r="AC409" s="26"/>
      <c r="AD409" s="139" t="e">
        <f>VLOOKUP(A403,'Payroll master 总表'!B:AY,31,FALSE)</f>
        <v>#REF!</v>
      </c>
      <c r="AE409" s="23" t="s">
        <v>82</v>
      </c>
      <c r="AF409" s="103"/>
      <c r="AG409" s="33"/>
      <c r="AH409" s="33"/>
      <c r="AI409" s="33"/>
      <c r="AJ409" s="33"/>
      <c r="AK409" s="33"/>
      <c r="AL409" s="33"/>
      <c r="AM409" s="33"/>
      <c r="AN409" s="33"/>
      <c r="AO409" s="33"/>
      <c r="AP409" s="33"/>
      <c r="AQ409" s="33"/>
      <c r="AR409" s="33"/>
      <c r="AS409" s="33"/>
      <c r="AT409" s="33"/>
      <c r="AU409" s="33"/>
      <c r="AV409" s="33"/>
      <c r="AW409" s="33"/>
      <c r="AX409" s="33"/>
      <c r="AY409" s="33"/>
      <c r="AZ409" s="33"/>
      <c r="BA409" s="33"/>
      <c r="BB409" s="33"/>
      <c r="BC409" s="33"/>
      <c r="BD409" s="33"/>
      <c r="BE409" s="33"/>
      <c r="BF409" s="33"/>
      <c r="BG409" s="33"/>
      <c r="BH409" s="33"/>
      <c r="BI409" s="33"/>
      <c r="BJ409" s="33"/>
      <c r="BK409" s="33"/>
      <c r="BL409" s="33"/>
    </row>
    <row r="410" spans="1:64" s="43" customFormat="1" ht="18" customHeight="1">
      <c r="B410" s="58" t="s">
        <v>195</v>
      </c>
      <c r="C410" s="28"/>
      <c r="D410" s="28"/>
      <c r="E410" s="28"/>
      <c r="F410" s="28"/>
      <c r="G410" s="206"/>
      <c r="H410" s="206"/>
      <c r="I410" s="206"/>
      <c r="J410" s="206"/>
      <c r="K410" s="280"/>
      <c r="L410" s="282" t="e">
        <f>VLOOKUP(A403,'Payroll master 总表'!B:AY,17,FALSE)</f>
        <v>#REF!</v>
      </c>
      <c r="M410" s="206"/>
      <c r="N410" s="208"/>
      <c r="O410" s="283"/>
      <c r="P410" s="273"/>
      <c r="Q410" s="223"/>
      <c r="R410" s="987" t="e">
        <f>U404/26*L410</f>
        <v>#REF!</v>
      </c>
      <c r="S410" s="987"/>
      <c r="T410" s="284" t="s">
        <v>82</v>
      </c>
      <c r="U410" s="223"/>
      <c r="V410" s="223"/>
      <c r="W410" s="285"/>
      <c r="X410" s="278" t="s">
        <v>188</v>
      </c>
      <c r="Y410" s="218"/>
      <c r="Z410" s="218"/>
      <c r="AA410" s="218"/>
      <c r="AB410" s="209"/>
      <c r="AC410" s="26"/>
      <c r="AD410" s="139" t="e">
        <f>VLOOKUP(A403,'Payroll master 总表'!B:AY,36,FALSE)</f>
        <v>#REF!</v>
      </c>
      <c r="AE410" s="23" t="s">
        <v>82</v>
      </c>
      <c r="AF410" s="103"/>
      <c r="AG410" s="33"/>
      <c r="AH410" s="33"/>
      <c r="AI410" s="33"/>
      <c r="AJ410" s="33"/>
      <c r="AK410" s="33"/>
      <c r="AL410" s="33"/>
      <c r="AM410" s="33"/>
      <c r="AN410" s="33"/>
      <c r="AO410" s="33"/>
      <c r="AP410" s="33"/>
      <c r="AQ410" s="33"/>
      <c r="AR410" s="33"/>
      <c r="AS410" s="33"/>
      <c r="AT410" s="33"/>
      <c r="AU410" s="33"/>
      <c r="AV410" s="33"/>
      <c r="AW410" s="33"/>
      <c r="AX410" s="33"/>
      <c r="AY410" s="33"/>
      <c r="AZ410" s="33"/>
      <c r="BA410" s="33"/>
      <c r="BB410" s="33"/>
      <c r="BC410" s="33"/>
      <c r="BD410" s="33"/>
      <c r="BE410" s="33"/>
      <c r="BF410" s="33"/>
      <c r="BG410" s="33"/>
      <c r="BH410" s="33"/>
      <c r="BI410" s="33"/>
      <c r="BJ410" s="33"/>
      <c r="BK410" s="33"/>
      <c r="BL410" s="33"/>
    </row>
    <row r="411" spans="1:64" s="43" customFormat="1" ht="18" customHeight="1">
      <c r="B411" s="27" t="s">
        <v>179</v>
      </c>
      <c r="C411" s="28"/>
      <c r="D411" s="28"/>
      <c r="E411" s="28"/>
      <c r="F411" s="28"/>
      <c r="G411" s="218"/>
      <c r="H411" s="218"/>
      <c r="I411" s="218"/>
      <c r="J411" s="206"/>
      <c r="K411" s="280"/>
      <c r="L411" s="286"/>
      <c r="M411" s="206"/>
      <c r="N411" s="208"/>
      <c r="O411" s="283"/>
      <c r="P411" s="273"/>
      <c r="Q411" s="223"/>
      <c r="R411" s="987" t="e">
        <f>SUM(R407:S410)</f>
        <v>#REF!</v>
      </c>
      <c r="S411" s="987"/>
      <c r="T411" s="284" t="s">
        <v>82</v>
      </c>
      <c r="U411" s="223"/>
      <c r="V411" s="223"/>
      <c r="W411" s="285"/>
      <c r="X411" s="278" t="s">
        <v>190</v>
      </c>
      <c r="Y411" s="218"/>
      <c r="Z411" s="218"/>
      <c r="AA411" s="218"/>
      <c r="AB411" s="209"/>
      <c r="AC411" s="988" t="e">
        <f>R411+R413+R414+R415+AD403+AD404+AD405+AD406+AD407+AD408+AD409+AD410</f>
        <v>#REF!</v>
      </c>
      <c r="AD411" s="989"/>
      <c r="AE411" s="33"/>
      <c r="AF411" s="103"/>
      <c r="AG411" s="33"/>
      <c r="AH411" s="33"/>
      <c r="AI411" s="33"/>
      <c r="AJ411" s="33"/>
      <c r="AK411" s="33"/>
      <c r="AL411" s="33"/>
      <c r="AM411" s="33"/>
      <c r="AN411" s="33"/>
      <c r="AO411" s="33"/>
      <c r="AP411" s="33"/>
      <c r="AQ411" s="33"/>
      <c r="AR411" s="33"/>
      <c r="AS411" s="33"/>
      <c r="AT411" s="33"/>
      <c r="AU411" s="33"/>
      <c r="AV411" s="33"/>
      <c r="AW411" s="33"/>
      <c r="AX411" s="33"/>
      <c r="AY411" s="33"/>
      <c r="AZ411" s="33"/>
      <c r="BA411" s="33"/>
      <c r="BB411" s="33"/>
      <c r="BC411" s="33"/>
      <c r="BD411" s="33"/>
      <c r="BE411" s="33"/>
      <c r="BF411" s="33"/>
      <c r="BG411" s="33"/>
      <c r="BH411" s="33"/>
      <c r="BI411" s="33"/>
      <c r="BJ411" s="33"/>
      <c r="BK411" s="33"/>
      <c r="BL411" s="33"/>
    </row>
    <row r="412" spans="1:64" s="43" customFormat="1" ht="18" customHeight="1">
      <c r="B412" s="58" t="s">
        <v>197</v>
      </c>
      <c r="C412" s="28"/>
      <c r="D412" s="28"/>
      <c r="E412" s="28"/>
      <c r="F412" s="28"/>
      <c r="G412" s="206"/>
      <c r="H412" s="206"/>
      <c r="I412" s="206"/>
      <c r="J412" s="206"/>
      <c r="K412" s="280"/>
      <c r="L412" s="287" t="s">
        <v>77</v>
      </c>
      <c r="M412" s="288"/>
      <c r="N412" s="211"/>
      <c r="O412" s="278" t="s">
        <v>199</v>
      </c>
      <c r="P412" s="210"/>
      <c r="Q412" s="210"/>
      <c r="R412" s="210"/>
      <c r="S412" s="210"/>
      <c r="T412" s="210"/>
      <c r="U412" s="210"/>
      <c r="V412" s="210"/>
      <c r="W412" s="289"/>
      <c r="X412" s="278" t="s">
        <v>433</v>
      </c>
      <c r="Y412" s="218"/>
      <c r="Z412" s="230"/>
      <c r="AA412" s="290"/>
      <c r="AB412" s="228"/>
      <c r="AC412" s="135" t="e">
        <f>VLOOKUP(A403,'Payroll master 总表'!B:AY,45,FALSE)</f>
        <v>#REF!</v>
      </c>
      <c r="AD412" s="33"/>
      <c r="AE412" s="61"/>
      <c r="AF412" s="245"/>
      <c r="AG412" s="33"/>
      <c r="AH412" s="33"/>
      <c r="AI412" s="33"/>
      <c r="AJ412" s="33"/>
      <c r="AK412" s="33"/>
      <c r="AL412" s="33"/>
      <c r="AM412" s="33"/>
      <c r="AN412" s="33"/>
      <c r="AO412" s="33"/>
      <c r="AP412" s="33"/>
      <c r="AQ412" s="33"/>
      <c r="AR412" s="33"/>
      <c r="AS412" s="33"/>
      <c r="AT412" s="33"/>
      <c r="AU412" s="33"/>
      <c r="AV412" s="33"/>
      <c r="AW412" s="33"/>
      <c r="AX412" s="33"/>
      <c r="AY412" s="33"/>
      <c r="AZ412" s="33"/>
      <c r="BA412" s="33"/>
      <c r="BB412" s="33"/>
      <c r="BC412" s="33"/>
      <c r="BD412" s="33"/>
      <c r="BE412" s="33"/>
      <c r="BF412" s="33"/>
      <c r="BG412" s="33"/>
      <c r="BH412" s="33"/>
      <c r="BI412" s="33"/>
      <c r="BJ412" s="33"/>
      <c r="BK412" s="33"/>
      <c r="BL412" s="33"/>
    </row>
    <row r="413" spans="1:64" s="43" customFormat="1" ht="18" customHeight="1">
      <c r="B413" s="58" t="s">
        <v>180</v>
      </c>
      <c r="C413" s="28"/>
      <c r="D413" s="28"/>
      <c r="E413" s="28"/>
      <c r="F413" s="28"/>
      <c r="G413" s="206"/>
      <c r="H413" s="206"/>
      <c r="I413" s="206"/>
      <c r="J413" s="206"/>
      <c r="K413" s="280"/>
      <c r="L413" s="282" t="e">
        <f>VLOOKUP(A403,'Payroll master 总表'!B:AY,19,FALSE)</f>
        <v>#REF!</v>
      </c>
      <c r="M413" s="206"/>
      <c r="N413" s="208"/>
      <c r="O413" s="283"/>
      <c r="P413" s="273"/>
      <c r="Q413" s="224"/>
      <c r="R413" s="990" t="e">
        <f>VLOOKUP(A403,'Payroll master 总表'!B:AY,26,FALSE)</f>
        <v>#REF!</v>
      </c>
      <c r="S413" s="990"/>
      <c r="T413" s="224" t="s">
        <v>82</v>
      </c>
      <c r="U413" s="224"/>
      <c r="V413" s="224"/>
      <c r="W413" s="228"/>
      <c r="X413" s="278" t="s">
        <v>861</v>
      </c>
      <c r="Y413" s="218"/>
      <c r="Z413" s="230"/>
      <c r="AA413" s="199"/>
      <c r="AB413" s="224"/>
      <c r="AC413" s="34"/>
      <c r="AD413" s="57"/>
      <c r="AE413" s="999" t="e">
        <f>VLOOKUP(A403,'Payroll master 总表'!B:AY,42,FALSE)</f>
        <v>#REF!</v>
      </c>
      <c r="AF413" s="1000"/>
      <c r="AG413" s="33"/>
      <c r="AH413" s="33"/>
      <c r="AI413" s="33"/>
      <c r="AJ413" s="33"/>
      <c r="AK413" s="33"/>
      <c r="AL413" s="33"/>
      <c r="AM413" s="33"/>
      <c r="AN413" s="33"/>
      <c r="AO413" s="33"/>
      <c r="AP413" s="33"/>
      <c r="AQ413" s="33"/>
      <c r="AR413" s="33"/>
      <c r="AS413" s="33"/>
      <c r="AT413" s="33"/>
      <c r="AU413" s="33"/>
      <c r="AV413" s="33"/>
      <c r="AW413" s="33"/>
      <c r="AX413" s="33"/>
      <c r="AY413" s="33"/>
      <c r="AZ413" s="33"/>
      <c r="BA413" s="33"/>
      <c r="BB413" s="33"/>
      <c r="BC413" s="33"/>
      <c r="BD413" s="33"/>
      <c r="BE413" s="33"/>
      <c r="BF413" s="33"/>
      <c r="BG413" s="33"/>
      <c r="BH413" s="33"/>
      <c r="BI413" s="33"/>
      <c r="BJ413" s="33"/>
      <c r="BK413" s="33"/>
      <c r="BL413" s="33"/>
    </row>
    <row r="414" spans="1:64" s="43" customFormat="1" ht="18" customHeight="1">
      <c r="B414" s="58" t="s">
        <v>181</v>
      </c>
      <c r="C414" s="28"/>
      <c r="D414" s="28"/>
      <c r="E414" s="28"/>
      <c r="F414" s="28"/>
      <c r="G414" s="206"/>
      <c r="H414" s="206"/>
      <c r="I414" s="206"/>
      <c r="J414" s="206"/>
      <c r="K414" s="280"/>
      <c r="L414" s="282" t="e">
        <f>VLOOKUP(A403,'Payroll master 总表'!B:AY,22,FALSE)</f>
        <v>#REF!</v>
      </c>
      <c r="M414" s="206"/>
      <c r="N414" s="208"/>
      <c r="O414" s="283"/>
      <c r="P414" s="273"/>
      <c r="Q414" s="224"/>
      <c r="R414" s="990" t="e">
        <f>VLOOKUP(A403,'Payroll master 总表'!B:AY,28,FALSE)</f>
        <v>#REF!</v>
      </c>
      <c r="S414" s="990"/>
      <c r="T414" s="224" t="s">
        <v>82</v>
      </c>
      <c r="U414" s="224"/>
      <c r="V414" s="224"/>
      <c r="W414" s="228"/>
      <c r="X414" s="291" t="s">
        <v>244</v>
      </c>
      <c r="Y414" s="218"/>
      <c r="Z414" s="218"/>
      <c r="AA414" s="230"/>
      <c r="AB414" s="229"/>
      <c r="AC414" s="76"/>
      <c r="AD414" s="57" t="e">
        <f>VLOOKUP(A403,'Payroll master 总表'!B:AY,44,FALSE)</f>
        <v>#REF!</v>
      </c>
      <c r="AE414" s="541"/>
      <c r="AF414" s="542"/>
      <c r="AG414" s="33"/>
      <c r="AH414" s="33"/>
      <c r="AI414" s="33"/>
      <c r="AJ414" s="33"/>
      <c r="AK414" s="33"/>
      <c r="AL414" s="33"/>
      <c r="AM414" s="33"/>
      <c r="AN414" s="33"/>
      <c r="AO414" s="33"/>
      <c r="AP414" s="33"/>
      <c r="AQ414" s="33"/>
      <c r="AR414" s="33"/>
      <c r="AS414" s="33"/>
      <c r="AT414" s="33"/>
      <c r="AU414" s="33"/>
      <c r="AV414" s="33"/>
      <c r="AW414" s="33"/>
      <c r="AX414" s="33"/>
      <c r="AY414" s="33"/>
      <c r="AZ414" s="33"/>
      <c r="BA414" s="33"/>
      <c r="BB414" s="33"/>
      <c r="BC414" s="33"/>
      <c r="BD414" s="33"/>
      <c r="BE414" s="33"/>
      <c r="BF414" s="33"/>
      <c r="BG414" s="33"/>
      <c r="BH414" s="33"/>
      <c r="BI414" s="33"/>
      <c r="BJ414" s="33"/>
      <c r="BK414" s="33"/>
      <c r="BL414" s="33"/>
    </row>
    <row r="415" spans="1:64" s="43" customFormat="1" ht="18" customHeight="1">
      <c r="B415" s="59" t="s">
        <v>182</v>
      </c>
      <c r="C415" s="56"/>
      <c r="D415" s="56"/>
      <c r="E415" s="56"/>
      <c r="F415" s="56"/>
      <c r="G415" s="219"/>
      <c r="H415" s="219"/>
      <c r="I415" s="219"/>
      <c r="J415" s="219"/>
      <c r="K415" s="292"/>
      <c r="L415" s="293" t="e">
        <f>VLOOKUP(A403,'Payroll master 总表'!B:AY,23,FALSE)</f>
        <v>#REF!</v>
      </c>
      <c r="M415" s="219"/>
      <c r="N415" s="212"/>
      <c r="O415" s="294"/>
      <c r="P415" s="295"/>
      <c r="Q415" s="225"/>
      <c r="R415" s="981" t="e">
        <f>VLOOKUP(A403,'Payroll master 总表'!B:AY,30,FALSE)</f>
        <v>#REF!</v>
      </c>
      <c r="S415" s="981"/>
      <c r="T415" s="225" t="s">
        <v>82</v>
      </c>
      <c r="U415" s="225"/>
      <c r="V415" s="225"/>
      <c r="W415" s="225"/>
      <c r="X415" s="278" t="s">
        <v>194</v>
      </c>
      <c r="Y415" s="218"/>
      <c r="Z415" s="218"/>
      <c r="AA415" s="218"/>
      <c r="AB415" s="230"/>
      <c r="AC415" s="26"/>
      <c r="AD415" s="57" t="e">
        <f>AE413+AD414</f>
        <v>#REF!</v>
      </c>
      <c r="AE415" s="49"/>
      <c r="AF415" s="73"/>
      <c r="AG415" s="33"/>
      <c r="AH415" s="33"/>
      <c r="AI415" s="33"/>
      <c r="AJ415" s="33"/>
      <c r="AK415" s="33"/>
      <c r="AL415" s="33"/>
      <c r="AM415" s="33"/>
      <c r="AN415" s="33"/>
      <c r="AO415" s="33"/>
      <c r="AP415" s="33"/>
      <c r="AQ415" s="33"/>
      <c r="AR415" s="33"/>
      <c r="AS415" s="33"/>
      <c r="AT415" s="33"/>
      <c r="AU415" s="33"/>
      <c r="AV415" s="33"/>
      <c r="AW415" s="33"/>
      <c r="AX415" s="33"/>
      <c r="AY415" s="33"/>
      <c r="AZ415" s="33"/>
      <c r="BA415" s="33"/>
      <c r="BB415" s="33"/>
      <c r="BC415" s="33"/>
      <c r="BD415" s="33"/>
      <c r="BE415" s="33"/>
      <c r="BF415" s="33"/>
      <c r="BG415" s="33"/>
      <c r="BH415" s="33"/>
      <c r="BI415" s="33"/>
      <c r="BJ415" s="33"/>
      <c r="BK415" s="33"/>
      <c r="BL415" s="33"/>
    </row>
    <row r="416" spans="1:64" s="43" customFormat="1" ht="18" customHeight="1">
      <c r="B416" s="29"/>
      <c r="C416" s="30"/>
      <c r="D416" s="31"/>
      <c r="E416" s="30"/>
      <c r="F416" s="32"/>
      <c r="G416" s="220"/>
      <c r="H416" s="220"/>
      <c r="I416" s="220"/>
      <c r="J416" s="220"/>
      <c r="K416" s="220"/>
      <c r="L416" s="199"/>
      <c r="M416" s="199"/>
      <c r="N416" s="199"/>
      <c r="O416" s="296"/>
      <c r="P416" s="296"/>
      <c r="Q416" s="199"/>
      <c r="R416" s="199"/>
      <c r="S416" s="220"/>
      <c r="T416" s="220"/>
      <c r="U416" s="220"/>
      <c r="V416" s="199"/>
      <c r="W416" s="199"/>
      <c r="X416" s="297" t="s">
        <v>191</v>
      </c>
      <c r="Y416" s="218"/>
      <c r="Z416" s="218"/>
      <c r="AA416" s="218"/>
      <c r="AB416" s="230"/>
      <c r="AC416" s="982" t="e">
        <f>ROUND((AC411-AD415-AC412),2)</f>
        <v>#REF!</v>
      </c>
      <c r="AD416" s="983"/>
      <c r="AE416" s="49"/>
      <c r="AF416" s="73"/>
      <c r="AG416" s="33"/>
      <c r="AH416" s="33"/>
      <c r="AI416" s="33"/>
      <c r="AJ416" s="33"/>
      <c r="AK416" s="33"/>
      <c r="AL416" s="33"/>
      <c r="AM416" s="33"/>
      <c r="AN416" s="33"/>
      <c r="AO416" s="33"/>
      <c r="AP416" s="33"/>
      <c r="AQ416" s="33"/>
      <c r="AR416" s="33"/>
      <c r="AS416" s="33"/>
      <c r="AT416" s="33"/>
      <c r="AU416" s="33"/>
      <c r="AV416" s="33"/>
      <c r="AW416" s="33"/>
      <c r="AX416" s="33"/>
      <c r="AY416" s="33"/>
      <c r="AZ416" s="33"/>
      <c r="BA416" s="33"/>
      <c r="BB416" s="33"/>
      <c r="BC416" s="33"/>
      <c r="BD416" s="33"/>
      <c r="BE416" s="33"/>
      <c r="BF416" s="33"/>
      <c r="BG416" s="33"/>
      <c r="BH416" s="33"/>
      <c r="BI416" s="33"/>
      <c r="BJ416" s="33"/>
      <c r="BK416" s="33"/>
      <c r="BL416" s="33"/>
    </row>
    <row r="417" spans="1:64" s="43" customFormat="1" ht="18" customHeight="1">
      <c r="B417" s="35" t="s">
        <v>78</v>
      </c>
      <c r="C417" s="36"/>
      <c r="D417" s="36"/>
      <c r="E417" s="36"/>
      <c r="F417" s="36"/>
      <c r="G417" s="221"/>
      <c r="H417" s="221"/>
      <c r="I417" s="220"/>
      <c r="J417" s="220"/>
      <c r="K417" s="220"/>
      <c r="L417" s="199"/>
      <c r="M417" s="199"/>
      <c r="N417" s="199"/>
      <c r="O417" s="296"/>
      <c r="P417" s="296"/>
      <c r="Q417" s="199"/>
      <c r="R417" s="199"/>
      <c r="S417" s="220"/>
      <c r="T417" s="220"/>
      <c r="U417" s="220"/>
      <c r="V417" s="199"/>
      <c r="W417" s="199"/>
      <c r="X417" s="298" t="s">
        <v>432</v>
      </c>
      <c r="Y417" s="299"/>
      <c r="Z417" s="280"/>
      <c r="AA417" s="206"/>
      <c r="AB417" s="231"/>
      <c r="AC417" s="63" t="e">
        <f>INT(AC416)</f>
        <v>#REF!</v>
      </c>
      <c r="AD417" s="33"/>
      <c r="AE417" s="62"/>
      <c r="AF417" s="80"/>
      <c r="AG417" s="33"/>
      <c r="AH417" s="33"/>
      <c r="AI417" s="33"/>
      <c r="AJ417" s="33"/>
      <c r="AK417" s="33"/>
      <c r="AL417" s="33"/>
      <c r="AM417" s="33"/>
      <c r="AN417" s="33"/>
      <c r="AO417" s="33"/>
      <c r="AP417" s="33"/>
      <c r="AQ417" s="33"/>
      <c r="AR417" s="33"/>
      <c r="AS417" s="33"/>
      <c r="AT417" s="33"/>
      <c r="AU417" s="33"/>
      <c r="AV417" s="33"/>
      <c r="AW417" s="33"/>
      <c r="AX417" s="33"/>
      <c r="AY417" s="33"/>
      <c r="AZ417" s="33"/>
      <c r="BA417" s="33"/>
      <c r="BB417" s="33"/>
      <c r="BC417" s="33"/>
      <c r="BD417" s="33"/>
      <c r="BE417" s="33"/>
      <c r="BF417" s="33"/>
      <c r="BG417" s="33"/>
      <c r="BH417" s="33"/>
      <c r="BI417" s="33"/>
      <c r="BJ417" s="33"/>
      <c r="BK417" s="33"/>
      <c r="BL417" s="33"/>
    </row>
    <row r="418" spans="1:64" s="43" customFormat="1" ht="18" customHeight="1">
      <c r="B418" s="37"/>
      <c r="C418" s="38"/>
      <c r="D418" s="39"/>
      <c r="E418" s="38"/>
      <c r="F418" s="38"/>
      <c r="G418" s="202"/>
      <c r="H418" s="202"/>
      <c r="I418" s="220"/>
      <c r="J418" s="220"/>
      <c r="K418" s="220"/>
      <c r="L418" s="199"/>
      <c r="M418" s="199"/>
      <c r="N418" s="199"/>
      <c r="O418" s="296"/>
      <c r="P418" s="296"/>
      <c r="Q418" s="199"/>
      <c r="R418" s="199"/>
      <c r="S418" s="220"/>
      <c r="T418" s="220"/>
      <c r="U418" s="220"/>
      <c r="V418" s="199"/>
      <c r="W418" s="199"/>
      <c r="X418" s="300" t="s">
        <v>192</v>
      </c>
      <c r="Y418" s="301"/>
      <c r="Z418" s="302"/>
      <c r="AA418" s="219"/>
      <c r="AB418" s="232"/>
      <c r="AC418" s="77" t="e">
        <f>ROUND((MOD(AC416,1)*4000),-2)</f>
        <v>#REF!</v>
      </c>
      <c r="AD418" s="45"/>
      <c r="AE418" s="45"/>
      <c r="AF418" s="81"/>
      <c r="AG418" s="33"/>
      <c r="AH418" s="33"/>
      <c r="AI418" s="33"/>
      <c r="AJ418" s="33"/>
      <c r="AK418" s="33"/>
      <c r="AL418" s="33"/>
      <c r="AM418" s="33"/>
      <c r="AN418" s="33"/>
      <c r="AO418" s="33"/>
      <c r="AP418" s="33"/>
      <c r="AQ418" s="33"/>
      <c r="AR418" s="33"/>
      <c r="AS418" s="33"/>
      <c r="AT418" s="33"/>
      <c r="AU418" s="33"/>
      <c r="AV418" s="33"/>
      <c r="AW418" s="33"/>
      <c r="AX418" s="33"/>
      <c r="AY418" s="33"/>
      <c r="AZ418" s="33"/>
      <c r="BA418" s="33"/>
      <c r="BB418" s="33"/>
      <c r="BC418" s="33"/>
      <c r="BD418" s="33"/>
      <c r="BE418" s="33"/>
      <c r="BF418" s="33"/>
      <c r="BG418" s="33"/>
      <c r="BH418" s="33"/>
      <c r="BI418" s="33"/>
      <c r="BJ418" s="33"/>
      <c r="BK418" s="33"/>
      <c r="BL418" s="33"/>
    </row>
    <row r="419" spans="1:64" s="43" customFormat="1" ht="18" customHeight="1">
      <c r="B419" s="29"/>
      <c r="C419" s="30"/>
      <c r="D419" s="31"/>
      <c r="E419" s="30"/>
      <c r="F419" s="30"/>
      <c r="G419" s="220"/>
      <c r="H419" s="220"/>
      <c r="I419" s="220"/>
      <c r="J419" s="220"/>
      <c r="K419" s="220"/>
      <c r="L419" s="199"/>
      <c r="M419" s="199"/>
      <c r="N419" s="199"/>
      <c r="O419" s="296"/>
      <c r="P419" s="296"/>
      <c r="Q419" s="199"/>
      <c r="R419" s="199"/>
      <c r="S419" s="220"/>
      <c r="T419" s="220"/>
      <c r="U419" s="220"/>
      <c r="V419" s="199"/>
      <c r="W419" s="199"/>
      <c r="X419" s="199"/>
      <c r="Y419" s="221"/>
      <c r="Z419" s="303"/>
      <c r="AA419" s="199"/>
      <c r="AB419" s="233"/>
      <c r="AC419" s="34"/>
      <c r="AD419" s="82"/>
      <c r="AE419" s="82"/>
      <c r="AF419" s="84"/>
      <c r="AG419" s="33"/>
      <c r="AH419" s="33"/>
      <c r="AI419" s="33"/>
      <c r="AJ419" s="33"/>
      <c r="AK419" s="33"/>
      <c r="AL419" s="33"/>
      <c r="AM419" s="33"/>
      <c r="AN419" s="33"/>
      <c r="AO419" s="33"/>
      <c r="AP419" s="33"/>
      <c r="AQ419" s="33"/>
      <c r="AR419" s="33"/>
      <c r="AS419" s="33"/>
      <c r="AT419" s="33"/>
      <c r="AU419" s="33"/>
      <c r="AV419" s="33"/>
      <c r="AW419" s="33"/>
      <c r="AX419" s="33"/>
      <c r="AY419" s="33"/>
      <c r="AZ419" s="33"/>
      <c r="BA419" s="33"/>
      <c r="BB419" s="33"/>
      <c r="BC419" s="33"/>
      <c r="BD419" s="33"/>
      <c r="BE419" s="33"/>
      <c r="BF419" s="33"/>
      <c r="BG419" s="33"/>
      <c r="BH419" s="33"/>
      <c r="BI419" s="33"/>
      <c r="BJ419" s="33"/>
      <c r="BK419" s="33"/>
      <c r="BL419" s="33"/>
    </row>
    <row r="420" spans="1:64" s="43" customFormat="1" ht="18" customHeight="1">
      <c r="B420" s="40" t="s">
        <v>79</v>
      </c>
      <c r="C420" s="41"/>
      <c r="D420" s="41"/>
      <c r="E420" s="41"/>
      <c r="F420" s="33"/>
      <c r="G420" s="199"/>
      <c r="H420" s="199"/>
      <c r="I420" s="199"/>
      <c r="J420" s="199"/>
      <c r="K420" s="220"/>
      <c r="L420" s="199"/>
      <c r="M420" s="199"/>
      <c r="N420" s="199"/>
      <c r="O420" s="296"/>
      <c r="P420" s="296"/>
      <c r="Q420" s="199"/>
      <c r="R420" s="199"/>
      <c r="S420" s="199"/>
      <c r="T420" s="199"/>
      <c r="U420" s="199"/>
      <c r="V420" s="199"/>
      <c r="W420" s="199"/>
      <c r="X420" s="199"/>
      <c r="Y420" s="199"/>
      <c r="Z420" s="199"/>
      <c r="AA420" s="199"/>
      <c r="AB420" s="199"/>
      <c r="AC420" s="34"/>
      <c r="AD420" s="33"/>
      <c r="AE420" s="33"/>
      <c r="AF420" s="101"/>
      <c r="AG420" s="33"/>
      <c r="AH420" s="33"/>
      <c r="AI420" s="33"/>
      <c r="AJ420" s="33"/>
      <c r="AK420" s="33"/>
      <c r="AL420" s="33"/>
      <c r="AM420" s="33"/>
      <c r="AN420" s="33"/>
      <c r="AO420" s="33"/>
      <c r="AP420" s="33"/>
      <c r="AQ420" s="33"/>
      <c r="AR420" s="33"/>
      <c r="AS420" s="33"/>
      <c r="AT420" s="33"/>
      <c r="AU420" s="33"/>
      <c r="AV420" s="33"/>
      <c r="AW420" s="33"/>
      <c r="AX420" s="33"/>
      <c r="AY420" s="33"/>
      <c r="AZ420" s="33"/>
      <c r="BA420" s="33"/>
      <c r="BB420" s="33"/>
      <c r="BC420" s="33"/>
      <c r="BD420" s="33"/>
      <c r="BE420" s="33"/>
      <c r="BF420" s="33"/>
      <c r="BG420" s="33"/>
      <c r="BH420" s="33"/>
      <c r="BI420" s="33"/>
      <c r="BJ420" s="33"/>
      <c r="BK420" s="33"/>
      <c r="BL420" s="33"/>
    </row>
    <row r="421" spans="1:64" s="10" customFormat="1" ht="18" customHeight="1">
      <c r="B421" s="237">
        <v>1</v>
      </c>
      <c r="C421" s="236">
        <v>2</v>
      </c>
      <c r="D421" s="236">
        <v>3</v>
      </c>
      <c r="E421" s="236">
        <v>4</v>
      </c>
      <c r="F421" s="670">
        <v>5</v>
      </c>
      <c r="G421" s="669">
        <v>6</v>
      </c>
      <c r="H421" s="237">
        <v>7</v>
      </c>
      <c r="I421" s="237">
        <v>8</v>
      </c>
      <c r="J421" s="670">
        <v>9</v>
      </c>
      <c r="K421" s="236">
        <v>10</v>
      </c>
      <c r="L421" s="236">
        <v>11</v>
      </c>
      <c r="M421" s="670">
        <v>12</v>
      </c>
      <c r="N421" s="669">
        <v>13</v>
      </c>
      <c r="O421" s="236">
        <v>14</v>
      </c>
      <c r="P421" s="237">
        <v>15</v>
      </c>
      <c r="Q421" s="236">
        <v>16</v>
      </c>
      <c r="R421" s="236">
        <v>17</v>
      </c>
      <c r="S421" s="236">
        <v>18</v>
      </c>
      <c r="T421" s="670">
        <v>19</v>
      </c>
      <c r="U421" s="669">
        <v>20</v>
      </c>
      <c r="V421" s="236">
        <v>21</v>
      </c>
      <c r="W421" s="237">
        <v>22</v>
      </c>
      <c r="X421" s="236">
        <v>23</v>
      </c>
      <c r="Y421" s="237">
        <v>24</v>
      </c>
      <c r="Z421" s="236">
        <v>25</v>
      </c>
      <c r="AA421" s="670">
        <v>26</v>
      </c>
      <c r="AB421" s="697">
        <v>27</v>
      </c>
      <c r="AC421" s="670">
        <v>28</v>
      </c>
      <c r="AD421" s="237">
        <v>29</v>
      </c>
      <c r="AE421" s="236">
        <v>30</v>
      </c>
      <c r="AF421" s="236">
        <v>31</v>
      </c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/>
      <c r="AS421" s="11"/>
      <c r="AT421" s="11"/>
      <c r="AU421" s="11"/>
      <c r="AV421" s="11"/>
      <c r="AW421" s="11"/>
      <c r="AX421" s="11"/>
      <c r="AY421" s="11"/>
      <c r="AZ421" s="11"/>
      <c r="BA421" s="11"/>
      <c r="BB421" s="11"/>
      <c r="BC421" s="11"/>
      <c r="BD421" s="11"/>
      <c r="BE421" s="11"/>
      <c r="BF421" s="11"/>
      <c r="BG421" s="11"/>
      <c r="BH421" s="11"/>
      <c r="BI421" s="11"/>
      <c r="BJ421" s="11"/>
      <c r="BK421" s="11"/>
      <c r="BL421" s="11"/>
    </row>
    <row r="422" spans="1:64" s="43" customFormat="1" ht="18" customHeight="1">
      <c r="B422" s="48" t="e">
        <f>VLOOKUP(A403,#REF!,276,FALSE)</f>
        <v>#REF!</v>
      </c>
      <c r="C422" s="48" t="e">
        <f>VLOOKUP(A403,#REF!,278,FALSE)</f>
        <v>#REF!</v>
      </c>
      <c r="D422" s="48" t="e">
        <f>VLOOKUP(A403,#REF!,280,FALSE)</f>
        <v>#REF!</v>
      </c>
      <c r="E422" s="48" t="e">
        <f>VLOOKUP(A403,#REF!,282,FALSE)</f>
        <v>#REF!</v>
      </c>
      <c r="F422" s="48" t="e">
        <f>VLOOKUP(A403,#REF!,284,FALSE)</f>
        <v>#REF!</v>
      </c>
      <c r="G422" s="48" t="e">
        <f>VLOOKUP(A403,#REF!,286,FALSE)</f>
        <v>#REF!</v>
      </c>
      <c r="H422" s="48" t="e">
        <f>VLOOKUP(A403,#REF!,288,FALSE)</f>
        <v>#REF!</v>
      </c>
      <c r="I422" s="48" t="e">
        <f>VLOOKUP(A403,#REF!,290,FALSE)</f>
        <v>#REF!</v>
      </c>
      <c r="J422" s="48" t="e">
        <f>VLOOKUP(A403,#REF!,292,FALSE)</f>
        <v>#REF!</v>
      </c>
      <c r="K422" s="48" t="e">
        <f>VLOOKUP(A403,#REF!,294,FALSE)</f>
        <v>#REF!</v>
      </c>
      <c r="L422" s="48" t="e">
        <f>VLOOKUP(A403,#REF!,296,FALSE)</f>
        <v>#REF!</v>
      </c>
      <c r="M422" s="48" t="e">
        <f>VLOOKUP(A403,#REF!,298,FALSE)</f>
        <v>#REF!</v>
      </c>
      <c r="N422" s="48" t="e">
        <f>VLOOKUP(A403,#REF!,300,FALSE)</f>
        <v>#REF!</v>
      </c>
      <c r="O422" s="48" t="e">
        <f>VLOOKUP(A403,#REF!,302,FALSE)</f>
        <v>#REF!</v>
      </c>
      <c r="P422" s="48" t="e">
        <f>VLOOKUP(A403,#REF!,304,FALSE)</f>
        <v>#REF!</v>
      </c>
      <c r="Q422" s="48" t="e">
        <f>VLOOKUP(A403,#REF!,306,FALSE)</f>
        <v>#REF!</v>
      </c>
      <c r="R422" s="48" t="e">
        <f>VLOOKUP(A403,#REF!,308,FALSE)</f>
        <v>#REF!</v>
      </c>
      <c r="S422" s="48" t="e">
        <f>VLOOKUP(A403,#REF!,310,FALSE)</f>
        <v>#REF!</v>
      </c>
      <c r="T422" s="48" t="e">
        <f>VLOOKUP(A403,#REF!,312,FALSE)</f>
        <v>#REF!</v>
      </c>
      <c r="U422" s="48" t="e">
        <f>VLOOKUP(A403,#REF!,314,FALSE)</f>
        <v>#REF!</v>
      </c>
      <c r="V422" s="48" t="e">
        <f>VLOOKUP(A403,#REF!,316,FALSE)</f>
        <v>#REF!</v>
      </c>
      <c r="W422" s="48" t="e">
        <f>VLOOKUP(A403,#REF!,318,FALSE)</f>
        <v>#REF!</v>
      </c>
      <c r="X422" s="48" t="e">
        <f>VLOOKUP(A403,#REF!,320,FALSE)</f>
        <v>#REF!</v>
      </c>
      <c r="Y422" s="48" t="e">
        <f>VLOOKUP(A403,#REF!,322,FALSE)</f>
        <v>#REF!</v>
      </c>
      <c r="Z422" s="48" t="e">
        <f>VLOOKUP(A403,#REF!,324,FALSE)</f>
        <v>#REF!</v>
      </c>
      <c r="AA422" s="48" t="e">
        <f>VLOOKUP(A403,#REF!,326,FALSE)</f>
        <v>#REF!</v>
      </c>
      <c r="AB422" s="48" t="e">
        <f>VLOOKUP(A403,#REF!,328,FALSE)</f>
        <v>#REF!</v>
      </c>
      <c r="AC422" s="48" t="e">
        <f>VLOOKUP(A403,#REF!,330,FALSE)</f>
        <v>#REF!</v>
      </c>
      <c r="AD422" s="48" t="e">
        <f>VLOOKUP(A403,#REF!,332,FALSE)</f>
        <v>#REF!</v>
      </c>
      <c r="AE422" s="48" t="e">
        <f>VLOOKUP(A403,#REF!,334,FALSE)</f>
        <v>#REF!</v>
      </c>
      <c r="AF422" s="48" t="e">
        <f>VLOOKUP(A403,#REF!,336,FALSE)</f>
        <v>#REF!</v>
      </c>
      <c r="AG422" s="33"/>
      <c r="AH422" s="33"/>
      <c r="AI422" s="33"/>
      <c r="AJ422" s="33"/>
      <c r="AK422" s="33"/>
      <c r="AL422" s="33"/>
      <c r="AM422" s="33"/>
      <c r="AN422" s="33"/>
      <c r="AO422" s="33"/>
      <c r="AP422" s="33"/>
      <c r="AQ422" s="33"/>
      <c r="AR422" s="33"/>
      <c r="AS422" s="33"/>
      <c r="AT422" s="33"/>
      <c r="AU422" s="33"/>
      <c r="AV422" s="33"/>
      <c r="AW422" s="33"/>
      <c r="AX422" s="33"/>
      <c r="AY422" s="33"/>
      <c r="AZ422" s="33"/>
      <c r="BA422" s="33"/>
      <c r="BB422" s="33"/>
      <c r="BC422" s="33"/>
      <c r="BD422" s="33"/>
      <c r="BE422" s="33"/>
      <c r="BF422" s="33"/>
      <c r="BG422" s="33"/>
      <c r="BH422" s="33"/>
      <c r="BI422" s="33"/>
      <c r="BJ422" s="33"/>
      <c r="BK422" s="33"/>
      <c r="BL422" s="33"/>
    </row>
    <row r="423" spans="1:64" s="112" customFormat="1" ht="18" customHeight="1">
      <c r="B423" s="48" t="e">
        <f>VLOOKUP(A403,#REF!,53,FALSE)</f>
        <v>#REF!</v>
      </c>
      <c r="C423" s="48" t="e">
        <f>VLOOKUP(A403,#REF!,54,FALSE)</f>
        <v>#REF!</v>
      </c>
      <c r="D423" s="48" t="e">
        <f>VLOOKUP(A403,#REF!,55,FALSE)</f>
        <v>#REF!</v>
      </c>
      <c r="E423" s="48" t="e">
        <f>VLOOKUP(A403,#REF!,56,FALSE)</f>
        <v>#REF!</v>
      </c>
      <c r="F423" s="48" t="e">
        <f>VLOOKUP(A403,#REF!,57,FALSE)</f>
        <v>#REF!</v>
      </c>
      <c r="G423" s="48" t="e">
        <f>VLOOKUP(A403,#REF!,58,FALSE)</f>
        <v>#REF!</v>
      </c>
      <c r="H423" s="48" t="e">
        <f>VLOOKUP(A403,#REF!,59,FALSE)</f>
        <v>#REF!</v>
      </c>
      <c r="I423" s="48" t="e">
        <f>VLOOKUP(A403,#REF!,60,FALSE)</f>
        <v>#REF!</v>
      </c>
      <c r="J423" s="48" t="e">
        <f>VLOOKUP(A403,#REF!,61,FALSE)</f>
        <v>#REF!</v>
      </c>
      <c r="K423" s="48" t="e">
        <f>VLOOKUP(A403,#REF!,62,FALSE)</f>
        <v>#REF!</v>
      </c>
      <c r="L423" s="48" t="e">
        <f>VLOOKUP(A403,#REF!,63,FALSE)</f>
        <v>#REF!</v>
      </c>
      <c r="M423" s="48" t="e">
        <f>VLOOKUP(A403,#REF!,64,FALSE)</f>
        <v>#REF!</v>
      </c>
      <c r="N423" s="48" t="e">
        <f>VLOOKUP(A403,#REF!,65,FALSE)</f>
        <v>#REF!</v>
      </c>
      <c r="O423" s="48" t="e">
        <f>VLOOKUP(A403,#REF!,66,FALSE)</f>
        <v>#REF!</v>
      </c>
      <c r="P423" s="48" t="e">
        <f>VLOOKUP(A403,#REF!,67,FALSE)</f>
        <v>#REF!</v>
      </c>
      <c r="Q423" s="48" t="e">
        <f>VLOOKUP(A403,#REF!,68,FALSE)</f>
        <v>#REF!</v>
      </c>
      <c r="R423" s="48" t="e">
        <f>VLOOKUP(A403,#REF!,69,FALSE)</f>
        <v>#REF!</v>
      </c>
      <c r="S423" s="48" t="e">
        <f>VLOOKUP(A403,#REF!,70,FALSE)</f>
        <v>#REF!</v>
      </c>
      <c r="T423" s="48" t="e">
        <f>VLOOKUP(A403,#REF!,71,FALSE)</f>
        <v>#REF!</v>
      </c>
      <c r="U423" s="48" t="e">
        <f>VLOOKUP(A403,#REF!,72,FALSE)</f>
        <v>#REF!</v>
      </c>
      <c r="V423" s="48" t="e">
        <f>VLOOKUP(A403,#REF!,73,FALSE)</f>
        <v>#REF!</v>
      </c>
      <c r="W423" s="48" t="e">
        <f>VLOOKUP(A403,#REF!,74,FALSE)</f>
        <v>#REF!</v>
      </c>
      <c r="X423" s="48" t="e">
        <f>VLOOKUP(A403,#REF!,75,FALSE)</f>
        <v>#REF!</v>
      </c>
      <c r="Y423" s="48" t="e">
        <f>VLOOKUP(A403,#REF!,76,FALSE)</f>
        <v>#REF!</v>
      </c>
      <c r="Z423" s="48" t="e">
        <f>VLOOKUP(A403,#REF!,77,FALSE)</f>
        <v>#REF!</v>
      </c>
      <c r="AA423" s="48" t="e">
        <f>VLOOKUP(A403,#REF!,78,FALSE)</f>
        <v>#REF!</v>
      </c>
      <c r="AB423" s="48" t="e">
        <f>VLOOKUP(A403,#REF!,79,FALSE)</f>
        <v>#REF!</v>
      </c>
      <c r="AC423" s="48" t="e">
        <f>VLOOKUP(A403,#REF!,80,FALSE)</f>
        <v>#REF!</v>
      </c>
      <c r="AD423" s="48" t="e">
        <f>VLOOKUP(A403,#REF!,81,FALSE)</f>
        <v>#REF!</v>
      </c>
      <c r="AE423" s="48" t="e">
        <f>VLOOKUP(A403,#REF!,82,FALSE)</f>
        <v>#REF!</v>
      </c>
      <c r="AF423" s="48" t="e">
        <f>VLOOKUP(A403,#REF!,83,FALSE)</f>
        <v>#REF!</v>
      </c>
      <c r="AG423" s="114"/>
      <c r="AH423" s="114"/>
      <c r="AI423" s="114"/>
      <c r="AJ423" s="114"/>
      <c r="AK423" s="114"/>
      <c r="AL423" s="114"/>
      <c r="AM423" s="114"/>
      <c r="AN423" s="114"/>
      <c r="AO423" s="114"/>
      <c r="AP423" s="114"/>
      <c r="AQ423" s="114"/>
      <c r="AR423" s="114"/>
      <c r="AS423" s="114"/>
      <c r="AT423" s="114"/>
      <c r="AU423" s="114"/>
      <c r="AV423" s="114"/>
      <c r="AW423" s="114"/>
      <c r="AX423" s="114"/>
      <c r="AY423" s="114"/>
      <c r="AZ423" s="114"/>
      <c r="BA423" s="114"/>
      <c r="BB423" s="114"/>
      <c r="BC423" s="114"/>
      <c r="BD423" s="114"/>
      <c r="BE423" s="114"/>
      <c r="BF423" s="114"/>
      <c r="BG423" s="114"/>
      <c r="BH423" s="114"/>
      <c r="BI423" s="114"/>
      <c r="BJ423" s="114"/>
      <c r="BK423" s="114"/>
      <c r="BL423" s="114"/>
    </row>
    <row r="424" spans="1:64" s="66" customFormat="1" ht="18" customHeight="1">
      <c r="B424" s="48" t="e">
        <f>VLOOKUP(A403,#REF!,277,FALSE)</f>
        <v>#REF!</v>
      </c>
      <c r="C424" s="48" t="e">
        <f>VLOOKUP(A403,#REF!,279,FALSE)</f>
        <v>#REF!</v>
      </c>
      <c r="D424" s="48" t="e">
        <f>VLOOKUP(A403,#REF!,281,FALSE)</f>
        <v>#REF!</v>
      </c>
      <c r="E424" s="48" t="e">
        <f>VLOOKUP(A403,#REF!,283,FALSE)</f>
        <v>#REF!</v>
      </c>
      <c r="F424" s="48" t="e">
        <f>VLOOKUP(A403,#REF!,285,FALSE)</f>
        <v>#REF!</v>
      </c>
      <c r="G424" s="48" t="e">
        <f>VLOOKUP(A403,#REF!,287,FALSE)</f>
        <v>#REF!</v>
      </c>
      <c r="H424" s="48" t="e">
        <f>VLOOKUP(A403,#REF!,289,FALSE)</f>
        <v>#REF!</v>
      </c>
      <c r="I424" s="48" t="e">
        <f>VLOOKUP(A403,#REF!,291,FALSE)</f>
        <v>#REF!</v>
      </c>
      <c r="J424" s="48" t="e">
        <f>VLOOKUP(A403,#REF!,293,FALSE)</f>
        <v>#REF!</v>
      </c>
      <c r="K424" s="48" t="e">
        <f>VLOOKUP(A403,#REF!,295,FALSE)</f>
        <v>#REF!</v>
      </c>
      <c r="L424" s="48" t="e">
        <f>VLOOKUP(A403,#REF!,297,FALSE)</f>
        <v>#REF!</v>
      </c>
      <c r="M424" s="48" t="e">
        <f>VLOOKUP(A403,#REF!,299,FALSE)</f>
        <v>#REF!</v>
      </c>
      <c r="N424" s="48" t="e">
        <f>VLOOKUP(A403,#REF!,301,FALSE)</f>
        <v>#REF!</v>
      </c>
      <c r="O424" s="48" t="e">
        <f>VLOOKUP(A403,#REF!,303,FALSE)</f>
        <v>#REF!</v>
      </c>
      <c r="P424" s="48" t="e">
        <f>VLOOKUP(A403,#REF!,305,FALSE)</f>
        <v>#REF!</v>
      </c>
      <c r="Q424" s="48" t="e">
        <f>VLOOKUP(A403,#REF!,307,FALSE)</f>
        <v>#REF!</v>
      </c>
      <c r="R424" s="48" t="e">
        <f>VLOOKUP(A403,#REF!,309,FALSE)</f>
        <v>#REF!</v>
      </c>
      <c r="S424" s="48" t="e">
        <f>VLOOKUP(A403,#REF!,311,FALSE)</f>
        <v>#REF!</v>
      </c>
      <c r="T424" s="48" t="e">
        <f>VLOOKUP(A403,#REF!,313,FALSE)</f>
        <v>#REF!</v>
      </c>
      <c r="U424" s="48" t="e">
        <f>VLOOKUP(A403,#REF!,315,FALSE)</f>
        <v>#REF!</v>
      </c>
      <c r="V424" s="48" t="e">
        <f>VLOOKUP(A403,#REF!,317,FALSE)</f>
        <v>#REF!</v>
      </c>
      <c r="W424" s="48" t="e">
        <f>VLOOKUP(A403,#REF!,319,FALSE)</f>
        <v>#REF!</v>
      </c>
      <c r="X424" s="48" t="e">
        <f>VLOOKUP(A403,#REF!,321,FALSE)</f>
        <v>#REF!</v>
      </c>
      <c r="Y424" s="48" t="e">
        <f>VLOOKUP(A403,#REF!,323,FALSE)</f>
        <v>#REF!</v>
      </c>
      <c r="Z424" s="48" t="e">
        <f>VLOOKUP(A403,#REF!,325,FALSE)</f>
        <v>#REF!</v>
      </c>
      <c r="AA424" s="48" t="e">
        <f>VLOOKUP(A403,#REF!,327,FALSE)</f>
        <v>#REF!</v>
      </c>
      <c r="AB424" s="48" t="e">
        <f>VLOOKUP(A403,#REF!,329,FALSE)</f>
        <v>#REF!</v>
      </c>
      <c r="AC424" s="48" t="e">
        <f>VLOOKUP(A403,#REF!,331,FALSE)</f>
        <v>#REF!</v>
      </c>
      <c r="AD424" s="48" t="e">
        <f>VLOOKUP(A403,#REF!,333,FALSE)</f>
        <v>#REF!</v>
      </c>
      <c r="AE424" s="48" t="e">
        <f>VLOOKUP(A403,#REF!,335,FALSE)</f>
        <v>#REF!</v>
      </c>
      <c r="AF424" s="48" t="e">
        <f>VLOOKUP(A403,#REF!,337,FALSE)</f>
        <v>#REF!</v>
      </c>
      <c r="AG424" s="64"/>
      <c r="AH424" s="64"/>
      <c r="AI424" s="64"/>
      <c r="AJ424" s="64"/>
      <c r="AK424" s="64"/>
      <c r="AL424" s="64"/>
      <c r="AM424" s="64"/>
      <c r="AN424" s="64"/>
      <c r="AO424" s="64"/>
      <c r="AP424" s="64"/>
      <c r="AQ424" s="64"/>
      <c r="AR424" s="64"/>
      <c r="AS424" s="64"/>
      <c r="AT424" s="64"/>
      <c r="AU424" s="64"/>
      <c r="AV424" s="64"/>
      <c r="AW424" s="64"/>
      <c r="AX424" s="64"/>
      <c r="AY424" s="64"/>
      <c r="AZ424" s="64"/>
      <c r="BA424" s="64"/>
      <c r="BB424" s="64"/>
      <c r="BC424" s="64"/>
      <c r="BD424" s="64"/>
      <c r="BE424" s="64"/>
      <c r="BF424" s="64"/>
      <c r="BG424" s="64"/>
      <c r="BH424" s="64"/>
      <c r="BI424" s="64"/>
      <c r="BJ424" s="64"/>
      <c r="BK424" s="64"/>
      <c r="BL424" s="64"/>
    </row>
    <row r="425" spans="1:64" s="66" customFormat="1" ht="18" customHeight="1">
      <c r="B425" s="980"/>
      <c r="C425" s="980"/>
      <c r="D425" s="980"/>
      <c r="E425" s="980"/>
      <c r="F425" s="980"/>
      <c r="G425" s="980"/>
      <c r="H425" s="980"/>
      <c r="I425" s="980"/>
      <c r="J425" s="980"/>
      <c r="K425" s="980"/>
      <c r="L425" s="980"/>
      <c r="M425" s="980"/>
      <c r="N425" s="980"/>
      <c r="O425" s="980"/>
      <c r="P425" s="980"/>
      <c r="Q425" s="980"/>
      <c r="R425" s="980"/>
      <c r="S425" s="980"/>
      <c r="T425" s="980"/>
      <c r="U425" s="980"/>
      <c r="V425" s="980"/>
      <c r="W425" s="980"/>
      <c r="X425" s="980"/>
      <c r="Y425" s="980"/>
      <c r="Z425" s="980"/>
      <c r="AA425" s="980"/>
      <c r="AB425" s="980"/>
      <c r="AC425" s="980"/>
      <c r="AD425" s="980"/>
      <c r="AE425" s="980"/>
      <c r="AF425" s="980"/>
      <c r="AG425" s="64"/>
      <c r="AH425" s="64"/>
      <c r="AI425" s="64"/>
      <c r="AJ425" s="64"/>
      <c r="AK425" s="64"/>
      <c r="AL425" s="64"/>
      <c r="AM425" s="64"/>
      <c r="AN425" s="64"/>
      <c r="AO425" s="64"/>
      <c r="AP425" s="64"/>
      <c r="AQ425" s="64"/>
      <c r="AR425" s="64"/>
      <c r="AS425" s="64"/>
      <c r="AT425" s="64"/>
      <c r="AU425" s="64"/>
      <c r="AV425" s="64"/>
      <c r="AW425" s="64"/>
      <c r="AX425" s="64"/>
      <c r="AY425" s="64"/>
      <c r="AZ425" s="64"/>
      <c r="BA425" s="64"/>
      <c r="BB425" s="64"/>
      <c r="BC425" s="64"/>
      <c r="BD425" s="64"/>
      <c r="BE425" s="64"/>
      <c r="BF425" s="64"/>
      <c r="BG425" s="64"/>
      <c r="BH425" s="64"/>
      <c r="BI425" s="64"/>
      <c r="BJ425" s="64"/>
      <c r="BK425" s="64"/>
      <c r="BL425" s="64"/>
    </row>
    <row r="426" spans="1:64" s="43" customFormat="1" ht="18" customHeight="1">
      <c r="B426" s="880" t="s">
        <v>826</v>
      </c>
      <c r="C426" s="880"/>
      <c r="D426" s="880"/>
      <c r="E426" s="880"/>
      <c r="F426" s="880"/>
      <c r="G426" s="880"/>
      <c r="H426" s="880"/>
      <c r="I426" s="880"/>
      <c r="J426" s="880"/>
      <c r="K426" s="880"/>
      <c r="L426" s="880"/>
      <c r="M426" s="880"/>
      <c r="N426" s="880"/>
      <c r="O426" s="880"/>
      <c r="P426" s="880"/>
      <c r="Q426" s="880"/>
      <c r="R426" s="880"/>
      <c r="S426" s="880"/>
      <c r="T426" s="880"/>
      <c r="U426" s="880"/>
      <c r="V426" s="880"/>
      <c r="W426" s="880"/>
      <c r="X426" s="880"/>
      <c r="Y426" s="880"/>
      <c r="Z426" s="880"/>
      <c r="AA426" s="880"/>
      <c r="AB426" s="880"/>
      <c r="AC426" s="880"/>
      <c r="AD426" s="880"/>
      <c r="AE426" s="880"/>
      <c r="AF426" s="880"/>
      <c r="AG426" s="33"/>
      <c r="AH426" s="33"/>
      <c r="AI426" s="33"/>
      <c r="AJ426" s="33"/>
      <c r="AK426" s="33"/>
      <c r="AL426" s="33"/>
      <c r="AM426" s="33"/>
      <c r="AN426" s="33"/>
      <c r="AO426" s="33"/>
      <c r="AP426" s="33"/>
      <c r="AQ426" s="33"/>
      <c r="AR426" s="33"/>
      <c r="AS426" s="33"/>
      <c r="AT426" s="33"/>
      <c r="AU426" s="33"/>
      <c r="AV426" s="33"/>
      <c r="AW426" s="33"/>
      <c r="AX426" s="33"/>
      <c r="AY426" s="33"/>
      <c r="AZ426" s="33"/>
      <c r="BA426" s="33"/>
      <c r="BB426" s="33"/>
      <c r="BC426" s="33"/>
      <c r="BD426" s="33"/>
      <c r="BE426" s="33"/>
      <c r="BF426" s="33"/>
      <c r="BG426" s="33"/>
      <c r="BH426" s="33"/>
      <c r="BI426" s="33"/>
      <c r="BJ426" s="33"/>
      <c r="BK426" s="33"/>
      <c r="BL426" s="33"/>
    </row>
    <row r="427" spans="1:64" s="43" customFormat="1" ht="18" customHeight="1">
      <c r="B427" s="15" t="s">
        <v>80</v>
      </c>
      <c r="C427" s="16"/>
      <c r="D427" s="16"/>
      <c r="E427" s="16"/>
      <c r="F427" s="16"/>
      <c r="G427" s="216"/>
      <c r="H427" s="201"/>
      <c r="I427" s="201"/>
      <c r="J427" s="201"/>
      <c r="K427" s="202"/>
      <c r="L427" s="201"/>
      <c r="M427" s="201"/>
      <c r="N427" s="201"/>
      <c r="O427" s="270"/>
      <c r="P427" s="270"/>
      <c r="Q427" s="201"/>
      <c r="R427" s="201"/>
      <c r="S427" s="201"/>
      <c r="T427" s="201"/>
      <c r="U427" s="201"/>
      <c r="V427" s="201"/>
      <c r="W427" s="270"/>
      <c r="X427" s="984" t="str">
        <f>X402</f>
        <v>វិច្ឆិកា ឆ្នាំ ២០២៣</v>
      </c>
      <c r="Y427" s="985"/>
      <c r="Z427" s="985"/>
      <c r="AA427" s="985"/>
      <c r="AB427" s="985"/>
      <c r="AC427" s="985"/>
      <c r="AD427" s="985"/>
      <c r="AE427" s="985"/>
      <c r="AF427" s="986"/>
      <c r="AG427" s="33"/>
      <c r="AH427" s="33"/>
      <c r="AI427" s="33"/>
      <c r="AJ427" s="33"/>
      <c r="AK427" s="33"/>
      <c r="AL427" s="33"/>
      <c r="AM427" s="33"/>
      <c r="AN427" s="33"/>
      <c r="AO427" s="33"/>
      <c r="AP427" s="33"/>
      <c r="AQ427" s="33"/>
      <c r="AR427" s="33"/>
      <c r="AS427" s="33"/>
      <c r="AT427" s="33"/>
      <c r="AU427" s="33"/>
      <c r="AV427" s="33"/>
      <c r="AW427" s="33"/>
      <c r="AX427" s="33"/>
      <c r="AY427" s="33"/>
      <c r="AZ427" s="33"/>
      <c r="BA427" s="33"/>
      <c r="BB427" s="33"/>
      <c r="BC427" s="33"/>
      <c r="BD427" s="33"/>
      <c r="BE427" s="33"/>
      <c r="BF427" s="33"/>
      <c r="BG427" s="33"/>
      <c r="BH427" s="33"/>
      <c r="BI427" s="33"/>
      <c r="BJ427" s="33"/>
      <c r="BK427" s="33"/>
      <c r="BL427" s="33"/>
    </row>
    <row r="428" spans="1:64" s="43" customFormat="1" ht="18" customHeight="1">
      <c r="A428" s="43" t="e">
        <f>#REF!</f>
        <v>#REF!</v>
      </c>
      <c r="B428" s="20" t="s">
        <v>176</v>
      </c>
      <c r="C428" s="3"/>
      <c r="D428" s="3"/>
      <c r="E428" s="3"/>
      <c r="F428" s="3"/>
      <c r="G428" s="217"/>
      <c r="H428" s="271"/>
      <c r="I428" s="217"/>
      <c r="J428" s="271"/>
      <c r="K428" s="991" t="e">
        <f>VLOOKUP(A428,'Payroll master 总表'!B:AY,3,FALSE)</f>
        <v>#REF!</v>
      </c>
      <c r="L428" s="992"/>
      <c r="M428" s="992"/>
      <c r="N428" s="993"/>
      <c r="O428" s="272" t="s">
        <v>183</v>
      </c>
      <c r="P428" s="273"/>
      <c r="Q428" s="203"/>
      <c r="R428" s="203"/>
      <c r="S428" s="203"/>
      <c r="T428" s="994" t="e">
        <f>#REF!</f>
        <v>#REF!</v>
      </c>
      <c r="U428" s="994"/>
      <c r="V428" s="217"/>
      <c r="W428" s="274"/>
      <c r="X428" s="275" t="s">
        <v>279</v>
      </c>
      <c r="Y428" s="203"/>
      <c r="Z428" s="203"/>
      <c r="AA428" s="203"/>
      <c r="AB428" s="227"/>
      <c r="AC428" s="75"/>
      <c r="AD428" s="139" t="e">
        <f>VLOOKUP(A428,'Payroll master 总表'!B:AY,39,FALSE)</f>
        <v>#REF!</v>
      </c>
      <c r="AE428" s="23" t="s">
        <v>82</v>
      </c>
      <c r="AF428" s="244"/>
      <c r="AG428" s="33"/>
      <c r="AH428" s="33"/>
      <c r="AI428" s="33"/>
      <c r="AJ428" s="33"/>
      <c r="AK428" s="33"/>
      <c r="AL428" s="33"/>
      <c r="AM428" s="33"/>
      <c r="AN428" s="33"/>
      <c r="AO428" s="33"/>
      <c r="AP428" s="33"/>
      <c r="AQ428" s="33"/>
      <c r="AR428" s="33"/>
      <c r="AS428" s="33"/>
      <c r="AT428" s="33"/>
      <c r="AU428" s="33"/>
      <c r="AV428" s="33"/>
      <c r="AW428" s="33"/>
      <c r="AX428" s="33"/>
      <c r="AY428" s="33"/>
      <c r="AZ428" s="33"/>
      <c r="BA428" s="33"/>
      <c r="BB428" s="33"/>
      <c r="BC428" s="33"/>
      <c r="BD428" s="33"/>
      <c r="BE428" s="33"/>
      <c r="BF428" s="33"/>
      <c r="BG428" s="33"/>
      <c r="BH428" s="33"/>
      <c r="BI428" s="33"/>
      <c r="BJ428" s="33"/>
      <c r="BK428" s="33"/>
      <c r="BL428" s="33"/>
    </row>
    <row r="429" spans="1:64" s="43" customFormat="1" ht="18" customHeight="1">
      <c r="B429" s="55" t="s">
        <v>177</v>
      </c>
      <c r="C429" s="28"/>
      <c r="D429" s="28"/>
      <c r="E429" s="28"/>
      <c r="F429" s="21"/>
      <c r="G429" s="206"/>
      <c r="H429" s="206"/>
      <c r="I429" s="206"/>
      <c r="J429" s="206"/>
      <c r="K429" s="995" t="e">
        <f>VLOOKUP(A428,'Payroll master 总表'!B:AY,1,FALSE)</f>
        <v>#REF!</v>
      </c>
      <c r="L429" s="996"/>
      <c r="M429" s="206"/>
      <c r="N429" s="208"/>
      <c r="O429" s="276" t="s">
        <v>184</v>
      </c>
      <c r="P429" s="273"/>
      <c r="Q429" s="218"/>
      <c r="R429" s="218"/>
      <c r="S429" s="218"/>
      <c r="T429" s="199"/>
      <c r="U429" s="222" t="e">
        <f>VLOOKUP(A428,'Payroll master 总表'!B:AY,15,FALSE)</f>
        <v>#REF!</v>
      </c>
      <c r="V429" s="222"/>
      <c r="W429" s="208"/>
      <c r="X429" s="278" t="s">
        <v>187</v>
      </c>
      <c r="Y429" s="218"/>
      <c r="Z429" s="218"/>
      <c r="AA429" s="218"/>
      <c r="AB429" s="209"/>
      <c r="AC429" s="26"/>
      <c r="AD429" s="139" t="e">
        <f>VLOOKUP(A428,'Payroll master 总表'!B:AY,35,FALSE)</f>
        <v>#REF!</v>
      </c>
      <c r="AE429" s="23" t="s">
        <v>82</v>
      </c>
      <c r="AF429" s="103"/>
      <c r="AG429" s="33"/>
      <c r="AH429" s="33"/>
      <c r="AI429" s="33"/>
      <c r="AJ429" s="33"/>
      <c r="AK429" s="33"/>
      <c r="AL429" s="33"/>
      <c r="AM429" s="33"/>
      <c r="AN429" s="33"/>
      <c r="AO429" s="33"/>
      <c r="AP429" s="33"/>
      <c r="AQ429" s="33"/>
      <c r="AR429" s="33"/>
      <c r="AS429" s="33"/>
      <c r="AT429" s="33"/>
      <c r="AU429" s="33"/>
      <c r="AV429" s="33"/>
      <c r="AW429" s="33"/>
      <c r="AX429" s="33"/>
      <c r="AY429" s="33"/>
      <c r="AZ429" s="33"/>
      <c r="BA429" s="33"/>
      <c r="BB429" s="33"/>
      <c r="BC429" s="33"/>
      <c r="BD429" s="33"/>
      <c r="BE429" s="33"/>
      <c r="BF429" s="33"/>
      <c r="BG429" s="33"/>
      <c r="BH429" s="33"/>
      <c r="BI429" s="33"/>
      <c r="BJ429" s="33"/>
      <c r="BK429" s="33"/>
      <c r="BL429" s="33"/>
    </row>
    <row r="430" spans="1:64" s="43" customFormat="1" ht="18" customHeight="1">
      <c r="B430" s="24" t="s">
        <v>178</v>
      </c>
      <c r="C430" s="22"/>
      <c r="D430" s="25"/>
      <c r="E430" s="21"/>
      <c r="F430" s="21"/>
      <c r="G430" s="206"/>
      <c r="H430" s="206"/>
      <c r="I430" s="206"/>
      <c r="J430" s="206"/>
      <c r="K430" s="995" t="e">
        <f>VLOOKUP(A428,'Payroll master 总表'!B:AY,5,FALSE)</f>
        <v>#REF!</v>
      </c>
      <c r="L430" s="996"/>
      <c r="M430" s="206"/>
      <c r="N430" s="208"/>
      <c r="O430" s="205" t="s">
        <v>198</v>
      </c>
      <c r="P430" s="273"/>
      <c r="Q430" s="218"/>
      <c r="R430" s="218"/>
      <c r="S430" s="218"/>
      <c r="T430" s="206"/>
      <c r="U430" s="997" t="e">
        <f>VLOOKUP(A428,'Payroll master 总表'!B:AY,8,FALSE)</f>
        <v>#REF!</v>
      </c>
      <c r="V430" s="997"/>
      <c r="W430" s="998"/>
      <c r="X430" s="278" t="s">
        <v>185</v>
      </c>
      <c r="Y430" s="218"/>
      <c r="Z430" s="218"/>
      <c r="AA430" s="218"/>
      <c r="AB430" s="209"/>
      <c r="AC430" s="26"/>
      <c r="AD430" s="139" t="e">
        <f>VLOOKUP(A428,'Payroll master 总表'!B:AY,34,FALSE)</f>
        <v>#REF!</v>
      </c>
      <c r="AE430" s="23" t="s">
        <v>82</v>
      </c>
      <c r="AF430" s="103"/>
      <c r="AG430" s="33"/>
      <c r="AH430" s="33"/>
      <c r="AI430" s="33"/>
      <c r="AJ430" s="33"/>
      <c r="AK430" s="33"/>
      <c r="AL430" s="33"/>
      <c r="AM430" s="33"/>
      <c r="AN430" s="33"/>
      <c r="AO430" s="33"/>
      <c r="AP430" s="33"/>
      <c r="AQ430" s="33"/>
      <c r="AR430" s="33"/>
      <c r="AS430" s="33"/>
      <c r="AT430" s="33"/>
      <c r="AU430" s="33"/>
      <c r="AV430" s="33"/>
      <c r="AW430" s="33"/>
      <c r="AX430" s="33"/>
      <c r="AY430" s="33"/>
      <c r="AZ430" s="33"/>
      <c r="BA430" s="33"/>
      <c r="BB430" s="33"/>
      <c r="BC430" s="33"/>
      <c r="BD430" s="33"/>
      <c r="BE430" s="33"/>
      <c r="BF430" s="33"/>
      <c r="BG430" s="33"/>
      <c r="BH430" s="33"/>
      <c r="BI430" s="33"/>
      <c r="BJ430" s="33"/>
      <c r="BK430" s="33"/>
      <c r="BL430" s="33"/>
    </row>
    <row r="431" spans="1:64" s="43" customFormat="1" ht="18" customHeight="1">
      <c r="B431" s="58"/>
      <c r="C431" s="28"/>
      <c r="D431" s="28"/>
      <c r="E431" s="28"/>
      <c r="F431" s="28"/>
      <c r="G431" s="206"/>
      <c r="H431" s="206"/>
      <c r="I431" s="206"/>
      <c r="J431" s="206"/>
      <c r="K431" s="280"/>
      <c r="L431" s="281" t="s">
        <v>76</v>
      </c>
      <c r="M431" s="206"/>
      <c r="N431" s="208"/>
      <c r="O431" s="278" t="s">
        <v>199</v>
      </c>
      <c r="P431" s="273"/>
      <c r="Q431" s="218"/>
      <c r="R431" s="218"/>
      <c r="S431" s="218"/>
      <c r="T431" s="218"/>
      <c r="U431" s="218"/>
      <c r="V431" s="218"/>
      <c r="W431" s="230"/>
      <c r="X431" s="278" t="s">
        <v>753</v>
      </c>
      <c r="Y431" s="218"/>
      <c r="Z431" s="218"/>
      <c r="AA431" s="218"/>
      <c r="AB431" s="209"/>
      <c r="AC431" s="26"/>
      <c r="AD431" s="139" t="e">
        <f>VLOOKUP(A428,'Payroll master 总表'!B:AY,33,FALSE)</f>
        <v>#REF!</v>
      </c>
      <c r="AE431" s="23" t="s">
        <v>82</v>
      </c>
      <c r="AF431" s="103"/>
      <c r="AG431" s="33"/>
      <c r="AH431" s="33"/>
      <c r="AI431" s="33"/>
      <c r="AJ431" s="33"/>
      <c r="AK431" s="33"/>
      <c r="AL431" s="33"/>
      <c r="AM431" s="33"/>
      <c r="AN431" s="33"/>
      <c r="AO431" s="33"/>
      <c r="AP431" s="33"/>
      <c r="AQ431" s="33"/>
      <c r="AR431" s="33"/>
      <c r="AS431" s="33"/>
      <c r="AT431" s="33"/>
      <c r="AU431" s="33"/>
      <c r="AV431" s="33"/>
      <c r="AW431" s="33"/>
      <c r="AX431" s="33"/>
      <c r="AY431" s="33"/>
      <c r="AZ431" s="33"/>
      <c r="BA431" s="33"/>
      <c r="BB431" s="33"/>
      <c r="BC431" s="33"/>
      <c r="BD431" s="33"/>
      <c r="BE431" s="33"/>
      <c r="BF431" s="33"/>
      <c r="BG431" s="33"/>
      <c r="BH431" s="33"/>
      <c r="BI431" s="33"/>
      <c r="BJ431" s="33"/>
      <c r="BK431" s="33"/>
      <c r="BL431" s="33"/>
    </row>
    <row r="432" spans="1:64" s="43" customFormat="1" ht="18" customHeight="1">
      <c r="B432" s="54" t="s">
        <v>196</v>
      </c>
      <c r="C432" s="28"/>
      <c r="D432" s="28"/>
      <c r="E432" s="28"/>
      <c r="F432" s="28"/>
      <c r="G432" s="206"/>
      <c r="H432" s="206"/>
      <c r="I432" s="206"/>
      <c r="J432" s="206"/>
      <c r="K432" s="280"/>
      <c r="L432" s="282" t="e">
        <f>VLOOKUP(A428,'Payroll master 总表'!B:AY,18,FALSE)</f>
        <v>#REF!</v>
      </c>
      <c r="M432" s="206"/>
      <c r="N432" s="208"/>
      <c r="O432" s="283"/>
      <c r="P432" s="273"/>
      <c r="Q432" s="223"/>
      <c r="R432" s="987" t="e">
        <f>U429/26*L432</f>
        <v>#REF!</v>
      </c>
      <c r="S432" s="987"/>
      <c r="T432" s="284" t="s">
        <v>82</v>
      </c>
      <c r="U432" s="223"/>
      <c r="V432" s="223"/>
      <c r="W432" s="285"/>
      <c r="X432" s="278" t="s">
        <v>186</v>
      </c>
      <c r="Y432" s="218"/>
      <c r="Z432" s="218"/>
      <c r="AA432" s="218"/>
      <c r="AB432" s="209"/>
      <c r="AC432" s="26"/>
      <c r="AD432" s="139" t="e">
        <f>VLOOKUP(A428,'Payroll master 总表'!B:AY,37,FALSE)+'Payroll master 总表'!AM25</f>
        <v>#REF!</v>
      </c>
      <c r="AE432" s="23" t="s">
        <v>82</v>
      </c>
      <c r="AF432" s="103"/>
      <c r="AG432" s="33"/>
      <c r="AH432" s="33"/>
      <c r="AI432" s="33"/>
      <c r="AJ432" s="33"/>
      <c r="AK432" s="33"/>
      <c r="AL432" s="33"/>
      <c r="AM432" s="33"/>
      <c r="AN432" s="33"/>
      <c r="AO432" s="33"/>
      <c r="AP432" s="33"/>
      <c r="AQ432" s="33"/>
      <c r="AR432" s="33"/>
      <c r="AS432" s="33"/>
      <c r="AT432" s="33"/>
      <c r="AU432" s="33"/>
      <c r="AV432" s="33"/>
      <c r="AW432" s="33"/>
      <c r="AX432" s="33"/>
      <c r="AY432" s="33"/>
      <c r="AZ432" s="33"/>
      <c r="BA432" s="33"/>
      <c r="BB432" s="33"/>
      <c r="BC432" s="33"/>
      <c r="BD432" s="33"/>
      <c r="BE432" s="33"/>
      <c r="BF432" s="33"/>
      <c r="BG432" s="33"/>
      <c r="BH432" s="33"/>
      <c r="BI432" s="33"/>
      <c r="BJ432" s="33"/>
      <c r="BK432" s="33"/>
      <c r="BL432" s="33"/>
    </row>
    <row r="433" spans="2:64" s="43" customFormat="1" ht="18" customHeight="1">
      <c r="B433" s="27" t="s">
        <v>528</v>
      </c>
      <c r="C433" s="28"/>
      <c r="D433" s="28"/>
      <c r="E433" s="28"/>
      <c r="F433" s="28"/>
      <c r="G433" s="206"/>
      <c r="H433" s="206"/>
      <c r="I433" s="206"/>
      <c r="J433" s="206"/>
      <c r="K433" s="280"/>
      <c r="L433" s="282" t="e">
        <f>VLOOKUP(A428,'Payroll master 总表'!B:AY,21,FALSE)</f>
        <v>#REF!</v>
      </c>
      <c r="M433" s="206"/>
      <c r="N433" s="208"/>
      <c r="O433" s="283"/>
      <c r="P433" s="273"/>
      <c r="Q433" s="223"/>
      <c r="R433" s="987" t="e">
        <f>VLOOKUP(A428,'Payroll master 总表'!B:AY,29,FALSE)</f>
        <v>#REF!</v>
      </c>
      <c r="S433" s="987"/>
      <c r="T433" s="284" t="s">
        <v>82</v>
      </c>
      <c r="U433" s="223"/>
      <c r="V433" s="223"/>
      <c r="W433" s="285"/>
      <c r="X433" s="278" t="s">
        <v>455</v>
      </c>
      <c r="Y433" s="218"/>
      <c r="Z433" s="218"/>
      <c r="AA433" s="218"/>
      <c r="AB433" s="209"/>
      <c r="AC433" s="26"/>
      <c r="AD433" s="139" t="e">
        <f>VLOOKUP(A428,'Payroll master 总表'!B:AY,32,FALSE)</f>
        <v>#REF!</v>
      </c>
      <c r="AE433" s="23" t="s">
        <v>82</v>
      </c>
      <c r="AF433" s="103"/>
      <c r="AG433" s="33"/>
      <c r="AH433" s="33"/>
      <c r="AI433" s="33"/>
      <c r="AJ433" s="33"/>
      <c r="AK433" s="33"/>
      <c r="AL433" s="33"/>
      <c r="AM433" s="33"/>
      <c r="AN433" s="33"/>
      <c r="AO433" s="33"/>
      <c r="AP433" s="33"/>
      <c r="AQ433" s="33"/>
      <c r="AR433" s="33"/>
      <c r="AS433" s="33"/>
      <c r="AT433" s="33"/>
      <c r="AU433" s="33"/>
      <c r="AV433" s="33"/>
      <c r="AW433" s="33"/>
      <c r="AX433" s="33"/>
      <c r="AY433" s="33"/>
      <c r="AZ433" s="33"/>
      <c r="BA433" s="33"/>
      <c r="BB433" s="33"/>
      <c r="BC433" s="33"/>
      <c r="BD433" s="33"/>
      <c r="BE433" s="33"/>
      <c r="BF433" s="33"/>
      <c r="BG433" s="33"/>
      <c r="BH433" s="33"/>
      <c r="BI433" s="33"/>
      <c r="BJ433" s="33"/>
      <c r="BK433" s="33"/>
      <c r="BL433" s="33"/>
    </row>
    <row r="434" spans="2:64" s="43" customFormat="1" ht="18" customHeight="1">
      <c r="B434" s="58" t="s">
        <v>534</v>
      </c>
      <c r="C434" s="28"/>
      <c r="D434" s="28"/>
      <c r="E434" s="28"/>
      <c r="F434" s="28"/>
      <c r="G434" s="206"/>
      <c r="H434" s="206"/>
      <c r="I434" s="206"/>
      <c r="J434" s="206"/>
      <c r="K434" s="280"/>
      <c r="L434" s="282" t="e">
        <f>VLOOKUP(A428,'Payroll master 总表'!B:AY,20,FALSE)</f>
        <v>#REF!</v>
      </c>
      <c r="M434" s="206"/>
      <c r="N434" s="208"/>
      <c r="O434" s="283"/>
      <c r="P434" s="273"/>
      <c r="Q434" s="223"/>
      <c r="R434" s="987" t="e">
        <f>VLOOKUP(A428,'Payroll master 总表'!B:AY,27,FALSE)</f>
        <v>#REF!</v>
      </c>
      <c r="S434" s="987"/>
      <c r="T434" s="284" t="s">
        <v>82</v>
      </c>
      <c r="U434" s="223"/>
      <c r="V434" s="223"/>
      <c r="W434" s="285"/>
      <c r="X434" s="278" t="s">
        <v>189</v>
      </c>
      <c r="Y434" s="218"/>
      <c r="Z434" s="218"/>
      <c r="AA434" s="218"/>
      <c r="AB434" s="209"/>
      <c r="AC434" s="26"/>
      <c r="AD434" s="139" t="e">
        <f>VLOOKUP(A428,'Payroll master 总表'!B:AY,31,FALSE)</f>
        <v>#REF!</v>
      </c>
      <c r="AE434" s="23" t="s">
        <v>82</v>
      </c>
      <c r="AF434" s="103"/>
      <c r="AG434" s="33"/>
      <c r="AH434" s="33"/>
      <c r="AI434" s="33"/>
      <c r="AJ434" s="33"/>
      <c r="AK434" s="33"/>
      <c r="AL434" s="33"/>
      <c r="AM434" s="33"/>
      <c r="AN434" s="33"/>
      <c r="AO434" s="33"/>
      <c r="AP434" s="33"/>
      <c r="AQ434" s="33"/>
      <c r="AR434" s="33"/>
      <c r="AS434" s="33"/>
      <c r="AT434" s="33"/>
      <c r="AU434" s="33"/>
      <c r="AV434" s="33"/>
      <c r="AW434" s="33"/>
      <c r="AX434" s="33"/>
      <c r="AY434" s="33"/>
      <c r="AZ434" s="33"/>
      <c r="BA434" s="33"/>
      <c r="BB434" s="33"/>
      <c r="BC434" s="33"/>
      <c r="BD434" s="33"/>
      <c r="BE434" s="33"/>
      <c r="BF434" s="33"/>
      <c r="BG434" s="33"/>
      <c r="BH434" s="33"/>
      <c r="BI434" s="33"/>
      <c r="BJ434" s="33"/>
      <c r="BK434" s="33"/>
      <c r="BL434" s="33"/>
    </row>
    <row r="435" spans="2:64" s="43" customFormat="1" ht="18" customHeight="1">
      <c r="B435" s="58" t="s">
        <v>195</v>
      </c>
      <c r="C435" s="28"/>
      <c r="D435" s="28"/>
      <c r="E435" s="28"/>
      <c r="F435" s="28"/>
      <c r="G435" s="206"/>
      <c r="H435" s="206"/>
      <c r="I435" s="206"/>
      <c r="J435" s="206"/>
      <c r="K435" s="280"/>
      <c r="L435" s="282" t="e">
        <f>VLOOKUP(A428,'Payroll master 总表'!B:AY,17,FALSE)</f>
        <v>#REF!</v>
      </c>
      <c r="M435" s="206"/>
      <c r="N435" s="208"/>
      <c r="O435" s="283"/>
      <c r="P435" s="273"/>
      <c r="Q435" s="223"/>
      <c r="R435" s="987" t="e">
        <f>U429/26*L435</f>
        <v>#REF!</v>
      </c>
      <c r="S435" s="987"/>
      <c r="T435" s="284" t="s">
        <v>82</v>
      </c>
      <c r="U435" s="223"/>
      <c r="V435" s="223"/>
      <c r="W435" s="285"/>
      <c r="X435" s="278" t="s">
        <v>188</v>
      </c>
      <c r="Y435" s="218"/>
      <c r="Z435" s="218"/>
      <c r="AA435" s="218"/>
      <c r="AB435" s="209"/>
      <c r="AC435" s="26"/>
      <c r="AD435" s="139" t="e">
        <f>VLOOKUP(A428,'Payroll master 总表'!B:AY,36,FALSE)</f>
        <v>#REF!</v>
      </c>
      <c r="AE435" s="23" t="s">
        <v>82</v>
      </c>
      <c r="AF435" s="103"/>
      <c r="AG435" s="33"/>
      <c r="AH435" s="33"/>
      <c r="AI435" s="33"/>
      <c r="AJ435" s="33"/>
      <c r="AK435" s="33"/>
      <c r="AL435" s="33"/>
      <c r="AM435" s="33"/>
      <c r="AN435" s="33"/>
      <c r="AO435" s="33"/>
      <c r="AP435" s="33"/>
      <c r="AQ435" s="33"/>
      <c r="AR435" s="33"/>
      <c r="AS435" s="33"/>
      <c r="AT435" s="33"/>
      <c r="AU435" s="33"/>
      <c r="AV435" s="33"/>
      <c r="AW435" s="33"/>
      <c r="AX435" s="33"/>
      <c r="AY435" s="33"/>
      <c r="AZ435" s="33"/>
      <c r="BA435" s="33"/>
      <c r="BB435" s="33"/>
      <c r="BC435" s="33"/>
      <c r="BD435" s="33"/>
      <c r="BE435" s="33"/>
      <c r="BF435" s="33"/>
      <c r="BG435" s="33"/>
      <c r="BH435" s="33"/>
      <c r="BI435" s="33"/>
      <c r="BJ435" s="33"/>
      <c r="BK435" s="33"/>
      <c r="BL435" s="33"/>
    </row>
    <row r="436" spans="2:64" s="43" customFormat="1" ht="18" customHeight="1">
      <c r="B436" s="27" t="s">
        <v>179</v>
      </c>
      <c r="C436" s="28"/>
      <c r="D436" s="28"/>
      <c r="E436" s="28"/>
      <c r="F436" s="28"/>
      <c r="G436" s="218"/>
      <c r="H436" s="218"/>
      <c r="I436" s="218"/>
      <c r="J436" s="206"/>
      <c r="K436" s="280"/>
      <c r="L436" s="286"/>
      <c r="M436" s="206"/>
      <c r="N436" s="208"/>
      <c r="O436" s="283"/>
      <c r="P436" s="273"/>
      <c r="Q436" s="223"/>
      <c r="R436" s="987" t="e">
        <f>SUM(R432:S435)</f>
        <v>#REF!</v>
      </c>
      <c r="S436" s="987"/>
      <c r="T436" s="284" t="s">
        <v>82</v>
      </c>
      <c r="U436" s="223"/>
      <c r="V436" s="223"/>
      <c r="W436" s="285"/>
      <c r="X436" s="278" t="s">
        <v>190</v>
      </c>
      <c r="Y436" s="218"/>
      <c r="Z436" s="218"/>
      <c r="AA436" s="218"/>
      <c r="AB436" s="209"/>
      <c r="AC436" s="988" t="e">
        <f>R436+R438+R439+R440+AD428+AD429+AD430+AD431+AD432+AD433+AD434+AD435</f>
        <v>#REF!</v>
      </c>
      <c r="AD436" s="989"/>
      <c r="AE436" s="33"/>
      <c r="AF436" s="103"/>
      <c r="AG436" s="33"/>
      <c r="AH436" s="33"/>
      <c r="AI436" s="33"/>
      <c r="AJ436" s="33"/>
      <c r="AK436" s="33"/>
      <c r="AL436" s="33"/>
      <c r="AM436" s="33"/>
      <c r="AN436" s="33"/>
      <c r="AO436" s="33"/>
      <c r="AP436" s="33"/>
      <c r="AQ436" s="33"/>
      <c r="AR436" s="33"/>
      <c r="AS436" s="33"/>
      <c r="AT436" s="33"/>
      <c r="AU436" s="33"/>
      <c r="AV436" s="33"/>
      <c r="AW436" s="33"/>
      <c r="AX436" s="33"/>
      <c r="AY436" s="33"/>
      <c r="AZ436" s="33"/>
      <c r="BA436" s="33"/>
      <c r="BB436" s="33"/>
      <c r="BC436" s="33"/>
      <c r="BD436" s="33"/>
      <c r="BE436" s="33"/>
      <c r="BF436" s="33"/>
      <c r="BG436" s="33"/>
      <c r="BH436" s="33"/>
      <c r="BI436" s="33"/>
      <c r="BJ436" s="33"/>
      <c r="BK436" s="33"/>
      <c r="BL436" s="33"/>
    </row>
    <row r="437" spans="2:64" s="43" customFormat="1" ht="18" customHeight="1">
      <c r="B437" s="58" t="s">
        <v>197</v>
      </c>
      <c r="C437" s="28"/>
      <c r="D437" s="28"/>
      <c r="E437" s="28"/>
      <c r="F437" s="28"/>
      <c r="G437" s="206"/>
      <c r="H437" s="206"/>
      <c r="I437" s="206"/>
      <c r="J437" s="206"/>
      <c r="K437" s="280"/>
      <c r="L437" s="287" t="s">
        <v>77</v>
      </c>
      <c r="M437" s="288"/>
      <c r="N437" s="211"/>
      <c r="O437" s="278" t="s">
        <v>199</v>
      </c>
      <c r="P437" s="210"/>
      <c r="Q437" s="210"/>
      <c r="R437" s="210"/>
      <c r="S437" s="210"/>
      <c r="T437" s="210"/>
      <c r="U437" s="210"/>
      <c r="V437" s="210"/>
      <c r="W437" s="289"/>
      <c r="X437" s="278" t="s">
        <v>433</v>
      </c>
      <c r="Y437" s="218"/>
      <c r="Z437" s="230"/>
      <c r="AA437" s="290"/>
      <c r="AB437" s="228"/>
      <c r="AC437" s="135" t="e">
        <f>VLOOKUP(A428,'Payroll master 总表'!B:AY,45,FALSE)</f>
        <v>#REF!</v>
      </c>
      <c r="AD437" s="33"/>
      <c r="AE437" s="61"/>
      <c r="AF437" s="245"/>
      <c r="AG437" s="33"/>
      <c r="AH437" s="33"/>
      <c r="AI437" s="33"/>
      <c r="AJ437" s="33"/>
      <c r="AK437" s="33"/>
      <c r="AL437" s="33"/>
      <c r="AM437" s="33"/>
      <c r="AN437" s="33"/>
      <c r="AO437" s="33"/>
      <c r="AP437" s="33"/>
      <c r="AQ437" s="33"/>
      <c r="AR437" s="33"/>
      <c r="AS437" s="33"/>
      <c r="AT437" s="33"/>
      <c r="AU437" s="33"/>
      <c r="AV437" s="33"/>
      <c r="AW437" s="33"/>
      <c r="AX437" s="33"/>
      <c r="AY437" s="33"/>
      <c r="AZ437" s="33"/>
      <c r="BA437" s="33"/>
      <c r="BB437" s="33"/>
      <c r="BC437" s="33"/>
      <c r="BD437" s="33"/>
      <c r="BE437" s="33"/>
      <c r="BF437" s="33"/>
      <c r="BG437" s="33"/>
      <c r="BH437" s="33"/>
      <c r="BI437" s="33"/>
      <c r="BJ437" s="33"/>
      <c r="BK437" s="33"/>
      <c r="BL437" s="33"/>
    </row>
    <row r="438" spans="2:64" s="43" customFormat="1" ht="18" customHeight="1">
      <c r="B438" s="58" t="s">
        <v>180</v>
      </c>
      <c r="C438" s="28"/>
      <c r="D438" s="28"/>
      <c r="E438" s="28"/>
      <c r="F438" s="28"/>
      <c r="G438" s="206"/>
      <c r="H438" s="206"/>
      <c r="I438" s="206"/>
      <c r="J438" s="206"/>
      <c r="K438" s="280"/>
      <c r="L438" s="282" t="e">
        <f>VLOOKUP(A428,'Payroll master 总表'!B:AY,19,FALSE)</f>
        <v>#REF!</v>
      </c>
      <c r="M438" s="206"/>
      <c r="N438" s="208"/>
      <c r="O438" s="283"/>
      <c r="P438" s="273"/>
      <c r="Q438" s="224"/>
      <c r="R438" s="990" t="e">
        <f>VLOOKUP(A428,'Payroll master 总表'!B:AY,26,FALSE)</f>
        <v>#REF!</v>
      </c>
      <c r="S438" s="990"/>
      <c r="T438" s="224" t="s">
        <v>82</v>
      </c>
      <c r="U438" s="224"/>
      <c r="V438" s="224"/>
      <c r="W438" s="228"/>
      <c r="X438" s="278" t="s">
        <v>861</v>
      </c>
      <c r="Y438" s="218"/>
      <c r="Z438" s="230"/>
      <c r="AA438" s="199"/>
      <c r="AB438" s="224"/>
      <c r="AC438" s="34"/>
      <c r="AD438" s="57"/>
      <c r="AE438" s="999" t="e">
        <f>VLOOKUP(A428,'Payroll master 总表'!B:AY,42,FALSE)</f>
        <v>#REF!</v>
      </c>
      <c r="AF438" s="1000"/>
      <c r="AG438" s="33"/>
      <c r="AH438" s="33"/>
      <c r="AI438" s="33"/>
      <c r="AJ438" s="33"/>
      <c r="AK438" s="33"/>
      <c r="AL438" s="33"/>
      <c r="AM438" s="33"/>
      <c r="AN438" s="33"/>
      <c r="AO438" s="33"/>
      <c r="AP438" s="33"/>
      <c r="AQ438" s="33"/>
      <c r="AR438" s="33"/>
      <c r="AS438" s="33"/>
      <c r="AT438" s="33"/>
      <c r="AU438" s="33"/>
      <c r="AV438" s="33"/>
      <c r="AW438" s="33"/>
      <c r="AX438" s="33"/>
      <c r="AY438" s="33"/>
      <c r="AZ438" s="33"/>
      <c r="BA438" s="33"/>
      <c r="BB438" s="33"/>
      <c r="BC438" s="33"/>
      <c r="BD438" s="33"/>
      <c r="BE438" s="33"/>
      <c r="BF438" s="33"/>
      <c r="BG438" s="33"/>
      <c r="BH438" s="33"/>
      <c r="BI438" s="33"/>
      <c r="BJ438" s="33"/>
      <c r="BK438" s="33"/>
      <c r="BL438" s="33"/>
    </row>
    <row r="439" spans="2:64" s="43" customFormat="1" ht="18" customHeight="1">
      <c r="B439" s="58" t="s">
        <v>181</v>
      </c>
      <c r="C439" s="28"/>
      <c r="D439" s="28"/>
      <c r="E439" s="28"/>
      <c r="F439" s="28"/>
      <c r="G439" s="206"/>
      <c r="H439" s="206"/>
      <c r="I439" s="206"/>
      <c r="J439" s="206"/>
      <c r="K439" s="280"/>
      <c r="L439" s="282" t="e">
        <f>VLOOKUP(A428,'Payroll master 总表'!B:AY,22,FALSE)</f>
        <v>#REF!</v>
      </c>
      <c r="M439" s="206"/>
      <c r="N439" s="208"/>
      <c r="O439" s="283"/>
      <c r="P439" s="273"/>
      <c r="Q439" s="224"/>
      <c r="R439" s="990" t="e">
        <f>VLOOKUP(A428,'Payroll master 总表'!B:AY,28,FALSE)</f>
        <v>#REF!</v>
      </c>
      <c r="S439" s="990"/>
      <c r="T439" s="224" t="s">
        <v>82</v>
      </c>
      <c r="U439" s="224"/>
      <c r="V439" s="224"/>
      <c r="W439" s="228"/>
      <c r="X439" s="291" t="s">
        <v>244</v>
      </c>
      <c r="Y439" s="218"/>
      <c r="Z439" s="218"/>
      <c r="AA439" s="230"/>
      <c r="AB439" s="229"/>
      <c r="AC439" s="76"/>
      <c r="AD439" s="57" t="e">
        <f>VLOOKUP(A428,'Payroll master 总表'!B:AY,44,FALSE)</f>
        <v>#REF!</v>
      </c>
      <c r="AE439" s="541"/>
      <c r="AF439" s="542"/>
      <c r="AG439" s="33"/>
      <c r="AH439" s="33"/>
      <c r="AI439" s="33"/>
      <c r="AJ439" s="33"/>
      <c r="AK439" s="33"/>
      <c r="AL439" s="33"/>
      <c r="AM439" s="33"/>
      <c r="AN439" s="33"/>
      <c r="AO439" s="33"/>
      <c r="AP439" s="33"/>
      <c r="AQ439" s="33"/>
      <c r="AR439" s="33"/>
      <c r="AS439" s="33"/>
      <c r="AT439" s="33"/>
      <c r="AU439" s="33"/>
      <c r="AV439" s="33"/>
      <c r="AW439" s="33"/>
      <c r="AX439" s="33"/>
      <c r="AY439" s="33"/>
      <c r="AZ439" s="33"/>
      <c r="BA439" s="33"/>
      <c r="BB439" s="33"/>
      <c r="BC439" s="33"/>
      <c r="BD439" s="33"/>
      <c r="BE439" s="33"/>
      <c r="BF439" s="33"/>
      <c r="BG439" s="33"/>
      <c r="BH439" s="33"/>
      <c r="BI439" s="33"/>
      <c r="BJ439" s="33"/>
      <c r="BK439" s="33"/>
      <c r="BL439" s="33"/>
    </row>
    <row r="440" spans="2:64" s="43" customFormat="1" ht="18" customHeight="1">
      <c r="B440" s="59" t="s">
        <v>182</v>
      </c>
      <c r="C440" s="56"/>
      <c r="D440" s="56"/>
      <c r="E440" s="56"/>
      <c r="F440" s="56"/>
      <c r="G440" s="219"/>
      <c r="H440" s="219"/>
      <c r="I440" s="219"/>
      <c r="J440" s="219"/>
      <c r="K440" s="292"/>
      <c r="L440" s="293" t="e">
        <f>VLOOKUP(A428,'Payroll master 总表'!B:AY,23,FALSE)</f>
        <v>#REF!</v>
      </c>
      <c r="M440" s="219"/>
      <c r="N440" s="212"/>
      <c r="O440" s="294"/>
      <c r="P440" s="295"/>
      <c r="Q440" s="225"/>
      <c r="R440" s="981" t="e">
        <f>VLOOKUP(A428,'Payroll master 总表'!B:AY,30,FALSE)</f>
        <v>#REF!</v>
      </c>
      <c r="S440" s="981"/>
      <c r="T440" s="225" t="s">
        <v>82</v>
      </c>
      <c r="U440" s="225"/>
      <c r="V440" s="225"/>
      <c r="W440" s="225"/>
      <c r="X440" s="278" t="s">
        <v>194</v>
      </c>
      <c r="Y440" s="218"/>
      <c r="Z440" s="218"/>
      <c r="AA440" s="218"/>
      <c r="AB440" s="230"/>
      <c r="AC440" s="26"/>
      <c r="AD440" s="57" t="e">
        <f>AE438+AD439</f>
        <v>#REF!</v>
      </c>
      <c r="AE440" s="49"/>
      <c r="AF440" s="73"/>
      <c r="AG440" s="33"/>
      <c r="AH440" s="33"/>
      <c r="AI440" s="33"/>
      <c r="AJ440" s="33"/>
      <c r="AK440" s="33"/>
      <c r="AL440" s="33"/>
      <c r="AM440" s="33"/>
      <c r="AN440" s="33"/>
      <c r="AO440" s="33"/>
      <c r="AP440" s="33"/>
      <c r="AQ440" s="33"/>
      <c r="AR440" s="33"/>
      <c r="AS440" s="33"/>
      <c r="AT440" s="33"/>
      <c r="AU440" s="33"/>
      <c r="AV440" s="33"/>
      <c r="AW440" s="33"/>
      <c r="AX440" s="33"/>
      <c r="AY440" s="33"/>
      <c r="AZ440" s="33"/>
      <c r="BA440" s="33"/>
      <c r="BB440" s="33"/>
      <c r="BC440" s="33"/>
      <c r="BD440" s="33"/>
      <c r="BE440" s="33"/>
      <c r="BF440" s="33"/>
      <c r="BG440" s="33"/>
      <c r="BH440" s="33"/>
      <c r="BI440" s="33"/>
      <c r="BJ440" s="33"/>
      <c r="BK440" s="33"/>
      <c r="BL440" s="33"/>
    </row>
    <row r="441" spans="2:64" s="43" customFormat="1" ht="18" customHeight="1">
      <c r="B441" s="29"/>
      <c r="C441" s="30"/>
      <c r="D441" s="31"/>
      <c r="E441" s="30"/>
      <c r="F441" s="32"/>
      <c r="G441" s="220"/>
      <c r="H441" s="220"/>
      <c r="I441" s="220"/>
      <c r="J441" s="220"/>
      <c r="K441" s="220"/>
      <c r="L441" s="199"/>
      <c r="M441" s="199"/>
      <c r="N441" s="199"/>
      <c r="O441" s="296"/>
      <c r="P441" s="296"/>
      <c r="Q441" s="199"/>
      <c r="R441" s="199"/>
      <c r="S441" s="220"/>
      <c r="T441" s="220"/>
      <c r="U441" s="220"/>
      <c r="V441" s="199"/>
      <c r="W441" s="199"/>
      <c r="X441" s="297" t="s">
        <v>191</v>
      </c>
      <c r="Y441" s="218"/>
      <c r="Z441" s="218"/>
      <c r="AA441" s="218"/>
      <c r="AB441" s="230"/>
      <c r="AC441" s="982" t="e">
        <f>ROUND((AC436-AD440-AC437),2)</f>
        <v>#REF!</v>
      </c>
      <c r="AD441" s="983"/>
      <c r="AE441" s="49"/>
      <c r="AF441" s="73"/>
      <c r="AG441" s="33"/>
      <c r="AH441" s="33"/>
      <c r="AI441" s="33"/>
      <c r="AJ441" s="33"/>
      <c r="AK441" s="33"/>
      <c r="AL441" s="33"/>
      <c r="AM441" s="33"/>
      <c r="AN441" s="33"/>
      <c r="AO441" s="33"/>
      <c r="AP441" s="33"/>
      <c r="AQ441" s="33"/>
      <c r="AR441" s="33"/>
      <c r="AS441" s="33"/>
      <c r="AT441" s="33"/>
      <c r="AU441" s="33"/>
      <c r="AV441" s="33"/>
      <c r="AW441" s="33"/>
      <c r="AX441" s="33"/>
      <c r="AY441" s="33"/>
      <c r="AZ441" s="33"/>
      <c r="BA441" s="33"/>
      <c r="BB441" s="33"/>
      <c r="BC441" s="33"/>
      <c r="BD441" s="33"/>
      <c r="BE441" s="33"/>
      <c r="BF441" s="33"/>
      <c r="BG441" s="33"/>
      <c r="BH441" s="33"/>
      <c r="BI441" s="33"/>
      <c r="BJ441" s="33"/>
      <c r="BK441" s="33"/>
      <c r="BL441" s="33"/>
    </row>
    <row r="442" spans="2:64" s="43" customFormat="1" ht="18" customHeight="1">
      <c r="B442" s="35" t="s">
        <v>78</v>
      </c>
      <c r="C442" s="36"/>
      <c r="D442" s="36"/>
      <c r="E442" s="36"/>
      <c r="F442" s="36"/>
      <c r="G442" s="221"/>
      <c r="H442" s="221"/>
      <c r="I442" s="220"/>
      <c r="J442" s="220"/>
      <c r="K442" s="220"/>
      <c r="L442" s="199"/>
      <c r="M442" s="199"/>
      <c r="N442" s="199"/>
      <c r="O442" s="296"/>
      <c r="P442" s="296"/>
      <c r="Q442" s="199"/>
      <c r="R442" s="199"/>
      <c r="S442" s="220"/>
      <c r="T442" s="220"/>
      <c r="U442" s="220"/>
      <c r="V442" s="199"/>
      <c r="W442" s="199"/>
      <c r="X442" s="298" t="s">
        <v>432</v>
      </c>
      <c r="Y442" s="299"/>
      <c r="Z442" s="280"/>
      <c r="AA442" s="206"/>
      <c r="AB442" s="231"/>
      <c r="AC442" s="63" t="e">
        <f>INT(AC441)</f>
        <v>#REF!</v>
      </c>
      <c r="AD442" s="33"/>
      <c r="AE442" s="62"/>
      <c r="AF442" s="80"/>
      <c r="AG442" s="33"/>
      <c r="AH442" s="33"/>
      <c r="AI442" s="33"/>
      <c r="AJ442" s="33"/>
      <c r="AK442" s="33"/>
      <c r="AL442" s="33"/>
      <c r="AM442" s="33"/>
      <c r="AN442" s="33"/>
      <c r="AO442" s="33"/>
      <c r="AP442" s="33"/>
      <c r="AQ442" s="33"/>
      <c r="AR442" s="33"/>
      <c r="AS442" s="33"/>
      <c r="AT442" s="33"/>
      <c r="AU442" s="33"/>
      <c r="AV442" s="33"/>
      <c r="AW442" s="33"/>
      <c r="AX442" s="33"/>
      <c r="AY442" s="33"/>
      <c r="AZ442" s="33"/>
      <c r="BA442" s="33"/>
      <c r="BB442" s="33"/>
      <c r="BC442" s="33"/>
      <c r="BD442" s="33"/>
      <c r="BE442" s="33"/>
      <c r="BF442" s="33"/>
      <c r="BG442" s="33"/>
      <c r="BH442" s="33"/>
      <c r="BI442" s="33"/>
      <c r="BJ442" s="33"/>
      <c r="BK442" s="33"/>
      <c r="BL442" s="33"/>
    </row>
    <row r="443" spans="2:64" s="43" customFormat="1" ht="18" customHeight="1">
      <c r="B443" s="37"/>
      <c r="C443" s="38"/>
      <c r="D443" s="39"/>
      <c r="E443" s="38"/>
      <c r="F443" s="38"/>
      <c r="G443" s="202"/>
      <c r="H443" s="202"/>
      <c r="I443" s="220"/>
      <c r="J443" s="220"/>
      <c r="K443" s="220"/>
      <c r="L443" s="199"/>
      <c r="M443" s="199"/>
      <c r="N443" s="199"/>
      <c r="O443" s="296"/>
      <c r="P443" s="296"/>
      <c r="Q443" s="199"/>
      <c r="R443" s="199"/>
      <c r="S443" s="220"/>
      <c r="T443" s="220"/>
      <c r="U443" s="220"/>
      <c r="V443" s="199"/>
      <c r="W443" s="199"/>
      <c r="X443" s="300" t="s">
        <v>192</v>
      </c>
      <c r="Y443" s="301"/>
      <c r="Z443" s="302"/>
      <c r="AA443" s="219"/>
      <c r="AB443" s="232"/>
      <c r="AC443" s="77" t="e">
        <f>ROUND((MOD(AC441,1)*4000),-2)</f>
        <v>#REF!</v>
      </c>
      <c r="AD443" s="45"/>
      <c r="AE443" s="45"/>
      <c r="AF443" s="81"/>
      <c r="AG443" s="33"/>
      <c r="AH443" s="33"/>
      <c r="AI443" s="33"/>
      <c r="AJ443" s="33"/>
      <c r="AK443" s="33"/>
      <c r="AL443" s="33"/>
      <c r="AM443" s="33"/>
      <c r="AN443" s="33"/>
      <c r="AO443" s="33"/>
      <c r="AP443" s="33"/>
      <c r="AQ443" s="33"/>
      <c r="AR443" s="33"/>
      <c r="AS443" s="33"/>
      <c r="AT443" s="33"/>
      <c r="AU443" s="33"/>
      <c r="AV443" s="33"/>
      <c r="AW443" s="33"/>
      <c r="AX443" s="33"/>
      <c r="AY443" s="33"/>
      <c r="AZ443" s="33"/>
      <c r="BA443" s="33"/>
      <c r="BB443" s="33"/>
      <c r="BC443" s="33"/>
      <c r="BD443" s="33"/>
      <c r="BE443" s="33"/>
      <c r="BF443" s="33"/>
      <c r="BG443" s="33"/>
      <c r="BH443" s="33"/>
      <c r="BI443" s="33"/>
      <c r="BJ443" s="33"/>
      <c r="BK443" s="33"/>
      <c r="BL443" s="33"/>
    </row>
    <row r="444" spans="2:64" s="43" customFormat="1" ht="18" customHeight="1">
      <c r="B444" s="29"/>
      <c r="C444" s="30"/>
      <c r="D444" s="31"/>
      <c r="E444" s="30"/>
      <c r="F444" s="30"/>
      <c r="G444" s="220"/>
      <c r="H444" s="220"/>
      <c r="I444" s="220"/>
      <c r="J444" s="220"/>
      <c r="K444" s="220"/>
      <c r="L444" s="199"/>
      <c r="M444" s="199"/>
      <c r="N444" s="199"/>
      <c r="O444" s="296"/>
      <c r="P444" s="296"/>
      <c r="Q444" s="199"/>
      <c r="R444" s="199"/>
      <c r="S444" s="220"/>
      <c r="T444" s="220"/>
      <c r="U444" s="220"/>
      <c r="V444" s="199"/>
      <c r="W444" s="199"/>
      <c r="X444" s="199"/>
      <c r="Y444" s="221"/>
      <c r="Z444" s="303"/>
      <c r="AA444" s="199"/>
      <c r="AB444" s="233"/>
      <c r="AC444" s="34"/>
      <c r="AD444" s="82"/>
      <c r="AE444" s="82"/>
      <c r="AF444" s="84"/>
      <c r="AG444" s="33"/>
      <c r="AH444" s="33"/>
      <c r="AI444" s="33"/>
      <c r="AJ444" s="33"/>
      <c r="AK444" s="33"/>
      <c r="AL444" s="33"/>
      <c r="AM444" s="33"/>
      <c r="AN444" s="33"/>
      <c r="AO444" s="33"/>
      <c r="AP444" s="33"/>
      <c r="AQ444" s="33"/>
      <c r="AR444" s="33"/>
      <c r="AS444" s="33"/>
      <c r="AT444" s="33"/>
      <c r="AU444" s="33"/>
      <c r="AV444" s="33"/>
      <c r="AW444" s="33"/>
      <c r="AX444" s="33"/>
      <c r="AY444" s="33"/>
      <c r="AZ444" s="33"/>
      <c r="BA444" s="33"/>
      <c r="BB444" s="33"/>
      <c r="BC444" s="33"/>
      <c r="BD444" s="33"/>
      <c r="BE444" s="33"/>
      <c r="BF444" s="33"/>
      <c r="BG444" s="33"/>
      <c r="BH444" s="33"/>
      <c r="BI444" s="33"/>
      <c r="BJ444" s="33"/>
      <c r="BK444" s="33"/>
      <c r="BL444" s="33"/>
    </row>
    <row r="445" spans="2:64" s="43" customFormat="1" ht="18" customHeight="1">
      <c r="B445" s="40" t="s">
        <v>79</v>
      </c>
      <c r="C445" s="41"/>
      <c r="D445" s="41"/>
      <c r="E445" s="41"/>
      <c r="F445" s="33"/>
      <c r="G445" s="199"/>
      <c r="H445" s="199"/>
      <c r="I445" s="199"/>
      <c r="J445" s="199"/>
      <c r="K445" s="220"/>
      <c r="L445" s="199"/>
      <c r="M445" s="199"/>
      <c r="N445" s="199"/>
      <c r="O445" s="296"/>
      <c r="P445" s="296"/>
      <c r="Q445" s="199"/>
      <c r="R445" s="199"/>
      <c r="S445" s="199"/>
      <c r="T445" s="199"/>
      <c r="U445" s="199"/>
      <c r="V445" s="199"/>
      <c r="W445" s="199"/>
      <c r="X445" s="199"/>
      <c r="Y445" s="199"/>
      <c r="Z445" s="199"/>
      <c r="AA445" s="199"/>
      <c r="AB445" s="199"/>
      <c r="AC445" s="34"/>
      <c r="AD445" s="33"/>
      <c r="AE445" s="33"/>
      <c r="AF445" s="101"/>
      <c r="AG445" s="33"/>
      <c r="AH445" s="33"/>
      <c r="AI445" s="33"/>
      <c r="AJ445" s="33"/>
      <c r="AK445" s="33"/>
      <c r="AL445" s="33"/>
      <c r="AM445" s="33"/>
      <c r="AN445" s="33"/>
      <c r="AO445" s="33"/>
      <c r="AP445" s="33"/>
      <c r="AQ445" s="33"/>
      <c r="AR445" s="33"/>
      <c r="AS445" s="33"/>
      <c r="AT445" s="33"/>
      <c r="AU445" s="33"/>
      <c r="AV445" s="33"/>
      <c r="AW445" s="33"/>
      <c r="AX445" s="33"/>
      <c r="AY445" s="33"/>
      <c r="AZ445" s="33"/>
      <c r="BA445" s="33"/>
      <c r="BB445" s="33"/>
      <c r="BC445" s="33"/>
      <c r="BD445" s="33"/>
      <c r="BE445" s="33"/>
      <c r="BF445" s="33"/>
      <c r="BG445" s="33"/>
      <c r="BH445" s="33"/>
      <c r="BI445" s="33"/>
      <c r="BJ445" s="33"/>
      <c r="BK445" s="33"/>
      <c r="BL445" s="33"/>
    </row>
    <row r="446" spans="2:64" s="10" customFormat="1" ht="18" customHeight="1">
      <c r="B446" s="237">
        <v>1</v>
      </c>
      <c r="C446" s="236">
        <v>2</v>
      </c>
      <c r="D446" s="236">
        <v>3</v>
      </c>
      <c r="E446" s="236">
        <v>4</v>
      </c>
      <c r="F446" s="670">
        <v>5</v>
      </c>
      <c r="G446" s="669">
        <v>6</v>
      </c>
      <c r="H446" s="237">
        <v>7</v>
      </c>
      <c r="I446" s="237">
        <v>8</v>
      </c>
      <c r="J446" s="670">
        <v>9</v>
      </c>
      <c r="K446" s="236">
        <v>10</v>
      </c>
      <c r="L446" s="236">
        <v>11</v>
      </c>
      <c r="M446" s="670">
        <v>12</v>
      </c>
      <c r="N446" s="669">
        <v>13</v>
      </c>
      <c r="O446" s="236">
        <v>14</v>
      </c>
      <c r="P446" s="237">
        <v>15</v>
      </c>
      <c r="Q446" s="236">
        <v>16</v>
      </c>
      <c r="R446" s="236">
        <v>17</v>
      </c>
      <c r="S446" s="236">
        <v>18</v>
      </c>
      <c r="T446" s="670">
        <v>19</v>
      </c>
      <c r="U446" s="669">
        <v>20</v>
      </c>
      <c r="V446" s="236">
        <v>21</v>
      </c>
      <c r="W446" s="237">
        <v>22</v>
      </c>
      <c r="X446" s="236">
        <v>23</v>
      </c>
      <c r="Y446" s="237">
        <v>24</v>
      </c>
      <c r="Z446" s="236">
        <v>25</v>
      </c>
      <c r="AA446" s="670">
        <v>26</v>
      </c>
      <c r="AB446" s="697">
        <v>27</v>
      </c>
      <c r="AC446" s="670">
        <v>28</v>
      </c>
      <c r="AD446" s="237">
        <v>29</v>
      </c>
      <c r="AE446" s="236">
        <v>30</v>
      </c>
      <c r="AF446" s="236">
        <v>31</v>
      </c>
      <c r="AG446" s="11"/>
      <c r="AH446" s="11"/>
      <c r="AI446" s="11"/>
      <c r="AJ446" s="11"/>
      <c r="AK446" s="11"/>
      <c r="AL446" s="11"/>
      <c r="AM446" s="11"/>
      <c r="AN446" s="11"/>
      <c r="AO446" s="11"/>
      <c r="AP446" s="11"/>
      <c r="AQ446" s="11"/>
      <c r="AR446" s="11"/>
      <c r="AS446" s="11"/>
      <c r="AT446" s="11"/>
      <c r="AU446" s="11"/>
      <c r="AV446" s="11"/>
      <c r="AW446" s="11"/>
      <c r="AX446" s="11"/>
      <c r="AY446" s="11"/>
      <c r="AZ446" s="11"/>
      <c r="BA446" s="11"/>
      <c r="BB446" s="11"/>
      <c r="BC446" s="11"/>
      <c r="BD446" s="11"/>
      <c r="BE446" s="11"/>
      <c r="BF446" s="11"/>
      <c r="BG446" s="11"/>
      <c r="BH446" s="11"/>
      <c r="BI446" s="11"/>
      <c r="BJ446" s="11"/>
      <c r="BK446" s="11"/>
      <c r="BL446" s="11"/>
    </row>
    <row r="447" spans="2:64" s="43" customFormat="1" ht="18" customHeight="1">
      <c r="B447" s="48" t="e">
        <f>VLOOKUP(A428,#REF!,276,FALSE)</f>
        <v>#REF!</v>
      </c>
      <c r="C447" s="48" t="e">
        <f>VLOOKUP(A428,#REF!,278,FALSE)</f>
        <v>#REF!</v>
      </c>
      <c r="D447" s="48" t="e">
        <f>VLOOKUP(A428,#REF!,280,FALSE)</f>
        <v>#REF!</v>
      </c>
      <c r="E447" s="48" t="e">
        <f>VLOOKUP(A428,#REF!,282,FALSE)</f>
        <v>#REF!</v>
      </c>
      <c r="F447" s="48" t="e">
        <f>VLOOKUP(A428,#REF!,284,FALSE)</f>
        <v>#REF!</v>
      </c>
      <c r="G447" s="48" t="e">
        <f>VLOOKUP(A428,#REF!,286,FALSE)</f>
        <v>#REF!</v>
      </c>
      <c r="H447" s="48" t="e">
        <f>VLOOKUP(A428,#REF!,288,FALSE)</f>
        <v>#REF!</v>
      </c>
      <c r="I447" s="48" t="e">
        <f>VLOOKUP(A428,#REF!,290,FALSE)</f>
        <v>#REF!</v>
      </c>
      <c r="J447" s="48" t="e">
        <f>VLOOKUP(A428,#REF!,292,FALSE)</f>
        <v>#REF!</v>
      </c>
      <c r="K447" s="48" t="e">
        <f>VLOOKUP(A428,#REF!,294,FALSE)</f>
        <v>#REF!</v>
      </c>
      <c r="L447" s="48" t="e">
        <f>VLOOKUP(A428,#REF!,296,FALSE)</f>
        <v>#REF!</v>
      </c>
      <c r="M447" s="48" t="e">
        <f>VLOOKUP(A428,#REF!,298,FALSE)</f>
        <v>#REF!</v>
      </c>
      <c r="N447" s="48" t="e">
        <f>VLOOKUP(A428,#REF!,300,FALSE)</f>
        <v>#REF!</v>
      </c>
      <c r="O447" s="48" t="e">
        <f>VLOOKUP(A428,#REF!,302,FALSE)</f>
        <v>#REF!</v>
      </c>
      <c r="P447" s="48" t="e">
        <f>VLOOKUP(A428,#REF!,304,FALSE)</f>
        <v>#REF!</v>
      </c>
      <c r="Q447" s="48" t="e">
        <f>VLOOKUP(A428,#REF!,306,FALSE)</f>
        <v>#REF!</v>
      </c>
      <c r="R447" s="48" t="e">
        <f>VLOOKUP(A428,#REF!,308,FALSE)</f>
        <v>#REF!</v>
      </c>
      <c r="S447" s="48" t="e">
        <f>VLOOKUP(A428,#REF!,310,FALSE)</f>
        <v>#REF!</v>
      </c>
      <c r="T447" s="48" t="e">
        <f>VLOOKUP(A428,#REF!,312,FALSE)</f>
        <v>#REF!</v>
      </c>
      <c r="U447" s="48" t="e">
        <f>VLOOKUP(A428,#REF!,314,FALSE)</f>
        <v>#REF!</v>
      </c>
      <c r="V447" s="48" t="e">
        <f>VLOOKUP(A428,#REF!,316,FALSE)</f>
        <v>#REF!</v>
      </c>
      <c r="W447" s="48" t="e">
        <f>VLOOKUP(A428,#REF!,318,FALSE)</f>
        <v>#REF!</v>
      </c>
      <c r="X447" s="48" t="e">
        <f>VLOOKUP(A428,#REF!,320,FALSE)</f>
        <v>#REF!</v>
      </c>
      <c r="Y447" s="48" t="e">
        <f>VLOOKUP(A428,#REF!,322,FALSE)</f>
        <v>#REF!</v>
      </c>
      <c r="Z447" s="48" t="e">
        <f>VLOOKUP(A428,#REF!,324,FALSE)</f>
        <v>#REF!</v>
      </c>
      <c r="AA447" s="48" t="e">
        <f>VLOOKUP(A428,#REF!,326,FALSE)</f>
        <v>#REF!</v>
      </c>
      <c r="AB447" s="48" t="e">
        <f>VLOOKUP(A428,#REF!,328,FALSE)</f>
        <v>#REF!</v>
      </c>
      <c r="AC447" s="48" t="e">
        <f>VLOOKUP(A428,#REF!,330,FALSE)</f>
        <v>#REF!</v>
      </c>
      <c r="AD447" s="48" t="e">
        <f>VLOOKUP(A428,#REF!,332,FALSE)</f>
        <v>#REF!</v>
      </c>
      <c r="AE447" s="48" t="e">
        <f>VLOOKUP(A428,#REF!,334,FALSE)</f>
        <v>#REF!</v>
      </c>
      <c r="AF447" s="48" t="e">
        <f>VLOOKUP(A428,#REF!,336,FALSE)</f>
        <v>#REF!</v>
      </c>
      <c r="AG447" s="33"/>
      <c r="AH447" s="33"/>
      <c r="AI447" s="33"/>
      <c r="AJ447" s="33"/>
      <c r="AK447" s="33"/>
      <c r="AL447" s="33"/>
      <c r="AM447" s="33"/>
      <c r="AN447" s="33"/>
      <c r="AO447" s="33"/>
      <c r="AP447" s="33"/>
      <c r="AQ447" s="33"/>
      <c r="AR447" s="33"/>
      <c r="AS447" s="33"/>
      <c r="AT447" s="33"/>
      <c r="AU447" s="33"/>
      <c r="AV447" s="33"/>
      <c r="AW447" s="33"/>
      <c r="AX447" s="33"/>
      <c r="AY447" s="33"/>
      <c r="AZ447" s="33"/>
      <c r="BA447" s="33"/>
      <c r="BB447" s="33"/>
      <c r="BC447" s="33"/>
      <c r="BD447" s="33"/>
      <c r="BE447" s="33"/>
      <c r="BF447" s="33"/>
      <c r="BG447" s="33"/>
      <c r="BH447" s="33"/>
      <c r="BI447" s="33"/>
      <c r="BJ447" s="33"/>
      <c r="BK447" s="33"/>
      <c r="BL447" s="33"/>
    </row>
    <row r="448" spans="2:64" s="115" customFormat="1" ht="18" customHeight="1">
      <c r="B448" s="48" t="e">
        <f>VLOOKUP(A428,#REF!,53,FALSE)</f>
        <v>#REF!</v>
      </c>
      <c r="C448" s="48" t="e">
        <f>VLOOKUP(A428,#REF!,54,FALSE)</f>
        <v>#REF!</v>
      </c>
      <c r="D448" s="48" t="e">
        <f>VLOOKUP(A428,#REF!,55,FALSE)</f>
        <v>#REF!</v>
      </c>
      <c r="E448" s="48" t="e">
        <f>VLOOKUP(A428,#REF!,56,FALSE)</f>
        <v>#REF!</v>
      </c>
      <c r="F448" s="48" t="e">
        <f>VLOOKUP(A428,#REF!,57,FALSE)</f>
        <v>#REF!</v>
      </c>
      <c r="G448" s="48" t="e">
        <f>VLOOKUP(A428,#REF!,58,FALSE)</f>
        <v>#REF!</v>
      </c>
      <c r="H448" s="48" t="e">
        <f>VLOOKUP(A428,#REF!,59,FALSE)</f>
        <v>#REF!</v>
      </c>
      <c r="I448" s="48" t="e">
        <f>VLOOKUP(A428,#REF!,60,FALSE)</f>
        <v>#REF!</v>
      </c>
      <c r="J448" s="48" t="e">
        <f>VLOOKUP(A428,#REF!,61,FALSE)</f>
        <v>#REF!</v>
      </c>
      <c r="K448" s="48" t="e">
        <f>VLOOKUP(A428,#REF!,62,FALSE)</f>
        <v>#REF!</v>
      </c>
      <c r="L448" s="48" t="e">
        <f>VLOOKUP(A428,#REF!,63,FALSE)</f>
        <v>#REF!</v>
      </c>
      <c r="M448" s="48" t="e">
        <f>VLOOKUP(A428,#REF!,64,FALSE)</f>
        <v>#REF!</v>
      </c>
      <c r="N448" s="48" t="e">
        <f>VLOOKUP(A428,#REF!,65,FALSE)</f>
        <v>#REF!</v>
      </c>
      <c r="O448" s="48" t="e">
        <f>VLOOKUP(A428,#REF!,66,FALSE)</f>
        <v>#REF!</v>
      </c>
      <c r="P448" s="48" t="e">
        <f>VLOOKUP(A428,#REF!,67,FALSE)</f>
        <v>#REF!</v>
      </c>
      <c r="Q448" s="48" t="e">
        <f>VLOOKUP(A428,#REF!,68,FALSE)</f>
        <v>#REF!</v>
      </c>
      <c r="R448" s="48" t="e">
        <f>VLOOKUP(A428,#REF!,69,FALSE)</f>
        <v>#REF!</v>
      </c>
      <c r="S448" s="48" t="e">
        <f>VLOOKUP(A428,#REF!,70,FALSE)</f>
        <v>#REF!</v>
      </c>
      <c r="T448" s="48" t="e">
        <f>VLOOKUP(A428,#REF!,71,FALSE)</f>
        <v>#REF!</v>
      </c>
      <c r="U448" s="48" t="e">
        <f>VLOOKUP(A428,#REF!,72,FALSE)</f>
        <v>#REF!</v>
      </c>
      <c r="V448" s="48" t="e">
        <f>VLOOKUP(A428,#REF!,73,FALSE)</f>
        <v>#REF!</v>
      </c>
      <c r="W448" s="48" t="e">
        <f>VLOOKUP(A428,#REF!,74,FALSE)</f>
        <v>#REF!</v>
      </c>
      <c r="X448" s="48" t="e">
        <f>VLOOKUP(A428,#REF!,75,FALSE)</f>
        <v>#REF!</v>
      </c>
      <c r="Y448" s="48" t="e">
        <f>VLOOKUP(A428,#REF!,76,FALSE)</f>
        <v>#REF!</v>
      </c>
      <c r="Z448" s="48" t="e">
        <f>VLOOKUP(A428,#REF!,77,FALSE)</f>
        <v>#REF!</v>
      </c>
      <c r="AA448" s="48" t="e">
        <f>VLOOKUP(A428,#REF!,78,FALSE)</f>
        <v>#REF!</v>
      </c>
      <c r="AB448" s="48" t="e">
        <f>VLOOKUP(A428,#REF!,79,FALSE)</f>
        <v>#REF!</v>
      </c>
      <c r="AC448" s="48" t="e">
        <f>VLOOKUP(A428,#REF!,80,FALSE)</f>
        <v>#REF!</v>
      </c>
      <c r="AD448" s="48" t="e">
        <f>VLOOKUP(A428,#REF!,81,FALSE)</f>
        <v>#REF!</v>
      </c>
      <c r="AE448" s="48" t="e">
        <f>VLOOKUP(A428,#REF!,82,FALSE)</f>
        <v>#REF!</v>
      </c>
      <c r="AF448" s="48" t="e">
        <f>VLOOKUP(A428,#REF!,83,FALSE)</f>
        <v>#REF!</v>
      </c>
      <c r="AG448" s="117"/>
      <c r="AH448" s="117"/>
      <c r="AI448" s="117"/>
      <c r="AJ448" s="117"/>
      <c r="AK448" s="117"/>
      <c r="AL448" s="117"/>
      <c r="AM448" s="117"/>
      <c r="AN448" s="117"/>
      <c r="AO448" s="117"/>
      <c r="AP448" s="117"/>
      <c r="AQ448" s="117"/>
      <c r="AR448" s="117"/>
      <c r="AS448" s="117"/>
      <c r="AT448" s="117"/>
      <c r="AU448" s="117"/>
      <c r="AV448" s="117"/>
      <c r="AW448" s="117"/>
      <c r="AX448" s="117"/>
      <c r="AY448" s="117"/>
      <c r="AZ448" s="117"/>
      <c r="BA448" s="117"/>
      <c r="BB448" s="117"/>
      <c r="BC448" s="117"/>
      <c r="BD448" s="117"/>
      <c r="BE448" s="117"/>
      <c r="BF448" s="117"/>
      <c r="BG448" s="117"/>
      <c r="BH448" s="117"/>
      <c r="BI448" s="117"/>
      <c r="BJ448" s="117"/>
      <c r="BK448" s="117"/>
      <c r="BL448" s="117"/>
    </row>
    <row r="449" spans="1:64" s="66" customFormat="1" ht="18" customHeight="1">
      <c r="B449" s="12" t="e">
        <f>VLOOKUP(A428,#REF!,277,FALSE)</f>
        <v>#REF!</v>
      </c>
      <c r="C449" s="48" t="e">
        <f>VLOOKUP(A428,#REF!,279,FALSE)</f>
        <v>#REF!</v>
      </c>
      <c r="D449" s="48" t="e">
        <f>VLOOKUP(A428,#REF!,281,FALSE)</f>
        <v>#REF!</v>
      </c>
      <c r="E449" s="48" t="e">
        <f>VLOOKUP(A428,#REF!,283,FALSE)</f>
        <v>#REF!</v>
      </c>
      <c r="F449" s="48" t="e">
        <f>VLOOKUP(A428,#REF!,285,FALSE)</f>
        <v>#REF!</v>
      </c>
      <c r="G449" s="48" t="e">
        <f>VLOOKUP(A428,#REF!,287,FALSE)</f>
        <v>#REF!</v>
      </c>
      <c r="H449" s="48" t="e">
        <f>VLOOKUP(A428,#REF!,289,FALSE)</f>
        <v>#REF!</v>
      </c>
      <c r="I449" s="48" t="e">
        <f>VLOOKUP(A428,#REF!,291,FALSE)</f>
        <v>#REF!</v>
      </c>
      <c r="J449" s="48" t="e">
        <f>VLOOKUP(A428,#REF!,293,FALSE)</f>
        <v>#REF!</v>
      </c>
      <c r="K449" s="48" t="e">
        <f>VLOOKUP(A428,#REF!,295,FALSE)</f>
        <v>#REF!</v>
      </c>
      <c r="L449" s="48" t="e">
        <f>VLOOKUP(A428,#REF!,297,FALSE)</f>
        <v>#REF!</v>
      </c>
      <c r="M449" s="48" t="e">
        <f>VLOOKUP(A428,#REF!,299,FALSE)</f>
        <v>#REF!</v>
      </c>
      <c r="N449" s="48" t="e">
        <f>VLOOKUP(A428,#REF!,301,FALSE)</f>
        <v>#REF!</v>
      </c>
      <c r="O449" s="48" t="e">
        <f>VLOOKUP(A428,#REF!,303,FALSE)</f>
        <v>#REF!</v>
      </c>
      <c r="P449" s="48" t="e">
        <f>VLOOKUP(A428,#REF!,305,FALSE)</f>
        <v>#REF!</v>
      </c>
      <c r="Q449" s="48" t="e">
        <f>VLOOKUP(A428,#REF!,307,FALSE)</f>
        <v>#REF!</v>
      </c>
      <c r="R449" s="48" t="e">
        <f>VLOOKUP(A428,#REF!,309,FALSE)</f>
        <v>#REF!</v>
      </c>
      <c r="S449" s="48" t="e">
        <f>VLOOKUP(A428,#REF!,311,FALSE)</f>
        <v>#REF!</v>
      </c>
      <c r="T449" s="48" t="e">
        <f>VLOOKUP(A428,#REF!,313,FALSE)</f>
        <v>#REF!</v>
      </c>
      <c r="U449" s="48" t="e">
        <f>VLOOKUP(A428,#REF!,315,FALSE)</f>
        <v>#REF!</v>
      </c>
      <c r="V449" s="48" t="e">
        <f>VLOOKUP(A428,#REF!,317,FALSE)</f>
        <v>#REF!</v>
      </c>
      <c r="W449" s="48" t="e">
        <f>VLOOKUP(A428,#REF!,319,FALSE)</f>
        <v>#REF!</v>
      </c>
      <c r="X449" s="48" t="e">
        <f>VLOOKUP(A428,#REF!,321,FALSE)</f>
        <v>#REF!</v>
      </c>
      <c r="Y449" s="48" t="e">
        <f>VLOOKUP(A428,#REF!,323,FALSE)</f>
        <v>#REF!</v>
      </c>
      <c r="Z449" s="48" t="e">
        <f>VLOOKUP(A428,#REF!,325,FALSE)</f>
        <v>#REF!</v>
      </c>
      <c r="AA449" s="48" t="e">
        <f>VLOOKUP(A428,#REF!,327,FALSE)</f>
        <v>#REF!</v>
      </c>
      <c r="AB449" s="48" t="e">
        <f>VLOOKUP(A428,#REF!,329,FALSE)</f>
        <v>#REF!</v>
      </c>
      <c r="AC449" s="48" t="e">
        <f>VLOOKUP(A428,#REF!,331,FALSE)</f>
        <v>#REF!</v>
      </c>
      <c r="AD449" s="48" t="e">
        <f>VLOOKUP(A428,#REF!,333,FALSE)</f>
        <v>#REF!</v>
      </c>
      <c r="AE449" s="48" t="e">
        <f>VLOOKUP(A428,#REF!,335,FALSE)</f>
        <v>#REF!</v>
      </c>
      <c r="AF449" s="48" t="e">
        <f>VLOOKUP(A428,#REF!,337,FALSE)</f>
        <v>#REF!</v>
      </c>
      <c r="AG449" s="64"/>
      <c r="AH449" s="64"/>
      <c r="AI449" s="64"/>
      <c r="AJ449" s="64"/>
      <c r="AK449" s="64"/>
      <c r="AL449" s="64"/>
      <c r="AM449" s="64"/>
      <c r="AN449" s="64"/>
      <c r="AO449" s="64"/>
      <c r="AP449" s="64"/>
      <c r="AQ449" s="64"/>
      <c r="AR449" s="64"/>
      <c r="AS449" s="64"/>
      <c r="AT449" s="64"/>
      <c r="AU449" s="64"/>
      <c r="AV449" s="64"/>
      <c r="AW449" s="64"/>
      <c r="AX449" s="64"/>
      <c r="AY449" s="64"/>
      <c r="AZ449" s="64"/>
      <c r="BA449" s="64"/>
      <c r="BB449" s="64"/>
      <c r="BC449" s="64"/>
      <c r="BD449" s="64"/>
      <c r="BE449" s="64"/>
      <c r="BF449" s="64"/>
      <c r="BG449" s="64"/>
      <c r="BH449" s="64"/>
      <c r="BI449" s="64"/>
      <c r="BJ449" s="64"/>
      <c r="BK449" s="64"/>
      <c r="BL449" s="64"/>
    </row>
    <row r="450" spans="1:64" s="66" customFormat="1" ht="18" customHeight="1">
      <c r="B450" s="980"/>
      <c r="C450" s="980"/>
      <c r="D450" s="980"/>
      <c r="E450" s="980"/>
      <c r="F450" s="980"/>
      <c r="G450" s="980"/>
      <c r="H450" s="980"/>
      <c r="I450" s="980"/>
      <c r="J450" s="980"/>
      <c r="K450" s="980"/>
      <c r="L450" s="980"/>
      <c r="M450" s="980"/>
      <c r="N450" s="980"/>
      <c r="O450" s="980"/>
      <c r="P450" s="980"/>
      <c r="Q450" s="980"/>
      <c r="R450" s="980"/>
      <c r="S450" s="980"/>
      <c r="T450" s="980"/>
      <c r="U450" s="980"/>
      <c r="V450" s="980"/>
      <c r="W450" s="980"/>
      <c r="X450" s="980"/>
      <c r="Y450" s="980"/>
      <c r="Z450" s="980"/>
      <c r="AA450" s="980"/>
      <c r="AB450" s="980"/>
      <c r="AC450" s="980"/>
      <c r="AD450" s="980"/>
      <c r="AE450" s="980"/>
      <c r="AF450" s="980"/>
      <c r="AG450" s="65"/>
      <c r="AH450" s="64"/>
      <c r="AI450" s="64"/>
      <c r="AJ450" s="64"/>
      <c r="AK450" s="64"/>
      <c r="AL450" s="64"/>
      <c r="AM450" s="64"/>
      <c r="AN450" s="64"/>
      <c r="AO450" s="64"/>
      <c r="AP450" s="64"/>
      <c r="AQ450" s="64"/>
      <c r="AR450" s="64"/>
      <c r="AS450" s="64"/>
      <c r="AT450" s="64"/>
      <c r="AU450" s="64"/>
      <c r="AV450" s="64"/>
      <c r="AW450" s="64"/>
      <c r="AX450" s="64"/>
      <c r="AY450" s="64"/>
      <c r="AZ450" s="64"/>
      <c r="BA450" s="64"/>
      <c r="BB450" s="64"/>
      <c r="BC450" s="64"/>
      <c r="BD450" s="64"/>
      <c r="BE450" s="64"/>
      <c r="BF450" s="64"/>
      <c r="BG450" s="64"/>
      <c r="BH450" s="64"/>
      <c r="BI450" s="64"/>
      <c r="BJ450" s="64"/>
      <c r="BK450" s="64"/>
      <c r="BL450" s="64"/>
    </row>
    <row r="451" spans="1:64" s="43" customFormat="1" ht="18" customHeight="1">
      <c r="B451" s="880" t="s">
        <v>826</v>
      </c>
      <c r="C451" s="880"/>
      <c r="D451" s="880"/>
      <c r="E451" s="880"/>
      <c r="F451" s="880"/>
      <c r="G451" s="880"/>
      <c r="H451" s="880"/>
      <c r="I451" s="880"/>
      <c r="J451" s="880"/>
      <c r="K451" s="880"/>
      <c r="L451" s="880"/>
      <c r="M451" s="880"/>
      <c r="N451" s="880"/>
      <c r="O451" s="880"/>
      <c r="P451" s="880"/>
      <c r="Q451" s="880"/>
      <c r="R451" s="880"/>
      <c r="S451" s="880"/>
      <c r="T451" s="880"/>
      <c r="U451" s="880"/>
      <c r="V451" s="880"/>
      <c r="W451" s="880"/>
      <c r="X451" s="880"/>
      <c r="Y451" s="880"/>
      <c r="Z451" s="880"/>
      <c r="AA451" s="880"/>
      <c r="AB451" s="880"/>
      <c r="AC451" s="880"/>
      <c r="AD451" s="880"/>
      <c r="AE451" s="880"/>
      <c r="AF451" s="880"/>
      <c r="AG451" s="33"/>
      <c r="AH451" s="33"/>
      <c r="AI451" s="33"/>
      <c r="AJ451" s="33"/>
      <c r="AK451" s="33"/>
      <c r="AL451" s="33"/>
      <c r="AM451" s="33"/>
      <c r="AN451" s="33"/>
      <c r="AO451" s="33"/>
      <c r="AP451" s="33"/>
      <c r="AQ451" s="33"/>
      <c r="AR451" s="33"/>
      <c r="AS451" s="33"/>
      <c r="AT451" s="33"/>
      <c r="AU451" s="33"/>
      <c r="AV451" s="33"/>
      <c r="AW451" s="33"/>
      <c r="AX451" s="33"/>
      <c r="AY451" s="33"/>
      <c r="AZ451" s="33"/>
      <c r="BA451" s="33"/>
      <c r="BB451" s="33"/>
      <c r="BC451" s="33"/>
      <c r="BD451" s="33"/>
      <c r="BE451" s="33"/>
      <c r="BF451" s="33"/>
      <c r="BG451" s="33"/>
      <c r="BH451" s="33"/>
      <c r="BI451" s="33"/>
      <c r="BJ451" s="33"/>
      <c r="BK451" s="33"/>
      <c r="BL451" s="33"/>
    </row>
    <row r="452" spans="1:64" s="43" customFormat="1" ht="18" customHeight="1">
      <c r="B452" s="15" t="s">
        <v>80</v>
      </c>
      <c r="C452" s="16"/>
      <c r="D452" s="16"/>
      <c r="E452" s="16"/>
      <c r="F452" s="16"/>
      <c r="G452" s="216"/>
      <c r="H452" s="201"/>
      <c r="I452" s="201"/>
      <c r="J452" s="201"/>
      <c r="K452" s="202"/>
      <c r="L452" s="201"/>
      <c r="M452" s="201"/>
      <c r="N452" s="201"/>
      <c r="O452" s="270"/>
      <c r="P452" s="270"/>
      <c r="Q452" s="201"/>
      <c r="R452" s="201"/>
      <c r="S452" s="201"/>
      <c r="T452" s="201"/>
      <c r="U452" s="201"/>
      <c r="V452" s="201"/>
      <c r="W452" s="270"/>
      <c r="X452" s="984" t="str">
        <f>X427</f>
        <v>វិច្ឆិកា ឆ្នាំ ២០២៣</v>
      </c>
      <c r="Y452" s="985"/>
      <c r="Z452" s="985"/>
      <c r="AA452" s="985"/>
      <c r="AB452" s="985"/>
      <c r="AC452" s="985"/>
      <c r="AD452" s="985"/>
      <c r="AE452" s="985"/>
      <c r="AF452" s="986"/>
      <c r="AG452" s="33"/>
      <c r="AH452" s="33"/>
      <c r="AI452" s="33"/>
      <c r="AJ452" s="33"/>
      <c r="AK452" s="33"/>
      <c r="AL452" s="33"/>
      <c r="AM452" s="33"/>
      <c r="AN452" s="33"/>
      <c r="AO452" s="33"/>
      <c r="AP452" s="33"/>
      <c r="AQ452" s="33"/>
      <c r="AR452" s="33"/>
      <c r="AS452" s="33"/>
      <c r="AT452" s="33"/>
      <c r="AU452" s="33"/>
      <c r="AV452" s="33"/>
      <c r="AW452" s="33"/>
      <c r="AX452" s="33"/>
      <c r="AY452" s="33"/>
      <c r="AZ452" s="33"/>
      <c r="BA452" s="33"/>
      <c r="BB452" s="33"/>
      <c r="BC452" s="33"/>
      <c r="BD452" s="33"/>
      <c r="BE452" s="33"/>
      <c r="BF452" s="33"/>
      <c r="BG452" s="33"/>
      <c r="BH452" s="33"/>
      <c r="BI452" s="33"/>
      <c r="BJ452" s="33"/>
      <c r="BK452" s="33"/>
      <c r="BL452" s="33"/>
    </row>
    <row r="453" spans="1:64" s="43" customFormat="1" ht="18" customHeight="1">
      <c r="A453" s="43" t="e">
        <f>#REF!</f>
        <v>#REF!</v>
      </c>
      <c r="B453" s="20" t="s">
        <v>176</v>
      </c>
      <c r="C453" s="3"/>
      <c r="D453" s="3"/>
      <c r="E453" s="3"/>
      <c r="F453" s="3"/>
      <c r="G453" s="217"/>
      <c r="H453" s="271"/>
      <c r="I453" s="217"/>
      <c r="J453" s="271"/>
      <c r="K453" s="991" t="e">
        <f>VLOOKUP(A453,'Payroll master 总表'!B:AY,3,FALSE)</f>
        <v>#REF!</v>
      </c>
      <c r="L453" s="992"/>
      <c r="M453" s="992"/>
      <c r="N453" s="993"/>
      <c r="O453" s="272" t="s">
        <v>183</v>
      </c>
      <c r="P453" s="273"/>
      <c r="Q453" s="203"/>
      <c r="R453" s="203"/>
      <c r="S453" s="203"/>
      <c r="T453" s="994" t="e">
        <f>#REF!</f>
        <v>#REF!</v>
      </c>
      <c r="U453" s="994"/>
      <c r="V453" s="217"/>
      <c r="W453" s="274"/>
      <c r="X453" s="275" t="s">
        <v>279</v>
      </c>
      <c r="Y453" s="203"/>
      <c r="Z453" s="203"/>
      <c r="AA453" s="203"/>
      <c r="AB453" s="227"/>
      <c r="AC453" s="75"/>
      <c r="AD453" s="139" t="e">
        <f>VLOOKUP(A453,'Payroll master 总表'!B:AY,39,FALSE)</f>
        <v>#REF!</v>
      </c>
      <c r="AE453" s="23" t="s">
        <v>82</v>
      </c>
      <c r="AF453" s="244"/>
      <c r="AG453" s="33"/>
      <c r="AH453" s="33"/>
      <c r="AI453" s="33"/>
      <c r="AJ453" s="33"/>
      <c r="AK453" s="33"/>
      <c r="AL453" s="33"/>
      <c r="AM453" s="33"/>
      <c r="AN453" s="33"/>
      <c r="AO453" s="33"/>
      <c r="AP453" s="33"/>
      <c r="AQ453" s="33"/>
      <c r="AR453" s="33"/>
      <c r="AS453" s="33"/>
      <c r="AT453" s="33"/>
      <c r="AU453" s="33"/>
      <c r="AV453" s="33"/>
      <c r="AW453" s="33"/>
      <c r="AX453" s="33"/>
      <c r="AY453" s="33"/>
      <c r="AZ453" s="33"/>
      <c r="BA453" s="33"/>
      <c r="BB453" s="33"/>
      <c r="BC453" s="33"/>
      <c r="BD453" s="33"/>
      <c r="BE453" s="33"/>
      <c r="BF453" s="33"/>
      <c r="BG453" s="33"/>
      <c r="BH453" s="33"/>
      <c r="BI453" s="33"/>
      <c r="BJ453" s="33"/>
      <c r="BK453" s="33"/>
      <c r="BL453" s="33"/>
    </row>
    <row r="454" spans="1:64" s="43" customFormat="1" ht="18" customHeight="1">
      <c r="B454" s="55" t="s">
        <v>177</v>
      </c>
      <c r="C454" s="28"/>
      <c r="D454" s="28"/>
      <c r="E454" s="28"/>
      <c r="F454" s="21"/>
      <c r="G454" s="206"/>
      <c r="H454" s="206"/>
      <c r="I454" s="206"/>
      <c r="J454" s="206"/>
      <c r="K454" s="995" t="e">
        <f>VLOOKUP(A453,'Payroll master 总表'!B:AY,1,FALSE)</f>
        <v>#REF!</v>
      </c>
      <c r="L454" s="996"/>
      <c r="M454" s="206"/>
      <c r="N454" s="208"/>
      <c r="O454" s="276" t="s">
        <v>184</v>
      </c>
      <c r="P454" s="273"/>
      <c r="Q454" s="218"/>
      <c r="R454" s="218"/>
      <c r="S454" s="218"/>
      <c r="T454" s="199"/>
      <c r="U454" s="222" t="e">
        <f>VLOOKUP(A453,'Payroll master 总表'!B:AY,15,FALSE)</f>
        <v>#REF!</v>
      </c>
      <c r="V454" s="222"/>
      <c r="W454" s="208"/>
      <c r="X454" s="278" t="s">
        <v>187</v>
      </c>
      <c r="Y454" s="218"/>
      <c r="Z454" s="218"/>
      <c r="AA454" s="218"/>
      <c r="AB454" s="209"/>
      <c r="AC454" s="26"/>
      <c r="AD454" s="139" t="e">
        <f>VLOOKUP(A453,'Payroll master 总表'!B:AY,35,FALSE)</f>
        <v>#REF!</v>
      </c>
      <c r="AE454" s="23" t="s">
        <v>82</v>
      </c>
      <c r="AF454" s="103"/>
      <c r="AG454" s="33"/>
      <c r="AH454" s="33"/>
      <c r="AI454" s="33"/>
      <c r="AJ454" s="33"/>
      <c r="AK454" s="33"/>
      <c r="AL454" s="33"/>
      <c r="AM454" s="33"/>
      <c r="AN454" s="33"/>
      <c r="AO454" s="33"/>
      <c r="AP454" s="33"/>
      <c r="AQ454" s="33"/>
      <c r="AR454" s="33"/>
      <c r="AS454" s="33"/>
      <c r="AT454" s="33"/>
      <c r="AU454" s="33"/>
      <c r="AV454" s="33"/>
      <c r="AW454" s="33"/>
      <c r="AX454" s="33"/>
      <c r="AY454" s="33"/>
      <c r="AZ454" s="33"/>
      <c r="BA454" s="33"/>
      <c r="BB454" s="33"/>
      <c r="BC454" s="33"/>
      <c r="BD454" s="33"/>
      <c r="BE454" s="33"/>
      <c r="BF454" s="33"/>
      <c r="BG454" s="33"/>
      <c r="BH454" s="33"/>
      <c r="BI454" s="33"/>
      <c r="BJ454" s="33"/>
      <c r="BK454" s="33"/>
      <c r="BL454" s="33"/>
    </row>
    <row r="455" spans="1:64" s="43" customFormat="1" ht="18" customHeight="1">
      <c r="B455" s="24" t="s">
        <v>178</v>
      </c>
      <c r="C455" s="22"/>
      <c r="D455" s="25"/>
      <c r="E455" s="21"/>
      <c r="F455" s="21"/>
      <c r="G455" s="206"/>
      <c r="H455" s="206"/>
      <c r="I455" s="206"/>
      <c r="J455" s="206"/>
      <c r="K455" s="995" t="e">
        <f>VLOOKUP(A453,'Payroll master 总表'!B:AY,5,FALSE)</f>
        <v>#REF!</v>
      </c>
      <c r="L455" s="996"/>
      <c r="M455" s="206"/>
      <c r="N455" s="208"/>
      <c r="O455" s="205" t="s">
        <v>198</v>
      </c>
      <c r="P455" s="273"/>
      <c r="Q455" s="218"/>
      <c r="R455" s="218"/>
      <c r="S455" s="218"/>
      <c r="T455" s="206"/>
      <c r="U455" s="997" t="e">
        <f>VLOOKUP(A453,'Payroll master 总表'!B:AY,8,FALSE)</f>
        <v>#REF!</v>
      </c>
      <c r="V455" s="997"/>
      <c r="W455" s="998"/>
      <c r="X455" s="278" t="s">
        <v>185</v>
      </c>
      <c r="Y455" s="218"/>
      <c r="Z455" s="218"/>
      <c r="AA455" s="218"/>
      <c r="AB455" s="209"/>
      <c r="AC455" s="26"/>
      <c r="AD455" s="139" t="e">
        <f>VLOOKUP(A453,'Payroll master 总表'!B:AY,34,FALSE)</f>
        <v>#REF!</v>
      </c>
      <c r="AE455" s="23" t="s">
        <v>82</v>
      </c>
      <c r="AF455" s="103"/>
      <c r="AG455" s="33"/>
      <c r="AH455" s="33"/>
      <c r="AI455" s="33"/>
      <c r="AJ455" s="33"/>
      <c r="AK455" s="33"/>
      <c r="AL455" s="33"/>
      <c r="AM455" s="33"/>
      <c r="AN455" s="33"/>
      <c r="AO455" s="33"/>
      <c r="AP455" s="33"/>
      <c r="AQ455" s="33"/>
      <c r="AR455" s="33"/>
      <c r="AS455" s="33"/>
      <c r="AT455" s="33"/>
      <c r="AU455" s="33"/>
      <c r="AV455" s="33"/>
      <c r="AW455" s="33"/>
      <c r="AX455" s="33"/>
      <c r="AY455" s="33"/>
      <c r="AZ455" s="33"/>
      <c r="BA455" s="33"/>
      <c r="BB455" s="33"/>
      <c r="BC455" s="33"/>
      <c r="BD455" s="33"/>
      <c r="BE455" s="33"/>
      <c r="BF455" s="33"/>
      <c r="BG455" s="33"/>
      <c r="BH455" s="33"/>
      <c r="BI455" s="33"/>
      <c r="BJ455" s="33"/>
      <c r="BK455" s="33"/>
      <c r="BL455" s="33"/>
    </row>
    <row r="456" spans="1:64" s="43" customFormat="1" ht="18" customHeight="1">
      <c r="B456" s="58"/>
      <c r="C456" s="28"/>
      <c r="D456" s="28"/>
      <c r="E456" s="28"/>
      <c r="F456" s="28"/>
      <c r="G456" s="206"/>
      <c r="H456" s="206"/>
      <c r="I456" s="206"/>
      <c r="J456" s="206"/>
      <c r="K456" s="280"/>
      <c r="L456" s="281" t="s">
        <v>76</v>
      </c>
      <c r="M456" s="206"/>
      <c r="N456" s="208"/>
      <c r="O456" s="278" t="s">
        <v>199</v>
      </c>
      <c r="P456" s="273"/>
      <c r="Q456" s="218"/>
      <c r="R456" s="218"/>
      <c r="S456" s="218"/>
      <c r="T456" s="218"/>
      <c r="U456" s="218"/>
      <c r="V456" s="218"/>
      <c r="W456" s="230"/>
      <c r="X456" s="278" t="s">
        <v>753</v>
      </c>
      <c r="Y456" s="218"/>
      <c r="Z456" s="218"/>
      <c r="AA456" s="218"/>
      <c r="AB456" s="209"/>
      <c r="AC456" s="26"/>
      <c r="AD456" s="139" t="e">
        <f>VLOOKUP(A453,'Payroll master 总表'!B:AY,33,FALSE)</f>
        <v>#REF!</v>
      </c>
      <c r="AE456" s="23" t="s">
        <v>82</v>
      </c>
      <c r="AF456" s="103"/>
      <c r="AG456" s="33"/>
      <c r="AH456" s="33"/>
      <c r="AI456" s="33"/>
      <c r="AJ456" s="33"/>
      <c r="AK456" s="33"/>
      <c r="AL456" s="33"/>
      <c r="AM456" s="33"/>
      <c r="AN456" s="33"/>
      <c r="AO456" s="33"/>
      <c r="AP456" s="33"/>
      <c r="AQ456" s="33"/>
      <c r="AR456" s="33"/>
      <c r="AS456" s="33"/>
      <c r="AT456" s="33"/>
      <c r="AU456" s="33"/>
      <c r="AV456" s="33"/>
      <c r="AW456" s="33"/>
      <c r="AX456" s="33"/>
      <c r="AY456" s="33"/>
      <c r="AZ456" s="33"/>
      <c r="BA456" s="33"/>
      <c r="BB456" s="33"/>
      <c r="BC456" s="33"/>
      <c r="BD456" s="33"/>
      <c r="BE456" s="33"/>
      <c r="BF456" s="33"/>
      <c r="BG456" s="33"/>
      <c r="BH456" s="33"/>
      <c r="BI456" s="33"/>
      <c r="BJ456" s="33"/>
      <c r="BK456" s="33"/>
      <c r="BL456" s="33"/>
    </row>
    <row r="457" spans="1:64" s="43" customFormat="1" ht="18" customHeight="1">
      <c r="B457" s="54" t="s">
        <v>196</v>
      </c>
      <c r="C457" s="28"/>
      <c r="D457" s="28"/>
      <c r="E457" s="28"/>
      <c r="F457" s="28"/>
      <c r="G457" s="206"/>
      <c r="H457" s="206"/>
      <c r="I457" s="206"/>
      <c r="J457" s="206"/>
      <c r="K457" s="280"/>
      <c r="L457" s="282" t="e">
        <f>VLOOKUP(A453,'Payroll master 总表'!B:AY,18,FALSE)</f>
        <v>#REF!</v>
      </c>
      <c r="M457" s="206"/>
      <c r="N457" s="208"/>
      <c r="O457" s="283"/>
      <c r="P457" s="273"/>
      <c r="Q457" s="223"/>
      <c r="R457" s="987" t="e">
        <f>U454/26*L457</f>
        <v>#REF!</v>
      </c>
      <c r="S457" s="987"/>
      <c r="T457" s="284" t="s">
        <v>82</v>
      </c>
      <c r="U457" s="223"/>
      <c r="V457" s="223"/>
      <c r="W457" s="285"/>
      <c r="X457" s="278" t="s">
        <v>186</v>
      </c>
      <c r="Y457" s="218"/>
      <c r="Z457" s="218"/>
      <c r="AA457" s="218"/>
      <c r="AB457" s="209"/>
      <c r="AC457" s="26"/>
      <c r="AD457" s="139" t="e">
        <f>VLOOKUP(A453,'Payroll master 总表'!B:AY,37,FALSE)+'Payroll master 总表'!AM26</f>
        <v>#REF!</v>
      </c>
      <c r="AE457" s="23" t="s">
        <v>82</v>
      </c>
      <c r="AF457" s="103"/>
      <c r="AG457" s="33"/>
      <c r="AH457" s="33"/>
      <c r="AI457" s="33"/>
      <c r="AJ457" s="33"/>
      <c r="AK457" s="33"/>
      <c r="AL457" s="33"/>
      <c r="AM457" s="33"/>
      <c r="AN457" s="33"/>
      <c r="AO457" s="33"/>
      <c r="AP457" s="33"/>
      <c r="AQ457" s="33"/>
      <c r="AR457" s="33"/>
      <c r="AS457" s="33"/>
      <c r="AT457" s="33"/>
      <c r="AU457" s="33"/>
      <c r="AV457" s="33"/>
      <c r="AW457" s="33"/>
      <c r="AX457" s="33"/>
      <c r="AY457" s="33"/>
      <c r="AZ457" s="33"/>
      <c r="BA457" s="33"/>
      <c r="BB457" s="33"/>
      <c r="BC457" s="33"/>
      <c r="BD457" s="33"/>
      <c r="BE457" s="33"/>
      <c r="BF457" s="33"/>
      <c r="BG457" s="33"/>
      <c r="BH457" s="33"/>
      <c r="BI457" s="33"/>
      <c r="BJ457" s="33"/>
      <c r="BK457" s="33"/>
      <c r="BL457" s="33"/>
    </row>
    <row r="458" spans="1:64" s="43" customFormat="1" ht="18" customHeight="1">
      <c r="B458" s="27" t="s">
        <v>528</v>
      </c>
      <c r="C458" s="28"/>
      <c r="D458" s="28"/>
      <c r="E458" s="28"/>
      <c r="F458" s="28"/>
      <c r="G458" s="206"/>
      <c r="H458" s="206"/>
      <c r="I458" s="206"/>
      <c r="J458" s="206"/>
      <c r="K458" s="280"/>
      <c r="L458" s="282" t="e">
        <f>VLOOKUP(A453,'Payroll master 总表'!B:AY,21,FALSE)</f>
        <v>#REF!</v>
      </c>
      <c r="M458" s="206"/>
      <c r="N458" s="208"/>
      <c r="O458" s="283"/>
      <c r="P458" s="273"/>
      <c r="Q458" s="223"/>
      <c r="R458" s="987" t="e">
        <f>VLOOKUP(A453,'Payroll master 总表'!B:AY,29,FALSE)</f>
        <v>#REF!</v>
      </c>
      <c r="S458" s="987"/>
      <c r="T458" s="284" t="s">
        <v>82</v>
      </c>
      <c r="U458" s="223"/>
      <c r="V458" s="223"/>
      <c r="W458" s="285"/>
      <c r="X458" s="278" t="s">
        <v>455</v>
      </c>
      <c r="Y458" s="218"/>
      <c r="Z458" s="218"/>
      <c r="AA458" s="218"/>
      <c r="AB458" s="209"/>
      <c r="AC458" s="26"/>
      <c r="AD458" s="139" t="e">
        <f>VLOOKUP(A453,'Payroll master 总表'!B:AY,32,FALSE)</f>
        <v>#REF!</v>
      </c>
      <c r="AE458" s="23" t="s">
        <v>82</v>
      </c>
      <c r="AF458" s="103"/>
      <c r="AG458" s="33"/>
      <c r="AH458" s="33"/>
      <c r="AI458" s="33"/>
      <c r="AJ458" s="33"/>
      <c r="AK458" s="33"/>
      <c r="AL458" s="33"/>
      <c r="AM458" s="33"/>
      <c r="AN458" s="33"/>
      <c r="AO458" s="33"/>
      <c r="AP458" s="33"/>
      <c r="AQ458" s="33"/>
      <c r="AR458" s="33"/>
      <c r="AS458" s="33"/>
      <c r="AT458" s="33"/>
      <c r="AU458" s="33"/>
      <c r="AV458" s="33"/>
      <c r="AW458" s="33"/>
      <c r="AX458" s="33"/>
      <c r="AY458" s="33"/>
      <c r="AZ458" s="33"/>
      <c r="BA458" s="33"/>
      <c r="BB458" s="33"/>
      <c r="BC458" s="33"/>
      <c r="BD458" s="33"/>
      <c r="BE458" s="33"/>
      <c r="BF458" s="33"/>
      <c r="BG458" s="33"/>
      <c r="BH458" s="33"/>
      <c r="BI458" s="33"/>
      <c r="BJ458" s="33"/>
      <c r="BK458" s="33"/>
      <c r="BL458" s="33"/>
    </row>
    <row r="459" spans="1:64" s="43" customFormat="1" ht="18" customHeight="1">
      <c r="B459" s="58" t="s">
        <v>534</v>
      </c>
      <c r="C459" s="28"/>
      <c r="D459" s="28"/>
      <c r="E459" s="28"/>
      <c r="F459" s="28"/>
      <c r="G459" s="206"/>
      <c r="H459" s="206"/>
      <c r="I459" s="206"/>
      <c r="J459" s="206"/>
      <c r="K459" s="280"/>
      <c r="L459" s="282" t="e">
        <f>VLOOKUP(A453,'Payroll master 总表'!B:AY,20,FALSE)</f>
        <v>#REF!</v>
      </c>
      <c r="M459" s="206"/>
      <c r="N459" s="208"/>
      <c r="O459" s="283"/>
      <c r="P459" s="273"/>
      <c r="Q459" s="223"/>
      <c r="R459" s="987" t="e">
        <f>VLOOKUP(A453,'Payroll master 总表'!B:AY,27,FALSE)</f>
        <v>#REF!</v>
      </c>
      <c r="S459" s="987"/>
      <c r="T459" s="284" t="s">
        <v>82</v>
      </c>
      <c r="U459" s="223"/>
      <c r="V459" s="223"/>
      <c r="W459" s="285"/>
      <c r="X459" s="278" t="s">
        <v>189</v>
      </c>
      <c r="Y459" s="218"/>
      <c r="Z459" s="218"/>
      <c r="AA459" s="218"/>
      <c r="AB459" s="209"/>
      <c r="AC459" s="26"/>
      <c r="AD459" s="139" t="e">
        <f>VLOOKUP(A453,'Payroll master 总表'!B:AY,31,FALSE)</f>
        <v>#REF!</v>
      </c>
      <c r="AE459" s="23" t="s">
        <v>82</v>
      </c>
      <c r="AF459" s="103"/>
      <c r="AG459" s="33"/>
      <c r="AH459" s="33"/>
      <c r="AI459" s="33"/>
      <c r="AJ459" s="33"/>
      <c r="AK459" s="33"/>
      <c r="AL459" s="33"/>
      <c r="AM459" s="33"/>
      <c r="AN459" s="33"/>
      <c r="AO459" s="33"/>
      <c r="AP459" s="33"/>
      <c r="AQ459" s="33"/>
      <c r="AR459" s="33"/>
      <c r="AS459" s="33"/>
      <c r="AT459" s="33"/>
      <c r="AU459" s="33"/>
      <c r="AV459" s="33"/>
      <c r="AW459" s="33"/>
      <c r="AX459" s="33"/>
      <c r="AY459" s="33"/>
      <c r="AZ459" s="33"/>
      <c r="BA459" s="33"/>
      <c r="BB459" s="33"/>
      <c r="BC459" s="33"/>
      <c r="BD459" s="33"/>
      <c r="BE459" s="33"/>
      <c r="BF459" s="33"/>
      <c r="BG459" s="33"/>
      <c r="BH459" s="33"/>
      <c r="BI459" s="33"/>
      <c r="BJ459" s="33"/>
      <c r="BK459" s="33"/>
      <c r="BL459" s="33"/>
    </row>
    <row r="460" spans="1:64" s="43" customFormat="1" ht="18" customHeight="1">
      <c r="B460" s="58" t="s">
        <v>195</v>
      </c>
      <c r="C460" s="28"/>
      <c r="D460" s="28"/>
      <c r="E460" s="28"/>
      <c r="F460" s="28"/>
      <c r="G460" s="206"/>
      <c r="H460" s="206"/>
      <c r="I460" s="206"/>
      <c r="J460" s="206"/>
      <c r="K460" s="280"/>
      <c r="L460" s="282" t="e">
        <f>VLOOKUP(A453,'Payroll master 总表'!B:AY,17,FALSE)</f>
        <v>#REF!</v>
      </c>
      <c r="M460" s="206"/>
      <c r="N460" s="208"/>
      <c r="O460" s="283"/>
      <c r="P460" s="273"/>
      <c r="Q460" s="223"/>
      <c r="R460" s="987" t="e">
        <f>U454/26*L460</f>
        <v>#REF!</v>
      </c>
      <c r="S460" s="987"/>
      <c r="T460" s="284" t="s">
        <v>82</v>
      </c>
      <c r="U460" s="223"/>
      <c r="V460" s="223"/>
      <c r="W460" s="285"/>
      <c r="X460" s="278" t="s">
        <v>188</v>
      </c>
      <c r="Y460" s="218"/>
      <c r="Z460" s="218"/>
      <c r="AA460" s="218"/>
      <c r="AB460" s="209"/>
      <c r="AC460" s="26"/>
      <c r="AD460" s="139" t="e">
        <f>VLOOKUP(A453,'Payroll master 总表'!B:AY,36,FALSE)</f>
        <v>#REF!</v>
      </c>
      <c r="AE460" s="23" t="s">
        <v>82</v>
      </c>
      <c r="AF460" s="103"/>
      <c r="AG460" s="33"/>
      <c r="AH460" s="33"/>
      <c r="AI460" s="33"/>
      <c r="AJ460" s="33"/>
      <c r="AK460" s="33"/>
      <c r="AL460" s="33"/>
      <c r="AM460" s="33"/>
      <c r="AN460" s="33"/>
      <c r="AO460" s="33"/>
      <c r="AP460" s="33"/>
      <c r="AQ460" s="33"/>
      <c r="AR460" s="33"/>
      <c r="AS460" s="33"/>
      <c r="AT460" s="33"/>
      <c r="AU460" s="33"/>
      <c r="AV460" s="33"/>
      <c r="AW460" s="33"/>
      <c r="AX460" s="33"/>
      <c r="AY460" s="33"/>
      <c r="AZ460" s="33"/>
      <c r="BA460" s="33"/>
      <c r="BB460" s="33"/>
      <c r="BC460" s="33"/>
      <c r="BD460" s="33"/>
      <c r="BE460" s="33"/>
      <c r="BF460" s="33"/>
      <c r="BG460" s="33"/>
      <c r="BH460" s="33"/>
      <c r="BI460" s="33"/>
      <c r="BJ460" s="33"/>
      <c r="BK460" s="33"/>
      <c r="BL460" s="33"/>
    </row>
    <row r="461" spans="1:64" s="43" customFormat="1" ht="18" customHeight="1">
      <c r="B461" s="27" t="s">
        <v>179</v>
      </c>
      <c r="C461" s="28"/>
      <c r="D461" s="28"/>
      <c r="E461" s="28"/>
      <c r="F461" s="28"/>
      <c r="G461" s="218"/>
      <c r="H461" s="218"/>
      <c r="I461" s="218"/>
      <c r="J461" s="206"/>
      <c r="K461" s="280"/>
      <c r="L461" s="286"/>
      <c r="M461" s="206"/>
      <c r="N461" s="208"/>
      <c r="O461" s="283"/>
      <c r="P461" s="273"/>
      <c r="Q461" s="223"/>
      <c r="R461" s="987" t="e">
        <f>SUM(R457:S460)</f>
        <v>#REF!</v>
      </c>
      <c r="S461" s="987"/>
      <c r="T461" s="284" t="s">
        <v>82</v>
      </c>
      <c r="U461" s="223"/>
      <c r="V461" s="223"/>
      <c r="W461" s="285"/>
      <c r="X461" s="278" t="s">
        <v>190</v>
      </c>
      <c r="Y461" s="218"/>
      <c r="Z461" s="218"/>
      <c r="AA461" s="218"/>
      <c r="AB461" s="209"/>
      <c r="AC461" s="988" t="e">
        <f>R461+R463+R464+R465+AD453+AD454+AD455+AD456+AD457+AD458+AD459+AD460</f>
        <v>#REF!</v>
      </c>
      <c r="AD461" s="989"/>
      <c r="AE461" s="33"/>
      <c r="AF461" s="103"/>
      <c r="AG461" s="33"/>
      <c r="AH461" s="33"/>
      <c r="AI461" s="33"/>
      <c r="AJ461" s="33"/>
      <c r="AK461" s="33"/>
      <c r="AL461" s="33"/>
      <c r="AM461" s="33"/>
      <c r="AN461" s="33"/>
      <c r="AO461" s="33"/>
      <c r="AP461" s="33"/>
      <c r="AQ461" s="33"/>
      <c r="AR461" s="33"/>
      <c r="AS461" s="33"/>
      <c r="AT461" s="33"/>
      <c r="AU461" s="33"/>
      <c r="AV461" s="33"/>
      <c r="AW461" s="33"/>
      <c r="AX461" s="33"/>
      <c r="AY461" s="33"/>
      <c r="AZ461" s="33"/>
      <c r="BA461" s="33"/>
      <c r="BB461" s="33"/>
      <c r="BC461" s="33"/>
      <c r="BD461" s="33"/>
      <c r="BE461" s="33"/>
      <c r="BF461" s="33"/>
      <c r="BG461" s="33"/>
      <c r="BH461" s="33"/>
      <c r="BI461" s="33"/>
      <c r="BJ461" s="33"/>
      <c r="BK461" s="33"/>
      <c r="BL461" s="33"/>
    </row>
    <row r="462" spans="1:64" s="43" customFormat="1" ht="18" customHeight="1">
      <c r="B462" s="58" t="s">
        <v>197</v>
      </c>
      <c r="C462" s="28"/>
      <c r="D462" s="28"/>
      <c r="E462" s="28"/>
      <c r="F462" s="28"/>
      <c r="G462" s="206"/>
      <c r="H462" s="206"/>
      <c r="I462" s="206"/>
      <c r="J462" s="206"/>
      <c r="K462" s="280"/>
      <c r="L462" s="287" t="s">
        <v>77</v>
      </c>
      <c r="M462" s="288"/>
      <c r="N462" s="211"/>
      <c r="O462" s="278" t="s">
        <v>199</v>
      </c>
      <c r="P462" s="210"/>
      <c r="Q462" s="210"/>
      <c r="R462" s="210"/>
      <c r="S462" s="210"/>
      <c r="T462" s="210"/>
      <c r="U462" s="210"/>
      <c r="V462" s="210"/>
      <c r="W462" s="289"/>
      <c r="X462" s="278" t="s">
        <v>433</v>
      </c>
      <c r="Y462" s="218"/>
      <c r="Z462" s="230"/>
      <c r="AA462" s="290"/>
      <c r="AB462" s="228"/>
      <c r="AC462" s="135" t="e">
        <f>VLOOKUP(A453,'Payroll master 总表'!B:AY,45,FALSE)</f>
        <v>#REF!</v>
      </c>
      <c r="AD462" s="33"/>
      <c r="AE462" s="61"/>
      <c r="AF462" s="245"/>
      <c r="AG462" s="33"/>
      <c r="AH462" s="33"/>
      <c r="AI462" s="33"/>
      <c r="AJ462" s="33"/>
      <c r="AK462" s="33"/>
      <c r="AL462" s="33"/>
      <c r="AM462" s="33"/>
      <c r="AN462" s="33"/>
      <c r="AO462" s="33"/>
      <c r="AP462" s="33"/>
      <c r="AQ462" s="33"/>
      <c r="AR462" s="33"/>
      <c r="AS462" s="33"/>
      <c r="AT462" s="33"/>
      <c r="AU462" s="33"/>
      <c r="AV462" s="33"/>
      <c r="AW462" s="33"/>
      <c r="AX462" s="33"/>
      <c r="AY462" s="33"/>
      <c r="AZ462" s="33"/>
      <c r="BA462" s="33"/>
      <c r="BB462" s="33"/>
      <c r="BC462" s="33"/>
      <c r="BD462" s="33"/>
      <c r="BE462" s="33"/>
      <c r="BF462" s="33"/>
      <c r="BG462" s="33"/>
      <c r="BH462" s="33"/>
      <c r="BI462" s="33"/>
      <c r="BJ462" s="33"/>
      <c r="BK462" s="33"/>
      <c r="BL462" s="33"/>
    </row>
    <row r="463" spans="1:64" s="43" customFormat="1" ht="18" customHeight="1">
      <c r="B463" s="58" t="s">
        <v>180</v>
      </c>
      <c r="C463" s="28"/>
      <c r="D463" s="28"/>
      <c r="E463" s="28"/>
      <c r="F463" s="28"/>
      <c r="G463" s="206"/>
      <c r="H463" s="206"/>
      <c r="I463" s="206"/>
      <c r="J463" s="206"/>
      <c r="K463" s="280"/>
      <c r="L463" s="282" t="e">
        <f>VLOOKUP(A453,'Payroll master 总表'!B:AY,19,FALSE)</f>
        <v>#REF!</v>
      </c>
      <c r="M463" s="206"/>
      <c r="N463" s="208"/>
      <c r="O463" s="283"/>
      <c r="P463" s="273"/>
      <c r="Q463" s="224"/>
      <c r="R463" s="990" t="e">
        <f>VLOOKUP(A453,'Payroll master 总表'!B:AY,26,FALSE)</f>
        <v>#REF!</v>
      </c>
      <c r="S463" s="990"/>
      <c r="T463" s="224" t="s">
        <v>82</v>
      </c>
      <c r="U463" s="224"/>
      <c r="V463" s="224"/>
      <c r="W463" s="228"/>
      <c r="X463" s="278" t="s">
        <v>861</v>
      </c>
      <c r="Y463" s="218"/>
      <c r="Z463" s="230"/>
      <c r="AA463" s="199"/>
      <c r="AB463" s="224"/>
      <c r="AC463" s="34"/>
      <c r="AD463" s="57"/>
      <c r="AE463" s="999" t="e">
        <f>VLOOKUP(A453,'Payroll master 总表'!B:AY,42,FALSE)</f>
        <v>#REF!</v>
      </c>
      <c r="AF463" s="1000"/>
      <c r="AG463" s="33"/>
      <c r="AH463" s="33"/>
      <c r="AI463" s="33"/>
      <c r="AJ463" s="33"/>
      <c r="AK463" s="33"/>
      <c r="AL463" s="33"/>
      <c r="AM463" s="33"/>
      <c r="AN463" s="33"/>
      <c r="AO463" s="33"/>
      <c r="AP463" s="33"/>
      <c r="AQ463" s="33"/>
      <c r="AR463" s="33"/>
      <c r="AS463" s="33"/>
      <c r="AT463" s="33"/>
      <c r="AU463" s="33"/>
      <c r="AV463" s="33"/>
      <c r="AW463" s="33"/>
      <c r="AX463" s="33"/>
      <c r="AY463" s="33"/>
      <c r="AZ463" s="33"/>
      <c r="BA463" s="33"/>
      <c r="BB463" s="33"/>
      <c r="BC463" s="33"/>
      <c r="BD463" s="33"/>
      <c r="BE463" s="33"/>
      <c r="BF463" s="33"/>
      <c r="BG463" s="33"/>
      <c r="BH463" s="33"/>
      <c r="BI463" s="33"/>
      <c r="BJ463" s="33"/>
      <c r="BK463" s="33"/>
      <c r="BL463" s="33"/>
    </row>
    <row r="464" spans="1:64" s="43" customFormat="1" ht="18" customHeight="1">
      <c r="B464" s="58" t="s">
        <v>181</v>
      </c>
      <c r="C464" s="28"/>
      <c r="D464" s="28"/>
      <c r="E464" s="28"/>
      <c r="F464" s="28"/>
      <c r="G464" s="206"/>
      <c r="H464" s="206"/>
      <c r="I464" s="206"/>
      <c r="J464" s="206"/>
      <c r="K464" s="280"/>
      <c r="L464" s="282" t="e">
        <f>VLOOKUP(A453,'Payroll master 总表'!B:AY,22,FALSE)</f>
        <v>#REF!</v>
      </c>
      <c r="M464" s="206"/>
      <c r="N464" s="208"/>
      <c r="O464" s="283"/>
      <c r="P464" s="273"/>
      <c r="Q464" s="224"/>
      <c r="R464" s="990" t="e">
        <f>VLOOKUP(A453,'Payroll master 总表'!B:AY,28,FALSE)</f>
        <v>#REF!</v>
      </c>
      <c r="S464" s="990"/>
      <c r="T464" s="224" t="s">
        <v>82</v>
      </c>
      <c r="U464" s="224"/>
      <c r="V464" s="224"/>
      <c r="W464" s="228"/>
      <c r="X464" s="291" t="s">
        <v>244</v>
      </c>
      <c r="Y464" s="218"/>
      <c r="Z464" s="218"/>
      <c r="AA464" s="230"/>
      <c r="AB464" s="229"/>
      <c r="AC464" s="76"/>
      <c r="AD464" s="57" t="e">
        <f>VLOOKUP(A453,'Payroll master 总表'!B:AY,44,FALSE)</f>
        <v>#REF!</v>
      </c>
      <c r="AE464" s="541"/>
      <c r="AF464" s="542"/>
      <c r="AG464" s="33"/>
      <c r="AH464" s="33"/>
      <c r="AI464" s="33"/>
      <c r="AJ464" s="33"/>
      <c r="AK464" s="33"/>
      <c r="AL464" s="33"/>
      <c r="AM464" s="33"/>
      <c r="AN464" s="33"/>
      <c r="AO464" s="33"/>
      <c r="AP464" s="33"/>
      <c r="AQ464" s="33"/>
      <c r="AR464" s="33"/>
      <c r="AS464" s="33"/>
      <c r="AT464" s="33"/>
      <c r="AU464" s="33"/>
      <c r="AV464" s="33"/>
      <c r="AW464" s="33"/>
      <c r="AX464" s="33"/>
      <c r="AY464" s="33"/>
      <c r="AZ464" s="33"/>
      <c r="BA464" s="33"/>
      <c r="BB464" s="33"/>
      <c r="BC464" s="33"/>
      <c r="BD464" s="33"/>
      <c r="BE464" s="33"/>
      <c r="BF464" s="33"/>
      <c r="BG464" s="33"/>
      <c r="BH464" s="33"/>
      <c r="BI464" s="33"/>
      <c r="BJ464" s="33"/>
      <c r="BK464" s="33"/>
      <c r="BL464" s="33"/>
    </row>
    <row r="465" spans="1:64" s="43" customFormat="1" ht="18" customHeight="1">
      <c r="B465" s="59" t="s">
        <v>182</v>
      </c>
      <c r="C465" s="56"/>
      <c r="D465" s="56"/>
      <c r="E465" s="56"/>
      <c r="F465" s="56"/>
      <c r="G465" s="219"/>
      <c r="H465" s="219"/>
      <c r="I465" s="219"/>
      <c r="J465" s="219"/>
      <c r="K465" s="292"/>
      <c r="L465" s="293" t="e">
        <f>VLOOKUP(A453,'Payroll master 总表'!B:AY,23,FALSE)</f>
        <v>#REF!</v>
      </c>
      <c r="M465" s="219"/>
      <c r="N465" s="212"/>
      <c r="O465" s="294"/>
      <c r="P465" s="295"/>
      <c r="Q465" s="225"/>
      <c r="R465" s="981" t="e">
        <f>VLOOKUP(A453,'Payroll master 总表'!B:AY,30,FALSE)</f>
        <v>#REF!</v>
      </c>
      <c r="S465" s="981"/>
      <c r="T465" s="225" t="s">
        <v>82</v>
      </c>
      <c r="U465" s="225"/>
      <c r="V465" s="225"/>
      <c r="W465" s="225"/>
      <c r="X465" s="278" t="s">
        <v>194</v>
      </c>
      <c r="Y465" s="218"/>
      <c r="Z465" s="218"/>
      <c r="AA465" s="218"/>
      <c r="AB465" s="230"/>
      <c r="AC465" s="26"/>
      <c r="AD465" s="57" t="e">
        <f>AE463+AD464</f>
        <v>#REF!</v>
      </c>
      <c r="AE465" s="49"/>
      <c r="AF465" s="73"/>
      <c r="AG465" s="33"/>
      <c r="AH465" s="33"/>
      <c r="AI465" s="33"/>
      <c r="AJ465" s="33"/>
      <c r="AK465" s="33"/>
      <c r="AL465" s="33"/>
      <c r="AM465" s="33"/>
      <c r="AN465" s="33"/>
      <c r="AO465" s="33"/>
      <c r="AP465" s="33"/>
      <c r="AQ465" s="33"/>
      <c r="AR465" s="33"/>
      <c r="AS465" s="33"/>
      <c r="AT465" s="33"/>
      <c r="AU465" s="33"/>
      <c r="AV465" s="33"/>
      <c r="AW465" s="33"/>
      <c r="AX465" s="33"/>
      <c r="AY465" s="33"/>
      <c r="AZ465" s="33"/>
      <c r="BA465" s="33"/>
      <c r="BB465" s="33"/>
      <c r="BC465" s="33"/>
      <c r="BD465" s="33"/>
      <c r="BE465" s="33"/>
      <c r="BF465" s="33"/>
      <c r="BG465" s="33"/>
      <c r="BH465" s="33"/>
      <c r="BI465" s="33"/>
      <c r="BJ465" s="33"/>
      <c r="BK465" s="33"/>
      <c r="BL465" s="33"/>
    </row>
    <row r="466" spans="1:64" s="43" customFormat="1" ht="18" customHeight="1">
      <c r="B466" s="29"/>
      <c r="C466" s="30"/>
      <c r="D466" s="31"/>
      <c r="E466" s="30"/>
      <c r="F466" s="32"/>
      <c r="G466" s="220"/>
      <c r="H466" s="220"/>
      <c r="I466" s="220"/>
      <c r="J466" s="220"/>
      <c r="K466" s="220"/>
      <c r="L466" s="199"/>
      <c r="M466" s="199"/>
      <c r="N466" s="199"/>
      <c r="O466" s="296"/>
      <c r="P466" s="296"/>
      <c r="Q466" s="199"/>
      <c r="R466" s="199"/>
      <c r="S466" s="220"/>
      <c r="T466" s="220"/>
      <c r="U466" s="220"/>
      <c r="V466" s="199"/>
      <c r="W466" s="199"/>
      <c r="X466" s="297" t="s">
        <v>191</v>
      </c>
      <c r="Y466" s="218"/>
      <c r="Z466" s="218"/>
      <c r="AA466" s="218"/>
      <c r="AB466" s="230"/>
      <c r="AC466" s="982" t="e">
        <f>ROUND((AC461-AD465-AC462),2)</f>
        <v>#REF!</v>
      </c>
      <c r="AD466" s="983"/>
      <c r="AE466" s="49"/>
      <c r="AF466" s="73"/>
      <c r="AG466" s="33"/>
      <c r="AH466" s="33"/>
      <c r="AI466" s="33"/>
      <c r="AJ466" s="33"/>
      <c r="AK466" s="33"/>
      <c r="AL466" s="33"/>
      <c r="AM466" s="33"/>
      <c r="AN466" s="33"/>
      <c r="AO466" s="33"/>
      <c r="AP466" s="33"/>
      <c r="AQ466" s="33"/>
      <c r="AR466" s="33"/>
      <c r="AS466" s="33"/>
      <c r="AT466" s="33"/>
      <c r="AU466" s="33"/>
      <c r="AV466" s="33"/>
      <c r="AW466" s="33"/>
      <c r="AX466" s="33"/>
      <c r="AY466" s="33"/>
      <c r="AZ466" s="33"/>
      <c r="BA466" s="33"/>
      <c r="BB466" s="33"/>
      <c r="BC466" s="33"/>
      <c r="BD466" s="33"/>
      <c r="BE466" s="33"/>
      <c r="BF466" s="33"/>
      <c r="BG466" s="33"/>
      <c r="BH466" s="33"/>
      <c r="BI466" s="33"/>
      <c r="BJ466" s="33"/>
      <c r="BK466" s="33"/>
      <c r="BL466" s="33"/>
    </row>
    <row r="467" spans="1:64" s="43" customFormat="1" ht="18" customHeight="1">
      <c r="B467" s="35" t="s">
        <v>78</v>
      </c>
      <c r="C467" s="36"/>
      <c r="D467" s="36"/>
      <c r="E467" s="36"/>
      <c r="F467" s="36"/>
      <c r="G467" s="221"/>
      <c r="H467" s="221"/>
      <c r="I467" s="220"/>
      <c r="J467" s="220"/>
      <c r="K467" s="220"/>
      <c r="L467" s="199"/>
      <c r="M467" s="199"/>
      <c r="N467" s="199"/>
      <c r="O467" s="296"/>
      <c r="P467" s="296"/>
      <c r="Q467" s="199"/>
      <c r="R467" s="199"/>
      <c r="S467" s="220"/>
      <c r="T467" s="220"/>
      <c r="U467" s="220"/>
      <c r="V467" s="199"/>
      <c r="W467" s="199"/>
      <c r="X467" s="298" t="s">
        <v>432</v>
      </c>
      <c r="Y467" s="299"/>
      <c r="Z467" s="280"/>
      <c r="AA467" s="206"/>
      <c r="AB467" s="231"/>
      <c r="AC467" s="63" t="e">
        <f>INT(AC466)</f>
        <v>#REF!</v>
      </c>
      <c r="AD467" s="33"/>
      <c r="AE467" s="62"/>
      <c r="AF467" s="80"/>
      <c r="AG467" s="33"/>
      <c r="AH467" s="33"/>
      <c r="AI467" s="33"/>
      <c r="AJ467" s="33"/>
      <c r="AK467" s="33"/>
      <c r="AL467" s="33"/>
      <c r="AM467" s="33"/>
      <c r="AN467" s="33"/>
      <c r="AO467" s="33"/>
      <c r="AP467" s="33"/>
      <c r="AQ467" s="33"/>
      <c r="AR467" s="33"/>
      <c r="AS467" s="33"/>
      <c r="AT467" s="33"/>
      <c r="AU467" s="33"/>
      <c r="AV467" s="33"/>
      <c r="AW467" s="33"/>
      <c r="AX467" s="33"/>
      <c r="AY467" s="33"/>
      <c r="AZ467" s="33"/>
      <c r="BA467" s="33"/>
      <c r="BB467" s="33"/>
      <c r="BC467" s="33"/>
      <c r="BD467" s="33"/>
      <c r="BE467" s="33"/>
      <c r="BF467" s="33"/>
      <c r="BG467" s="33"/>
      <c r="BH467" s="33"/>
      <c r="BI467" s="33"/>
      <c r="BJ467" s="33"/>
      <c r="BK467" s="33"/>
      <c r="BL467" s="33"/>
    </row>
    <row r="468" spans="1:64" s="43" customFormat="1" ht="18" customHeight="1">
      <c r="B468" s="37"/>
      <c r="C468" s="38"/>
      <c r="D468" s="39"/>
      <c r="E468" s="38"/>
      <c r="F468" s="38"/>
      <c r="G468" s="202"/>
      <c r="H468" s="202"/>
      <c r="I468" s="220"/>
      <c r="J468" s="220"/>
      <c r="K468" s="220"/>
      <c r="L468" s="199"/>
      <c r="M468" s="199"/>
      <c r="N468" s="199"/>
      <c r="O468" s="296"/>
      <c r="P468" s="296"/>
      <c r="Q468" s="199"/>
      <c r="R468" s="199"/>
      <c r="S468" s="220"/>
      <c r="T468" s="220"/>
      <c r="U468" s="220"/>
      <c r="V468" s="199"/>
      <c r="W468" s="199"/>
      <c r="X468" s="300" t="s">
        <v>192</v>
      </c>
      <c r="Y468" s="301"/>
      <c r="Z468" s="302"/>
      <c r="AA468" s="219"/>
      <c r="AB468" s="232"/>
      <c r="AC468" s="77" t="e">
        <f>ROUND((MOD(AC466,1)*4000),-2)</f>
        <v>#REF!</v>
      </c>
      <c r="AD468" s="45"/>
      <c r="AE468" s="45"/>
      <c r="AF468" s="81"/>
      <c r="AG468" s="33"/>
      <c r="AH468" s="33"/>
      <c r="AI468" s="33"/>
      <c r="AJ468" s="33"/>
      <c r="AK468" s="33"/>
      <c r="AL468" s="33"/>
      <c r="AM468" s="33"/>
      <c r="AN468" s="33"/>
      <c r="AO468" s="33"/>
      <c r="AP468" s="33"/>
      <c r="AQ468" s="33"/>
      <c r="AR468" s="33"/>
      <c r="AS468" s="33"/>
      <c r="AT468" s="33"/>
      <c r="AU468" s="33"/>
      <c r="AV468" s="33"/>
      <c r="AW468" s="33"/>
      <c r="AX468" s="33"/>
      <c r="AY468" s="33"/>
      <c r="AZ468" s="33"/>
      <c r="BA468" s="33"/>
      <c r="BB468" s="33"/>
      <c r="BC468" s="33"/>
      <c r="BD468" s="33"/>
      <c r="BE468" s="33"/>
      <c r="BF468" s="33"/>
      <c r="BG468" s="33"/>
      <c r="BH468" s="33"/>
      <c r="BI468" s="33"/>
      <c r="BJ468" s="33"/>
      <c r="BK468" s="33"/>
      <c r="BL468" s="33"/>
    </row>
    <row r="469" spans="1:64" s="43" customFormat="1" ht="18" customHeight="1">
      <c r="B469" s="29"/>
      <c r="C469" s="30"/>
      <c r="D469" s="31"/>
      <c r="E469" s="30"/>
      <c r="F469" s="30"/>
      <c r="G469" s="220"/>
      <c r="H469" s="220"/>
      <c r="I469" s="220"/>
      <c r="J469" s="220"/>
      <c r="K469" s="220"/>
      <c r="L469" s="199"/>
      <c r="M469" s="199"/>
      <c r="N469" s="199"/>
      <c r="O469" s="296"/>
      <c r="P469" s="296"/>
      <c r="Q469" s="199"/>
      <c r="R469" s="199"/>
      <c r="S469" s="220"/>
      <c r="T469" s="220"/>
      <c r="U469" s="220"/>
      <c r="V469" s="199"/>
      <c r="W469" s="199"/>
      <c r="X469" s="199"/>
      <c r="Y469" s="221"/>
      <c r="Z469" s="303"/>
      <c r="AA469" s="199"/>
      <c r="AB469" s="233"/>
      <c r="AC469" s="34"/>
      <c r="AD469" s="82"/>
      <c r="AE469" s="82"/>
      <c r="AF469" s="84"/>
      <c r="AG469" s="33"/>
      <c r="AH469" s="33"/>
      <c r="AI469" s="33"/>
      <c r="AJ469" s="33"/>
      <c r="AK469" s="33"/>
      <c r="AL469" s="33"/>
      <c r="AM469" s="33"/>
      <c r="AN469" s="33"/>
      <c r="AO469" s="33"/>
      <c r="AP469" s="33"/>
      <c r="AQ469" s="33"/>
      <c r="AR469" s="33"/>
      <c r="AS469" s="33"/>
      <c r="AT469" s="33"/>
      <c r="AU469" s="33"/>
      <c r="AV469" s="33"/>
      <c r="AW469" s="33"/>
      <c r="AX469" s="33"/>
      <c r="AY469" s="33"/>
      <c r="AZ469" s="33"/>
      <c r="BA469" s="33"/>
      <c r="BB469" s="33"/>
      <c r="BC469" s="33"/>
      <c r="BD469" s="33"/>
      <c r="BE469" s="33"/>
      <c r="BF469" s="33"/>
      <c r="BG469" s="33"/>
      <c r="BH469" s="33"/>
      <c r="BI469" s="33"/>
      <c r="BJ469" s="33"/>
      <c r="BK469" s="33"/>
      <c r="BL469" s="33"/>
    </row>
    <row r="470" spans="1:64" s="43" customFormat="1" ht="18" customHeight="1">
      <c r="B470" s="40" t="s">
        <v>79</v>
      </c>
      <c r="C470" s="41"/>
      <c r="D470" s="41"/>
      <c r="E470" s="41"/>
      <c r="F470" s="33"/>
      <c r="G470" s="199"/>
      <c r="H470" s="199"/>
      <c r="I470" s="199"/>
      <c r="J470" s="199"/>
      <c r="K470" s="220"/>
      <c r="L470" s="199"/>
      <c r="M470" s="199"/>
      <c r="N470" s="199"/>
      <c r="O470" s="296"/>
      <c r="P470" s="296"/>
      <c r="Q470" s="199"/>
      <c r="R470" s="199"/>
      <c r="S470" s="199"/>
      <c r="T470" s="199"/>
      <c r="U470" s="199"/>
      <c r="V470" s="199"/>
      <c r="W470" s="199"/>
      <c r="X470" s="199"/>
      <c r="Y470" s="199"/>
      <c r="Z470" s="199"/>
      <c r="AA470" s="199"/>
      <c r="AB470" s="199"/>
      <c r="AC470" s="34"/>
      <c r="AD470" s="33"/>
      <c r="AE470" s="33"/>
      <c r="AF470" s="101"/>
      <c r="AG470" s="33"/>
      <c r="AH470" s="33"/>
      <c r="AI470" s="33"/>
      <c r="AJ470" s="33"/>
      <c r="AK470" s="33"/>
      <c r="AL470" s="33"/>
      <c r="AM470" s="33"/>
      <c r="AN470" s="33"/>
      <c r="AO470" s="33"/>
      <c r="AP470" s="33"/>
      <c r="AQ470" s="33"/>
      <c r="AR470" s="33"/>
      <c r="AS470" s="33"/>
      <c r="AT470" s="33"/>
      <c r="AU470" s="33"/>
      <c r="AV470" s="33"/>
      <c r="AW470" s="33"/>
      <c r="AX470" s="33"/>
      <c r="AY470" s="33"/>
      <c r="AZ470" s="33"/>
      <c r="BA470" s="33"/>
      <c r="BB470" s="33"/>
      <c r="BC470" s="33"/>
      <c r="BD470" s="33"/>
      <c r="BE470" s="33"/>
      <c r="BF470" s="33"/>
      <c r="BG470" s="33"/>
      <c r="BH470" s="33"/>
      <c r="BI470" s="33"/>
      <c r="BJ470" s="33"/>
      <c r="BK470" s="33"/>
      <c r="BL470" s="33"/>
    </row>
    <row r="471" spans="1:64" s="10" customFormat="1" ht="18" customHeight="1">
      <c r="B471" s="237">
        <v>1</v>
      </c>
      <c r="C471" s="236">
        <v>2</v>
      </c>
      <c r="D471" s="236">
        <v>3</v>
      </c>
      <c r="E471" s="236">
        <v>4</v>
      </c>
      <c r="F471" s="670">
        <v>5</v>
      </c>
      <c r="G471" s="669">
        <v>6</v>
      </c>
      <c r="H471" s="237">
        <v>7</v>
      </c>
      <c r="I471" s="237">
        <v>8</v>
      </c>
      <c r="J471" s="670">
        <v>9</v>
      </c>
      <c r="K471" s="236">
        <v>10</v>
      </c>
      <c r="L471" s="236">
        <v>11</v>
      </c>
      <c r="M471" s="670">
        <v>12</v>
      </c>
      <c r="N471" s="669">
        <v>13</v>
      </c>
      <c r="O471" s="236">
        <v>14</v>
      </c>
      <c r="P471" s="237">
        <v>15</v>
      </c>
      <c r="Q471" s="236">
        <v>16</v>
      </c>
      <c r="R471" s="236">
        <v>17</v>
      </c>
      <c r="S471" s="236">
        <v>18</v>
      </c>
      <c r="T471" s="670">
        <v>19</v>
      </c>
      <c r="U471" s="669">
        <v>20</v>
      </c>
      <c r="V471" s="236">
        <v>21</v>
      </c>
      <c r="W471" s="237">
        <v>22</v>
      </c>
      <c r="X471" s="236">
        <v>23</v>
      </c>
      <c r="Y471" s="237">
        <v>24</v>
      </c>
      <c r="Z471" s="236">
        <v>25</v>
      </c>
      <c r="AA471" s="670">
        <v>26</v>
      </c>
      <c r="AB471" s="697">
        <v>27</v>
      </c>
      <c r="AC471" s="670">
        <v>28</v>
      </c>
      <c r="AD471" s="237">
        <v>29</v>
      </c>
      <c r="AE471" s="236">
        <v>30</v>
      </c>
      <c r="AF471" s="236">
        <v>31</v>
      </c>
      <c r="AG471" s="11"/>
      <c r="AH471" s="11"/>
      <c r="AI471" s="11"/>
      <c r="AJ471" s="11"/>
      <c r="AK471" s="11"/>
      <c r="AL471" s="11"/>
      <c r="AM471" s="11"/>
      <c r="AN471" s="11"/>
      <c r="AO471" s="11"/>
      <c r="AP471" s="11"/>
      <c r="AQ471" s="11"/>
      <c r="AR471" s="11"/>
      <c r="AS471" s="11"/>
      <c r="AT471" s="11"/>
      <c r="AU471" s="11"/>
      <c r="AV471" s="11"/>
      <c r="AW471" s="11"/>
      <c r="AX471" s="11"/>
      <c r="AY471" s="11"/>
      <c r="AZ471" s="11"/>
      <c r="BA471" s="11"/>
      <c r="BB471" s="11"/>
      <c r="BC471" s="11"/>
      <c r="BD471" s="11"/>
      <c r="BE471" s="11"/>
      <c r="BF471" s="11"/>
      <c r="BG471" s="11"/>
      <c r="BH471" s="11"/>
      <c r="BI471" s="11"/>
      <c r="BJ471" s="11"/>
      <c r="BK471" s="11"/>
      <c r="BL471" s="11"/>
    </row>
    <row r="472" spans="1:64" s="43" customFormat="1" ht="18" customHeight="1">
      <c r="B472" s="48" t="e">
        <f>VLOOKUP(A453,#REF!,276,FALSE)</f>
        <v>#REF!</v>
      </c>
      <c r="C472" s="48" t="e">
        <f>VLOOKUP(A453,#REF!,278,FALSE)</f>
        <v>#REF!</v>
      </c>
      <c r="D472" s="48" t="e">
        <f>VLOOKUP(A453,#REF!,280,FALSE)</f>
        <v>#REF!</v>
      </c>
      <c r="E472" s="48" t="e">
        <f>VLOOKUP(A453,#REF!,282,FALSE)</f>
        <v>#REF!</v>
      </c>
      <c r="F472" s="48" t="e">
        <f>VLOOKUP(A453,#REF!,284,FALSE)</f>
        <v>#REF!</v>
      </c>
      <c r="G472" s="48" t="e">
        <f>VLOOKUP(A453,#REF!,286,FALSE)</f>
        <v>#REF!</v>
      </c>
      <c r="H472" s="48" t="e">
        <f>VLOOKUP(A453,#REF!,288,FALSE)</f>
        <v>#REF!</v>
      </c>
      <c r="I472" s="48" t="e">
        <f>VLOOKUP(A453,#REF!,290,FALSE)</f>
        <v>#REF!</v>
      </c>
      <c r="J472" s="48" t="e">
        <f>VLOOKUP(A453,#REF!,292,FALSE)</f>
        <v>#REF!</v>
      </c>
      <c r="K472" s="48" t="e">
        <f>VLOOKUP(A453,#REF!,294,FALSE)</f>
        <v>#REF!</v>
      </c>
      <c r="L472" s="48" t="e">
        <f>VLOOKUP(A453,#REF!,296,FALSE)</f>
        <v>#REF!</v>
      </c>
      <c r="M472" s="48" t="e">
        <f>VLOOKUP(A453,#REF!,298,FALSE)</f>
        <v>#REF!</v>
      </c>
      <c r="N472" s="48" t="e">
        <f>VLOOKUP(A453,#REF!,300,FALSE)</f>
        <v>#REF!</v>
      </c>
      <c r="O472" s="48" t="e">
        <f>VLOOKUP(A453,#REF!,302,FALSE)</f>
        <v>#REF!</v>
      </c>
      <c r="P472" s="48" t="e">
        <f>VLOOKUP(A453,#REF!,304,FALSE)</f>
        <v>#REF!</v>
      </c>
      <c r="Q472" s="48" t="e">
        <f>VLOOKUP(A453,#REF!,306,FALSE)</f>
        <v>#REF!</v>
      </c>
      <c r="R472" s="48" t="e">
        <f>VLOOKUP(A453,#REF!,308,FALSE)</f>
        <v>#REF!</v>
      </c>
      <c r="S472" s="48" t="e">
        <f>VLOOKUP(A453,#REF!,310,FALSE)</f>
        <v>#REF!</v>
      </c>
      <c r="T472" s="48" t="e">
        <f>VLOOKUP(A453,#REF!,312,FALSE)</f>
        <v>#REF!</v>
      </c>
      <c r="U472" s="48" t="e">
        <f>VLOOKUP(A453,#REF!,314,FALSE)</f>
        <v>#REF!</v>
      </c>
      <c r="V472" s="48" t="e">
        <f>VLOOKUP(A453,#REF!,316,FALSE)</f>
        <v>#REF!</v>
      </c>
      <c r="W472" s="48" t="e">
        <f>VLOOKUP(A453,#REF!,318,FALSE)</f>
        <v>#REF!</v>
      </c>
      <c r="X472" s="48" t="e">
        <f>VLOOKUP(A453,#REF!,320,FALSE)</f>
        <v>#REF!</v>
      </c>
      <c r="Y472" s="48" t="e">
        <f>VLOOKUP(A453,#REF!,322,FALSE)</f>
        <v>#REF!</v>
      </c>
      <c r="Z472" s="48" t="e">
        <f>VLOOKUP(A453,#REF!,324,FALSE)</f>
        <v>#REF!</v>
      </c>
      <c r="AA472" s="48" t="e">
        <f>VLOOKUP(A453,#REF!,326,FALSE)</f>
        <v>#REF!</v>
      </c>
      <c r="AB472" s="48" t="e">
        <f>VLOOKUP(A453,#REF!,328,FALSE)</f>
        <v>#REF!</v>
      </c>
      <c r="AC472" s="48" t="e">
        <f>VLOOKUP(A453,#REF!,330,FALSE)</f>
        <v>#REF!</v>
      </c>
      <c r="AD472" s="48" t="e">
        <f>VLOOKUP(A453,#REF!,332,FALSE)</f>
        <v>#REF!</v>
      </c>
      <c r="AE472" s="48" t="e">
        <f>VLOOKUP(A453,#REF!,334,FALSE)</f>
        <v>#REF!</v>
      </c>
      <c r="AF472" s="48" t="e">
        <f>VLOOKUP(A453,#REF!,336,FALSE)</f>
        <v>#REF!</v>
      </c>
      <c r="AG472" s="33"/>
      <c r="AH472" s="33"/>
      <c r="AI472" s="33"/>
      <c r="AJ472" s="33"/>
      <c r="AK472" s="33"/>
      <c r="AL472" s="33"/>
      <c r="AM472" s="33"/>
      <c r="AN472" s="33"/>
      <c r="AO472" s="33"/>
      <c r="AP472" s="33"/>
      <c r="AQ472" s="33"/>
      <c r="AR472" s="33"/>
      <c r="AS472" s="33"/>
      <c r="AT472" s="33"/>
      <c r="AU472" s="33"/>
      <c r="AV472" s="33"/>
      <c r="AW472" s="33"/>
      <c r="AX472" s="33"/>
      <c r="AY472" s="33"/>
      <c r="AZ472" s="33"/>
      <c r="BA472" s="33"/>
      <c r="BB472" s="33"/>
      <c r="BC472" s="33"/>
      <c r="BD472" s="33"/>
      <c r="BE472" s="33"/>
      <c r="BF472" s="33"/>
      <c r="BG472" s="33"/>
      <c r="BH472" s="33"/>
      <c r="BI472" s="33"/>
      <c r="BJ472" s="33"/>
      <c r="BK472" s="33"/>
      <c r="BL472" s="33"/>
    </row>
    <row r="473" spans="1:64" s="112" customFormat="1" ht="18" customHeight="1">
      <c r="B473" s="48" t="e">
        <f>VLOOKUP(A453,#REF!,53,FALSE)</f>
        <v>#REF!</v>
      </c>
      <c r="C473" s="48" t="e">
        <f>VLOOKUP(A453,#REF!,54,FALSE)</f>
        <v>#REF!</v>
      </c>
      <c r="D473" s="48" t="e">
        <f>VLOOKUP(A453,#REF!,55,FALSE)</f>
        <v>#REF!</v>
      </c>
      <c r="E473" s="48" t="e">
        <f>VLOOKUP(A453,#REF!,56,FALSE)</f>
        <v>#REF!</v>
      </c>
      <c r="F473" s="48" t="e">
        <f>VLOOKUP(A453,#REF!,57,FALSE)</f>
        <v>#REF!</v>
      </c>
      <c r="G473" s="48" t="e">
        <f>VLOOKUP(A453,#REF!,58,FALSE)</f>
        <v>#REF!</v>
      </c>
      <c r="H473" s="48" t="e">
        <f>VLOOKUP(A453,#REF!,59,FALSE)</f>
        <v>#REF!</v>
      </c>
      <c r="I473" s="48" t="e">
        <f>VLOOKUP(A453,#REF!,60,FALSE)</f>
        <v>#REF!</v>
      </c>
      <c r="J473" s="48" t="e">
        <f>VLOOKUP(A453,#REF!,61,FALSE)</f>
        <v>#REF!</v>
      </c>
      <c r="K473" s="48" t="e">
        <f>VLOOKUP(A453,#REF!,62,FALSE)</f>
        <v>#REF!</v>
      </c>
      <c r="L473" s="48" t="e">
        <f>VLOOKUP(A453,#REF!,63,FALSE)</f>
        <v>#REF!</v>
      </c>
      <c r="M473" s="48" t="e">
        <f>VLOOKUP(A453,#REF!,64,FALSE)</f>
        <v>#REF!</v>
      </c>
      <c r="N473" s="48" t="e">
        <f>VLOOKUP(A453,#REF!,65,FALSE)</f>
        <v>#REF!</v>
      </c>
      <c r="O473" s="48" t="e">
        <f>VLOOKUP(A453,#REF!,66,FALSE)</f>
        <v>#REF!</v>
      </c>
      <c r="P473" s="48" t="e">
        <f>VLOOKUP(A453,#REF!,67,FALSE)</f>
        <v>#REF!</v>
      </c>
      <c r="Q473" s="48" t="e">
        <f>VLOOKUP(A453,#REF!,68,FALSE)</f>
        <v>#REF!</v>
      </c>
      <c r="R473" s="48" t="e">
        <f>VLOOKUP(A453,#REF!,69,FALSE)</f>
        <v>#REF!</v>
      </c>
      <c r="S473" s="48" t="e">
        <f>VLOOKUP(A453,#REF!,70,FALSE)</f>
        <v>#REF!</v>
      </c>
      <c r="T473" s="48" t="e">
        <f>VLOOKUP(A453,#REF!,71,FALSE)</f>
        <v>#REF!</v>
      </c>
      <c r="U473" s="48" t="e">
        <f>VLOOKUP(A453,#REF!,72,FALSE)</f>
        <v>#REF!</v>
      </c>
      <c r="V473" s="48" t="e">
        <f>VLOOKUP(A453,#REF!,73,FALSE)</f>
        <v>#REF!</v>
      </c>
      <c r="W473" s="48" t="e">
        <f>VLOOKUP(A453,#REF!,74,FALSE)</f>
        <v>#REF!</v>
      </c>
      <c r="X473" s="48" t="e">
        <f>VLOOKUP(A453,#REF!,75,FALSE)</f>
        <v>#REF!</v>
      </c>
      <c r="Y473" s="48" t="e">
        <f>VLOOKUP(A453,#REF!,76,FALSE)</f>
        <v>#REF!</v>
      </c>
      <c r="Z473" s="48" t="e">
        <f>VLOOKUP(A453,#REF!,77,FALSE)</f>
        <v>#REF!</v>
      </c>
      <c r="AA473" s="48" t="e">
        <f>VLOOKUP(A453,#REF!,78,FALSE)</f>
        <v>#REF!</v>
      </c>
      <c r="AB473" s="48" t="e">
        <f>VLOOKUP(A453,#REF!,79,FALSE)</f>
        <v>#REF!</v>
      </c>
      <c r="AC473" s="48" t="e">
        <f>VLOOKUP(A453,#REF!,80,FALSE)</f>
        <v>#REF!</v>
      </c>
      <c r="AD473" s="48" t="e">
        <f>VLOOKUP(A453,#REF!,81,FALSE)</f>
        <v>#REF!</v>
      </c>
      <c r="AE473" s="48" t="e">
        <f>VLOOKUP(A453,#REF!,82,FALSE)</f>
        <v>#REF!</v>
      </c>
      <c r="AF473" s="48" t="e">
        <f>VLOOKUP(A453,#REF!,83,FALSE)</f>
        <v>#REF!</v>
      </c>
      <c r="AG473" s="114"/>
      <c r="AH473" s="114"/>
      <c r="AI473" s="114"/>
      <c r="AJ473" s="114"/>
      <c r="AK473" s="114"/>
      <c r="AL473" s="114"/>
      <c r="AM473" s="114"/>
      <c r="AN473" s="114"/>
      <c r="AO473" s="114"/>
      <c r="AP473" s="114"/>
      <c r="AQ473" s="114"/>
      <c r="AR473" s="114"/>
      <c r="AS473" s="114"/>
      <c r="AT473" s="114"/>
      <c r="AU473" s="114"/>
      <c r="AV473" s="114"/>
      <c r="AW473" s="114"/>
      <c r="AX473" s="114"/>
      <c r="AY473" s="114"/>
      <c r="AZ473" s="114"/>
      <c r="BA473" s="114"/>
      <c r="BB473" s="114"/>
      <c r="BC473" s="114"/>
      <c r="BD473" s="114"/>
      <c r="BE473" s="114"/>
      <c r="BF473" s="114"/>
      <c r="BG473" s="114"/>
      <c r="BH473" s="114"/>
      <c r="BI473" s="114"/>
      <c r="BJ473" s="114"/>
      <c r="BK473" s="114"/>
      <c r="BL473" s="114"/>
    </row>
    <row r="474" spans="1:64" s="66" customFormat="1" ht="18" customHeight="1">
      <c r="B474" s="48" t="e">
        <f>VLOOKUP(A453,#REF!,277,FALSE)</f>
        <v>#REF!</v>
      </c>
      <c r="C474" s="48" t="e">
        <f>VLOOKUP(A453,#REF!,279,FALSE)</f>
        <v>#REF!</v>
      </c>
      <c r="D474" s="48" t="e">
        <f>VLOOKUP(A453,#REF!,281,FALSE)</f>
        <v>#REF!</v>
      </c>
      <c r="E474" s="48" t="e">
        <f>VLOOKUP(A453,#REF!,283,FALSE)</f>
        <v>#REF!</v>
      </c>
      <c r="F474" s="48" t="e">
        <f>VLOOKUP(A453,#REF!,285,FALSE)</f>
        <v>#REF!</v>
      </c>
      <c r="G474" s="48" t="e">
        <f>VLOOKUP(A453,#REF!,287,FALSE)</f>
        <v>#REF!</v>
      </c>
      <c r="H474" s="48" t="e">
        <f>VLOOKUP(A453,#REF!,289,FALSE)</f>
        <v>#REF!</v>
      </c>
      <c r="I474" s="48" t="e">
        <f>VLOOKUP(A453,#REF!,291,FALSE)</f>
        <v>#REF!</v>
      </c>
      <c r="J474" s="48" t="e">
        <f>VLOOKUP(A453,#REF!,293,FALSE)</f>
        <v>#REF!</v>
      </c>
      <c r="K474" s="48" t="e">
        <f>VLOOKUP(A453,#REF!,295,FALSE)</f>
        <v>#REF!</v>
      </c>
      <c r="L474" s="48" t="e">
        <f>VLOOKUP(A453,#REF!,297,FALSE)</f>
        <v>#REF!</v>
      </c>
      <c r="M474" s="48" t="e">
        <f>VLOOKUP(A453,#REF!,299,FALSE)</f>
        <v>#REF!</v>
      </c>
      <c r="N474" s="48" t="e">
        <f>VLOOKUP(A453,#REF!,301,FALSE)</f>
        <v>#REF!</v>
      </c>
      <c r="O474" s="48" t="e">
        <f>VLOOKUP(A453,#REF!,303,FALSE)</f>
        <v>#REF!</v>
      </c>
      <c r="P474" s="48" t="e">
        <f>VLOOKUP(A453,#REF!,305,FALSE)</f>
        <v>#REF!</v>
      </c>
      <c r="Q474" s="48" t="e">
        <f>VLOOKUP(A453,#REF!,307,FALSE)</f>
        <v>#REF!</v>
      </c>
      <c r="R474" s="48" t="e">
        <f>VLOOKUP(A453,#REF!,309,FALSE)</f>
        <v>#REF!</v>
      </c>
      <c r="S474" s="48" t="e">
        <f>VLOOKUP(A453,#REF!,311,FALSE)</f>
        <v>#REF!</v>
      </c>
      <c r="T474" s="48" t="e">
        <f>VLOOKUP(A453,#REF!,313,FALSE)</f>
        <v>#REF!</v>
      </c>
      <c r="U474" s="48" t="e">
        <f>VLOOKUP(A453,#REF!,315,FALSE)</f>
        <v>#REF!</v>
      </c>
      <c r="V474" s="48" t="e">
        <f>VLOOKUP(A453,#REF!,317,FALSE)</f>
        <v>#REF!</v>
      </c>
      <c r="W474" s="48" t="e">
        <f>VLOOKUP(A453,#REF!,319,FALSE)</f>
        <v>#REF!</v>
      </c>
      <c r="X474" s="48" t="e">
        <f>VLOOKUP(A453,#REF!,321,FALSE)</f>
        <v>#REF!</v>
      </c>
      <c r="Y474" s="48" t="e">
        <f>VLOOKUP(A453,#REF!,323,FALSE)</f>
        <v>#REF!</v>
      </c>
      <c r="Z474" s="48" t="e">
        <f>VLOOKUP(A453,#REF!,325,FALSE)</f>
        <v>#REF!</v>
      </c>
      <c r="AA474" s="48" t="e">
        <f>VLOOKUP(A453,#REF!,327,FALSE)</f>
        <v>#REF!</v>
      </c>
      <c r="AB474" s="48" t="e">
        <f>VLOOKUP(A453,#REF!,329,FALSE)</f>
        <v>#REF!</v>
      </c>
      <c r="AC474" s="48" t="e">
        <f>VLOOKUP(A453,#REF!,331,FALSE)</f>
        <v>#REF!</v>
      </c>
      <c r="AD474" s="48" t="e">
        <f>VLOOKUP(A453,#REF!,333,FALSE)</f>
        <v>#REF!</v>
      </c>
      <c r="AE474" s="48" t="e">
        <f>VLOOKUP(A453,#REF!,335,FALSE)</f>
        <v>#REF!</v>
      </c>
      <c r="AF474" s="48" t="e">
        <f>VLOOKUP(A453,#REF!,337,FALSE)</f>
        <v>#REF!</v>
      </c>
      <c r="AG474" s="64"/>
      <c r="AH474" s="64"/>
      <c r="AI474" s="64"/>
      <c r="AJ474" s="64"/>
      <c r="AK474" s="64"/>
      <c r="AL474" s="64"/>
      <c r="AM474" s="64"/>
      <c r="AN474" s="64"/>
      <c r="AO474" s="64"/>
      <c r="AP474" s="64"/>
      <c r="AQ474" s="64"/>
      <c r="AR474" s="64"/>
      <c r="AS474" s="64"/>
      <c r="AT474" s="64"/>
      <c r="AU474" s="64"/>
      <c r="AV474" s="64"/>
      <c r="AW474" s="64"/>
      <c r="AX474" s="64"/>
      <c r="AY474" s="64"/>
      <c r="AZ474" s="64"/>
      <c r="BA474" s="64"/>
      <c r="BB474" s="64"/>
      <c r="BC474" s="64"/>
      <c r="BD474" s="64"/>
      <c r="BE474" s="64"/>
      <c r="BF474" s="64"/>
      <c r="BG474" s="64"/>
      <c r="BH474" s="64"/>
      <c r="BI474" s="64"/>
      <c r="BJ474" s="64"/>
      <c r="BK474" s="64"/>
      <c r="BL474" s="64"/>
    </row>
    <row r="475" spans="1:64" s="64" customFormat="1" ht="18" customHeight="1">
      <c r="B475" s="980"/>
      <c r="C475" s="980"/>
      <c r="D475" s="980"/>
      <c r="E475" s="980"/>
      <c r="F475" s="980"/>
      <c r="G475" s="980"/>
      <c r="H475" s="980"/>
      <c r="I475" s="980"/>
      <c r="J475" s="980"/>
      <c r="K475" s="980"/>
      <c r="L475" s="980"/>
      <c r="M475" s="980"/>
      <c r="N475" s="980"/>
      <c r="O475" s="980"/>
      <c r="P475" s="980"/>
      <c r="Q475" s="980"/>
      <c r="R475" s="980"/>
      <c r="S475" s="980"/>
      <c r="T475" s="980"/>
      <c r="U475" s="980"/>
      <c r="V475" s="980"/>
      <c r="W475" s="980"/>
      <c r="X475" s="980"/>
      <c r="Y475" s="980"/>
      <c r="Z475" s="980"/>
      <c r="AA475" s="980"/>
      <c r="AB475" s="980"/>
      <c r="AC475" s="980"/>
      <c r="AD475" s="980"/>
      <c r="AE475" s="980"/>
      <c r="AF475" s="980"/>
    </row>
    <row r="476" spans="1:64" ht="18" customHeight="1">
      <c r="B476" s="880" t="s">
        <v>826</v>
      </c>
      <c r="C476" s="880"/>
      <c r="D476" s="880"/>
      <c r="E476" s="880"/>
      <c r="F476" s="880"/>
      <c r="G476" s="880"/>
      <c r="H476" s="880"/>
      <c r="I476" s="880"/>
      <c r="J476" s="880"/>
      <c r="K476" s="880"/>
      <c r="L476" s="880"/>
      <c r="M476" s="880"/>
      <c r="N476" s="880"/>
      <c r="O476" s="880"/>
      <c r="P476" s="880"/>
      <c r="Q476" s="880"/>
      <c r="R476" s="880"/>
      <c r="S476" s="880"/>
      <c r="T476" s="880"/>
      <c r="U476" s="880"/>
      <c r="V476" s="880"/>
      <c r="W476" s="880"/>
      <c r="X476" s="880"/>
      <c r="Y476" s="880"/>
      <c r="Z476" s="880"/>
      <c r="AA476" s="880"/>
      <c r="AB476" s="880"/>
      <c r="AC476" s="880"/>
      <c r="AD476" s="880"/>
      <c r="AE476" s="880"/>
      <c r="AF476" s="880"/>
      <c r="AG476" s="33"/>
    </row>
    <row r="477" spans="1:64" ht="18" customHeight="1">
      <c r="B477" s="15" t="s">
        <v>80</v>
      </c>
      <c r="C477" s="16"/>
      <c r="D477" s="16"/>
      <c r="E477" s="16"/>
      <c r="F477" s="16"/>
      <c r="G477" s="216"/>
      <c r="H477" s="201"/>
      <c r="I477" s="201"/>
      <c r="J477" s="201"/>
      <c r="K477" s="202"/>
      <c r="L477" s="201"/>
      <c r="M477" s="201"/>
      <c r="N477" s="201"/>
      <c r="O477" s="270"/>
      <c r="P477" s="270"/>
      <c r="Q477" s="201"/>
      <c r="R477" s="201"/>
      <c r="S477" s="201"/>
      <c r="T477" s="201"/>
      <c r="U477" s="201"/>
      <c r="V477" s="201"/>
      <c r="W477" s="270"/>
      <c r="X477" s="984" t="str">
        <f>X452</f>
        <v>វិច្ឆិកា ឆ្នាំ ២០២៣</v>
      </c>
      <c r="Y477" s="985"/>
      <c r="Z477" s="985"/>
      <c r="AA477" s="985"/>
      <c r="AB477" s="985"/>
      <c r="AC477" s="985"/>
      <c r="AD477" s="985"/>
      <c r="AE477" s="985"/>
      <c r="AF477" s="986"/>
      <c r="AG477" s="33"/>
    </row>
    <row r="478" spans="1:64" ht="18" customHeight="1">
      <c r="A478" s="140" t="e">
        <f>#REF!</f>
        <v>#REF!</v>
      </c>
      <c r="B478" s="20" t="s">
        <v>176</v>
      </c>
      <c r="C478" s="3"/>
      <c r="D478" s="3"/>
      <c r="E478" s="3"/>
      <c r="F478" s="3"/>
      <c r="G478" s="217"/>
      <c r="H478" s="271"/>
      <c r="I478" s="217"/>
      <c r="J478" s="271"/>
      <c r="K478" s="991" t="e">
        <f>VLOOKUP(A478,'Payroll master 总表'!B:AY,3,FALSE)</f>
        <v>#REF!</v>
      </c>
      <c r="L478" s="992"/>
      <c r="M478" s="992"/>
      <c r="N478" s="993"/>
      <c r="O478" s="272" t="s">
        <v>183</v>
      </c>
      <c r="P478" s="273"/>
      <c r="Q478" s="203"/>
      <c r="R478" s="203"/>
      <c r="S478" s="203"/>
      <c r="T478" s="994" t="e">
        <f>#REF!</f>
        <v>#REF!</v>
      </c>
      <c r="U478" s="994"/>
      <c r="V478" s="217"/>
      <c r="W478" s="274"/>
      <c r="X478" s="275" t="s">
        <v>279</v>
      </c>
      <c r="Y478" s="203"/>
      <c r="Z478" s="203"/>
      <c r="AA478" s="203"/>
      <c r="AB478" s="227"/>
      <c r="AC478" s="75"/>
      <c r="AD478" s="139" t="e">
        <f>VLOOKUP(A478,'Payroll master 总表'!B:AY,39,FALSE)</f>
        <v>#REF!</v>
      </c>
      <c r="AE478" s="23" t="s">
        <v>82</v>
      </c>
      <c r="AF478" s="244"/>
      <c r="AG478" s="33"/>
    </row>
    <row r="479" spans="1:64" ht="18" customHeight="1">
      <c r="B479" s="55" t="s">
        <v>177</v>
      </c>
      <c r="C479" s="28"/>
      <c r="D479" s="28"/>
      <c r="E479" s="28"/>
      <c r="F479" s="21"/>
      <c r="G479" s="206"/>
      <c r="H479" s="206"/>
      <c r="I479" s="206"/>
      <c r="J479" s="206"/>
      <c r="K479" s="995" t="e">
        <f>VLOOKUP(A478,'Payroll master 总表'!B:AY,1,FALSE)</f>
        <v>#REF!</v>
      </c>
      <c r="L479" s="996"/>
      <c r="M479" s="206"/>
      <c r="N479" s="208"/>
      <c r="O479" s="276" t="s">
        <v>184</v>
      </c>
      <c r="P479" s="273"/>
      <c r="Q479" s="218"/>
      <c r="R479" s="218"/>
      <c r="S479" s="218"/>
      <c r="U479" s="222" t="e">
        <f>VLOOKUP(A478,'Payroll master 总表'!B:AY,15,FALSE)</f>
        <v>#REF!</v>
      </c>
      <c r="V479" s="222"/>
      <c r="W479" s="208"/>
      <c r="X479" s="278" t="s">
        <v>187</v>
      </c>
      <c r="Y479" s="218"/>
      <c r="Z479" s="218"/>
      <c r="AA479" s="218"/>
      <c r="AB479" s="209"/>
      <c r="AC479" s="26"/>
      <c r="AD479" s="139" t="e">
        <f>VLOOKUP(A478,'Payroll master 总表'!B:AY,35,FALSE)</f>
        <v>#REF!</v>
      </c>
      <c r="AE479" s="23" t="s">
        <v>82</v>
      </c>
      <c r="AF479" s="103"/>
      <c r="AG479" s="33"/>
    </row>
    <row r="480" spans="1:64" ht="18" customHeight="1">
      <c r="B480" s="24" t="s">
        <v>178</v>
      </c>
      <c r="C480" s="22"/>
      <c r="D480" s="25"/>
      <c r="E480" s="21"/>
      <c r="F480" s="21"/>
      <c r="G480" s="206"/>
      <c r="H480" s="206"/>
      <c r="I480" s="206"/>
      <c r="J480" s="206"/>
      <c r="K480" s="995" t="e">
        <f>VLOOKUP(A478,'Payroll master 总表'!B:AY,5,FALSE)</f>
        <v>#REF!</v>
      </c>
      <c r="L480" s="996"/>
      <c r="M480" s="206"/>
      <c r="N480" s="208"/>
      <c r="O480" s="205" t="s">
        <v>198</v>
      </c>
      <c r="P480" s="273"/>
      <c r="Q480" s="218"/>
      <c r="R480" s="218"/>
      <c r="S480" s="218"/>
      <c r="T480" s="206"/>
      <c r="U480" s="997" t="e">
        <f>VLOOKUP(A478,'Payroll master 总表'!B:AY,8,FALSE)</f>
        <v>#REF!</v>
      </c>
      <c r="V480" s="997"/>
      <c r="W480" s="998"/>
      <c r="X480" s="278" t="s">
        <v>185</v>
      </c>
      <c r="Y480" s="218"/>
      <c r="Z480" s="218"/>
      <c r="AA480" s="218"/>
      <c r="AB480" s="209"/>
      <c r="AC480" s="26"/>
      <c r="AD480" s="139" t="e">
        <f>VLOOKUP(A478,'Payroll master 总表'!B:AY,34,FALSE)</f>
        <v>#REF!</v>
      </c>
      <c r="AE480" s="23" t="s">
        <v>82</v>
      </c>
      <c r="AF480" s="103"/>
      <c r="AG480" s="33"/>
    </row>
    <row r="481" spans="2:64" ht="18" customHeight="1">
      <c r="B481" s="58"/>
      <c r="C481" s="28"/>
      <c r="D481" s="28"/>
      <c r="E481" s="28"/>
      <c r="F481" s="28"/>
      <c r="G481" s="206"/>
      <c r="H481" s="206"/>
      <c r="I481" s="206"/>
      <c r="J481" s="206"/>
      <c r="K481" s="280"/>
      <c r="L481" s="281" t="s">
        <v>76</v>
      </c>
      <c r="M481" s="206"/>
      <c r="N481" s="208"/>
      <c r="O481" s="278" t="s">
        <v>199</v>
      </c>
      <c r="P481" s="273"/>
      <c r="Q481" s="218"/>
      <c r="R481" s="218"/>
      <c r="S481" s="218"/>
      <c r="T481" s="218"/>
      <c r="U481" s="218"/>
      <c r="V481" s="218"/>
      <c r="W481" s="230"/>
      <c r="X481" s="278" t="s">
        <v>753</v>
      </c>
      <c r="Y481" s="218"/>
      <c r="Z481" s="218"/>
      <c r="AA481" s="218"/>
      <c r="AB481" s="209"/>
      <c r="AC481" s="26"/>
      <c r="AD481" s="139" t="e">
        <f>VLOOKUP(A478,'Payroll master 总表'!B:AY,33,FALSE)</f>
        <v>#REF!</v>
      </c>
      <c r="AE481" s="23" t="s">
        <v>82</v>
      </c>
      <c r="AF481" s="103"/>
      <c r="AG481" s="33"/>
    </row>
    <row r="482" spans="2:64" ht="18" customHeight="1">
      <c r="B482" s="54" t="s">
        <v>196</v>
      </c>
      <c r="C482" s="28"/>
      <c r="D482" s="28"/>
      <c r="E482" s="28"/>
      <c r="F482" s="28"/>
      <c r="G482" s="206"/>
      <c r="H482" s="206"/>
      <c r="I482" s="206"/>
      <c r="J482" s="206"/>
      <c r="K482" s="280"/>
      <c r="L482" s="282" t="e">
        <f>VLOOKUP(A478,'Payroll master 总表'!B:AY,18,FALSE)</f>
        <v>#REF!</v>
      </c>
      <c r="M482" s="206"/>
      <c r="N482" s="208"/>
      <c r="O482" s="283"/>
      <c r="P482" s="273"/>
      <c r="Q482" s="223"/>
      <c r="R482" s="987" t="e">
        <f>U479/26*L482</f>
        <v>#REF!</v>
      </c>
      <c r="S482" s="987"/>
      <c r="T482" s="284" t="s">
        <v>82</v>
      </c>
      <c r="U482" s="223"/>
      <c r="V482" s="223"/>
      <c r="W482" s="285"/>
      <c r="X482" s="278" t="s">
        <v>186</v>
      </c>
      <c r="Y482" s="218"/>
      <c r="Z482" s="218"/>
      <c r="AA482" s="218"/>
      <c r="AB482" s="209"/>
      <c r="AC482" s="26"/>
      <c r="AD482" s="139" t="e">
        <f>VLOOKUP(A478,'Payroll master 总表'!B:AY,37,FALSE)+'Payroll master 总表'!AM27</f>
        <v>#REF!</v>
      </c>
      <c r="AE482" s="23" t="s">
        <v>82</v>
      </c>
      <c r="AF482" s="103"/>
      <c r="AG482" s="33"/>
    </row>
    <row r="483" spans="2:64" ht="18" customHeight="1">
      <c r="B483" s="27" t="s">
        <v>528</v>
      </c>
      <c r="C483" s="28"/>
      <c r="D483" s="28"/>
      <c r="E483" s="28"/>
      <c r="F483" s="28"/>
      <c r="G483" s="206"/>
      <c r="H483" s="206"/>
      <c r="I483" s="206"/>
      <c r="J483" s="206"/>
      <c r="K483" s="280"/>
      <c r="L483" s="282" t="e">
        <f>VLOOKUP(A478,'Payroll master 总表'!B:AY,21,FALSE)</f>
        <v>#REF!</v>
      </c>
      <c r="M483" s="206"/>
      <c r="N483" s="208"/>
      <c r="O483" s="283"/>
      <c r="P483" s="273"/>
      <c r="Q483" s="223"/>
      <c r="R483" s="987" t="e">
        <f>VLOOKUP(A478,'Payroll master 总表'!B:AY,29,FALSE)</f>
        <v>#REF!</v>
      </c>
      <c r="S483" s="987"/>
      <c r="T483" s="284" t="s">
        <v>82</v>
      </c>
      <c r="U483" s="223"/>
      <c r="V483" s="223"/>
      <c r="W483" s="285"/>
      <c r="X483" s="278" t="s">
        <v>455</v>
      </c>
      <c r="Y483" s="218"/>
      <c r="Z483" s="218"/>
      <c r="AA483" s="218"/>
      <c r="AB483" s="209"/>
      <c r="AC483" s="26"/>
      <c r="AD483" s="139" t="e">
        <f>VLOOKUP(A478,'Payroll master 总表'!B:AY,32,FALSE)</f>
        <v>#REF!</v>
      </c>
      <c r="AE483" s="23" t="s">
        <v>82</v>
      </c>
      <c r="AF483" s="103"/>
      <c r="AG483" s="33"/>
    </row>
    <row r="484" spans="2:64" ht="18" customHeight="1">
      <c r="B484" s="58" t="s">
        <v>534</v>
      </c>
      <c r="C484" s="28"/>
      <c r="D484" s="28"/>
      <c r="E484" s="28"/>
      <c r="F484" s="28"/>
      <c r="G484" s="206"/>
      <c r="H484" s="206"/>
      <c r="I484" s="206"/>
      <c r="J484" s="206"/>
      <c r="K484" s="280"/>
      <c r="L484" s="282" t="e">
        <f>VLOOKUP(A478,'Payroll master 总表'!B:AY,20,FALSE)</f>
        <v>#REF!</v>
      </c>
      <c r="M484" s="206"/>
      <c r="N484" s="208"/>
      <c r="O484" s="283"/>
      <c r="P484" s="273"/>
      <c r="Q484" s="223"/>
      <c r="R484" s="987" t="e">
        <f>VLOOKUP(A478,'Payroll master 总表'!B:AY,27,FALSE)</f>
        <v>#REF!</v>
      </c>
      <c r="S484" s="987"/>
      <c r="T484" s="284" t="s">
        <v>82</v>
      </c>
      <c r="U484" s="223"/>
      <c r="V484" s="223"/>
      <c r="W484" s="285"/>
      <c r="X484" s="278" t="s">
        <v>189</v>
      </c>
      <c r="Y484" s="218"/>
      <c r="Z484" s="218"/>
      <c r="AA484" s="218"/>
      <c r="AB484" s="209"/>
      <c r="AC484" s="26"/>
      <c r="AD484" s="139" t="e">
        <f>VLOOKUP(A478,'Payroll master 总表'!B:AY,31,FALSE)</f>
        <v>#REF!</v>
      </c>
      <c r="AE484" s="23" t="s">
        <v>82</v>
      </c>
      <c r="AF484" s="103"/>
      <c r="AG484" s="33"/>
    </row>
    <row r="485" spans="2:64" ht="18" customHeight="1">
      <c r="B485" s="58" t="s">
        <v>195</v>
      </c>
      <c r="C485" s="28"/>
      <c r="D485" s="28"/>
      <c r="E485" s="28"/>
      <c r="F485" s="28"/>
      <c r="G485" s="206"/>
      <c r="H485" s="206"/>
      <c r="I485" s="206"/>
      <c r="J485" s="206"/>
      <c r="K485" s="280"/>
      <c r="L485" s="282" t="e">
        <f>VLOOKUP(A478,'Payroll master 总表'!B:AY,17,FALSE)</f>
        <v>#REF!</v>
      </c>
      <c r="M485" s="206"/>
      <c r="N485" s="208"/>
      <c r="O485" s="283"/>
      <c r="P485" s="273"/>
      <c r="Q485" s="223"/>
      <c r="R485" s="987" t="e">
        <f>U479/26*L485</f>
        <v>#REF!</v>
      </c>
      <c r="S485" s="987"/>
      <c r="T485" s="284" t="s">
        <v>82</v>
      </c>
      <c r="U485" s="223"/>
      <c r="V485" s="223"/>
      <c r="W485" s="285"/>
      <c r="X485" s="278" t="s">
        <v>188</v>
      </c>
      <c r="Y485" s="218"/>
      <c r="Z485" s="218"/>
      <c r="AA485" s="218"/>
      <c r="AB485" s="209"/>
      <c r="AC485" s="26"/>
      <c r="AD485" s="139" t="e">
        <f>VLOOKUP(A478,'Payroll master 总表'!B:AY,36,FALSE)</f>
        <v>#REF!</v>
      </c>
      <c r="AE485" s="23" t="s">
        <v>82</v>
      </c>
      <c r="AF485" s="103"/>
      <c r="AG485" s="33"/>
    </row>
    <row r="486" spans="2:64" ht="18" customHeight="1">
      <c r="B486" s="27" t="s">
        <v>179</v>
      </c>
      <c r="C486" s="28"/>
      <c r="D486" s="28"/>
      <c r="E486" s="28"/>
      <c r="F486" s="28"/>
      <c r="G486" s="218"/>
      <c r="H486" s="218"/>
      <c r="I486" s="218"/>
      <c r="J486" s="206"/>
      <c r="K486" s="280"/>
      <c r="L486" s="286"/>
      <c r="M486" s="206"/>
      <c r="N486" s="208"/>
      <c r="O486" s="283"/>
      <c r="P486" s="273"/>
      <c r="Q486" s="223"/>
      <c r="R486" s="987" t="e">
        <f>SUM(R482:S485)</f>
        <v>#REF!</v>
      </c>
      <c r="S486" s="987"/>
      <c r="T486" s="284" t="s">
        <v>82</v>
      </c>
      <c r="U486" s="223"/>
      <c r="V486" s="223"/>
      <c r="W486" s="285"/>
      <c r="X486" s="278" t="s">
        <v>190</v>
      </c>
      <c r="Y486" s="218"/>
      <c r="Z486" s="218"/>
      <c r="AA486" s="218"/>
      <c r="AB486" s="209"/>
      <c r="AC486" s="988" t="e">
        <f>R486+R488+R489+R490+AD478+AD479+AD480+AD481+AD482+AD483+AD484+AD485</f>
        <v>#REF!</v>
      </c>
      <c r="AD486" s="989"/>
      <c r="AF486" s="103"/>
      <c r="AG486" s="33"/>
    </row>
    <row r="487" spans="2:64" ht="18" customHeight="1">
      <c r="B487" s="58" t="s">
        <v>197</v>
      </c>
      <c r="C487" s="28"/>
      <c r="D487" s="28"/>
      <c r="E487" s="28"/>
      <c r="F487" s="28"/>
      <c r="G487" s="206"/>
      <c r="H487" s="206"/>
      <c r="I487" s="206"/>
      <c r="J487" s="206"/>
      <c r="K487" s="280"/>
      <c r="L487" s="287" t="s">
        <v>77</v>
      </c>
      <c r="M487" s="288"/>
      <c r="N487" s="211"/>
      <c r="O487" s="278" t="s">
        <v>199</v>
      </c>
      <c r="P487" s="210"/>
      <c r="Q487" s="210"/>
      <c r="R487" s="210"/>
      <c r="S487" s="210"/>
      <c r="T487" s="210"/>
      <c r="U487" s="210"/>
      <c r="V487" s="210"/>
      <c r="W487" s="289"/>
      <c r="X487" s="278" t="s">
        <v>433</v>
      </c>
      <c r="Y487" s="218"/>
      <c r="Z487" s="230"/>
      <c r="AA487" s="290"/>
      <c r="AB487" s="228"/>
      <c r="AC487" s="135" t="e">
        <f>VLOOKUP(A478,'Payroll master 总表'!B:AY,45,FALSE)</f>
        <v>#REF!</v>
      </c>
      <c r="AE487" s="61"/>
      <c r="AF487" s="245"/>
      <c r="AG487" s="33"/>
    </row>
    <row r="488" spans="2:64" ht="18" customHeight="1">
      <c r="B488" s="58" t="s">
        <v>180</v>
      </c>
      <c r="C488" s="28"/>
      <c r="D488" s="28"/>
      <c r="E488" s="28"/>
      <c r="F488" s="28"/>
      <c r="G488" s="206"/>
      <c r="H488" s="206"/>
      <c r="I488" s="206"/>
      <c r="J488" s="206"/>
      <c r="K488" s="280"/>
      <c r="L488" s="282" t="e">
        <f>VLOOKUP(A478,'Payroll master 总表'!B:AY,19,FALSE)</f>
        <v>#REF!</v>
      </c>
      <c r="M488" s="206"/>
      <c r="N488" s="208"/>
      <c r="O488" s="283"/>
      <c r="P488" s="273"/>
      <c r="Q488" s="224"/>
      <c r="R488" s="990" t="e">
        <f>VLOOKUP(A478,'Payroll master 总表'!B:AY,26,FALSE)</f>
        <v>#REF!</v>
      </c>
      <c r="S488" s="990"/>
      <c r="T488" s="224" t="s">
        <v>82</v>
      </c>
      <c r="U488" s="224"/>
      <c r="V488" s="224"/>
      <c r="W488" s="228"/>
      <c r="X488" s="278" t="s">
        <v>861</v>
      </c>
      <c r="Y488" s="218"/>
      <c r="Z488" s="230"/>
      <c r="AB488" s="224"/>
      <c r="AD488" s="57"/>
      <c r="AE488" s="999" t="e">
        <f>VLOOKUP(A478,'Payroll master 总表'!B:AY,42,FALSE)</f>
        <v>#REF!</v>
      </c>
      <c r="AF488" s="1000"/>
      <c r="AG488" s="33"/>
    </row>
    <row r="489" spans="2:64" ht="18" customHeight="1">
      <c r="B489" s="58" t="s">
        <v>181</v>
      </c>
      <c r="C489" s="28"/>
      <c r="D489" s="28"/>
      <c r="E489" s="28"/>
      <c r="F489" s="28"/>
      <c r="G489" s="206"/>
      <c r="H489" s="206"/>
      <c r="I489" s="206"/>
      <c r="J489" s="206"/>
      <c r="K489" s="280"/>
      <c r="L489" s="282" t="e">
        <f>VLOOKUP(A478,'Payroll master 总表'!B:AY,22,FALSE)</f>
        <v>#REF!</v>
      </c>
      <c r="M489" s="206"/>
      <c r="N489" s="208"/>
      <c r="O489" s="283"/>
      <c r="P489" s="273"/>
      <c r="Q489" s="224"/>
      <c r="R489" s="990" t="e">
        <f>VLOOKUP(A478,'Payroll master 总表'!B:AY,28,FALSE)</f>
        <v>#REF!</v>
      </c>
      <c r="S489" s="990"/>
      <c r="T489" s="224" t="s">
        <v>82</v>
      </c>
      <c r="U489" s="224"/>
      <c r="V489" s="224"/>
      <c r="W489" s="228"/>
      <c r="X489" s="291" t="s">
        <v>244</v>
      </c>
      <c r="Y489" s="218"/>
      <c r="Z489" s="218"/>
      <c r="AA489" s="230"/>
      <c r="AB489" s="229"/>
      <c r="AC489" s="76"/>
      <c r="AD489" s="57" t="e">
        <f>VLOOKUP(A478,'Payroll master 总表'!B:AY,44,FALSE)</f>
        <v>#REF!</v>
      </c>
      <c r="AE489" s="541"/>
      <c r="AF489" s="542"/>
      <c r="AG489" s="33"/>
    </row>
    <row r="490" spans="2:64" ht="18" customHeight="1">
      <c r="B490" s="59" t="s">
        <v>182</v>
      </c>
      <c r="C490" s="56"/>
      <c r="D490" s="56"/>
      <c r="E490" s="56"/>
      <c r="F490" s="56"/>
      <c r="G490" s="219"/>
      <c r="H490" s="219"/>
      <c r="I490" s="219"/>
      <c r="J490" s="219"/>
      <c r="K490" s="292"/>
      <c r="L490" s="293" t="e">
        <f>VLOOKUP(A478,'Payroll master 总表'!B:AY,23,FALSE)</f>
        <v>#REF!</v>
      </c>
      <c r="M490" s="219"/>
      <c r="N490" s="212"/>
      <c r="O490" s="294"/>
      <c r="P490" s="295"/>
      <c r="Q490" s="225"/>
      <c r="R490" s="981" t="e">
        <f>VLOOKUP(A478,'Payroll master 总表'!B:AY,30,FALSE)</f>
        <v>#REF!</v>
      </c>
      <c r="S490" s="981"/>
      <c r="T490" s="225" t="s">
        <v>82</v>
      </c>
      <c r="U490" s="225"/>
      <c r="V490" s="225"/>
      <c r="W490" s="225"/>
      <c r="X490" s="278" t="s">
        <v>194</v>
      </c>
      <c r="Y490" s="218"/>
      <c r="Z490" s="218"/>
      <c r="AA490" s="218"/>
      <c r="AB490" s="230"/>
      <c r="AC490" s="26"/>
      <c r="AD490" s="57" t="e">
        <f>AE488+AD489</f>
        <v>#REF!</v>
      </c>
      <c r="AE490" s="49"/>
      <c r="AF490" s="73"/>
      <c r="AG490" s="33"/>
    </row>
    <row r="491" spans="2:64" ht="18" customHeight="1">
      <c r="B491" s="29"/>
      <c r="C491" s="30"/>
      <c r="D491" s="31"/>
      <c r="E491" s="30"/>
      <c r="F491" s="32"/>
      <c r="G491" s="220"/>
      <c r="H491" s="220"/>
      <c r="I491" s="220"/>
      <c r="J491" s="220"/>
      <c r="S491" s="220"/>
      <c r="T491" s="220"/>
      <c r="U491" s="220"/>
      <c r="X491" s="297" t="s">
        <v>191</v>
      </c>
      <c r="Y491" s="218"/>
      <c r="Z491" s="218"/>
      <c r="AA491" s="218"/>
      <c r="AB491" s="230"/>
      <c r="AC491" s="982" t="e">
        <f>ROUND((AC486-AD490-AC487),2)</f>
        <v>#REF!</v>
      </c>
      <c r="AD491" s="983"/>
      <c r="AE491" s="49"/>
      <c r="AF491" s="73"/>
      <c r="AG491" s="33"/>
    </row>
    <row r="492" spans="2:64" ht="18" customHeight="1">
      <c r="B492" s="35" t="s">
        <v>78</v>
      </c>
      <c r="C492" s="36"/>
      <c r="D492" s="36"/>
      <c r="E492" s="36"/>
      <c r="F492" s="36"/>
      <c r="G492" s="221"/>
      <c r="H492" s="221"/>
      <c r="I492" s="220"/>
      <c r="J492" s="220"/>
      <c r="S492" s="220"/>
      <c r="T492" s="220"/>
      <c r="U492" s="220"/>
      <c r="X492" s="298" t="s">
        <v>432</v>
      </c>
      <c r="Y492" s="299"/>
      <c r="Z492" s="280"/>
      <c r="AA492" s="206"/>
      <c r="AB492" s="231"/>
      <c r="AC492" s="63" t="e">
        <f>INT(AC491)</f>
        <v>#REF!</v>
      </c>
      <c r="AE492" s="62"/>
      <c r="AF492" s="80"/>
      <c r="AG492" s="33"/>
    </row>
    <row r="493" spans="2:64" ht="18" customHeight="1">
      <c r="B493" s="37"/>
      <c r="C493" s="38"/>
      <c r="D493" s="39"/>
      <c r="E493" s="38"/>
      <c r="F493" s="38"/>
      <c r="G493" s="202"/>
      <c r="H493" s="202"/>
      <c r="I493" s="220"/>
      <c r="J493" s="220"/>
      <c r="S493" s="220"/>
      <c r="T493" s="220"/>
      <c r="U493" s="220"/>
      <c r="X493" s="300" t="s">
        <v>192</v>
      </c>
      <c r="Y493" s="301"/>
      <c r="Z493" s="302"/>
      <c r="AA493" s="219"/>
      <c r="AB493" s="232"/>
      <c r="AC493" s="77" t="e">
        <f>ROUND((MOD(AC491,1)*4000),-2)</f>
        <v>#REF!</v>
      </c>
      <c r="AD493" s="45"/>
      <c r="AE493" s="45"/>
      <c r="AF493" s="81"/>
      <c r="AG493" s="33"/>
    </row>
    <row r="494" spans="2:64" ht="18" customHeight="1">
      <c r="B494" s="29"/>
      <c r="C494" s="30"/>
      <c r="D494" s="31"/>
      <c r="E494" s="30"/>
      <c r="F494" s="30"/>
      <c r="G494" s="220"/>
      <c r="H494" s="220"/>
      <c r="I494" s="220"/>
      <c r="J494" s="220"/>
      <c r="S494" s="220"/>
      <c r="T494" s="220"/>
      <c r="U494" s="220"/>
      <c r="Y494" s="221"/>
      <c r="Z494" s="303"/>
      <c r="AB494" s="233"/>
      <c r="AD494" s="82"/>
      <c r="AE494" s="82"/>
      <c r="AF494" s="84"/>
      <c r="AG494" s="33"/>
    </row>
    <row r="495" spans="2:64" ht="18" customHeight="1">
      <c r="B495" s="40" t="s">
        <v>79</v>
      </c>
      <c r="C495" s="41"/>
      <c r="D495" s="41"/>
      <c r="E495" s="41"/>
      <c r="AF495" s="101"/>
      <c r="AG495" s="33"/>
    </row>
    <row r="496" spans="2:64" s="10" customFormat="1" ht="18" customHeight="1">
      <c r="B496" s="237">
        <v>1</v>
      </c>
      <c r="C496" s="236">
        <v>2</v>
      </c>
      <c r="D496" s="236">
        <v>3</v>
      </c>
      <c r="E496" s="236">
        <v>4</v>
      </c>
      <c r="F496" s="670">
        <v>5</v>
      </c>
      <c r="G496" s="669">
        <v>6</v>
      </c>
      <c r="H496" s="237">
        <v>7</v>
      </c>
      <c r="I496" s="237">
        <v>8</v>
      </c>
      <c r="J496" s="670">
        <v>9</v>
      </c>
      <c r="K496" s="236">
        <v>10</v>
      </c>
      <c r="L496" s="236">
        <v>11</v>
      </c>
      <c r="M496" s="670">
        <v>12</v>
      </c>
      <c r="N496" s="669">
        <v>13</v>
      </c>
      <c r="O496" s="236">
        <v>14</v>
      </c>
      <c r="P496" s="237">
        <v>15</v>
      </c>
      <c r="Q496" s="236">
        <v>16</v>
      </c>
      <c r="R496" s="236">
        <v>17</v>
      </c>
      <c r="S496" s="236">
        <v>18</v>
      </c>
      <c r="T496" s="670">
        <v>19</v>
      </c>
      <c r="U496" s="669">
        <v>20</v>
      </c>
      <c r="V496" s="236">
        <v>21</v>
      </c>
      <c r="W496" s="237">
        <v>22</v>
      </c>
      <c r="X496" s="236">
        <v>23</v>
      </c>
      <c r="Y496" s="237">
        <v>24</v>
      </c>
      <c r="Z496" s="236">
        <v>25</v>
      </c>
      <c r="AA496" s="670">
        <v>26</v>
      </c>
      <c r="AB496" s="697">
        <v>27</v>
      </c>
      <c r="AC496" s="670">
        <v>28</v>
      </c>
      <c r="AD496" s="237">
        <v>29</v>
      </c>
      <c r="AE496" s="236">
        <v>30</v>
      </c>
      <c r="AF496" s="236">
        <v>31</v>
      </c>
      <c r="AG496" s="11"/>
      <c r="AH496" s="11"/>
      <c r="AI496" s="11"/>
      <c r="AJ496" s="11"/>
      <c r="AK496" s="11"/>
      <c r="AL496" s="11"/>
      <c r="AM496" s="11"/>
      <c r="AN496" s="11"/>
      <c r="AO496" s="11"/>
      <c r="AP496" s="11"/>
      <c r="AQ496" s="11"/>
      <c r="AR496" s="11"/>
      <c r="AS496" s="11"/>
      <c r="AT496" s="11"/>
      <c r="AU496" s="11"/>
      <c r="AV496" s="11"/>
      <c r="AW496" s="11"/>
      <c r="AX496" s="11"/>
      <c r="AY496" s="11"/>
      <c r="AZ496" s="11"/>
      <c r="BA496" s="11"/>
      <c r="BB496" s="11"/>
      <c r="BC496" s="11"/>
      <c r="BD496" s="11"/>
      <c r="BE496" s="11"/>
      <c r="BF496" s="11"/>
      <c r="BG496" s="11"/>
      <c r="BH496" s="11"/>
      <c r="BI496" s="11"/>
      <c r="BJ496" s="11"/>
      <c r="BK496" s="11"/>
      <c r="BL496" s="11"/>
    </row>
    <row r="497" spans="1:64" ht="18" customHeight="1">
      <c r="B497" s="48" t="e">
        <f>VLOOKUP(A478,#REF!,276,FALSE)</f>
        <v>#REF!</v>
      </c>
      <c r="C497" s="48" t="e">
        <f>VLOOKUP(A478,#REF!,278,FALSE)</f>
        <v>#REF!</v>
      </c>
      <c r="D497" s="48" t="e">
        <f>VLOOKUP(A478,#REF!,280,FALSE)</f>
        <v>#REF!</v>
      </c>
      <c r="E497" s="48" t="e">
        <f>VLOOKUP(A478,#REF!,282,FALSE)</f>
        <v>#REF!</v>
      </c>
      <c r="F497" s="48" t="e">
        <f>VLOOKUP(A478,#REF!,284,FALSE)</f>
        <v>#REF!</v>
      </c>
      <c r="G497" s="48" t="e">
        <f>VLOOKUP(A478,#REF!,286,FALSE)</f>
        <v>#REF!</v>
      </c>
      <c r="H497" s="48" t="e">
        <f>VLOOKUP(A478,#REF!,288,FALSE)</f>
        <v>#REF!</v>
      </c>
      <c r="I497" s="48" t="e">
        <f>VLOOKUP(A478,#REF!,290,FALSE)</f>
        <v>#REF!</v>
      </c>
      <c r="J497" s="48" t="e">
        <f>VLOOKUP(A478,#REF!,292,FALSE)</f>
        <v>#REF!</v>
      </c>
      <c r="K497" s="48" t="e">
        <f>VLOOKUP(A478,#REF!,294,FALSE)</f>
        <v>#REF!</v>
      </c>
      <c r="L497" s="48" t="e">
        <f>VLOOKUP(A478,#REF!,296,FALSE)</f>
        <v>#REF!</v>
      </c>
      <c r="M497" s="48" t="e">
        <f>VLOOKUP(A478,#REF!,298,FALSE)</f>
        <v>#REF!</v>
      </c>
      <c r="N497" s="48" t="e">
        <f>VLOOKUP(A478,#REF!,300,FALSE)</f>
        <v>#REF!</v>
      </c>
      <c r="O497" s="48" t="e">
        <f>VLOOKUP(A478,#REF!,302,FALSE)</f>
        <v>#REF!</v>
      </c>
      <c r="P497" s="48" t="e">
        <f>VLOOKUP(A478,#REF!,304,FALSE)</f>
        <v>#REF!</v>
      </c>
      <c r="Q497" s="48" t="e">
        <f>VLOOKUP(A478,#REF!,306,FALSE)</f>
        <v>#REF!</v>
      </c>
      <c r="R497" s="48" t="e">
        <f>VLOOKUP(A478,#REF!,308,FALSE)</f>
        <v>#REF!</v>
      </c>
      <c r="S497" s="48" t="e">
        <f>VLOOKUP(A478,#REF!,310,FALSE)</f>
        <v>#REF!</v>
      </c>
      <c r="T497" s="48" t="e">
        <f>VLOOKUP(A478,#REF!,312,FALSE)</f>
        <v>#REF!</v>
      </c>
      <c r="U497" s="48" t="e">
        <f>VLOOKUP(A478,#REF!,314,FALSE)</f>
        <v>#REF!</v>
      </c>
      <c r="V497" s="48" t="e">
        <f>VLOOKUP(A478,#REF!,316,FALSE)</f>
        <v>#REF!</v>
      </c>
      <c r="W497" s="48" t="e">
        <f>VLOOKUP(A478,#REF!,318,FALSE)</f>
        <v>#REF!</v>
      </c>
      <c r="X497" s="48" t="e">
        <f>VLOOKUP(A478,#REF!,320,FALSE)</f>
        <v>#REF!</v>
      </c>
      <c r="Y497" s="48" t="e">
        <f>VLOOKUP(A478,#REF!,322,FALSE)</f>
        <v>#REF!</v>
      </c>
      <c r="Z497" s="48" t="e">
        <f>VLOOKUP(A478,#REF!,324,FALSE)</f>
        <v>#REF!</v>
      </c>
      <c r="AA497" s="48" t="e">
        <f>VLOOKUP(A478,#REF!,326,FALSE)</f>
        <v>#REF!</v>
      </c>
      <c r="AB497" s="48" t="e">
        <f>VLOOKUP(A478,#REF!,328,FALSE)</f>
        <v>#REF!</v>
      </c>
      <c r="AC497" s="48" t="e">
        <f>VLOOKUP(A478,#REF!,330,FALSE)</f>
        <v>#REF!</v>
      </c>
      <c r="AD497" s="48" t="e">
        <f>VLOOKUP(A478,#REF!,332,FALSE)</f>
        <v>#REF!</v>
      </c>
      <c r="AE497" s="48" t="e">
        <f>VLOOKUP(A478,#REF!,334,FALSE)</f>
        <v>#REF!</v>
      </c>
      <c r="AF497" s="48" t="e">
        <f>VLOOKUP(A478,#REF!,336,FALSE)</f>
        <v>#REF!</v>
      </c>
      <c r="AG497" s="33"/>
    </row>
    <row r="498" spans="1:64" s="113" customFormat="1" ht="18" customHeight="1">
      <c r="B498" s="48" t="e">
        <f>VLOOKUP(A478,#REF!,53,FALSE)</f>
        <v>#REF!</v>
      </c>
      <c r="C498" s="48" t="e">
        <f>VLOOKUP(A478,#REF!,54,FALSE)</f>
        <v>#REF!</v>
      </c>
      <c r="D498" s="48" t="e">
        <f>VLOOKUP(A478,#REF!,55,FALSE)</f>
        <v>#REF!</v>
      </c>
      <c r="E498" s="48" t="e">
        <f>VLOOKUP(A478,#REF!,56,FALSE)</f>
        <v>#REF!</v>
      </c>
      <c r="F498" s="48" t="e">
        <f>VLOOKUP(A478,#REF!,57,FALSE)</f>
        <v>#REF!</v>
      </c>
      <c r="G498" s="48" t="e">
        <f>VLOOKUP(A478,#REF!,58,FALSE)</f>
        <v>#REF!</v>
      </c>
      <c r="H498" s="48" t="e">
        <f>VLOOKUP(A478,#REF!,59,FALSE)</f>
        <v>#REF!</v>
      </c>
      <c r="I498" s="48" t="e">
        <f>VLOOKUP(A478,#REF!,60,FALSE)</f>
        <v>#REF!</v>
      </c>
      <c r="J498" s="48" t="e">
        <f>VLOOKUP(A478,#REF!,61,FALSE)</f>
        <v>#REF!</v>
      </c>
      <c r="K498" s="48" t="e">
        <f>VLOOKUP(A478,#REF!,62,FALSE)</f>
        <v>#REF!</v>
      </c>
      <c r="L498" s="48" t="e">
        <f>VLOOKUP(A478,#REF!,63,FALSE)</f>
        <v>#REF!</v>
      </c>
      <c r="M498" s="48" t="e">
        <f>VLOOKUP(A478,#REF!,64,FALSE)</f>
        <v>#REF!</v>
      </c>
      <c r="N498" s="48" t="e">
        <f>VLOOKUP(A478,#REF!,65,FALSE)</f>
        <v>#REF!</v>
      </c>
      <c r="O498" s="48" t="e">
        <f>VLOOKUP(A478,#REF!,66,FALSE)</f>
        <v>#REF!</v>
      </c>
      <c r="P498" s="48" t="e">
        <f>VLOOKUP(A478,#REF!,67,FALSE)</f>
        <v>#REF!</v>
      </c>
      <c r="Q498" s="48" t="e">
        <f>VLOOKUP(A478,#REF!,68,FALSE)</f>
        <v>#REF!</v>
      </c>
      <c r="R498" s="48" t="e">
        <f>VLOOKUP(A478,#REF!,69,FALSE)</f>
        <v>#REF!</v>
      </c>
      <c r="S498" s="48" t="e">
        <f>VLOOKUP(A478,#REF!,70,FALSE)</f>
        <v>#REF!</v>
      </c>
      <c r="T498" s="48" t="e">
        <f>VLOOKUP(A478,#REF!,71,FALSE)</f>
        <v>#REF!</v>
      </c>
      <c r="U498" s="48" t="e">
        <f>VLOOKUP(A478,#REF!,72,FALSE)</f>
        <v>#REF!</v>
      </c>
      <c r="V498" s="48" t="e">
        <f>VLOOKUP(A478,#REF!,73,FALSE)</f>
        <v>#REF!</v>
      </c>
      <c r="W498" s="48" t="e">
        <f>VLOOKUP(A478,#REF!,74,FALSE)</f>
        <v>#REF!</v>
      </c>
      <c r="X498" s="48" t="e">
        <f>VLOOKUP(A478,#REF!,75,FALSE)</f>
        <v>#REF!</v>
      </c>
      <c r="Y498" s="48" t="e">
        <f>VLOOKUP(A478,#REF!,76,FALSE)</f>
        <v>#REF!</v>
      </c>
      <c r="Z498" s="48" t="e">
        <f>VLOOKUP(A478,#REF!,77,FALSE)</f>
        <v>#REF!</v>
      </c>
      <c r="AA498" s="48" t="e">
        <f>VLOOKUP(A478,#REF!,78,FALSE)</f>
        <v>#REF!</v>
      </c>
      <c r="AB498" s="48" t="e">
        <f>VLOOKUP(A478,#REF!,79,FALSE)</f>
        <v>#REF!</v>
      </c>
      <c r="AC498" s="48" t="e">
        <f>VLOOKUP(A478,#REF!,80,FALSE)</f>
        <v>#REF!</v>
      </c>
      <c r="AD498" s="48" t="e">
        <f>VLOOKUP(A478,#REF!,81,FALSE)</f>
        <v>#REF!</v>
      </c>
      <c r="AE498" s="48" t="e">
        <f>VLOOKUP(A478,#REF!,82,FALSE)</f>
        <v>#REF!</v>
      </c>
      <c r="AF498" s="48" t="e">
        <f>VLOOKUP(A478,#REF!,83,FALSE)</f>
        <v>#REF!</v>
      </c>
      <c r="AG498" s="114"/>
      <c r="AH498" s="114"/>
      <c r="AI498" s="114"/>
      <c r="AJ498" s="114"/>
      <c r="AK498" s="114"/>
      <c r="AL498" s="114"/>
      <c r="AM498" s="114"/>
      <c r="AN498" s="114"/>
      <c r="AO498" s="114"/>
      <c r="AP498" s="114"/>
      <c r="AQ498" s="114"/>
      <c r="AR498" s="114"/>
      <c r="AS498" s="114"/>
      <c r="AT498" s="114"/>
      <c r="AU498" s="114"/>
      <c r="AV498" s="114"/>
      <c r="AW498" s="114"/>
      <c r="AX498" s="114"/>
      <c r="AY498" s="114"/>
      <c r="AZ498" s="114"/>
      <c r="BA498" s="114"/>
      <c r="BB498" s="114"/>
      <c r="BC498" s="114"/>
      <c r="BD498" s="114"/>
      <c r="BE498" s="114"/>
      <c r="BF498" s="114"/>
      <c r="BG498" s="114"/>
      <c r="BH498" s="114"/>
      <c r="BI498" s="114"/>
      <c r="BJ498" s="114"/>
      <c r="BK498" s="114"/>
      <c r="BL498" s="114"/>
    </row>
    <row r="499" spans="1:64" s="65" customFormat="1" ht="18" customHeight="1">
      <c r="B499" s="48" t="e">
        <f>VLOOKUP(A478,#REF!,277,FALSE)</f>
        <v>#REF!</v>
      </c>
      <c r="C499" s="48" t="e">
        <f>VLOOKUP(A478,#REF!,279,FALSE)</f>
        <v>#REF!</v>
      </c>
      <c r="D499" s="48" t="e">
        <f>VLOOKUP(A478,#REF!,281,FALSE)</f>
        <v>#REF!</v>
      </c>
      <c r="E499" s="48" t="e">
        <f>VLOOKUP(A478,#REF!,283,FALSE)</f>
        <v>#REF!</v>
      </c>
      <c r="F499" s="48" t="e">
        <f>VLOOKUP(A478,#REF!,285,FALSE)</f>
        <v>#REF!</v>
      </c>
      <c r="G499" s="48" t="e">
        <f>VLOOKUP(A478,#REF!,287,FALSE)</f>
        <v>#REF!</v>
      </c>
      <c r="H499" s="48" t="e">
        <f>VLOOKUP(A478,#REF!,289,FALSE)</f>
        <v>#REF!</v>
      </c>
      <c r="I499" s="48" t="e">
        <f>VLOOKUP(A478,#REF!,291,FALSE)</f>
        <v>#REF!</v>
      </c>
      <c r="J499" s="48" t="e">
        <f>VLOOKUP(A478,#REF!,293,FALSE)</f>
        <v>#REF!</v>
      </c>
      <c r="K499" s="48" t="e">
        <f>VLOOKUP(A478,#REF!,295,FALSE)</f>
        <v>#REF!</v>
      </c>
      <c r="L499" s="48" t="e">
        <f>VLOOKUP(A478,#REF!,297,FALSE)</f>
        <v>#REF!</v>
      </c>
      <c r="M499" s="48" t="e">
        <f>VLOOKUP(A478,#REF!,299,FALSE)</f>
        <v>#REF!</v>
      </c>
      <c r="N499" s="48" t="e">
        <f>VLOOKUP(A478,#REF!,301,FALSE)</f>
        <v>#REF!</v>
      </c>
      <c r="O499" s="48" t="e">
        <f>VLOOKUP(A478,#REF!,303,FALSE)</f>
        <v>#REF!</v>
      </c>
      <c r="P499" s="48" t="e">
        <f>VLOOKUP(A478,#REF!,305,FALSE)</f>
        <v>#REF!</v>
      </c>
      <c r="Q499" s="48" t="e">
        <f>VLOOKUP(A478,#REF!,307,FALSE)</f>
        <v>#REF!</v>
      </c>
      <c r="R499" s="48" t="e">
        <f>VLOOKUP(A478,#REF!,309,FALSE)</f>
        <v>#REF!</v>
      </c>
      <c r="S499" s="48" t="e">
        <f>VLOOKUP(A478,#REF!,311,FALSE)</f>
        <v>#REF!</v>
      </c>
      <c r="T499" s="48" t="e">
        <f>VLOOKUP(A478,#REF!,313,FALSE)</f>
        <v>#REF!</v>
      </c>
      <c r="U499" s="48" t="e">
        <f>VLOOKUP(A478,#REF!,315,FALSE)</f>
        <v>#REF!</v>
      </c>
      <c r="V499" s="48" t="e">
        <f>VLOOKUP(A478,#REF!,317,FALSE)</f>
        <v>#REF!</v>
      </c>
      <c r="W499" s="48" t="e">
        <f>VLOOKUP(A478,#REF!,319,FALSE)</f>
        <v>#REF!</v>
      </c>
      <c r="X499" s="48" t="e">
        <f>VLOOKUP(A478,#REF!,321,FALSE)</f>
        <v>#REF!</v>
      </c>
      <c r="Y499" s="48" t="e">
        <f>VLOOKUP(A478,#REF!,323,FALSE)</f>
        <v>#REF!</v>
      </c>
      <c r="Z499" s="48" t="e">
        <f>VLOOKUP(A478,#REF!,325,FALSE)</f>
        <v>#REF!</v>
      </c>
      <c r="AA499" s="48" t="e">
        <f>VLOOKUP(A478,#REF!,327,FALSE)</f>
        <v>#REF!</v>
      </c>
      <c r="AB499" s="48" t="e">
        <f>VLOOKUP(A478,#REF!,329,FALSE)</f>
        <v>#REF!</v>
      </c>
      <c r="AC499" s="48" t="e">
        <f>VLOOKUP(A478,#REF!,331,FALSE)</f>
        <v>#REF!</v>
      </c>
      <c r="AD499" s="48" t="e">
        <f>VLOOKUP(A478,#REF!,333,FALSE)</f>
        <v>#REF!</v>
      </c>
      <c r="AE499" s="48" t="e">
        <f>VLOOKUP(A478,#REF!,335,FALSE)</f>
        <v>#REF!</v>
      </c>
      <c r="AF499" s="48" t="e">
        <f>VLOOKUP(A478,#REF!,337,FALSE)</f>
        <v>#REF!</v>
      </c>
      <c r="AG499" s="64"/>
      <c r="AH499" s="64"/>
      <c r="AI499" s="64"/>
      <c r="AJ499" s="64"/>
      <c r="AK499" s="64"/>
      <c r="AL499" s="64"/>
      <c r="AM499" s="64"/>
      <c r="AN499" s="64"/>
      <c r="AO499" s="64"/>
      <c r="AP499" s="64"/>
      <c r="AQ499" s="64"/>
      <c r="AR499" s="64"/>
      <c r="AS499" s="64"/>
      <c r="AT499" s="64"/>
      <c r="AU499" s="64"/>
      <c r="AV499" s="64"/>
      <c r="AW499" s="64"/>
      <c r="AX499" s="64"/>
      <c r="AY499" s="64"/>
      <c r="AZ499" s="64"/>
      <c r="BA499" s="64"/>
      <c r="BB499" s="64"/>
      <c r="BC499" s="64"/>
      <c r="BD499" s="64"/>
      <c r="BE499" s="64"/>
      <c r="BF499" s="64"/>
      <c r="BG499" s="64"/>
      <c r="BH499" s="64"/>
      <c r="BI499" s="64"/>
      <c r="BJ499" s="64"/>
      <c r="BK499" s="64"/>
      <c r="BL499" s="64"/>
    </row>
    <row r="500" spans="1:64" s="65" customFormat="1" ht="18" customHeight="1">
      <c r="B500" s="980"/>
      <c r="C500" s="980"/>
      <c r="D500" s="980"/>
      <c r="E500" s="980"/>
      <c r="F500" s="980"/>
      <c r="G500" s="980"/>
      <c r="H500" s="980"/>
      <c r="I500" s="980"/>
      <c r="J500" s="980"/>
      <c r="K500" s="980"/>
      <c r="L500" s="980"/>
      <c r="M500" s="980"/>
      <c r="N500" s="980"/>
      <c r="O500" s="980"/>
      <c r="P500" s="980"/>
      <c r="Q500" s="980"/>
      <c r="R500" s="980"/>
      <c r="S500" s="980"/>
      <c r="T500" s="980"/>
      <c r="U500" s="980"/>
      <c r="V500" s="980"/>
      <c r="W500" s="980"/>
      <c r="X500" s="980"/>
      <c r="Y500" s="980"/>
      <c r="Z500" s="980"/>
      <c r="AA500" s="980"/>
      <c r="AB500" s="980"/>
      <c r="AC500" s="980"/>
      <c r="AD500" s="980"/>
      <c r="AE500" s="980"/>
      <c r="AF500" s="980"/>
      <c r="AG500" s="64"/>
      <c r="AH500" s="64"/>
      <c r="AI500" s="64"/>
      <c r="AJ500" s="64"/>
      <c r="AK500" s="64"/>
      <c r="AL500" s="64"/>
      <c r="AM500" s="64"/>
      <c r="AN500" s="64"/>
      <c r="AO500" s="64"/>
      <c r="AP500" s="64"/>
      <c r="AQ500" s="64"/>
      <c r="AR500" s="64"/>
      <c r="AS500" s="64"/>
      <c r="AT500" s="64"/>
      <c r="AU500" s="64"/>
      <c r="AV500" s="64"/>
      <c r="AW500" s="64"/>
      <c r="AX500" s="64"/>
      <c r="AY500" s="64"/>
      <c r="AZ500" s="64"/>
      <c r="BA500" s="64"/>
      <c r="BB500" s="64"/>
      <c r="BC500" s="64"/>
      <c r="BD500" s="64"/>
      <c r="BE500" s="64"/>
      <c r="BF500" s="64"/>
      <c r="BG500" s="64"/>
      <c r="BH500" s="64"/>
      <c r="BI500" s="64"/>
      <c r="BJ500" s="64"/>
      <c r="BK500" s="64"/>
      <c r="BL500" s="64"/>
    </row>
    <row r="501" spans="1:64" ht="18" customHeight="1">
      <c r="B501" s="880" t="s">
        <v>826</v>
      </c>
      <c r="C501" s="880"/>
      <c r="D501" s="880"/>
      <c r="E501" s="880"/>
      <c r="F501" s="880"/>
      <c r="G501" s="880"/>
      <c r="H501" s="880"/>
      <c r="I501" s="880"/>
      <c r="J501" s="880"/>
      <c r="K501" s="880"/>
      <c r="L501" s="880"/>
      <c r="M501" s="880"/>
      <c r="N501" s="880"/>
      <c r="O501" s="880"/>
      <c r="P501" s="880"/>
      <c r="Q501" s="880"/>
      <c r="R501" s="880"/>
      <c r="S501" s="880"/>
      <c r="T501" s="880"/>
      <c r="U501" s="880"/>
      <c r="V501" s="880"/>
      <c r="W501" s="880"/>
      <c r="X501" s="880"/>
      <c r="Y501" s="880"/>
      <c r="Z501" s="880"/>
      <c r="AA501" s="880"/>
      <c r="AB501" s="880"/>
      <c r="AC501" s="880"/>
      <c r="AD501" s="880"/>
      <c r="AE501" s="880"/>
      <c r="AF501" s="880"/>
      <c r="AG501" s="33"/>
    </row>
    <row r="502" spans="1:64" ht="18" customHeight="1">
      <c r="B502" s="15" t="s">
        <v>80</v>
      </c>
      <c r="C502" s="16"/>
      <c r="D502" s="16"/>
      <c r="E502" s="16"/>
      <c r="F502" s="16"/>
      <c r="G502" s="216"/>
      <c r="H502" s="201"/>
      <c r="I502" s="201"/>
      <c r="J502" s="201"/>
      <c r="K502" s="202"/>
      <c r="L502" s="201"/>
      <c r="M502" s="201"/>
      <c r="N502" s="201"/>
      <c r="O502" s="270"/>
      <c r="P502" s="270"/>
      <c r="Q502" s="201"/>
      <c r="R502" s="201"/>
      <c r="S502" s="201"/>
      <c r="T502" s="201"/>
      <c r="U502" s="201"/>
      <c r="V502" s="201"/>
      <c r="W502" s="270"/>
      <c r="X502" s="984" t="str">
        <f>X477</f>
        <v>វិច្ឆិកា ឆ្នាំ ២០២៣</v>
      </c>
      <c r="Y502" s="985"/>
      <c r="Z502" s="985"/>
      <c r="AA502" s="985"/>
      <c r="AB502" s="985"/>
      <c r="AC502" s="985"/>
      <c r="AD502" s="985"/>
      <c r="AE502" s="985"/>
      <c r="AF502" s="986"/>
      <c r="AG502" s="33"/>
    </row>
    <row r="503" spans="1:64" ht="18" customHeight="1">
      <c r="A503" s="140" t="e">
        <f>#REF!</f>
        <v>#REF!</v>
      </c>
      <c r="B503" s="20" t="s">
        <v>176</v>
      </c>
      <c r="C503" s="3"/>
      <c r="D503" s="3"/>
      <c r="E503" s="3"/>
      <c r="F503" s="3"/>
      <c r="G503" s="217"/>
      <c r="H503" s="271"/>
      <c r="I503" s="217"/>
      <c r="J503" s="271"/>
      <c r="K503" s="991" t="e">
        <f>VLOOKUP(A503,'Payroll master 总表'!B:AY,3,FALSE)</f>
        <v>#REF!</v>
      </c>
      <c r="L503" s="992"/>
      <c r="M503" s="992"/>
      <c r="N503" s="993"/>
      <c r="O503" s="272" t="s">
        <v>183</v>
      </c>
      <c r="P503" s="273"/>
      <c r="Q503" s="203"/>
      <c r="R503" s="203"/>
      <c r="S503" s="203"/>
      <c r="T503" s="994" t="e">
        <f>#REF!</f>
        <v>#REF!</v>
      </c>
      <c r="U503" s="994"/>
      <c r="V503" s="217"/>
      <c r="W503" s="274"/>
      <c r="X503" s="275" t="s">
        <v>279</v>
      </c>
      <c r="Y503" s="203"/>
      <c r="Z503" s="203"/>
      <c r="AA503" s="203"/>
      <c r="AB503" s="227"/>
      <c r="AC503" s="75"/>
      <c r="AD503" s="139" t="e">
        <f>VLOOKUP(A503,'Payroll master 总表'!B:AY,39,FALSE)</f>
        <v>#REF!</v>
      </c>
      <c r="AE503" s="23" t="s">
        <v>82</v>
      </c>
      <c r="AF503" s="244"/>
      <c r="AG503" s="33"/>
    </row>
    <row r="504" spans="1:64" ht="18" customHeight="1">
      <c r="B504" s="55" t="s">
        <v>177</v>
      </c>
      <c r="C504" s="28"/>
      <c r="D504" s="28"/>
      <c r="E504" s="28"/>
      <c r="F504" s="21"/>
      <c r="G504" s="206"/>
      <c r="H504" s="206"/>
      <c r="I504" s="206"/>
      <c r="J504" s="206"/>
      <c r="K504" s="995" t="e">
        <f>VLOOKUP(A503,'Payroll master 总表'!B:AY,1,FALSE)</f>
        <v>#REF!</v>
      </c>
      <c r="L504" s="996"/>
      <c r="M504" s="206"/>
      <c r="N504" s="208"/>
      <c r="O504" s="276" t="s">
        <v>184</v>
      </c>
      <c r="P504" s="273"/>
      <c r="Q504" s="218"/>
      <c r="R504" s="218"/>
      <c r="S504" s="218"/>
      <c r="U504" s="222" t="e">
        <f>VLOOKUP(A503,'Payroll master 总表'!B:AY,15,FALSE)</f>
        <v>#REF!</v>
      </c>
      <c r="V504" s="222"/>
      <c r="W504" s="208"/>
      <c r="X504" s="278" t="s">
        <v>187</v>
      </c>
      <c r="Y504" s="218"/>
      <c r="Z504" s="218"/>
      <c r="AA504" s="218"/>
      <c r="AB504" s="209"/>
      <c r="AC504" s="26"/>
      <c r="AD504" s="139" t="e">
        <f>VLOOKUP(A503,'Payroll master 总表'!B:AY,35,FALSE)</f>
        <v>#REF!</v>
      </c>
      <c r="AE504" s="23" t="s">
        <v>82</v>
      </c>
      <c r="AF504" s="103"/>
      <c r="AG504" s="33"/>
    </row>
    <row r="505" spans="1:64" ht="18" customHeight="1">
      <c r="B505" s="24" t="s">
        <v>178</v>
      </c>
      <c r="C505" s="22"/>
      <c r="D505" s="25"/>
      <c r="E505" s="21"/>
      <c r="F505" s="21"/>
      <c r="G505" s="206"/>
      <c r="H505" s="206"/>
      <c r="I505" s="206"/>
      <c r="J505" s="206"/>
      <c r="K505" s="995" t="e">
        <f>VLOOKUP(A503,'Payroll master 总表'!B:AY,5,FALSE)</f>
        <v>#REF!</v>
      </c>
      <c r="L505" s="996"/>
      <c r="M505" s="206"/>
      <c r="N505" s="208"/>
      <c r="O505" s="205" t="s">
        <v>198</v>
      </c>
      <c r="P505" s="273"/>
      <c r="Q505" s="218"/>
      <c r="R505" s="218"/>
      <c r="S505" s="218"/>
      <c r="T505" s="206"/>
      <c r="U505" s="997" t="e">
        <f>VLOOKUP(A503,'Payroll master 总表'!B:AY,8,FALSE)</f>
        <v>#REF!</v>
      </c>
      <c r="V505" s="997"/>
      <c r="W505" s="998"/>
      <c r="X505" s="278" t="s">
        <v>185</v>
      </c>
      <c r="Y505" s="218"/>
      <c r="Z505" s="218"/>
      <c r="AA505" s="218"/>
      <c r="AB505" s="209"/>
      <c r="AC505" s="26"/>
      <c r="AD505" s="139" t="e">
        <f>VLOOKUP(A503,'Payroll master 总表'!B:AY,34,FALSE)</f>
        <v>#REF!</v>
      </c>
      <c r="AE505" s="23" t="s">
        <v>82</v>
      </c>
      <c r="AF505" s="103"/>
      <c r="AG505" s="33"/>
    </row>
    <row r="506" spans="1:64" ht="18" customHeight="1">
      <c r="B506" s="58"/>
      <c r="C506" s="28"/>
      <c r="D506" s="28"/>
      <c r="E506" s="28"/>
      <c r="F506" s="28"/>
      <c r="G506" s="206"/>
      <c r="H506" s="206"/>
      <c r="I506" s="206"/>
      <c r="J506" s="206"/>
      <c r="K506" s="280"/>
      <c r="L506" s="281" t="s">
        <v>76</v>
      </c>
      <c r="M506" s="206"/>
      <c r="N506" s="208"/>
      <c r="O506" s="278" t="s">
        <v>199</v>
      </c>
      <c r="P506" s="273"/>
      <c r="Q506" s="218"/>
      <c r="R506" s="218"/>
      <c r="S506" s="218"/>
      <c r="T506" s="218"/>
      <c r="U506" s="218"/>
      <c r="V506" s="218"/>
      <c r="W506" s="230"/>
      <c r="X506" s="278" t="s">
        <v>753</v>
      </c>
      <c r="Y506" s="218"/>
      <c r="Z506" s="218"/>
      <c r="AA506" s="218"/>
      <c r="AB506" s="209"/>
      <c r="AC506" s="26"/>
      <c r="AD506" s="139" t="e">
        <f>VLOOKUP(A503,'Payroll master 总表'!B:AY,33,FALSE)</f>
        <v>#REF!</v>
      </c>
      <c r="AE506" s="23" t="s">
        <v>82</v>
      </c>
      <c r="AF506" s="103"/>
      <c r="AG506" s="33"/>
    </row>
    <row r="507" spans="1:64" ht="18" customHeight="1">
      <c r="B507" s="54" t="s">
        <v>196</v>
      </c>
      <c r="C507" s="28"/>
      <c r="D507" s="28"/>
      <c r="E507" s="28"/>
      <c r="F507" s="28"/>
      <c r="G507" s="206"/>
      <c r="H507" s="206"/>
      <c r="I507" s="206"/>
      <c r="J507" s="206"/>
      <c r="K507" s="280"/>
      <c r="L507" s="282" t="e">
        <f>VLOOKUP(A503,'Payroll master 总表'!B:AY,18,FALSE)</f>
        <v>#REF!</v>
      </c>
      <c r="M507" s="206"/>
      <c r="N507" s="208"/>
      <c r="O507" s="283"/>
      <c r="P507" s="273"/>
      <c r="Q507" s="223"/>
      <c r="R507" s="987" t="e">
        <f>U504/26*L507</f>
        <v>#REF!</v>
      </c>
      <c r="S507" s="987"/>
      <c r="T507" s="284" t="s">
        <v>82</v>
      </c>
      <c r="U507" s="223"/>
      <c r="V507" s="223"/>
      <c r="W507" s="285"/>
      <c r="X507" s="278" t="s">
        <v>186</v>
      </c>
      <c r="Y507" s="218"/>
      <c r="Z507" s="218"/>
      <c r="AA507" s="218"/>
      <c r="AB507" s="209"/>
      <c r="AC507" s="26"/>
      <c r="AD507" s="139" t="e">
        <f>VLOOKUP(A503,'Payroll master 总表'!B:AY,37,FALSE)+'Payroll master 总表'!AM28</f>
        <v>#REF!</v>
      </c>
      <c r="AE507" s="23" t="s">
        <v>82</v>
      </c>
      <c r="AF507" s="103"/>
      <c r="AG507" s="33"/>
    </row>
    <row r="508" spans="1:64" ht="18" customHeight="1">
      <c r="B508" s="27" t="s">
        <v>528</v>
      </c>
      <c r="C508" s="28"/>
      <c r="D508" s="28"/>
      <c r="E508" s="28"/>
      <c r="F508" s="28"/>
      <c r="G508" s="206"/>
      <c r="H508" s="206"/>
      <c r="I508" s="206"/>
      <c r="J508" s="206"/>
      <c r="K508" s="280"/>
      <c r="L508" s="282" t="e">
        <f>VLOOKUP(A503,'Payroll master 总表'!B:AY,21,FALSE)</f>
        <v>#REF!</v>
      </c>
      <c r="M508" s="206"/>
      <c r="N508" s="208"/>
      <c r="O508" s="283"/>
      <c r="P508" s="273"/>
      <c r="Q508" s="223"/>
      <c r="R508" s="987" t="e">
        <f>VLOOKUP(A503,'Payroll master 总表'!B:AY,29,FALSE)</f>
        <v>#REF!</v>
      </c>
      <c r="S508" s="987"/>
      <c r="T508" s="284" t="s">
        <v>82</v>
      </c>
      <c r="U508" s="223"/>
      <c r="V508" s="223"/>
      <c r="W508" s="285"/>
      <c r="X508" s="278" t="s">
        <v>455</v>
      </c>
      <c r="Y508" s="218"/>
      <c r="Z508" s="218"/>
      <c r="AA508" s="218"/>
      <c r="AB508" s="209"/>
      <c r="AC508" s="26"/>
      <c r="AD508" s="139" t="e">
        <f>VLOOKUP(A503,'Payroll master 总表'!B:AY,32,FALSE)</f>
        <v>#REF!</v>
      </c>
      <c r="AE508" s="23" t="s">
        <v>82</v>
      </c>
      <c r="AF508" s="103"/>
      <c r="AG508" s="33"/>
    </row>
    <row r="509" spans="1:64" ht="18" customHeight="1">
      <c r="B509" s="58" t="s">
        <v>534</v>
      </c>
      <c r="C509" s="28"/>
      <c r="D509" s="28"/>
      <c r="E509" s="28"/>
      <c r="F509" s="28"/>
      <c r="G509" s="206"/>
      <c r="H509" s="206"/>
      <c r="I509" s="206"/>
      <c r="J509" s="206"/>
      <c r="K509" s="280"/>
      <c r="L509" s="282" t="e">
        <f>VLOOKUP(A503,'Payroll master 总表'!B:AY,20,FALSE)</f>
        <v>#REF!</v>
      </c>
      <c r="M509" s="206"/>
      <c r="N509" s="208"/>
      <c r="O509" s="283"/>
      <c r="P509" s="273"/>
      <c r="Q509" s="223"/>
      <c r="R509" s="987" t="e">
        <f>VLOOKUP(A503,'Payroll master 总表'!B:AY,27,FALSE)</f>
        <v>#REF!</v>
      </c>
      <c r="S509" s="987"/>
      <c r="T509" s="284" t="s">
        <v>82</v>
      </c>
      <c r="U509" s="223"/>
      <c r="V509" s="223"/>
      <c r="W509" s="285"/>
      <c r="X509" s="278" t="s">
        <v>189</v>
      </c>
      <c r="Y509" s="218"/>
      <c r="Z509" s="218"/>
      <c r="AA509" s="218"/>
      <c r="AB509" s="209"/>
      <c r="AC509" s="26"/>
      <c r="AD509" s="139" t="e">
        <f>VLOOKUP(A503,'Payroll master 总表'!B:AY,31,FALSE)</f>
        <v>#REF!</v>
      </c>
      <c r="AE509" s="23" t="s">
        <v>82</v>
      </c>
      <c r="AF509" s="103"/>
      <c r="AG509" s="33"/>
    </row>
    <row r="510" spans="1:64" ht="18" customHeight="1">
      <c r="B510" s="58" t="s">
        <v>195</v>
      </c>
      <c r="C510" s="28"/>
      <c r="D510" s="28"/>
      <c r="E510" s="28"/>
      <c r="F510" s="28"/>
      <c r="G510" s="206"/>
      <c r="H510" s="206"/>
      <c r="I510" s="206"/>
      <c r="J510" s="206"/>
      <c r="K510" s="280"/>
      <c r="L510" s="282" t="e">
        <f>VLOOKUP(A503,'Payroll master 总表'!B:AY,17,FALSE)</f>
        <v>#REF!</v>
      </c>
      <c r="M510" s="206"/>
      <c r="N510" s="208"/>
      <c r="O510" s="283"/>
      <c r="P510" s="273"/>
      <c r="Q510" s="223"/>
      <c r="R510" s="987" t="e">
        <f>U504/26*L510</f>
        <v>#REF!</v>
      </c>
      <c r="S510" s="987"/>
      <c r="T510" s="284" t="s">
        <v>82</v>
      </c>
      <c r="U510" s="223"/>
      <c r="V510" s="223"/>
      <c r="W510" s="285"/>
      <c r="X510" s="278" t="s">
        <v>188</v>
      </c>
      <c r="Y510" s="218"/>
      <c r="Z510" s="218"/>
      <c r="AA510" s="218"/>
      <c r="AB510" s="209"/>
      <c r="AC510" s="26"/>
      <c r="AD510" s="139" t="e">
        <f>VLOOKUP(A503,'Payroll master 总表'!B:AY,36,FALSE)</f>
        <v>#REF!</v>
      </c>
      <c r="AE510" s="23" t="s">
        <v>82</v>
      </c>
      <c r="AF510" s="103"/>
      <c r="AG510" s="33"/>
    </row>
    <row r="511" spans="1:64" ht="18" customHeight="1">
      <c r="B511" s="27" t="s">
        <v>179</v>
      </c>
      <c r="C511" s="28"/>
      <c r="D511" s="28"/>
      <c r="E511" s="28"/>
      <c r="F511" s="28"/>
      <c r="G511" s="218"/>
      <c r="H511" s="218"/>
      <c r="I511" s="218"/>
      <c r="J511" s="206"/>
      <c r="K511" s="280"/>
      <c r="L511" s="286"/>
      <c r="M511" s="206"/>
      <c r="N511" s="208"/>
      <c r="O511" s="283"/>
      <c r="P511" s="273"/>
      <c r="Q511" s="223"/>
      <c r="R511" s="987" t="e">
        <f>SUM(R507:S510)</f>
        <v>#REF!</v>
      </c>
      <c r="S511" s="987"/>
      <c r="T511" s="284" t="s">
        <v>82</v>
      </c>
      <c r="U511" s="223"/>
      <c r="V511" s="223"/>
      <c r="W511" s="285"/>
      <c r="X511" s="278" t="s">
        <v>190</v>
      </c>
      <c r="Y511" s="218"/>
      <c r="Z511" s="218"/>
      <c r="AA511" s="218"/>
      <c r="AB511" s="209"/>
      <c r="AC511" s="988" t="e">
        <f>R511+R513+R514+R515+AD503+AD504+AD505+AD506+AD507+AD508+AD509+AD510</f>
        <v>#REF!</v>
      </c>
      <c r="AD511" s="989"/>
      <c r="AF511" s="103"/>
      <c r="AG511" s="33"/>
    </row>
    <row r="512" spans="1:64" ht="18" customHeight="1">
      <c r="B512" s="58" t="s">
        <v>197</v>
      </c>
      <c r="C512" s="28"/>
      <c r="D512" s="28"/>
      <c r="E512" s="28"/>
      <c r="F512" s="28"/>
      <c r="G512" s="206"/>
      <c r="H512" s="206"/>
      <c r="I512" s="206"/>
      <c r="J512" s="206"/>
      <c r="K512" s="280"/>
      <c r="L512" s="287" t="s">
        <v>77</v>
      </c>
      <c r="M512" s="288"/>
      <c r="N512" s="211"/>
      <c r="O512" s="278" t="s">
        <v>199</v>
      </c>
      <c r="P512" s="210"/>
      <c r="Q512" s="210"/>
      <c r="R512" s="210"/>
      <c r="S512" s="210"/>
      <c r="T512" s="210"/>
      <c r="U512" s="210"/>
      <c r="V512" s="210"/>
      <c r="W512" s="289"/>
      <c r="X512" s="278" t="s">
        <v>433</v>
      </c>
      <c r="Y512" s="218"/>
      <c r="Z512" s="230"/>
      <c r="AA512" s="290"/>
      <c r="AB512" s="228"/>
      <c r="AC512" s="135" t="e">
        <f>VLOOKUP(A503,'Payroll master 总表'!B:AY,45,FALSE)</f>
        <v>#REF!</v>
      </c>
      <c r="AE512" s="61"/>
      <c r="AF512" s="245"/>
      <c r="AG512" s="33"/>
    </row>
    <row r="513" spans="1:64" ht="18" customHeight="1">
      <c r="B513" s="58" t="s">
        <v>180</v>
      </c>
      <c r="C513" s="28"/>
      <c r="D513" s="28"/>
      <c r="E513" s="28"/>
      <c r="F513" s="28"/>
      <c r="G513" s="206"/>
      <c r="H513" s="206"/>
      <c r="I513" s="206"/>
      <c r="J513" s="206"/>
      <c r="K513" s="280"/>
      <c r="L513" s="282" t="e">
        <f>VLOOKUP(A503,'Payroll master 总表'!B:AY,19,FALSE)</f>
        <v>#REF!</v>
      </c>
      <c r="M513" s="206"/>
      <c r="N513" s="208"/>
      <c r="O513" s="283"/>
      <c r="P513" s="273"/>
      <c r="Q513" s="224"/>
      <c r="R513" s="990" t="e">
        <f>VLOOKUP(A503,'Payroll master 总表'!B:AY,26,FALSE)</f>
        <v>#REF!</v>
      </c>
      <c r="S513" s="990"/>
      <c r="T513" s="224" t="s">
        <v>82</v>
      </c>
      <c r="U513" s="224"/>
      <c r="V513" s="224"/>
      <c r="W513" s="228"/>
      <c r="X513" s="278" t="s">
        <v>861</v>
      </c>
      <c r="Y513" s="218"/>
      <c r="Z513" s="230"/>
      <c r="AB513" s="224"/>
      <c r="AD513" s="57"/>
      <c r="AE513" s="999" t="e">
        <f>VLOOKUP(A503,'Payroll master 总表'!B:AY,42,FALSE)</f>
        <v>#REF!</v>
      </c>
      <c r="AF513" s="1000"/>
      <c r="AG513" s="33"/>
    </row>
    <row r="514" spans="1:64" ht="18" customHeight="1">
      <c r="B514" s="58" t="s">
        <v>181</v>
      </c>
      <c r="C514" s="28"/>
      <c r="D514" s="28"/>
      <c r="E514" s="28"/>
      <c r="F514" s="28"/>
      <c r="G514" s="206"/>
      <c r="H514" s="206"/>
      <c r="I514" s="206"/>
      <c r="J514" s="206"/>
      <c r="K514" s="280"/>
      <c r="L514" s="282" t="e">
        <f>VLOOKUP(A503,'Payroll master 总表'!B:AY,22,FALSE)</f>
        <v>#REF!</v>
      </c>
      <c r="M514" s="206"/>
      <c r="N514" s="208"/>
      <c r="O514" s="283"/>
      <c r="P514" s="273"/>
      <c r="Q514" s="224"/>
      <c r="R514" s="990" t="e">
        <f>VLOOKUP(A503,'Payroll master 总表'!B:AY,28,FALSE)</f>
        <v>#REF!</v>
      </c>
      <c r="S514" s="990"/>
      <c r="T514" s="224" t="s">
        <v>82</v>
      </c>
      <c r="U514" s="224"/>
      <c r="V514" s="224"/>
      <c r="W514" s="228"/>
      <c r="X514" s="291" t="s">
        <v>244</v>
      </c>
      <c r="Y514" s="218"/>
      <c r="Z514" s="218"/>
      <c r="AA514" s="230"/>
      <c r="AB514" s="229"/>
      <c r="AC514" s="76"/>
      <c r="AD514" s="57" t="e">
        <f>VLOOKUP(A503,'Payroll master 总表'!B:AY,44,FALSE)</f>
        <v>#REF!</v>
      </c>
      <c r="AE514" s="541"/>
      <c r="AF514" s="542"/>
      <c r="AG514" s="33"/>
    </row>
    <row r="515" spans="1:64" ht="18" customHeight="1">
      <c r="B515" s="59" t="s">
        <v>182</v>
      </c>
      <c r="C515" s="56"/>
      <c r="D515" s="56"/>
      <c r="E515" s="56"/>
      <c r="F515" s="56"/>
      <c r="G515" s="219"/>
      <c r="H515" s="219"/>
      <c r="I515" s="219"/>
      <c r="J515" s="219"/>
      <c r="K515" s="292"/>
      <c r="L515" s="293" t="e">
        <f>VLOOKUP(A503,'Payroll master 总表'!B:AY,23,FALSE)</f>
        <v>#REF!</v>
      </c>
      <c r="M515" s="219"/>
      <c r="N515" s="212"/>
      <c r="O515" s="294"/>
      <c r="P515" s="295"/>
      <c r="Q515" s="225"/>
      <c r="R515" s="981" t="e">
        <f>VLOOKUP(A503,'Payroll master 总表'!B:AY,30,FALSE)</f>
        <v>#REF!</v>
      </c>
      <c r="S515" s="981"/>
      <c r="T515" s="225" t="s">
        <v>82</v>
      </c>
      <c r="U515" s="225"/>
      <c r="V515" s="225"/>
      <c r="W515" s="225"/>
      <c r="X515" s="278" t="s">
        <v>194</v>
      </c>
      <c r="Y515" s="218"/>
      <c r="Z515" s="218"/>
      <c r="AA515" s="218"/>
      <c r="AB515" s="230"/>
      <c r="AC515" s="26"/>
      <c r="AD515" s="57" t="e">
        <f>AE513+AD514</f>
        <v>#REF!</v>
      </c>
      <c r="AE515" s="49"/>
      <c r="AF515" s="73"/>
      <c r="AG515" s="33"/>
    </row>
    <row r="516" spans="1:64" ht="18" customHeight="1">
      <c r="B516" s="29"/>
      <c r="C516" s="30"/>
      <c r="D516" s="31"/>
      <c r="E516" s="30"/>
      <c r="F516" s="32"/>
      <c r="G516" s="220"/>
      <c r="H516" s="220"/>
      <c r="I516" s="220"/>
      <c r="J516" s="220"/>
      <c r="S516" s="220"/>
      <c r="T516" s="220"/>
      <c r="U516" s="220"/>
      <c r="X516" s="297" t="s">
        <v>191</v>
      </c>
      <c r="Y516" s="218"/>
      <c r="Z516" s="218"/>
      <c r="AA516" s="218"/>
      <c r="AB516" s="230"/>
      <c r="AC516" s="982" t="e">
        <f>ROUND((AC511-AD515-AC512),2)</f>
        <v>#REF!</v>
      </c>
      <c r="AD516" s="983"/>
      <c r="AE516" s="49"/>
      <c r="AF516" s="73"/>
      <c r="AG516" s="33"/>
    </row>
    <row r="517" spans="1:64" ht="18" customHeight="1">
      <c r="B517" s="35" t="s">
        <v>78</v>
      </c>
      <c r="C517" s="36"/>
      <c r="D517" s="36"/>
      <c r="E517" s="36"/>
      <c r="F517" s="36"/>
      <c r="G517" s="221"/>
      <c r="H517" s="221"/>
      <c r="I517" s="220"/>
      <c r="J517" s="220"/>
      <c r="S517" s="220"/>
      <c r="T517" s="220"/>
      <c r="U517" s="220"/>
      <c r="X517" s="298" t="s">
        <v>432</v>
      </c>
      <c r="Y517" s="299"/>
      <c r="Z517" s="280"/>
      <c r="AA517" s="206"/>
      <c r="AB517" s="231"/>
      <c r="AC517" s="63" t="e">
        <f>INT(AC516)</f>
        <v>#REF!</v>
      </c>
      <c r="AE517" s="62"/>
      <c r="AF517" s="80"/>
      <c r="AG517" s="33"/>
    </row>
    <row r="518" spans="1:64" ht="18" customHeight="1">
      <c r="B518" s="37"/>
      <c r="C518" s="38"/>
      <c r="D518" s="39"/>
      <c r="E518" s="38"/>
      <c r="F518" s="38"/>
      <c r="G518" s="202"/>
      <c r="H518" s="202"/>
      <c r="I518" s="220"/>
      <c r="J518" s="220"/>
      <c r="S518" s="220"/>
      <c r="T518" s="220"/>
      <c r="U518" s="220"/>
      <c r="X518" s="300" t="s">
        <v>192</v>
      </c>
      <c r="Y518" s="301"/>
      <c r="Z518" s="302"/>
      <c r="AA518" s="219"/>
      <c r="AB518" s="232"/>
      <c r="AC518" s="77" t="e">
        <f>ROUND((MOD(AC516,1)*4000),-2)</f>
        <v>#REF!</v>
      </c>
      <c r="AD518" s="45"/>
      <c r="AE518" s="45"/>
      <c r="AF518" s="81"/>
      <c r="AG518" s="33"/>
    </row>
    <row r="519" spans="1:64" ht="18" customHeight="1">
      <c r="B519" s="29"/>
      <c r="C519" s="30"/>
      <c r="D519" s="31"/>
      <c r="E519" s="30"/>
      <c r="F519" s="30"/>
      <c r="G519" s="220"/>
      <c r="H519" s="220"/>
      <c r="I519" s="220"/>
      <c r="J519" s="220"/>
      <c r="S519" s="220"/>
      <c r="T519" s="220"/>
      <c r="U519" s="220"/>
      <c r="Y519" s="221"/>
      <c r="Z519" s="303"/>
      <c r="AB519" s="233"/>
      <c r="AD519" s="82"/>
      <c r="AE519" s="82"/>
      <c r="AF519" s="84"/>
      <c r="AG519" s="33"/>
    </row>
    <row r="520" spans="1:64" ht="18" customHeight="1">
      <c r="B520" s="40" t="s">
        <v>79</v>
      </c>
      <c r="C520" s="41"/>
      <c r="D520" s="41"/>
      <c r="E520" s="41"/>
      <c r="AF520" s="101"/>
      <c r="AG520" s="33"/>
    </row>
    <row r="521" spans="1:64" s="10" customFormat="1" ht="18" customHeight="1">
      <c r="B521" s="237">
        <v>1</v>
      </c>
      <c r="C521" s="236">
        <v>2</v>
      </c>
      <c r="D521" s="236">
        <v>3</v>
      </c>
      <c r="E521" s="236">
        <v>4</v>
      </c>
      <c r="F521" s="670">
        <v>5</v>
      </c>
      <c r="G521" s="669">
        <v>6</v>
      </c>
      <c r="H521" s="237">
        <v>7</v>
      </c>
      <c r="I521" s="237">
        <v>8</v>
      </c>
      <c r="J521" s="670">
        <v>9</v>
      </c>
      <c r="K521" s="236">
        <v>10</v>
      </c>
      <c r="L521" s="236">
        <v>11</v>
      </c>
      <c r="M521" s="670">
        <v>12</v>
      </c>
      <c r="N521" s="669">
        <v>13</v>
      </c>
      <c r="O521" s="236">
        <v>14</v>
      </c>
      <c r="P521" s="237">
        <v>15</v>
      </c>
      <c r="Q521" s="236">
        <v>16</v>
      </c>
      <c r="R521" s="236">
        <v>17</v>
      </c>
      <c r="S521" s="236">
        <v>18</v>
      </c>
      <c r="T521" s="670">
        <v>19</v>
      </c>
      <c r="U521" s="669">
        <v>20</v>
      </c>
      <c r="V521" s="236">
        <v>21</v>
      </c>
      <c r="W521" s="237">
        <v>22</v>
      </c>
      <c r="X521" s="236">
        <v>23</v>
      </c>
      <c r="Y521" s="237">
        <v>24</v>
      </c>
      <c r="Z521" s="236">
        <v>25</v>
      </c>
      <c r="AA521" s="670">
        <v>26</v>
      </c>
      <c r="AB521" s="697">
        <v>27</v>
      </c>
      <c r="AC521" s="670">
        <v>28</v>
      </c>
      <c r="AD521" s="237">
        <v>29</v>
      </c>
      <c r="AE521" s="236">
        <v>30</v>
      </c>
      <c r="AF521" s="236">
        <v>31</v>
      </c>
      <c r="AG521" s="11"/>
      <c r="AH521" s="11"/>
      <c r="AI521" s="11"/>
      <c r="AJ521" s="11"/>
      <c r="AK521" s="11"/>
      <c r="AL521" s="11"/>
      <c r="AM521" s="11"/>
      <c r="AN521" s="11"/>
      <c r="AO521" s="11"/>
      <c r="AP521" s="11"/>
      <c r="AQ521" s="11"/>
      <c r="AR521" s="11"/>
      <c r="AS521" s="11"/>
      <c r="AT521" s="11"/>
      <c r="AU521" s="11"/>
      <c r="AV521" s="11"/>
      <c r="AW521" s="11"/>
      <c r="AX521" s="11"/>
      <c r="AY521" s="11"/>
      <c r="AZ521" s="11"/>
      <c r="BA521" s="11"/>
      <c r="BB521" s="11"/>
      <c r="BC521" s="11"/>
      <c r="BD521" s="11"/>
      <c r="BE521" s="11"/>
      <c r="BF521" s="11"/>
      <c r="BG521" s="11"/>
      <c r="BH521" s="11"/>
      <c r="BI521" s="11"/>
      <c r="BJ521" s="11"/>
      <c r="BK521" s="11"/>
      <c r="BL521" s="11"/>
    </row>
    <row r="522" spans="1:64" ht="18" customHeight="1">
      <c r="B522" s="48" t="e">
        <f>VLOOKUP(A503,#REF!,276,FALSE)</f>
        <v>#REF!</v>
      </c>
      <c r="C522" s="48" t="e">
        <f>VLOOKUP(A503,#REF!,278,FALSE)</f>
        <v>#REF!</v>
      </c>
      <c r="D522" s="48" t="e">
        <f>VLOOKUP(A503,#REF!,280,FALSE)</f>
        <v>#REF!</v>
      </c>
      <c r="E522" s="48" t="e">
        <f>VLOOKUP(A503,#REF!,282,FALSE)</f>
        <v>#REF!</v>
      </c>
      <c r="F522" s="48" t="e">
        <f>VLOOKUP(A503,#REF!,284,FALSE)</f>
        <v>#REF!</v>
      </c>
      <c r="G522" s="48" t="e">
        <f>VLOOKUP(A503,#REF!,286,FALSE)</f>
        <v>#REF!</v>
      </c>
      <c r="H522" s="48" t="e">
        <f>VLOOKUP(A503,#REF!,288,FALSE)</f>
        <v>#REF!</v>
      </c>
      <c r="I522" s="48" t="e">
        <f>VLOOKUP(A503,#REF!,290,FALSE)</f>
        <v>#REF!</v>
      </c>
      <c r="J522" s="48" t="e">
        <f>VLOOKUP(A503,#REF!,292,FALSE)</f>
        <v>#REF!</v>
      </c>
      <c r="K522" s="48" t="e">
        <f>VLOOKUP(A503,#REF!,294,FALSE)</f>
        <v>#REF!</v>
      </c>
      <c r="L522" s="48" t="e">
        <f>VLOOKUP(A503,#REF!,296,FALSE)</f>
        <v>#REF!</v>
      </c>
      <c r="M522" s="48" t="e">
        <f>VLOOKUP(A503,#REF!,298,FALSE)</f>
        <v>#REF!</v>
      </c>
      <c r="N522" s="48" t="e">
        <f>VLOOKUP(A503,#REF!,300,FALSE)</f>
        <v>#REF!</v>
      </c>
      <c r="O522" s="48" t="e">
        <f>VLOOKUP(A503,#REF!,302,FALSE)</f>
        <v>#REF!</v>
      </c>
      <c r="P522" s="48" t="e">
        <f>VLOOKUP(A503,#REF!,304,FALSE)</f>
        <v>#REF!</v>
      </c>
      <c r="Q522" s="48" t="e">
        <f>VLOOKUP(A503,#REF!,306,FALSE)</f>
        <v>#REF!</v>
      </c>
      <c r="R522" s="48" t="e">
        <f>VLOOKUP(A503,#REF!,308,FALSE)</f>
        <v>#REF!</v>
      </c>
      <c r="S522" s="48" t="e">
        <f>VLOOKUP(A503,#REF!,310,FALSE)</f>
        <v>#REF!</v>
      </c>
      <c r="T522" s="48" t="e">
        <f>VLOOKUP(A503,#REF!,312,FALSE)</f>
        <v>#REF!</v>
      </c>
      <c r="U522" s="48" t="e">
        <f>VLOOKUP(A503,#REF!,314,FALSE)</f>
        <v>#REF!</v>
      </c>
      <c r="V522" s="48" t="e">
        <f>VLOOKUP(A503,#REF!,316,FALSE)</f>
        <v>#REF!</v>
      </c>
      <c r="W522" s="48" t="e">
        <f>VLOOKUP(A503,#REF!,318,FALSE)</f>
        <v>#REF!</v>
      </c>
      <c r="X522" s="48" t="e">
        <f>VLOOKUP(A503,#REF!,320,FALSE)</f>
        <v>#REF!</v>
      </c>
      <c r="Y522" s="48" t="e">
        <f>VLOOKUP(A503,#REF!,322,FALSE)</f>
        <v>#REF!</v>
      </c>
      <c r="Z522" s="48" t="e">
        <f>VLOOKUP(A503,#REF!,324,FALSE)</f>
        <v>#REF!</v>
      </c>
      <c r="AA522" s="48" t="e">
        <f>VLOOKUP(A503,#REF!,326,FALSE)</f>
        <v>#REF!</v>
      </c>
      <c r="AB522" s="48" t="e">
        <f>VLOOKUP(A503,#REF!,328,FALSE)</f>
        <v>#REF!</v>
      </c>
      <c r="AC522" s="48" t="e">
        <f>VLOOKUP(A503,#REF!,330,FALSE)</f>
        <v>#REF!</v>
      </c>
      <c r="AD522" s="48" t="e">
        <f>VLOOKUP(A503,#REF!,332,FALSE)</f>
        <v>#REF!</v>
      </c>
      <c r="AE522" s="48" t="e">
        <f>VLOOKUP(A503,#REF!,334,FALSE)</f>
        <v>#REF!</v>
      </c>
      <c r="AF522" s="48" t="e">
        <f>VLOOKUP(A503,#REF!,336,FALSE)</f>
        <v>#REF!</v>
      </c>
      <c r="AG522" s="33"/>
    </row>
    <row r="523" spans="1:64" s="113" customFormat="1" ht="18" customHeight="1">
      <c r="B523" s="48" t="e">
        <f>VLOOKUP(A503,#REF!,53,FALSE)</f>
        <v>#REF!</v>
      </c>
      <c r="C523" s="48" t="e">
        <f>VLOOKUP(A503,#REF!,54,FALSE)</f>
        <v>#REF!</v>
      </c>
      <c r="D523" s="48" t="e">
        <f>VLOOKUP(A503,#REF!,55,FALSE)</f>
        <v>#REF!</v>
      </c>
      <c r="E523" s="48" t="e">
        <f>VLOOKUP(A503,#REF!,56,FALSE)</f>
        <v>#REF!</v>
      </c>
      <c r="F523" s="48" t="e">
        <f>VLOOKUP(A503,#REF!,57,FALSE)</f>
        <v>#REF!</v>
      </c>
      <c r="G523" s="48" t="e">
        <f>VLOOKUP(A503,#REF!,58,FALSE)</f>
        <v>#REF!</v>
      </c>
      <c r="H523" s="48" t="e">
        <f>VLOOKUP(A503,#REF!,59,FALSE)</f>
        <v>#REF!</v>
      </c>
      <c r="I523" s="48" t="e">
        <f>VLOOKUP(A503,#REF!,60,FALSE)</f>
        <v>#REF!</v>
      </c>
      <c r="J523" s="48" t="e">
        <f>VLOOKUP(A503,#REF!,61,FALSE)</f>
        <v>#REF!</v>
      </c>
      <c r="K523" s="48" t="e">
        <f>VLOOKUP(A503,#REF!,62,FALSE)</f>
        <v>#REF!</v>
      </c>
      <c r="L523" s="48" t="e">
        <f>VLOOKUP(A503,#REF!,63,FALSE)</f>
        <v>#REF!</v>
      </c>
      <c r="M523" s="48" t="e">
        <f>VLOOKUP(A503,#REF!,64,FALSE)</f>
        <v>#REF!</v>
      </c>
      <c r="N523" s="48" t="e">
        <f>VLOOKUP(A503,#REF!,65,FALSE)</f>
        <v>#REF!</v>
      </c>
      <c r="O523" s="48" t="e">
        <f>VLOOKUP(A503,#REF!,66,FALSE)</f>
        <v>#REF!</v>
      </c>
      <c r="P523" s="48" t="e">
        <f>VLOOKUP(A503,#REF!,67,FALSE)</f>
        <v>#REF!</v>
      </c>
      <c r="Q523" s="48" t="e">
        <f>VLOOKUP(A503,#REF!,68,FALSE)</f>
        <v>#REF!</v>
      </c>
      <c r="R523" s="48" t="e">
        <f>VLOOKUP(A503,#REF!,69,FALSE)</f>
        <v>#REF!</v>
      </c>
      <c r="S523" s="48" t="e">
        <f>VLOOKUP(A503,#REF!,70,FALSE)</f>
        <v>#REF!</v>
      </c>
      <c r="T523" s="48" t="e">
        <f>VLOOKUP(A503,#REF!,71,FALSE)</f>
        <v>#REF!</v>
      </c>
      <c r="U523" s="48" t="e">
        <f>VLOOKUP(A503,#REF!,72,FALSE)</f>
        <v>#REF!</v>
      </c>
      <c r="V523" s="48" t="e">
        <f>VLOOKUP(A503,#REF!,73,FALSE)</f>
        <v>#REF!</v>
      </c>
      <c r="W523" s="48" t="e">
        <f>VLOOKUP(A503,#REF!,74,FALSE)</f>
        <v>#REF!</v>
      </c>
      <c r="X523" s="48" t="e">
        <f>VLOOKUP(A503,#REF!,75,FALSE)</f>
        <v>#REF!</v>
      </c>
      <c r="Y523" s="48" t="e">
        <f>VLOOKUP(A503,#REF!,76,FALSE)</f>
        <v>#REF!</v>
      </c>
      <c r="Z523" s="48" t="e">
        <f>VLOOKUP(A503,#REF!,77,FALSE)</f>
        <v>#REF!</v>
      </c>
      <c r="AA523" s="48" t="e">
        <f>VLOOKUP(A503,#REF!,78,FALSE)</f>
        <v>#REF!</v>
      </c>
      <c r="AB523" s="48" t="e">
        <f>VLOOKUP(A503,#REF!,79,FALSE)</f>
        <v>#REF!</v>
      </c>
      <c r="AC523" s="48" t="e">
        <f>VLOOKUP(A503,#REF!,80,FALSE)</f>
        <v>#REF!</v>
      </c>
      <c r="AD523" s="48" t="e">
        <f>VLOOKUP(A503,#REF!,81,FALSE)</f>
        <v>#REF!</v>
      </c>
      <c r="AE523" s="48" t="e">
        <f>VLOOKUP(A503,#REF!,82,FALSE)</f>
        <v>#REF!</v>
      </c>
      <c r="AF523" s="48" t="e">
        <f>VLOOKUP(A503,#REF!,83,FALSE)</f>
        <v>#REF!</v>
      </c>
      <c r="AG523" s="114"/>
      <c r="AH523" s="114"/>
      <c r="AI523" s="114"/>
      <c r="AJ523" s="114"/>
      <c r="AK523" s="114"/>
      <c r="AL523" s="114"/>
      <c r="AM523" s="114"/>
      <c r="AN523" s="114"/>
      <c r="AO523" s="114"/>
      <c r="AP523" s="114"/>
      <c r="AQ523" s="114"/>
      <c r="AR523" s="114"/>
      <c r="AS523" s="114"/>
      <c r="AT523" s="114"/>
      <c r="AU523" s="114"/>
      <c r="AV523" s="114"/>
      <c r="AW523" s="114"/>
      <c r="AX523" s="114"/>
      <c r="AY523" s="114"/>
      <c r="AZ523" s="114"/>
      <c r="BA523" s="114"/>
      <c r="BB523" s="114"/>
      <c r="BC523" s="114"/>
      <c r="BD523" s="114"/>
      <c r="BE523" s="114"/>
      <c r="BF523" s="114"/>
      <c r="BG523" s="114"/>
      <c r="BH523" s="114"/>
      <c r="BI523" s="114"/>
      <c r="BJ523" s="114"/>
      <c r="BK523" s="114"/>
      <c r="BL523" s="114"/>
    </row>
    <row r="524" spans="1:64" s="65" customFormat="1" ht="18" customHeight="1">
      <c r="B524" s="48" t="e">
        <f>VLOOKUP(A503,#REF!,277,FALSE)</f>
        <v>#REF!</v>
      </c>
      <c r="C524" s="48" t="e">
        <f>VLOOKUP(A503,#REF!,279,FALSE)</f>
        <v>#REF!</v>
      </c>
      <c r="D524" s="48" t="e">
        <f>VLOOKUP(A503,#REF!,281,FALSE)</f>
        <v>#REF!</v>
      </c>
      <c r="E524" s="48" t="e">
        <f>VLOOKUP(A503,#REF!,283,FALSE)</f>
        <v>#REF!</v>
      </c>
      <c r="F524" s="48" t="e">
        <f>VLOOKUP(A503,#REF!,285,FALSE)</f>
        <v>#REF!</v>
      </c>
      <c r="G524" s="48" t="e">
        <f>VLOOKUP(A503,#REF!,287,FALSE)</f>
        <v>#REF!</v>
      </c>
      <c r="H524" s="48" t="e">
        <f>VLOOKUP(A503,#REF!,289,FALSE)</f>
        <v>#REF!</v>
      </c>
      <c r="I524" s="48" t="e">
        <f>VLOOKUP(A503,#REF!,291,FALSE)</f>
        <v>#REF!</v>
      </c>
      <c r="J524" s="48" t="e">
        <f>VLOOKUP(A503,#REF!,293,FALSE)</f>
        <v>#REF!</v>
      </c>
      <c r="K524" s="48" t="e">
        <f>VLOOKUP(A503,#REF!,295,FALSE)</f>
        <v>#REF!</v>
      </c>
      <c r="L524" s="48" t="e">
        <f>VLOOKUP(A503,#REF!,297,FALSE)</f>
        <v>#REF!</v>
      </c>
      <c r="M524" s="48" t="e">
        <f>VLOOKUP(A503,#REF!,299,FALSE)</f>
        <v>#REF!</v>
      </c>
      <c r="N524" s="48" t="e">
        <f>VLOOKUP(A503,#REF!,301,FALSE)</f>
        <v>#REF!</v>
      </c>
      <c r="O524" s="48" t="e">
        <f>VLOOKUP(A503,#REF!,303,FALSE)</f>
        <v>#REF!</v>
      </c>
      <c r="P524" s="48" t="e">
        <f>VLOOKUP(A503,#REF!,305,FALSE)</f>
        <v>#REF!</v>
      </c>
      <c r="Q524" s="48" t="e">
        <f>VLOOKUP(A503,#REF!,307,FALSE)</f>
        <v>#REF!</v>
      </c>
      <c r="R524" s="48" t="e">
        <f>VLOOKUP(A503,#REF!,309,FALSE)</f>
        <v>#REF!</v>
      </c>
      <c r="S524" s="48" t="e">
        <f>VLOOKUP(A503,#REF!,311,FALSE)</f>
        <v>#REF!</v>
      </c>
      <c r="T524" s="48" t="e">
        <f>VLOOKUP(A503,#REF!,313,FALSE)</f>
        <v>#REF!</v>
      </c>
      <c r="U524" s="48" t="e">
        <f>VLOOKUP(A503,#REF!,315,FALSE)</f>
        <v>#REF!</v>
      </c>
      <c r="V524" s="48" t="e">
        <f>VLOOKUP(A503,#REF!,317,FALSE)</f>
        <v>#REF!</v>
      </c>
      <c r="W524" s="48" t="e">
        <f>VLOOKUP(A503,#REF!,319,FALSE)</f>
        <v>#REF!</v>
      </c>
      <c r="X524" s="48" t="e">
        <f>VLOOKUP(A503,#REF!,321,FALSE)</f>
        <v>#REF!</v>
      </c>
      <c r="Y524" s="48" t="e">
        <f>VLOOKUP(A503,#REF!,323,FALSE)</f>
        <v>#REF!</v>
      </c>
      <c r="Z524" s="48" t="e">
        <f>VLOOKUP(A503,#REF!,325,FALSE)</f>
        <v>#REF!</v>
      </c>
      <c r="AA524" s="48" t="e">
        <f>VLOOKUP(A503,#REF!,327,FALSE)</f>
        <v>#REF!</v>
      </c>
      <c r="AB524" s="48" t="e">
        <f>VLOOKUP(A503,#REF!,329,FALSE)</f>
        <v>#REF!</v>
      </c>
      <c r="AC524" s="48" t="e">
        <f>VLOOKUP(A503,#REF!,331,FALSE)</f>
        <v>#REF!</v>
      </c>
      <c r="AD524" s="48" t="e">
        <f>VLOOKUP(A503,#REF!,333,FALSE)</f>
        <v>#REF!</v>
      </c>
      <c r="AE524" s="48" t="e">
        <f>VLOOKUP(A503,#REF!,335,FALSE)</f>
        <v>#REF!</v>
      </c>
      <c r="AF524" s="48" t="e">
        <f>VLOOKUP(A503,#REF!,337,FALSE)</f>
        <v>#REF!</v>
      </c>
      <c r="AG524" s="64"/>
      <c r="AH524" s="64"/>
      <c r="AI524" s="64"/>
      <c r="AJ524" s="64"/>
      <c r="AK524" s="64"/>
      <c r="AL524" s="64"/>
      <c r="AM524" s="64"/>
      <c r="AN524" s="64"/>
      <c r="AO524" s="64"/>
      <c r="AP524" s="64"/>
      <c r="AQ524" s="64"/>
      <c r="AR524" s="64"/>
      <c r="AS524" s="64"/>
      <c r="AT524" s="64"/>
      <c r="AU524" s="64"/>
      <c r="AV524" s="64"/>
      <c r="AW524" s="64"/>
      <c r="AX524" s="64"/>
      <c r="AY524" s="64"/>
      <c r="AZ524" s="64"/>
      <c r="BA524" s="64"/>
      <c r="BB524" s="64"/>
      <c r="BC524" s="64"/>
      <c r="BD524" s="64"/>
      <c r="BE524" s="64"/>
      <c r="BF524" s="64"/>
      <c r="BG524" s="64"/>
      <c r="BH524" s="64"/>
      <c r="BI524" s="64"/>
      <c r="BJ524" s="64"/>
      <c r="BK524" s="64"/>
      <c r="BL524" s="64"/>
    </row>
    <row r="525" spans="1:64" s="65" customFormat="1" ht="18" customHeight="1">
      <c r="B525" s="980"/>
      <c r="C525" s="980"/>
      <c r="D525" s="980"/>
      <c r="E525" s="980"/>
      <c r="F525" s="980"/>
      <c r="G525" s="980"/>
      <c r="H525" s="980"/>
      <c r="I525" s="980"/>
      <c r="J525" s="980"/>
      <c r="K525" s="980"/>
      <c r="L525" s="980"/>
      <c r="M525" s="980"/>
      <c r="N525" s="980"/>
      <c r="O525" s="980"/>
      <c r="P525" s="980"/>
      <c r="Q525" s="980"/>
      <c r="R525" s="980"/>
      <c r="S525" s="980"/>
      <c r="T525" s="980"/>
      <c r="U525" s="980"/>
      <c r="V525" s="980"/>
      <c r="W525" s="980"/>
      <c r="X525" s="980"/>
      <c r="Y525" s="980"/>
      <c r="Z525" s="980"/>
      <c r="AA525" s="980"/>
      <c r="AB525" s="980"/>
      <c r="AC525" s="980"/>
      <c r="AD525" s="980"/>
      <c r="AE525" s="980"/>
      <c r="AF525" s="980"/>
      <c r="AG525" s="64"/>
      <c r="AH525" s="64"/>
      <c r="AI525" s="64"/>
      <c r="AJ525" s="64"/>
      <c r="AK525" s="64"/>
      <c r="AL525" s="64"/>
      <c r="AM525" s="64"/>
      <c r="AN525" s="64"/>
      <c r="AO525" s="64"/>
      <c r="AP525" s="64"/>
      <c r="AQ525" s="64"/>
      <c r="AR525" s="64"/>
      <c r="AS525" s="64"/>
      <c r="AT525" s="64"/>
      <c r="AU525" s="64"/>
      <c r="AV525" s="64"/>
      <c r="AW525" s="64"/>
      <c r="AX525" s="64"/>
      <c r="AY525" s="64"/>
      <c r="AZ525" s="64"/>
      <c r="BA525" s="64"/>
      <c r="BB525" s="64"/>
      <c r="BC525" s="64"/>
      <c r="BD525" s="64"/>
      <c r="BE525" s="64"/>
      <c r="BF525" s="64"/>
      <c r="BG525" s="64"/>
      <c r="BH525" s="64"/>
      <c r="BI525" s="64"/>
      <c r="BJ525" s="64"/>
      <c r="BK525" s="64"/>
      <c r="BL525" s="64"/>
    </row>
    <row r="526" spans="1:64" ht="18" customHeight="1">
      <c r="B526" s="880" t="s">
        <v>826</v>
      </c>
      <c r="C526" s="880"/>
      <c r="D526" s="880"/>
      <c r="E526" s="880"/>
      <c r="F526" s="880"/>
      <c r="G526" s="880"/>
      <c r="H526" s="880"/>
      <c r="I526" s="880"/>
      <c r="J526" s="880"/>
      <c r="K526" s="880"/>
      <c r="L526" s="880"/>
      <c r="M526" s="880"/>
      <c r="N526" s="880"/>
      <c r="O526" s="880"/>
      <c r="P526" s="880"/>
      <c r="Q526" s="880"/>
      <c r="R526" s="880"/>
      <c r="S526" s="880"/>
      <c r="T526" s="880"/>
      <c r="U526" s="880"/>
      <c r="V526" s="880"/>
      <c r="W526" s="880"/>
      <c r="X526" s="880"/>
      <c r="Y526" s="880"/>
      <c r="Z526" s="880"/>
      <c r="AA526" s="880"/>
      <c r="AB526" s="880"/>
      <c r="AC526" s="880"/>
      <c r="AD526" s="880"/>
      <c r="AE526" s="880"/>
      <c r="AF526" s="880"/>
      <c r="AG526" s="33"/>
    </row>
    <row r="527" spans="1:64" ht="18" customHeight="1">
      <c r="B527" s="15" t="s">
        <v>80</v>
      </c>
      <c r="C527" s="16"/>
      <c r="D527" s="16"/>
      <c r="E527" s="16"/>
      <c r="F527" s="16"/>
      <c r="G527" s="216"/>
      <c r="H527" s="201"/>
      <c r="I527" s="201"/>
      <c r="J527" s="201"/>
      <c r="K527" s="202"/>
      <c r="L527" s="201"/>
      <c r="M527" s="201"/>
      <c r="N527" s="201"/>
      <c r="O527" s="270"/>
      <c r="P527" s="270"/>
      <c r="Q527" s="201"/>
      <c r="R527" s="201"/>
      <c r="S527" s="201"/>
      <c r="T527" s="201"/>
      <c r="U527" s="201"/>
      <c r="V527" s="201"/>
      <c r="W527" s="270"/>
      <c r="X527" s="984" t="str">
        <f>X502</f>
        <v>វិច្ឆិកា ឆ្នាំ ២០២៣</v>
      </c>
      <c r="Y527" s="985"/>
      <c r="Z527" s="985"/>
      <c r="AA527" s="985"/>
      <c r="AB527" s="985"/>
      <c r="AC527" s="985"/>
      <c r="AD527" s="985"/>
      <c r="AE527" s="985"/>
      <c r="AF527" s="986"/>
      <c r="AG527" s="33"/>
    </row>
    <row r="528" spans="1:64" ht="18" customHeight="1">
      <c r="A528" s="140" t="e">
        <f>#REF!</f>
        <v>#REF!</v>
      </c>
      <c r="B528" s="20" t="s">
        <v>176</v>
      </c>
      <c r="C528" s="3"/>
      <c r="D528" s="3"/>
      <c r="E528" s="3"/>
      <c r="F528" s="3"/>
      <c r="G528" s="217"/>
      <c r="H528" s="271"/>
      <c r="I528" s="217"/>
      <c r="J528" s="271"/>
      <c r="K528" s="991" t="e">
        <f>VLOOKUP(A528,'Payroll master 总表'!B:AY,3,FALSE)</f>
        <v>#REF!</v>
      </c>
      <c r="L528" s="992"/>
      <c r="M528" s="992"/>
      <c r="N528" s="993"/>
      <c r="O528" s="272" t="s">
        <v>183</v>
      </c>
      <c r="P528" s="273"/>
      <c r="Q528" s="203"/>
      <c r="R528" s="203"/>
      <c r="S528" s="203"/>
      <c r="T528" s="994" t="e">
        <f>#REF!</f>
        <v>#REF!</v>
      </c>
      <c r="U528" s="994"/>
      <c r="V528" s="217"/>
      <c r="W528" s="274"/>
      <c r="X528" s="275" t="s">
        <v>279</v>
      </c>
      <c r="Y528" s="203"/>
      <c r="Z528" s="203"/>
      <c r="AA528" s="203"/>
      <c r="AB528" s="227"/>
      <c r="AC528" s="75"/>
      <c r="AD528" s="139" t="e">
        <f>VLOOKUP(A528,'Payroll master 总表'!B:AY,39,FALSE)</f>
        <v>#REF!</v>
      </c>
      <c r="AE528" s="23" t="s">
        <v>82</v>
      </c>
      <c r="AF528" s="244"/>
      <c r="AG528" s="33"/>
    </row>
    <row r="529" spans="2:33" ht="18" customHeight="1">
      <c r="B529" s="55" t="s">
        <v>177</v>
      </c>
      <c r="C529" s="28"/>
      <c r="D529" s="28"/>
      <c r="E529" s="28"/>
      <c r="F529" s="21"/>
      <c r="G529" s="206"/>
      <c r="H529" s="206"/>
      <c r="I529" s="206"/>
      <c r="J529" s="206"/>
      <c r="K529" s="995" t="e">
        <f>VLOOKUP(A528,'Payroll master 总表'!B:AY,1,FALSE)</f>
        <v>#REF!</v>
      </c>
      <c r="L529" s="996"/>
      <c r="M529" s="206"/>
      <c r="N529" s="208"/>
      <c r="O529" s="276" t="s">
        <v>184</v>
      </c>
      <c r="P529" s="273"/>
      <c r="Q529" s="218"/>
      <c r="R529" s="218"/>
      <c r="S529" s="218"/>
      <c r="U529" s="222" t="e">
        <f>VLOOKUP(A528,'Payroll master 总表'!B:AY,15,FALSE)</f>
        <v>#REF!</v>
      </c>
      <c r="V529" s="222"/>
      <c r="W529" s="208"/>
      <c r="X529" s="278" t="s">
        <v>187</v>
      </c>
      <c r="Y529" s="218"/>
      <c r="Z529" s="218"/>
      <c r="AA529" s="218"/>
      <c r="AB529" s="209"/>
      <c r="AC529" s="26"/>
      <c r="AD529" s="139" t="e">
        <f>VLOOKUP(A528,'Payroll master 总表'!B:AY,35,FALSE)</f>
        <v>#REF!</v>
      </c>
      <c r="AE529" s="23" t="s">
        <v>82</v>
      </c>
      <c r="AF529" s="103"/>
      <c r="AG529" s="33"/>
    </row>
    <row r="530" spans="2:33" ht="18" customHeight="1">
      <c r="B530" s="24" t="s">
        <v>178</v>
      </c>
      <c r="C530" s="22"/>
      <c r="D530" s="25"/>
      <c r="E530" s="21"/>
      <c r="F530" s="21"/>
      <c r="G530" s="206"/>
      <c r="H530" s="206"/>
      <c r="I530" s="206"/>
      <c r="J530" s="206"/>
      <c r="K530" s="995" t="e">
        <f>VLOOKUP(A528,'Payroll master 总表'!B:AY,5,FALSE)</f>
        <v>#REF!</v>
      </c>
      <c r="L530" s="996"/>
      <c r="M530" s="206"/>
      <c r="N530" s="208"/>
      <c r="O530" s="205" t="s">
        <v>198</v>
      </c>
      <c r="P530" s="273"/>
      <c r="Q530" s="218"/>
      <c r="R530" s="218"/>
      <c r="S530" s="218"/>
      <c r="T530" s="206"/>
      <c r="U530" s="997" t="e">
        <f>VLOOKUP(A528,'Payroll master 总表'!B:AY,8,FALSE)</f>
        <v>#REF!</v>
      </c>
      <c r="V530" s="997"/>
      <c r="W530" s="998"/>
      <c r="X530" s="278" t="s">
        <v>185</v>
      </c>
      <c r="Y530" s="218"/>
      <c r="Z530" s="218"/>
      <c r="AA530" s="218"/>
      <c r="AB530" s="209"/>
      <c r="AC530" s="26"/>
      <c r="AD530" s="139" t="e">
        <f>VLOOKUP(A528,'Payroll master 总表'!B:AY,34,FALSE)</f>
        <v>#REF!</v>
      </c>
      <c r="AE530" s="23" t="s">
        <v>82</v>
      </c>
      <c r="AF530" s="103"/>
      <c r="AG530" s="33"/>
    </row>
    <row r="531" spans="2:33" ht="18" customHeight="1">
      <c r="B531" s="58"/>
      <c r="C531" s="28"/>
      <c r="D531" s="28"/>
      <c r="E531" s="28"/>
      <c r="F531" s="28"/>
      <c r="G531" s="206"/>
      <c r="H531" s="206"/>
      <c r="I531" s="206"/>
      <c r="J531" s="206"/>
      <c r="K531" s="280"/>
      <c r="L531" s="281" t="s">
        <v>76</v>
      </c>
      <c r="M531" s="206"/>
      <c r="N531" s="208"/>
      <c r="O531" s="278" t="s">
        <v>199</v>
      </c>
      <c r="P531" s="273"/>
      <c r="Q531" s="218"/>
      <c r="R531" s="218"/>
      <c r="S531" s="218"/>
      <c r="T531" s="218"/>
      <c r="U531" s="218"/>
      <c r="V531" s="218"/>
      <c r="W531" s="230"/>
      <c r="X531" s="278" t="s">
        <v>753</v>
      </c>
      <c r="Y531" s="218"/>
      <c r="Z531" s="218"/>
      <c r="AA531" s="218"/>
      <c r="AB531" s="209"/>
      <c r="AC531" s="26"/>
      <c r="AD531" s="139" t="e">
        <f>VLOOKUP(A528,'Payroll master 总表'!B:AY,33,FALSE)</f>
        <v>#REF!</v>
      </c>
      <c r="AE531" s="23" t="s">
        <v>82</v>
      </c>
      <c r="AF531" s="103"/>
      <c r="AG531" s="33"/>
    </row>
    <row r="532" spans="2:33" ht="18" customHeight="1">
      <c r="B532" s="54" t="s">
        <v>196</v>
      </c>
      <c r="C532" s="28"/>
      <c r="D532" s="28"/>
      <c r="E532" s="28"/>
      <c r="F532" s="28"/>
      <c r="G532" s="206"/>
      <c r="H532" s="206"/>
      <c r="I532" s="206"/>
      <c r="J532" s="206"/>
      <c r="K532" s="280"/>
      <c r="L532" s="282" t="e">
        <f>VLOOKUP(A528,'Payroll master 总表'!B:AY,18,FALSE)</f>
        <v>#REF!</v>
      </c>
      <c r="M532" s="206"/>
      <c r="N532" s="208"/>
      <c r="O532" s="283"/>
      <c r="P532" s="273"/>
      <c r="Q532" s="223"/>
      <c r="R532" s="987" t="e">
        <f>U529/26*L532</f>
        <v>#REF!</v>
      </c>
      <c r="S532" s="987"/>
      <c r="T532" s="284" t="s">
        <v>82</v>
      </c>
      <c r="U532" s="223"/>
      <c r="V532" s="223"/>
      <c r="W532" s="285"/>
      <c r="X532" s="278" t="s">
        <v>186</v>
      </c>
      <c r="Y532" s="218"/>
      <c r="Z532" s="218"/>
      <c r="AA532" s="218"/>
      <c r="AB532" s="209"/>
      <c r="AC532" s="26"/>
      <c r="AD532" s="139" t="e">
        <f>VLOOKUP(A528,'Payroll master 总表'!B:AY,37,FALSE)+'Payroll master 总表'!AM29</f>
        <v>#REF!</v>
      </c>
      <c r="AE532" s="23" t="s">
        <v>82</v>
      </c>
      <c r="AF532" s="103"/>
      <c r="AG532" s="33"/>
    </row>
    <row r="533" spans="2:33" ht="18" customHeight="1">
      <c r="B533" s="27" t="s">
        <v>528</v>
      </c>
      <c r="C533" s="28"/>
      <c r="D533" s="28"/>
      <c r="E533" s="28"/>
      <c r="F533" s="28"/>
      <c r="G533" s="206"/>
      <c r="H533" s="206"/>
      <c r="I533" s="206"/>
      <c r="J533" s="206"/>
      <c r="K533" s="280"/>
      <c r="L533" s="282" t="e">
        <f>VLOOKUP(A528,'Payroll master 总表'!B:AY,21,FALSE)</f>
        <v>#REF!</v>
      </c>
      <c r="M533" s="206"/>
      <c r="N533" s="208"/>
      <c r="O533" s="283"/>
      <c r="P533" s="273"/>
      <c r="Q533" s="223"/>
      <c r="R533" s="987" t="e">
        <f>VLOOKUP(A528,'Payroll master 总表'!B:AY,29,FALSE)</f>
        <v>#REF!</v>
      </c>
      <c r="S533" s="987"/>
      <c r="T533" s="284" t="s">
        <v>82</v>
      </c>
      <c r="U533" s="223"/>
      <c r="V533" s="223"/>
      <c r="W533" s="285"/>
      <c r="X533" s="278" t="s">
        <v>455</v>
      </c>
      <c r="Y533" s="218"/>
      <c r="Z533" s="218"/>
      <c r="AA533" s="218"/>
      <c r="AB533" s="209"/>
      <c r="AC533" s="26"/>
      <c r="AD533" s="139" t="e">
        <f>VLOOKUP(A528,'Payroll master 总表'!B:AY,32,FALSE)</f>
        <v>#REF!</v>
      </c>
      <c r="AE533" s="23" t="s">
        <v>82</v>
      </c>
      <c r="AF533" s="103"/>
      <c r="AG533" s="33"/>
    </row>
    <row r="534" spans="2:33" ht="18" customHeight="1">
      <c r="B534" s="58" t="s">
        <v>534</v>
      </c>
      <c r="C534" s="28"/>
      <c r="D534" s="28"/>
      <c r="E534" s="28"/>
      <c r="F534" s="28"/>
      <c r="G534" s="206"/>
      <c r="H534" s="206"/>
      <c r="I534" s="206"/>
      <c r="J534" s="206"/>
      <c r="K534" s="280"/>
      <c r="L534" s="282" t="e">
        <f>VLOOKUP(A528,'Payroll master 总表'!B:AY,20,FALSE)</f>
        <v>#REF!</v>
      </c>
      <c r="M534" s="206"/>
      <c r="N534" s="208"/>
      <c r="O534" s="283"/>
      <c r="P534" s="273"/>
      <c r="Q534" s="223"/>
      <c r="R534" s="987" t="e">
        <f>VLOOKUP(A528,'Payroll master 总表'!B:AY,27,FALSE)</f>
        <v>#REF!</v>
      </c>
      <c r="S534" s="987"/>
      <c r="T534" s="284" t="s">
        <v>82</v>
      </c>
      <c r="U534" s="223"/>
      <c r="V534" s="223"/>
      <c r="W534" s="285"/>
      <c r="X534" s="278" t="s">
        <v>189</v>
      </c>
      <c r="Y534" s="218"/>
      <c r="Z534" s="218"/>
      <c r="AA534" s="218"/>
      <c r="AB534" s="209"/>
      <c r="AC534" s="26"/>
      <c r="AD534" s="139" t="e">
        <f>VLOOKUP(A528,'Payroll master 总表'!B:AY,31,FALSE)</f>
        <v>#REF!</v>
      </c>
      <c r="AE534" s="23" t="s">
        <v>82</v>
      </c>
      <c r="AF534" s="103"/>
      <c r="AG534" s="33"/>
    </row>
    <row r="535" spans="2:33" ht="18" customHeight="1">
      <c r="B535" s="58" t="s">
        <v>195</v>
      </c>
      <c r="C535" s="28"/>
      <c r="D535" s="28"/>
      <c r="E535" s="28"/>
      <c r="F535" s="28"/>
      <c r="G535" s="206"/>
      <c r="H535" s="206"/>
      <c r="I535" s="206"/>
      <c r="J535" s="206"/>
      <c r="K535" s="280"/>
      <c r="L535" s="282" t="e">
        <f>VLOOKUP(A528,'Payroll master 总表'!B:AY,17,FALSE)</f>
        <v>#REF!</v>
      </c>
      <c r="M535" s="206"/>
      <c r="N535" s="208"/>
      <c r="O535" s="283"/>
      <c r="P535" s="273"/>
      <c r="Q535" s="223"/>
      <c r="R535" s="987" t="e">
        <f>U529/26*L535</f>
        <v>#REF!</v>
      </c>
      <c r="S535" s="987"/>
      <c r="T535" s="284" t="s">
        <v>82</v>
      </c>
      <c r="U535" s="223"/>
      <c r="V535" s="223"/>
      <c r="W535" s="285"/>
      <c r="X535" s="278" t="s">
        <v>188</v>
      </c>
      <c r="Y535" s="218"/>
      <c r="Z535" s="218"/>
      <c r="AA535" s="218"/>
      <c r="AB535" s="209"/>
      <c r="AC535" s="26"/>
      <c r="AD535" s="139" t="e">
        <f>VLOOKUP(A528,'Payroll master 总表'!B:AY,36,FALSE)</f>
        <v>#REF!</v>
      </c>
      <c r="AE535" s="23" t="s">
        <v>82</v>
      </c>
      <c r="AF535" s="103"/>
      <c r="AG535" s="33"/>
    </row>
    <row r="536" spans="2:33" ht="18" customHeight="1">
      <c r="B536" s="27" t="s">
        <v>179</v>
      </c>
      <c r="C536" s="28"/>
      <c r="D536" s="28"/>
      <c r="E536" s="28"/>
      <c r="F536" s="28"/>
      <c r="G536" s="218"/>
      <c r="H536" s="218"/>
      <c r="I536" s="218"/>
      <c r="J536" s="206"/>
      <c r="K536" s="280"/>
      <c r="L536" s="286"/>
      <c r="M536" s="206"/>
      <c r="N536" s="208"/>
      <c r="O536" s="283"/>
      <c r="P536" s="273"/>
      <c r="Q536" s="223"/>
      <c r="R536" s="987" t="e">
        <f>SUM(R532:S535)</f>
        <v>#REF!</v>
      </c>
      <c r="S536" s="987"/>
      <c r="T536" s="284" t="s">
        <v>82</v>
      </c>
      <c r="U536" s="223"/>
      <c r="V536" s="223"/>
      <c r="W536" s="285"/>
      <c r="X536" s="278" t="s">
        <v>190</v>
      </c>
      <c r="Y536" s="218"/>
      <c r="Z536" s="218"/>
      <c r="AA536" s="218"/>
      <c r="AB536" s="209"/>
      <c r="AC536" s="988" t="e">
        <f>R536+R538+R539+R540+AD528+AD529+AD530+AD531+AD532+AD533+AD534+AD535</f>
        <v>#REF!</v>
      </c>
      <c r="AD536" s="989"/>
      <c r="AF536" s="103"/>
      <c r="AG536" s="33"/>
    </row>
    <row r="537" spans="2:33" ht="18" customHeight="1">
      <c r="B537" s="58" t="s">
        <v>197</v>
      </c>
      <c r="C537" s="28"/>
      <c r="D537" s="28"/>
      <c r="E537" s="28"/>
      <c r="F537" s="28"/>
      <c r="G537" s="206"/>
      <c r="H537" s="206"/>
      <c r="I537" s="206"/>
      <c r="J537" s="206"/>
      <c r="K537" s="280"/>
      <c r="L537" s="287" t="s">
        <v>77</v>
      </c>
      <c r="M537" s="288"/>
      <c r="N537" s="211"/>
      <c r="O537" s="278" t="s">
        <v>199</v>
      </c>
      <c r="P537" s="210"/>
      <c r="Q537" s="210"/>
      <c r="R537" s="210"/>
      <c r="S537" s="210"/>
      <c r="T537" s="210"/>
      <c r="U537" s="210"/>
      <c r="V537" s="210"/>
      <c r="W537" s="289"/>
      <c r="X537" s="278" t="s">
        <v>433</v>
      </c>
      <c r="Y537" s="218"/>
      <c r="Z537" s="230"/>
      <c r="AA537" s="290"/>
      <c r="AB537" s="228"/>
      <c r="AC537" s="135" t="e">
        <f>VLOOKUP(A528,'Payroll master 总表'!B:AY,45,FALSE)</f>
        <v>#REF!</v>
      </c>
      <c r="AE537" s="61"/>
      <c r="AF537" s="245"/>
      <c r="AG537" s="33"/>
    </row>
    <row r="538" spans="2:33" ht="18" customHeight="1">
      <c r="B538" s="58" t="s">
        <v>180</v>
      </c>
      <c r="C538" s="28"/>
      <c r="D538" s="28"/>
      <c r="E538" s="28"/>
      <c r="F538" s="28"/>
      <c r="G538" s="206"/>
      <c r="H538" s="206"/>
      <c r="I538" s="206"/>
      <c r="J538" s="206"/>
      <c r="K538" s="280"/>
      <c r="L538" s="282" t="e">
        <f>VLOOKUP(A528,'Payroll master 总表'!B:AY,19,FALSE)</f>
        <v>#REF!</v>
      </c>
      <c r="M538" s="206"/>
      <c r="N538" s="208"/>
      <c r="O538" s="283"/>
      <c r="P538" s="273"/>
      <c r="Q538" s="224"/>
      <c r="R538" s="990" t="e">
        <f>VLOOKUP(A528,'Payroll master 总表'!B:AY,26,FALSE)</f>
        <v>#REF!</v>
      </c>
      <c r="S538" s="990"/>
      <c r="T538" s="224" t="s">
        <v>82</v>
      </c>
      <c r="U538" s="224"/>
      <c r="V538" s="224"/>
      <c r="W538" s="228"/>
      <c r="X538" s="278" t="s">
        <v>861</v>
      </c>
      <c r="Y538" s="218"/>
      <c r="Z538" s="230"/>
      <c r="AB538" s="224"/>
      <c r="AD538" s="57"/>
      <c r="AE538" s="999" t="e">
        <f>VLOOKUP(A528,'Payroll master 总表'!B:AY,42,FALSE)</f>
        <v>#REF!</v>
      </c>
      <c r="AF538" s="1000"/>
      <c r="AG538" s="33"/>
    </row>
    <row r="539" spans="2:33" ht="18" customHeight="1">
      <c r="B539" s="58" t="s">
        <v>181</v>
      </c>
      <c r="C539" s="28"/>
      <c r="D539" s="28"/>
      <c r="E539" s="28"/>
      <c r="F539" s="28"/>
      <c r="G539" s="206"/>
      <c r="H539" s="206"/>
      <c r="I539" s="206"/>
      <c r="J539" s="206"/>
      <c r="K539" s="280"/>
      <c r="L539" s="282" t="e">
        <f>VLOOKUP(A528,'Payroll master 总表'!B:AY,22,FALSE)</f>
        <v>#REF!</v>
      </c>
      <c r="M539" s="206"/>
      <c r="N539" s="208"/>
      <c r="O539" s="283"/>
      <c r="P539" s="273"/>
      <c r="Q539" s="224"/>
      <c r="R539" s="990" t="e">
        <f>VLOOKUP(A528,'Payroll master 总表'!B:AY,28,FALSE)</f>
        <v>#REF!</v>
      </c>
      <c r="S539" s="990"/>
      <c r="T539" s="224" t="s">
        <v>82</v>
      </c>
      <c r="U539" s="224"/>
      <c r="V539" s="224"/>
      <c r="W539" s="228"/>
      <c r="X539" s="291" t="s">
        <v>244</v>
      </c>
      <c r="Y539" s="218"/>
      <c r="Z539" s="218"/>
      <c r="AA539" s="230"/>
      <c r="AB539" s="229"/>
      <c r="AC539" s="76"/>
      <c r="AD539" s="57" t="e">
        <f>VLOOKUP(A528,'Payroll master 总表'!B:AY,44,FALSE)</f>
        <v>#REF!</v>
      </c>
      <c r="AE539" s="541"/>
      <c r="AF539" s="542"/>
      <c r="AG539" s="33"/>
    </row>
    <row r="540" spans="2:33" ht="18" customHeight="1">
      <c r="B540" s="59" t="s">
        <v>182</v>
      </c>
      <c r="C540" s="56"/>
      <c r="D540" s="56"/>
      <c r="E540" s="56"/>
      <c r="F540" s="56"/>
      <c r="G540" s="219"/>
      <c r="H540" s="219"/>
      <c r="I540" s="219"/>
      <c r="J540" s="219"/>
      <c r="K540" s="292"/>
      <c r="L540" s="293" t="e">
        <f>VLOOKUP(A528,'Payroll master 总表'!B:AY,23,FALSE)</f>
        <v>#REF!</v>
      </c>
      <c r="M540" s="219"/>
      <c r="N540" s="212"/>
      <c r="O540" s="294"/>
      <c r="P540" s="295"/>
      <c r="Q540" s="225"/>
      <c r="R540" s="981" t="e">
        <f>VLOOKUP(A528,'Payroll master 总表'!B:AY,30,FALSE)</f>
        <v>#REF!</v>
      </c>
      <c r="S540" s="981"/>
      <c r="T540" s="225" t="s">
        <v>82</v>
      </c>
      <c r="U540" s="225"/>
      <c r="V540" s="225"/>
      <c r="W540" s="225"/>
      <c r="X540" s="278" t="s">
        <v>194</v>
      </c>
      <c r="Y540" s="218"/>
      <c r="Z540" s="218"/>
      <c r="AA540" s="218"/>
      <c r="AB540" s="230"/>
      <c r="AC540" s="26"/>
      <c r="AD540" s="57" t="e">
        <f>AE538+AD539</f>
        <v>#REF!</v>
      </c>
      <c r="AE540" s="49"/>
      <c r="AF540" s="73"/>
      <c r="AG540" s="33"/>
    </row>
    <row r="541" spans="2:33" ht="18" customHeight="1">
      <c r="B541" s="29"/>
      <c r="C541" s="30"/>
      <c r="D541" s="31"/>
      <c r="E541" s="30"/>
      <c r="F541" s="32"/>
      <c r="G541" s="220"/>
      <c r="H541" s="220"/>
      <c r="I541" s="220"/>
      <c r="J541" s="220"/>
      <c r="S541" s="220"/>
      <c r="T541" s="220"/>
      <c r="U541" s="220"/>
      <c r="X541" s="297" t="s">
        <v>191</v>
      </c>
      <c r="Y541" s="218"/>
      <c r="Z541" s="218"/>
      <c r="AA541" s="218"/>
      <c r="AB541" s="230"/>
      <c r="AC541" s="982" t="e">
        <f>ROUND((AC536-AD540-AC537),2)</f>
        <v>#REF!</v>
      </c>
      <c r="AD541" s="983"/>
      <c r="AE541" s="49"/>
      <c r="AF541" s="73"/>
      <c r="AG541" s="33"/>
    </row>
    <row r="542" spans="2:33" ht="18" customHeight="1">
      <c r="B542" s="35" t="s">
        <v>78</v>
      </c>
      <c r="C542" s="36"/>
      <c r="D542" s="36"/>
      <c r="E542" s="36"/>
      <c r="F542" s="36"/>
      <c r="G542" s="221"/>
      <c r="H542" s="221"/>
      <c r="I542" s="220"/>
      <c r="J542" s="220"/>
      <c r="S542" s="220"/>
      <c r="T542" s="220"/>
      <c r="U542" s="220"/>
      <c r="X542" s="298" t="s">
        <v>432</v>
      </c>
      <c r="Y542" s="299"/>
      <c r="Z542" s="280"/>
      <c r="AA542" s="206"/>
      <c r="AB542" s="231"/>
      <c r="AC542" s="63" t="e">
        <f>INT(AC541)</f>
        <v>#REF!</v>
      </c>
      <c r="AE542" s="62"/>
      <c r="AF542" s="80"/>
      <c r="AG542" s="33"/>
    </row>
    <row r="543" spans="2:33" ht="18" customHeight="1">
      <c r="B543" s="37"/>
      <c r="C543" s="38"/>
      <c r="D543" s="39"/>
      <c r="E543" s="38"/>
      <c r="F543" s="38"/>
      <c r="G543" s="202"/>
      <c r="H543" s="202"/>
      <c r="I543" s="220"/>
      <c r="J543" s="220"/>
      <c r="S543" s="220"/>
      <c r="T543" s="220"/>
      <c r="U543" s="220"/>
      <c r="X543" s="300" t="s">
        <v>192</v>
      </c>
      <c r="Y543" s="301"/>
      <c r="Z543" s="302"/>
      <c r="AA543" s="219"/>
      <c r="AB543" s="232"/>
      <c r="AC543" s="77" t="e">
        <f>ROUND((MOD(AC541,1)*4000),-2)</f>
        <v>#REF!</v>
      </c>
      <c r="AD543" s="45"/>
      <c r="AE543" s="45"/>
      <c r="AF543" s="81"/>
      <c r="AG543" s="33"/>
    </row>
    <row r="544" spans="2:33" ht="18" customHeight="1">
      <c r="B544" s="29"/>
      <c r="C544" s="30"/>
      <c r="D544" s="31"/>
      <c r="E544" s="30"/>
      <c r="F544" s="30"/>
      <c r="G544" s="220"/>
      <c r="H544" s="220"/>
      <c r="I544" s="220"/>
      <c r="J544" s="220"/>
      <c r="S544" s="220"/>
      <c r="T544" s="220"/>
      <c r="U544" s="220"/>
      <c r="Y544" s="221"/>
      <c r="Z544" s="303"/>
      <c r="AB544" s="233"/>
      <c r="AD544" s="82"/>
      <c r="AE544" s="82"/>
      <c r="AF544" s="84"/>
      <c r="AG544" s="33"/>
    </row>
    <row r="545" spans="1:64" ht="18" customHeight="1">
      <c r="B545" s="40" t="s">
        <v>79</v>
      </c>
      <c r="C545" s="41"/>
      <c r="D545" s="41"/>
      <c r="E545" s="41"/>
      <c r="AF545" s="101"/>
      <c r="AG545" s="33"/>
    </row>
    <row r="546" spans="1:64" s="10" customFormat="1" ht="18" customHeight="1">
      <c r="B546" s="237">
        <v>1</v>
      </c>
      <c r="C546" s="236">
        <v>2</v>
      </c>
      <c r="D546" s="236">
        <v>3</v>
      </c>
      <c r="E546" s="236">
        <v>4</v>
      </c>
      <c r="F546" s="670">
        <v>5</v>
      </c>
      <c r="G546" s="669">
        <v>6</v>
      </c>
      <c r="H546" s="237">
        <v>7</v>
      </c>
      <c r="I546" s="237">
        <v>8</v>
      </c>
      <c r="J546" s="670">
        <v>9</v>
      </c>
      <c r="K546" s="236">
        <v>10</v>
      </c>
      <c r="L546" s="236">
        <v>11</v>
      </c>
      <c r="M546" s="670">
        <v>12</v>
      </c>
      <c r="N546" s="669">
        <v>13</v>
      </c>
      <c r="O546" s="236">
        <v>14</v>
      </c>
      <c r="P546" s="237">
        <v>15</v>
      </c>
      <c r="Q546" s="236">
        <v>16</v>
      </c>
      <c r="R546" s="236">
        <v>17</v>
      </c>
      <c r="S546" s="236">
        <v>18</v>
      </c>
      <c r="T546" s="670">
        <v>19</v>
      </c>
      <c r="U546" s="669">
        <v>20</v>
      </c>
      <c r="V546" s="236">
        <v>21</v>
      </c>
      <c r="W546" s="237">
        <v>22</v>
      </c>
      <c r="X546" s="236">
        <v>23</v>
      </c>
      <c r="Y546" s="237">
        <v>24</v>
      </c>
      <c r="Z546" s="236">
        <v>25</v>
      </c>
      <c r="AA546" s="670">
        <v>26</v>
      </c>
      <c r="AB546" s="697">
        <v>27</v>
      </c>
      <c r="AC546" s="670">
        <v>28</v>
      </c>
      <c r="AD546" s="237">
        <v>29</v>
      </c>
      <c r="AE546" s="236">
        <v>30</v>
      </c>
      <c r="AF546" s="236">
        <v>31</v>
      </c>
      <c r="AG546" s="11"/>
      <c r="AH546" s="11"/>
      <c r="AI546" s="11"/>
      <c r="AJ546" s="11"/>
      <c r="AK546" s="11"/>
      <c r="AL546" s="11"/>
      <c r="AM546" s="11"/>
      <c r="AN546" s="11"/>
      <c r="AO546" s="11"/>
      <c r="AP546" s="11"/>
      <c r="AQ546" s="11"/>
      <c r="AR546" s="11"/>
      <c r="AS546" s="11"/>
      <c r="AT546" s="11"/>
      <c r="AU546" s="11"/>
      <c r="AV546" s="11"/>
      <c r="AW546" s="11"/>
      <c r="AX546" s="11"/>
      <c r="AY546" s="11"/>
      <c r="AZ546" s="11"/>
      <c r="BA546" s="11"/>
      <c r="BB546" s="11"/>
      <c r="BC546" s="11"/>
      <c r="BD546" s="11"/>
      <c r="BE546" s="11"/>
      <c r="BF546" s="11"/>
      <c r="BG546" s="11"/>
      <c r="BH546" s="11"/>
      <c r="BI546" s="11"/>
      <c r="BJ546" s="11"/>
      <c r="BK546" s="11"/>
      <c r="BL546" s="11"/>
    </row>
    <row r="547" spans="1:64" ht="18" customHeight="1">
      <c r="B547" s="48" t="e">
        <f>VLOOKUP(A528,#REF!,276,FALSE)</f>
        <v>#REF!</v>
      </c>
      <c r="C547" s="48" t="e">
        <f>VLOOKUP(A528,#REF!,278,FALSE)</f>
        <v>#REF!</v>
      </c>
      <c r="D547" s="48" t="e">
        <f>VLOOKUP(A528,#REF!,280,FALSE)</f>
        <v>#REF!</v>
      </c>
      <c r="E547" s="48" t="e">
        <f>VLOOKUP(A528,#REF!,282,FALSE)</f>
        <v>#REF!</v>
      </c>
      <c r="F547" s="48" t="e">
        <f>VLOOKUP(A528,#REF!,284,FALSE)</f>
        <v>#REF!</v>
      </c>
      <c r="G547" s="48" t="e">
        <f>VLOOKUP(A528,#REF!,286,FALSE)</f>
        <v>#REF!</v>
      </c>
      <c r="H547" s="48" t="e">
        <f>VLOOKUP(A528,#REF!,288,FALSE)</f>
        <v>#REF!</v>
      </c>
      <c r="I547" s="48" t="e">
        <f>VLOOKUP(A528,#REF!,290,FALSE)</f>
        <v>#REF!</v>
      </c>
      <c r="J547" s="48" t="e">
        <f>VLOOKUP(A528,#REF!,292,FALSE)</f>
        <v>#REF!</v>
      </c>
      <c r="K547" s="48" t="e">
        <f>VLOOKUP(A528,#REF!,294,FALSE)</f>
        <v>#REF!</v>
      </c>
      <c r="L547" s="48" t="e">
        <f>VLOOKUP(A528,#REF!,296,FALSE)</f>
        <v>#REF!</v>
      </c>
      <c r="M547" s="48" t="e">
        <f>VLOOKUP(A528,#REF!,298,FALSE)</f>
        <v>#REF!</v>
      </c>
      <c r="N547" s="48" t="e">
        <f>VLOOKUP(A528,#REF!,300,FALSE)</f>
        <v>#REF!</v>
      </c>
      <c r="O547" s="48" t="e">
        <f>VLOOKUP(A528,#REF!,302,FALSE)</f>
        <v>#REF!</v>
      </c>
      <c r="P547" s="48" t="e">
        <f>VLOOKUP(A528,#REF!,304,FALSE)</f>
        <v>#REF!</v>
      </c>
      <c r="Q547" s="48" t="e">
        <f>VLOOKUP(A528,#REF!,306,FALSE)</f>
        <v>#REF!</v>
      </c>
      <c r="R547" s="48" t="e">
        <f>VLOOKUP(A528,#REF!,308,FALSE)</f>
        <v>#REF!</v>
      </c>
      <c r="S547" s="48" t="e">
        <f>VLOOKUP(A528,#REF!,310,FALSE)</f>
        <v>#REF!</v>
      </c>
      <c r="T547" s="48" t="e">
        <f>VLOOKUP(A528,#REF!,312,FALSE)</f>
        <v>#REF!</v>
      </c>
      <c r="U547" s="48" t="e">
        <f>VLOOKUP(A528,#REF!,314,FALSE)</f>
        <v>#REF!</v>
      </c>
      <c r="V547" s="48" t="e">
        <f>VLOOKUP(A528,#REF!,316,FALSE)</f>
        <v>#REF!</v>
      </c>
      <c r="W547" s="48" t="e">
        <f>VLOOKUP(A528,#REF!,318,FALSE)</f>
        <v>#REF!</v>
      </c>
      <c r="X547" s="48" t="e">
        <f>VLOOKUP(A528,#REF!,320,FALSE)</f>
        <v>#REF!</v>
      </c>
      <c r="Y547" s="48" t="e">
        <f>VLOOKUP(A528,#REF!,322,FALSE)</f>
        <v>#REF!</v>
      </c>
      <c r="Z547" s="48" t="e">
        <f>VLOOKUP(A528,#REF!,324,FALSE)</f>
        <v>#REF!</v>
      </c>
      <c r="AA547" s="48" t="e">
        <f>VLOOKUP(A528,#REF!,326,FALSE)</f>
        <v>#REF!</v>
      </c>
      <c r="AB547" s="48" t="e">
        <f>VLOOKUP(A528,#REF!,328,FALSE)</f>
        <v>#REF!</v>
      </c>
      <c r="AC547" s="48" t="e">
        <f>VLOOKUP(A528,#REF!,330,FALSE)</f>
        <v>#REF!</v>
      </c>
      <c r="AD547" s="48" t="e">
        <f>VLOOKUP(A528,#REF!,332,FALSE)</f>
        <v>#REF!</v>
      </c>
      <c r="AE547" s="48" t="e">
        <f>VLOOKUP(A528,#REF!,334,FALSE)</f>
        <v>#REF!</v>
      </c>
      <c r="AF547" s="48" t="e">
        <f>VLOOKUP(A528,#REF!,336,FALSE)</f>
        <v>#REF!</v>
      </c>
      <c r="AG547" s="33"/>
    </row>
    <row r="548" spans="1:64" s="113" customFormat="1" ht="18" customHeight="1">
      <c r="B548" s="48" t="e">
        <f>VLOOKUP(A528,#REF!,53,FALSE)</f>
        <v>#REF!</v>
      </c>
      <c r="C548" s="48" t="e">
        <f>VLOOKUP(A528,#REF!,54,FALSE)</f>
        <v>#REF!</v>
      </c>
      <c r="D548" s="48" t="e">
        <f>VLOOKUP(A528,#REF!,55,FALSE)</f>
        <v>#REF!</v>
      </c>
      <c r="E548" s="48" t="e">
        <f>VLOOKUP(A528,#REF!,56,FALSE)</f>
        <v>#REF!</v>
      </c>
      <c r="F548" s="48" t="e">
        <f>VLOOKUP(A528,#REF!,57,FALSE)</f>
        <v>#REF!</v>
      </c>
      <c r="G548" s="48" t="e">
        <f>VLOOKUP(A528,#REF!,58,FALSE)</f>
        <v>#REF!</v>
      </c>
      <c r="H548" s="48" t="e">
        <f>VLOOKUP(A528,#REF!,59,FALSE)</f>
        <v>#REF!</v>
      </c>
      <c r="I548" s="48" t="e">
        <f>VLOOKUP(A528,#REF!,60,FALSE)</f>
        <v>#REF!</v>
      </c>
      <c r="J548" s="48" t="e">
        <f>VLOOKUP(A528,#REF!,61,FALSE)</f>
        <v>#REF!</v>
      </c>
      <c r="K548" s="48" t="e">
        <f>VLOOKUP(A528,#REF!,62,FALSE)</f>
        <v>#REF!</v>
      </c>
      <c r="L548" s="48" t="e">
        <f>VLOOKUP(A528,#REF!,63,FALSE)</f>
        <v>#REF!</v>
      </c>
      <c r="M548" s="48" t="e">
        <f>VLOOKUP(A528,#REF!,64,FALSE)</f>
        <v>#REF!</v>
      </c>
      <c r="N548" s="48" t="e">
        <f>VLOOKUP(A528,#REF!,65,FALSE)</f>
        <v>#REF!</v>
      </c>
      <c r="O548" s="48" t="e">
        <f>VLOOKUP(A528,#REF!,66,FALSE)</f>
        <v>#REF!</v>
      </c>
      <c r="P548" s="48" t="e">
        <f>VLOOKUP(A528,#REF!,67,FALSE)</f>
        <v>#REF!</v>
      </c>
      <c r="Q548" s="48" t="e">
        <f>VLOOKUP(A528,#REF!,68,FALSE)</f>
        <v>#REF!</v>
      </c>
      <c r="R548" s="48" t="e">
        <f>VLOOKUP(A528,#REF!,69,FALSE)</f>
        <v>#REF!</v>
      </c>
      <c r="S548" s="48" t="e">
        <f>VLOOKUP(A528,#REF!,70,FALSE)</f>
        <v>#REF!</v>
      </c>
      <c r="T548" s="48" t="e">
        <f>VLOOKUP(A528,#REF!,71,FALSE)</f>
        <v>#REF!</v>
      </c>
      <c r="U548" s="48" t="e">
        <f>VLOOKUP(A528,#REF!,72,FALSE)</f>
        <v>#REF!</v>
      </c>
      <c r="V548" s="48" t="e">
        <f>VLOOKUP(A528,#REF!,73,FALSE)</f>
        <v>#REF!</v>
      </c>
      <c r="W548" s="48" t="e">
        <f>VLOOKUP(A528,#REF!,74,FALSE)</f>
        <v>#REF!</v>
      </c>
      <c r="X548" s="48" t="e">
        <f>VLOOKUP(A528,#REF!,75,FALSE)</f>
        <v>#REF!</v>
      </c>
      <c r="Y548" s="48" t="e">
        <f>VLOOKUP(A528,#REF!,76,FALSE)</f>
        <v>#REF!</v>
      </c>
      <c r="Z548" s="48" t="e">
        <f>VLOOKUP(A528,#REF!,77,FALSE)</f>
        <v>#REF!</v>
      </c>
      <c r="AA548" s="48" t="e">
        <f>VLOOKUP(A528,#REF!,78,FALSE)</f>
        <v>#REF!</v>
      </c>
      <c r="AB548" s="48" t="e">
        <f>VLOOKUP(A528,#REF!,79,FALSE)</f>
        <v>#REF!</v>
      </c>
      <c r="AC548" s="48" t="e">
        <f>VLOOKUP(A528,#REF!,80,FALSE)</f>
        <v>#REF!</v>
      </c>
      <c r="AD548" s="48" t="e">
        <f>VLOOKUP(A528,#REF!,81,FALSE)</f>
        <v>#REF!</v>
      </c>
      <c r="AE548" s="48" t="e">
        <f>VLOOKUP(A528,#REF!,82,FALSE)</f>
        <v>#REF!</v>
      </c>
      <c r="AF548" s="48" t="e">
        <f>VLOOKUP(A528,#REF!,83,FALSE)</f>
        <v>#REF!</v>
      </c>
      <c r="AG548" s="114"/>
      <c r="AH548" s="114"/>
      <c r="AI548" s="114"/>
      <c r="AJ548" s="114"/>
      <c r="AK548" s="114"/>
      <c r="AL548" s="114"/>
      <c r="AM548" s="114"/>
      <c r="AN548" s="114"/>
      <c r="AO548" s="114"/>
      <c r="AP548" s="114"/>
      <c r="AQ548" s="114"/>
      <c r="AR548" s="114"/>
      <c r="AS548" s="114"/>
      <c r="AT548" s="114"/>
      <c r="AU548" s="114"/>
      <c r="AV548" s="114"/>
      <c r="AW548" s="114"/>
      <c r="AX548" s="114"/>
      <c r="AY548" s="114"/>
      <c r="AZ548" s="114"/>
      <c r="BA548" s="114"/>
      <c r="BB548" s="114"/>
      <c r="BC548" s="114"/>
      <c r="BD548" s="114"/>
      <c r="BE548" s="114"/>
      <c r="BF548" s="114"/>
      <c r="BG548" s="114"/>
      <c r="BH548" s="114"/>
      <c r="BI548" s="114"/>
      <c r="BJ548" s="114"/>
      <c r="BK548" s="114"/>
      <c r="BL548" s="114"/>
    </row>
    <row r="549" spans="1:64" s="65" customFormat="1" ht="18" customHeight="1">
      <c r="B549" s="48" t="e">
        <f>VLOOKUP(A528,#REF!,277,FALSE)</f>
        <v>#REF!</v>
      </c>
      <c r="C549" s="48" t="e">
        <f>VLOOKUP(A528,#REF!,279,FALSE)</f>
        <v>#REF!</v>
      </c>
      <c r="D549" s="48" t="e">
        <f>VLOOKUP(A528,#REF!,281,FALSE)</f>
        <v>#REF!</v>
      </c>
      <c r="E549" s="48" t="e">
        <f>VLOOKUP(A528,#REF!,283,FALSE)</f>
        <v>#REF!</v>
      </c>
      <c r="F549" s="48" t="e">
        <f>VLOOKUP(A528,#REF!,285,FALSE)</f>
        <v>#REF!</v>
      </c>
      <c r="G549" s="48" t="e">
        <f>VLOOKUP(A528,#REF!,287,FALSE)</f>
        <v>#REF!</v>
      </c>
      <c r="H549" s="48" t="e">
        <f>VLOOKUP(A528,#REF!,289,FALSE)</f>
        <v>#REF!</v>
      </c>
      <c r="I549" s="48" t="e">
        <f>VLOOKUP(A528,#REF!,291,FALSE)</f>
        <v>#REF!</v>
      </c>
      <c r="J549" s="48" t="e">
        <f>VLOOKUP(A528,#REF!,293,FALSE)</f>
        <v>#REF!</v>
      </c>
      <c r="K549" s="48" t="e">
        <f>VLOOKUP(A528,#REF!,295,FALSE)</f>
        <v>#REF!</v>
      </c>
      <c r="L549" s="48" t="e">
        <f>VLOOKUP(A528,#REF!,297,FALSE)</f>
        <v>#REF!</v>
      </c>
      <c r="M549" s="48" t="e">
        <f>VLOOKUP(A528,#REF!,299,FALSE)</f>
        <v>#REF!</v>
      </c>
      <c r="N549" s="48" t="e">
        <f>VLOOKUP(A528,#REF!,301,FALSE)</f>
        <v>#REF!</v>
      </c>
      <c r="O549" s="48" t="e">
        <f>VLOOKUP(A528,#REF!,303,FALSE)</f>
        <v>#REF!</v>
      </c>
      <c r="P549" s="48" t="e">
        <f>VLOOKUP(A528,#REF!,305,FALSE)</f>
        <v>#REF!</v>
      </c>
      <c r="Q549" s="48" t="e">
        <f>VLOOKUP(A528,#REF!,307,FALSE)</f>
        <v>#REF!</v>
      </c>
      <c r="R549" s="48" t="e">
        <f>VLOOKUP(A528,#REF!,309,FALSE)</f>
        <v>#REF!</v>
      </c>
      <c r="S549" s="48" t="e">
        <f>VLOOKUP(A528,#REF!,311,FALSE)</f>
        <v>#REF!</v>
      </c>
      <c r="T549" s="48" t="e">
        <f>VLOOKUP(A528,#REF!,313,FALSE)</f>
        <v>#REF!</v>
      </c>
      <c r="U549" s="48" t="e">
        <f>VLOOKUP(A528,#REF!,315,FALSE)</f>
        <v>#REF!</v>
      </c>
      <c r="V549" s="48" t="e">
        <f>VLOOKUP(A528,#REF!,317,FALSE)</f>
        <v>#REF!</v>
      </c>
      <c r="W549" s="48" t="e">
        <f>VLOOKUP(A528,#REF!,319,FALSE)</f>
        <v>#REF!</v>
      </c>
      <c r="X549" s="48" t="e">
        <f>VLOOKUP(A528,#REF!,321,FALSE)</f>
        <v>#REF!</v>
      </c>
      <c r="Y549" s="48" t="e">
        <f>VLOOKUP(A528,#REF!,323,FALSE)</f>
        <v>#REF!</v>
      </c>
      <c r="Z549" s="48" t="e">
        <f>VLOOKUP(A528,#REF!,325,FALSE)</f>
        <v>#REF!</v>
      </c>
      <c r="AA549" s="48" t="e">
        <f>VLOOKUP(A528,#REF!,327,FALSE)</f>
        <v>#REF!</v>
      </c>
      <c r="AB549" s="48" t="e">
        <f>VLOOKUP(A528,#REF!,329,FALSE)</f>
        <v>#REF!</v>
      </c>
      <c r="AC549" s="48" t="e">
        <f>VLOOKUP(A528,#REF!,331,FALSE)</f>
        <v>#REF!</v>
      </c>
      <c r="AD549" s="48" t="e">
        <f>VLOOKUP(A528,#REF!,333,FALSE)</f>
        <v>#REF!</v>
      </c>
      <c r="AE549" s="48" t="e">
        <f>VLOOKUP(A528,#REF!,335,FALSE)</f>
        <v>#REF!</v>
      </c>
      <c r="AF549" s="48" t="e">
        <f>VLOOKUP(A528,#REF!,337,FALSE)</f>
        <v>#REF!</v>
      </c>
      <c r="AG549" s="64"/>
      <c r="AH549" s="64"/>
      <c r="AI549" s="64"/>
      <c r="AJ549" s="64"/>
      <c r="AK549" s="64"/>
      <c r="AL549" s="64"/>
      <c r="AM549" s="64"/>
      <c r="AN549" s="64"/>
      <c r="AO549" s="64"/>
      <c r="AP549" s="64"/>
      <c r="AQ549" s="64"/>
      <c r="AR549" s="64"/>
      <c r="AS549" s="64"/>
      <c r="AT549" s="64"/>
      <c r="AU549" s="64"/>
      <c r="AV549" s="64"/>
      <c r="AW549" s="64"/>
      <c r="AX549" s="64"/>
      <c r="AY549" s="64"/>
      <c r="AZ549" s="64"/>
      <c r="BA549" s="64"/>
      <c r="BB549" s="64"/>
      <c r="BC549" s="64"/>
      <c r="BD549" s="64"/>
      <c r="BE549" s="64"/>
      <c r="BF549" s="64"/>
      <c r="BG549" s="64"/>
      <c r="BH549" s="64"/>
      <c r="BI549" s="64"/>
      <c r="BJ549" s="64"/>
      <c r="BK549" s="64"/>
      <c r="BL549" s="64"/>
    </row>
    <row r="550" spans="1:64" s="65" customFormat="1" ht="18" customHeight="1">
      <c r="B550" s="980"/>
      <c r="C550" s="980"/>
      <c r="D550" s="980"/>
      <c r="E550" s="980"/>
      <c r="F550" s="980"/>
      <c r="G550" s="980"/>
      <c r="H550" s="980"/>
      <c r="I550" s="980"/>
      <c r="J550" s="980"/>
      <c r="K550" s="980"/>
      <c r="L550" s="980"/>
      <c r="M550" s="980"/>
      <c r="N550" s="980"/>
      <c r="O550" s="980"/>
      <c r="P550" s="980"/>
      <c r="Q550" s="980"/>
      <c r="R550" s="980"/>
      <c r="S550" s="980"/>
      <c r="T550" s="980"/>
      <c r="U550" s="980"/>
      <c r="V550" s="980"/>
      <c r="W550" s="980"/>
      <c r="X550" s="980"/>
      <c r="Y550" s="980"/>
      <c r="Z550" s="980"/>
      <c r="AA550" s="980"/>
      <c r="AB550" s="980"/>
      <c r="AC550" s="980"/>
      <c r="AD550" s="980"/>
      <c r="AE550" s="980"/>
      <c r="AF550" s="980"/>
      <c r="AH550" s="64"/>
      <c r="AI550" s="64"/>
      <c r="AJ550" s="64"/>
      <c r="AK550" s="64"/>
      <c r="AL550" s="64"/>
      <c r="AM550" s="64"/>
      <c r="AN550" s="64"/>
      <c r="AO550" s="64"/>
      <c r="AP550" s="64"/>
      <c r="AQ550" s="64"/>
      <c r="AR550" s="64"/>
      <c r="AS550" s="64"/>
      <c r="AT550" s="64"/>
      <c r="AU550" s="64"/>
      <c r="AV550" s="64"/>
      <c r="AW550" s="64"/>
      <c r="AX550" s="64"/>
      <c r="AY550" s="64"/>
      <c r="AZ550" s="64"/>
      <c r="BA550" s="64"/>
      <c r="BB550" s="64"/>
      <c r="BC550" s="64"/>
      <c r="BD550" s="64"/>
      <c r="BE550" s="64"/>
      <c r="BF550" s="64"/>
      <c r="BG550" s="64"/>
      <c r="BH550" s="64"/>
      <c r="BI550" s="64"/>
      <c r="BJ550" s="64"/>
      <c r="BK550" s="64"/>
      <c r="BL550" s="64"/>
    </row>
    <row r="551" spans="1:64" ht="18" customHeight="1">
      <c r="B551" s="880" t="s">
        <v>826</v>
      </c>
      <c r="C551" s="880"/>
      <c r="D551" s="880"/>
      <c r="E551" s="880"/>
      <c r="F551" s="880"/>
      <c r="G551" s="880"/>
      <c r="H551" s="880"/>
      <c r="I551" s="880"/>
      <c r="J551" s="880"/>
      <c r="K551" s="880"/>
      <c r="L551" s="880"/>
      <c r="M551" s="880"/>
      <c r="N551" s="880"/>
      <c r="O551" s="880"/>
      <c r="P551" s="880"/>
      <c r="Q551" s="880"/>
      <c r="R551" s="880"/>
      <c r="S551" s="880"/>
      <c r="T551" s="880"/>
      <c r="U551" s="880"/>
      <c r="V551" s="880"/>
      <c r="W551" s="880"/>
      <c r="X551" s="880"/>
      <c r="Y551" s="880"/>
      <c r="Z551" s="880"/>
      <c r="AA551" s="880"/>
      <c r="AB551" s="880"/>
      <c r="AC551" s="880"/>
      <c r="AD551" s="880"/>
      <c r="AE551" s="880"/>
      <c r="AF551" s="880"/>
      <c r="AG551" s="33"/>
    </row>
    <row r="552" spans="1:64" ht="18" customHeight="1">
      <c r="B552" s="15" t="s">
        <v>80</v>
      </c>
      <c r="C552" s="16"/>
      <c r="D552" s="16"/>
      <c r="E552" s="16"/>
      <c r="F552" s="16"/>
      <c r="G552" s="216"/>
      <c r="H552" s="201"/>
      <c r="I552" s="201"/>
      <c r="J552" s="201"/>
      <c r="K552" s="202"/>
      <c r="L552" s="201"/>
      <c r="M552" s="201"/>
      <c r="N552" s="201"/>
      <c r="O552" s="270"/>
      <c r="P552" s="270"/>
      <c r="Q552" s="201"/>
      <c r="R552" s="201"/>
      <c r="S552" s="201"/>
      <c r="T552" s="201"/>
      <c r="U552" s="201"/>
      <c r="V552" s="201"/>
      <c r="W552" s="270"/>
      <c r="X552" s="984" t="str">
        <f>X527</f>
        <v>វិច្ឆិកា ឆ្នាំ ២០២៣</v>
      </c>
      <c r="Y552" s="985"/>
      <c r="Z552" s="985"/>
      <c r="AA552" s="985"/>
      <c r="AB552" s="985"/>
      <c r="AC552" s="985"/>
      <c r="AD552" s="985"/>
      <c r="AE552" s="985"/>
      <c r="AF552" s="986"/>
      <c r="AG552" s="33"/>
    </row>
    <row r="553" spans="1:64" ht="18" customHeight="1">
      <c r="A553" s="140" t="e">
        <f>#REF!</f>
        <v>#REF!</v>
      </c>
      <c r="B553" s="20" t="s">
        <v>176</v>
      </c>
      <c r="C553" s="3"/>
      <c r="D553" s="3"/>
      <c r="E553" s="3"/>
      <c r="F553" s="3"/>
      <c r="G553" s="217"/>
      <c r="H553" s="271"/>
      <c r="I553" s="217"/>
      <c r="J553" s="271"/>
      <c r="K553" s="991" t="e">
        <f>VLOOKUP(A553,'Payroll master 总表'!B:AY,3,FALSE)</f>
        <v>#REF!</v>
      </c>
      <c r="L553" s="992"/>
      <c r="M553" s="992"/>
      <c r="N553" s="993"/>
      <c r="O553" s="272" t="s">
        <v>183</v>
      </c>
      <c r="P553" s="273"/>
      <c r="Q553" s="203"/>
      <c r="R553" s="203"/>
      <c r="S553" s="203"/>
      <c r="T553" s="994" t="e">
        <f>#REF!</f>
        <v>#REF!</v>
      </c>
      <c r="U553" s="994"/>
      <c r="V553" s="217"/>
      <c r="W553" s="274"/>
      <c r="X553" s="275" t="s">
        <v>279</v>
      </c>
      <c r="Y553" s="203"/>
      <c r="Z553" s="203"/>
      <c r="AA553" s="203"/>
      <c r="AB553" s="227"/>
      <c r="AC553" s="75"/>
      <c r="AD553" s="139" t="e">
        <f>VLOOKUP(A553,'Payroll master 总表'!B:AY,39,FALSE)</f>
        <v>#REF!</v>
      </c>
      <c r="AE553" s="23" t="s">
        <v>82</v>
      </c>
      <c r="AF553" s="244"/>
      <c r="AG553" s="33"/>
    </row>
    <row r="554" spans="1:64" ht="18" customHeight="1">
      <c r="B554" s="55" t="s">
        <v>177</v>
      </c>
      <c r="C554" s="28"/>
      <c r="D554" s="28"/>
      <c r="E554" s="28"/>
      <c r="F554" s="21"/>
      <c r="G554" s="206"/>
      <c r="H554" s="206"/>
      <c r="I554" s="206"/>
      <c r="J554" s="206"/>
      <c r="K554" s="995" t="e">
        <f>VLOOKUP(A553,'Payroll master 总表'!B:AY,1,FALSE)</f>
        <v>#REF!</v>
      </c>
      <c r="L554" s="996"/>
      <c r="M554" s="206"/>
      <c r="N554" s="208"/>
      <c r="O554" s="276" t="s">
        <v>184</v>
      </c>
      <c r="P554" s="273"/>
      <c r="Q554" s="218"/>
      <c r="R554" s="218"/>
      <c r="S554" s="218"/>
      <c r="U554" s="222" t="e">
        <f>VLOOKUP(A553,'Payroll master 总表'!B:AY,15,FALSE)</f>
        <v>#REF!</v>
      </c>
      <c r="V554" s="222"/>
      <c r="W554" s="208"/>
      <c r="X554" s="278" t="s">
        <v>187</v>
      </c>
      <c r="Y554" s="218"/>
      <c r="Z554" s="218"/>
      <c r="AA554" s="218"/>
      <c r="AB554" s="209"/>
      <c r="AC554" s="26"/>
      <c r="AD554" s="139" t="e">
        <f>VLOOKUP(A553,'Payroll master 总表'!B:AY,35,FALSE)</f>
        <v>#REF!</v>
      </c>
      <c r="AE554" s="23" t="s">
        <v>82</v>
      </c>
      <c r="AF554" s="103"/>
      <c r="AG554" s="33"/>
    </row>
    <row r="555" spans="1:64" ht="18" customHeight="1">
      <c r="B555" s="24" t="s">
        <v>178</v>
      </c>
      <c r="C555" s="22"/>
      <c r="D555" s="25"/>
      <c r="E555" s="21"/>
      <c r="F555" s="21"/>
      <c r="G555" s="206"/>
      <c r="H555" s="206"/>
      <c r="I555" s="206"/>
      <c r="J555" s="206"/>
      <c r="K555" s="995" t="e">
        <f>VLOOKUP(A553,'Payroll master 总表'!B:AY,5,FALSE)</f>
        <v>#REF!</v>
      </c>
      <c r="L555" s="996"/>
      <c r="M555" s="206"/>
      <c r="N555" s="208"/>
      <c r="O555" s="205" t="s">
        <v>198</v>
      </c>
      <c r="P555" s="273"/>
      <c r="Q555" s="218"/>
      <c r="R555" s="218"/>
      <c r="S555" s="218"/>
      <c r="T555" s="206"/>
      <c r="U555" s="997" t="e">
        <f>VLOOKUP(A553,'Payroll master 总表'!B:AY,8,FALSE)</f>
        <v>#REF!</v>
      </c>
      <c r="V555" s="997"/>
      <c r="W555" s="998"/>
      <c r="X555" s="278" t="s">
        <v>185</v>
      </c>
      <c r="Y555" s="218"/>
      <c r="Z555" s="218"/>
      <c r="AA555" s="218"/>
      <c r="AB555" s="209"/>
      <c r="AC555" s="26"/>
      <c r="AD555" s="139" t="e">
        <f>VLOOKUP(A553,'Payroll master 总表'!B:AY,34,FALSE)</f>
        <v>#REF!</v>
      </c>
      <c r="AE555" s="23" t="s">
        <v>82</v>
      </c>
      <c r="AF555" s="103"/>
      <c r="AG555" s="33"/>
    </row>
    <row r="556" spans="1:64" ht="18" customHeight="1">
      <c r="B556" s="58"/>
      <c r="C556" s="28"/>
      <c r="D556" s="28"/>
      <c r="E556" s="28"/>
      <c r="F556" s="28"/>
      <c r="G556" s="206"/>
      <c r="H556" s="206"/>
      <c r="I556" s="206"/>
      <c r="J556" s="206"/>
      <c r="K556" s="280"/>
      <c r="L556" s="281" t="s">
        <v>76</v>
      </c>
      <c r="M556" s="206"/>
      <c r="N556" s="208"/>
      <c r="O556" s="278" t="s">
        <v>199</v>
      </c>
      <c r="P556" s="273"/>
      <c r="Q556" s="218"/>
      <c r="R556" s="218"/>
      <c r="S556" s="218"/>
      <c r="T556" s="218"/>
      <c r="U556" s="218"/>
      <c r="V556" s="218"/>
      <c r="W556" s="230"/>
      <c r="X556" s="278" t="s">
        <v>753</v>
      </c>
      <c r="Y556" s="218"/>
      <c r="Z556" s="218"/>
      <c r="AA556" s="218"/>
      <c r="AB556" s="209"/>
      <c r="AC556" s="26"/>
      <c r="AD556" s="139" t="e">
        <f>VLOOKUP(A553,'Payroll master 总表'!B:AY,33,FALSE)</f>
        <v>#REF!</v>
      </c>
      <c r="AE556" s="23" t="s">
        <v>82</v>
      </c>
      <c r="AF556" s="103"/>
      <c r="AG556" s="33"/>
    </row>
    <row r="557" spans="1:64" ht="18" customHeight="1">
      <c r="B557" s="54" t="s">
        <v>196</v>
      </c>
      <c r="C557" s="28"/>
      <c r="D557" s="28"/>
      <c r="E557" s="28"/>
      <c r="F557" s="28"/>
      <c r="G557" s="206"/>
      <c r="H557" s="206"/>
      <c r="I557" s="206"/>
      <c r="J557" s="206"/>
      <c r="K557" s="280"/>
      <c r="L557" s="282" t="e">
        <f>VLOOKUP(A553,'Payroll master 总表'!B:AY,18,FALSE)</f>
        <v>#REF!</v>
      </c>
      <c r="M557" s="206"/>
      <c r="N557" s="208"/>
      <c r="O557" s="283"/>
      <c r="P557" s="273"/>
      <c r="Q557" s="223"/>
      <c r="R557" s="987" t="e">
        <f>U554/26*L557</f>
        <v>#REF!</v>
      </c>
      <c r="S557" s="987"/>
      <c r="T557" s="284" t="s">
        <v>82</v>
      </c>
      <c r="U557" s="223"/>
      <c r="V557" s="223"/>
      <c r="W557" s="285"/>
      <c r="X557" s="278" t="s">
        <v>186</v>
      </c>
      <c r="Y557" s="218"/>
      <c r="Z557" s="218"/>
      <c r="AA557" s="218"/>
      <c r="AB557" s="209"/>
      <c r="AC557" s="26"/>
      <c r="AD557" s="139" t="e">
        <f>VLOOKUP(A553,'Payroll master 总表'!B:AY,37,FALSE)+'Payroll master 总表'!AM30</f>
        <v>#REF!</v>
      </c>
      <c r="AE557" s="23" t="s">
        <v>82</v>
      </c>
      <c r="AF557" s="103"/>
      <c r="AG557" s="33"/>
    </row>
    <row r="558" spans="1:64" ht="18" customHeight="1">
      <c r="B558" s="27" t="s">
        <v>528</v>
      </c>
      <c r="C558" s="28"/>
      <c r="D558" s="28"/>
      <c r="E558" s="28"/>
      <c r="F558" s="28"/>
      <c r="G558" s="206"/>
      <c r="H558" s="206"/>
      <c r="I558" s="206"/>
      <c r="J558" s="206"/>
      <c r="K558" s="280"/>
      <c r="L558" s="282" t="e">
        <f>VLOOKUP(A553,'Payroll master 总表'!B:AY,21,FALSE)</f>
        <v>#REF!</v>
      </c>
      <c r="M558" s="206"/>
      <c r="N558" s="208"/>
      <c r="O558" s="283"/>
      <c r="P558" s="273"/>
      <c r="Q558" s="223"/>
      <c r="R558" s="987" t="e">
        <f>VLOOKUP(A553,'Payroll master 总表'!B:AY,29,FALSE)</f>
        <v>#REF!</v>
      </c>
      <c r="S558" s="987"/>
      <c r="T558" s="284" t="s">
        <v>82</v>
      </c>
      <c r="U558" s="223"/>
      <c r="V558" s="223"/>
      <c r="W558" s="285"/>
      <c r="X558" s="278" t="s">
        <v>455</v>
      </c>
      <c r="Y558" s="218"/>
      <c r="Z558" s="218"/>
      <c r="AA558" s="218"/>
      <c r="AB558" s="209"/>
      <c r="AC558" s="26"/>
      <c r="AD558" s="139" t="e">
        <f>VLOOKUP(A553,'Payroll master 总表'!B:AY,32,FALSE)</f>
        <v>#REF!</v>
      </c>
      <c r="AE558" s="23" t="s">
        <v>82</v>
      </c>
      <c r="AF558" s="103"/>
      <c r="AG558" s="33"/>
    </row>
    <row r="559" spans="1:64" ht="18" customHeight="1">
      <c r="B559" s="58" t="s">
        <v>534</v>
      </c>
      <c r="C559" s="28"/>
      <c r="D559" s="28"/>
      <c r="E559" s="28"/>
      <c r="F559" s="28"/>
      <c r="G559" s="206"/>
      <c r="H559" s="206"/>
      <c r="I559" s="206"/>
      <c r="J559" s="206"/>
      <c r="K559" s="280"/>
      <c r="L559" s="282" t="e">
        <f>VLOOKUP(A553,'Payroll master 总表'!B:AY,20,FALSE)</f>
        <v>#REF!</v>
      </c>
      <c r="M559" s="206"/>
      <c r="N559" s="208"/>
      <c r="O559" s="283"/>
      <c r="P559" s="273"/>
      <c r="Q559" s="223"/>
      <c r="R559" s="987" t="e">
        <f>VLOOKUP(A553,'Payroll master 总表'!B:AY,27,FALSE)</f>
        <v>#REF!</v>
      </c>
      <c r="S559" s="987"/>
      <c r="T559" s="284" t="s">
        <v>82</v>
      </c>
      <c r="U559" s="223"/>
      <c r="V559" s="223"/>
      <c r="W559" s="285"/>
      <c r="X559" s="278" t="s">
        <v>189</v>
      </c>
      <c r="Y559" s="218"/>
      <c r="Z559" s="218"/>
      <c r="AA559" s="218"/>
      <c r="AB559" s="209"/>
      <c r="AC559" s="26"/>
      <c r="AD559" s="139" t="e">
        <f>VLOOKUP(A553,'Payroll master 总表'!B:AY,31,FALSE)</f>
        <v>#REF!</v>
      </c>
      <c r="AE559" s="23" t="s">
        <v>82</v>
      </c>
      <c r="AF559" s="103"/>
      <c r="AG559" s="33"/>
    </row>
    <row r="560" spans="1:64" ht="18" customHeight="1">
      <c r="B560" s="58" t="s">
        <v>195</v>
      </c>
      <c r="C560" s="28"/>
      <c r="D560" s="28"/>
      <c r="E560" s="28"/>
      <c r="F560" s="28"/>
      <c r="G560" s="206"/>
      <c r="H560" s="206"/>
      <c r="I560" s="206"/>
      <c r="J560" s="206"/>
      <c r="K560" s="280"/>
      <c r="L560" s="282" t="e">
        <f>VLOOKUP(A553,'Payroll master 总表'!B:AY,17,FALSE)</f>
        <v>#REF!</v>
      </c>
      <c r="M560" s="206"/>
      <c r="N560" s="208"/>
      <c r="O560" s="283"/>
      <c r="P560" s="273"/>
      <c r="Q560" s="223"/>
      <c r="R560" s="987" t="e">
        <f>U554/26*L560</f>
        <v>#REF!</v>
      </c>
      <c r="S560" s="987"/>
      <c r="T560" s="284" t="s">
        <v>82</v>
      </c>
      <c r="U560" s="223"/>
      <c r="V560" s="223"/>
      <c r="W560" s="285"/>
      <c r="X560" s="278" t="s">
        <v>188</v>
      </c>
      <c r="Y560" s="218"/>
      <c r="Z560" s="218"/>
      <c r="AA560" s="218"/>
      <c r="AB560" s="209"/>
      <c r="AC560" s="26"/>
      <c r="AD560" s="139" t="e">
        <f>VLOOKUP(A553,'Payroll master 总表'!B:AY,36,FALSE)</f>
        <v>#REF!</v>
      </c>
      <c r="AE560" s="23" t="s">
        <v>82</v>
      </c>
      <c r="AF560" s="103"/>
      <c r="AG560" s="33"/>
    </row>
    <row r="561" spans="2:64" ht="18" customHeight="1">
      <c r="B561" s="27" t="s">
        <v>179</v>
      </c>
      <c r="C561" s="28"/>
      <c r="D561" s="28"/>
      <c r="E561" s="28"/>
      <c r="F561" s="28"/>
      <c r="G561" s="218"/>
      <c r="H561" s="218"/>
      <c r="I561" s="218"/>
      <c r="J561" s="206"/>
      <c r="K561" s="280"/>
      <c r="L561" s="286"/>
      <c r="M561" s="206"/>
      <c r="N561" s="208"/>
      <c r="O561" s="283"/>
      <c r="P561" s="273"/>
      <c r="Q561" s="223"/>
      <c r="R561" s="987" t="e">
        <f>SUM(R557:S560)</f>
        <v>#REF!</v>
      </c>
      <c r="S561" s="987"/>
      <c r="T561" s="284" t="s">
        <v>82</v>
      </c>
      <c r="U561" s="223"/>
      <c r="V561" s="223"/>
      <c r="W561" s="285"/>
      <c r="X561" s="278" t="s">
        <v>190</v>
      </c>
      <c r="Y561" s="218"/>
      <c r="Z561" s="218"/>
      <c r="AA561" s="218"/>
      <c r="AB561" s="209"/>
      <c r="AC561" s="988" t="e">
        <f>R561+R563+R564+R565+AD553+AD554+AD555+AD556+AD557+AD558+AD559+AD560</f>
        <v>#REF!</v>
      </c>
      <c r="AD561" s="989"/>
      <c r="AF561" s="103"/>
      <c r="AG561" s="33"/>
    </row>
    <row r="562" spans="2:64" ht="18" customHeight="1">
      <c r="B562" s="58" t="s">
        <v>197</v>
      </c>
      <c r="C562" s="28"/>
      <c r="D562" s="28"/>
      <c r="E562" s="28"/>
      <c r="F562" s="28"/>
      <c r="G562" s="206"/>
      <c r="H562" s="206"/>
      <c r="I562" s="206"/>
      <c r="J562" s="206"/>
      <c r="K562" s="280"/>
      <c r="L562" s="287" t="s">
        <v>77</v>
      </c>
      <c r="M562" s="288"/>
      <c r="N562" s="211"/>
      <c r="O562" s="278" t="s">
        <v>199</v>
      </c>
      <c r="P562" s="210"/>
      <c r="Q562" s="210"/>
      <c r="R562" s="210"/>
      <c r="S562" s="210"/>
      <c r="T562" s="210"/>
      <c r="U562" s="210"/>
      <c r="V562" s="210"/>
      <c r="W562" s="289"/>
      <c r="X562" s="278" t="s">
        <v>433</v>
      </c>
      <c r="Y562" s="218"/>
      <c r="Z562" s="230"/>
      <c r="AA562" s="290"/>
      <c r="AB562" s="228"/>
      <c r="AC562" s="135" t="e">
        <f>VLOOKUP(A553,'Payroll master 总表'!B:AY,45,FALSE)</f>
        <v>#REF!</v>
      </c>
      <c r="AE562" s="61"/>
      <c r="AF562" s="245"/>
      <c r="AG562" s="33"/>
    </row>
    <row r="563" spans="2:64" ht="18" customHeight="1">
      <c r="B563" s="58" t="s">
        <v>180</v>
      </c>
      <c r="C563" s="28"/>
      <c r="D563" s="28"/>
      <c r="E563" s="28"/>
      <c r="F563" s="28"/>
      <c r="G563" s="206"/>
      <c r="H563" s="206"/>
      <c r="I563" s="206"/>
      <c r="J563" s="206"/>
      <c r="K563" s="280"/>
      <c r="L563" s="282" t="e">
        <f>VLOOKUP(A553,'Payroll master 总表'!B:AY,19,FALSE)</f>
        <v>#REF!</v>
      </c>
      <c r="M563" s="206"/>
      <c r="N563" s="208"/>
      <c r="O563" s="283"/>
      <c r="P563" s="273"/>
      <c r="Q563" s="224"/>
      <c r="R563" s="990" t="e">
        <f>VLOOKUP(A553,'Payroll master 总表'!B:AY,26,FALSE)</f>
        <v>#REF!</v>
      </c>
      <c r="S563" s="990"/>
      <c r="T563" s="224" t="s">
        <v>82</v>
      </c>
      <c r="U563" s="224"/>
      <c r="V563" s="224"/>
      <c r="W563" s="228"/>
      <c r="X563" s="278" t="s">
        <v>861</v>
      </c>
      <c r="Y563" s="218"/>
      <c r="Z563" s="230"/>
      <c r="AB563" s="224"/>
      <c r="AD563" s="57"/>
      <c r="AE563" s="999" t="e">
        <f>VLOOKUP(A553,'Payroll master 总表'!B:AY,42,FALSE)</f>
        <v>#REF!</v>
      </c>
      <c r="AF563" s="1000"/>
      <c r="AG563" s="33"/>
    </row>
    <row r="564" spans="2:64" ht="18" customHeight="1">
      <c r="B564" s="58" t="s">
        <v>181</v>
      </c>
      <c r="C564" s="28"/>
      <c r="D564" s="28"/>
      <c r="E564" s="28"/>
      <c r="F564" s="28"/>
      <c r="G564" s="206"/>
      <c r="H564" s="206"/>
      <c r="I564" s="206"/>
      <c r="J564" s="206"/>
      <c r="K564" s="280"/>
      <c r="L564" s="282" t="e">
        <f>VLOOKUP(A553,'Payroll master 总表'!B:AY,22,FALSE)</f>
        <v>#REF!</v>
      </c>
      <c r="M564" s="206"/>
      <c r="N564" s="208"/>
      <c r="O564" s="283"/>
      <c r="P564" s="273"/>
      <c r="Q564" s="224"/>
      <c r="R564" s="990" t="e">
        <f>VLOOKUP(A553,'Payroll master 总表'!B:AY,28,FALSE)</f>
        <v>#REF!</v>
      </c>
      <c r="S564" s="990"/>
      <c r="T564" s="224" t="s">
        <v>82</v>
      </c>
      <c r="U564" s="224"/>
      <c r="V564" s="224"/>
      <c r="W564" s="228"/>
      <c r="X564" s="291" t="s">
        <v>244</v>
      </c>
      <c r="Y564" s="218"/>
      <c r="Z564" s="218"/>
      <c r="AA564" s="230"/>
      <c r="AB564" s="229"/>
      <c r="AC564" s="76"/>
      <c r="AD564" s="57" t="e">
        <f>VLOOKUP(A553,'Payroll master 总表'!B:AY,44,FALSE)</f>
        <v>#REF!</v>
      </c>
      <c r="AE564" s="541"/>
      <c r="AF564" s="542"/>
      <c r="AG564" s="33"/>
    </row>
    <row r="565" spans="2:64" ht="18" customHeight="1">
      <c r="B565" s="59" t="s">
        <v>182</v>
      </c>
      <c r="C565" s="56"/>
      <c r="D565" s="56"/>
      <c r="E565" s="56"/>
      <c r="F565" s="56"/>
      <c r="G565" s="219"/>
      <c r="H565" s="219"/>
      <c r="I565" s="219"/>
      <c r="J565" s="219"/>
      <c r="K565" s="292"/>
      <c r="L565" s="293" t="e">
        <f>VLOOKUP(A553,'Payroll master 总表'!B:AY,23,FALSE)</f>
        <v>#REF!</v>
      </c>
      <c r="M565" s="219"/>
      <c r="N565" s="212"/>
      <c r="O565" s="294"/>
      <c r="P565" s="295"/>
      <c r="Q565" s="225"/>
      <c r="R565" s="981" t="e">
        <f>VLOOKUP(A553,'Payroll master 总表'!B:AY,30,FALSE)</f>
        <v>#REF!</v>
      </c>
      <c r="S565" s="981"/>
      <c r="T565" s="225" t="s">
        <v>82</v>
      </c>
      <c r="U565" s="225"/>
      <c r="V565" s="225"/>
      <c r="W565" s="225"/>
      <c r="X565" s="278" t="s">
        <v>194</v>
      </c>
      <c r="Y565" s="218"/>
      <c r="Z565" s="218"/>
      <c r="AA565" s="218"/>
      <c r="AB565" s="230"/>
      <c r="AC565" s="26"/>
      <c r="AD565" s="57" t="e">
        <f>AE563+AD564</f>
        <v>#REF!</v>
      </c>
      <c r="AE565" s="49"/>
      <c r="AF565" s="73"/>
      <c r="AG565" s="33"/>
    </row>
    <row r="566" spans="2:64" ht="18" customHeight="1">
      <c r="B566" s="29"/>
      <c r="C566" s="30"/>
      <c r="D566" s="31"/>
      <c r="E566" s="30"/>
      <c r="F566" s="32"/>
      <c r="G566" s="220"/>
      <c r="H566" s="220"/>
      <c r="I566" s="220"/>
      <c r="J566" s="220"/>
      <c r="S566" s="220"/>
      <c r="T566" s="220"/>
      <c r="U566" s="220"/>
      <c r="X566" s="297" t="s">
        <v>191</v>
      </c>
      <c r="Y566" s="218"/>
      <c r="Z566" s="218"/>
      <c r="AA566" s="218"/>
      <c r="AB566" s="230"/>
      <c r="AC566" s="982" t="e">
        <f>ROUND((AC561-AD565-AC562),2)</f>
        <v>#REF!</v>
      </c>
      <c r="AD566" s="983"/>
      <c r="AE566" s="49"/>
      <c r="AF566" s="73"/>
      <c r="AG566" s="33"/>
    </row>
    <row r="567" spans="2:64" ht="18" customHeight="1">
      <c r="B567" s="35" t="s">
        <v>78</v>
      </c>
      <c r="C567" s="36"/>
      <c r="D567" s="36"/>
      <c r="E567" s="36"/>
      <c r="F567" s="36"/>
      <c r="G567" s="221"/>
      <c r="H567" s="221"/>
      <c r="I567" s="220"/>
      <c r="J567" s="220"/>
      <c r="S567" s="220"/>
      <c r="T567" s="220"/>
      <c r="U567" s="220"/>
      <c r="X567" s="298" t="s">
        <v>432</v>
      </c>
      <c r="Y567" s="299"/>
      <c r="Z567" s="280"/>
      <c r="AA567" s="206"/>
      <c r="AB567" s="231"/>
      <c r="AC567" s="63" t="e">
        <f>INT(AC566)</f>
        <v>#REF!</v>
      </c>
      <c r="AE567" s="62"/>
      <c r="AF567" s="80"/>
      <c r="AG567" s="33"/>
    </row>
    <row r="568" spans="2:64" ht="18" customHeight="1">
      <c r="B568" s="37"/>
      <c r="C568" s="38"/>
      <c r="D568" s="39"/>
      <c r="E568" s="38"/>
      <c r="F568" s="38"/>
      <c r="G568" s="202"/>
      <c r="H568" s="202"/>
      <c r="I568" s="220"/>
      <c r="J568" s="220"/>
      <c r="S568" s="220"/>
      <c r="T568" s="220"/>
      <c r="U568" s="220"/>
      <c r="X568" s="300" t="s">
        <v>192</v>
      </c>
      <c r="Y568" s="301"/>
      <c r="Z568" s="302"/>
      <c r="AA568" s="219"/>
      <c r="AB568" s="232"/>
      <c r="AC568" s="77" t="e">
        <f>ROUND((MOD(AC566,1)*4000),-2)</f>
        <v>#REF!</v>
      </c>
      <c r="AD568" s="45"/>
      <c r="AE568" s="45"/>
      <c r="AF568" s="81"/>
      <c r="AG568" s="33"/>
    </row>
    <row r="569" spans="2:64" ht="18" customHeight="1">
      <c r="B569" s="29"/>
      <c r="C569" s="30"/>
      <c r="D569" s="31"/>
      <c r="E569" s="30"/>
      <c r="F569" s="30"/>
      <c r="G569" s="220"/>
      <c r="H569" s="220"/>
      <c r="I569" s="220"/>
      <c r="J569" s="220"/>
      <c r="S569" s="220"/>
      <c r="T569" s="220"/>
      <c r="U569" s="220"/>
      <c r="Y569" s="221"/>
      <c r="Z569" s="303"/>
      <c r="AB569" s="233"/>
      <c r="AD569" s="82"/>
      <c r="AE569" s="82"/>
      <c r="AF569" s="84"/>
      <c r="AG569" s="33"/>
    </row>
    <row r="570" spans="2:64" ht="18" customHeight="1">
      <c r="B570" s="40" t="s">
        <v>79</v>
      </c>
      <c r="C570" s="41"/>
      <c r="D570" s="41"/>
      <c r="E570" s="41"/>
      <c r="AF570" s="101"/>
      <c r="AG570" s="33"/>
    </row>
    <row r="571" spans="2:64" s="10" customFormat="1" ht="18" customHeight="1">
      <c r="B571" s="237">
        <v>1</v>
      </c>
      <c r="C571" s="236">
        <v>2</v>
      </c>
      <c r="D571" s="236">
        <v>3</v>
      </c>
      <c r="E571" s="236">
        <v>4</v>
      </c>
      <c r="F571" s="670">
        <v>5</v>
      </c>
      <c r="G571" s="669">
        <v>6</v>
      </c>
      <c r="H571" s="237">
        <v>7</v>
      </c>
      <c r="I571" s="237">
        <v>8</v>
      </c>
      <c r="J571" s="670">
        <v>9</v>
      </c>
      <c r="K571" s="236">
        <v>10</v>
      </c>
      <c r="L571" s="236">
        <v>11</v>
      </c>
      <c r="M571" s="670">
        <v>12</v>
      </c>
      <c r="N571" s="669">
        <v>13</v>
      </c>
      <c r="O571" s="236">
        <v>14</v>
      </c>
      <c r="P571" s="237">
        <v>15</v>
      </c>
      <c r="Q571" s="236">
        <v>16</v>
      </c>
      <c r="R571" s="236">
        <v>17</v>
      </c>
      <c r="S571" s="236">
        <v>18</v>
      </c>
      <c r="T571" s="670">
        <v>19</v>
      </c>
      <c r="U571" s="669">
        <v>20</v>
      </c>
      <c r="V571" s="236">
        <v>21</v>
      </c>
      <c r="W571" s="237">
        <v>22</v>
      </c>
      <c r="X571" s="236">
        <v>23</v>
      </c>
      <c r="Y571" s="237">
        <v>24</v>
      </c>
      <c r="Z571" s="236">
        <v>25</v>
      </c>
      <c r="AA571" s="670">
        <v>26</v>
      </c>
      <c r="AB571" s="697">
        <v>27</v>
      </c>
      <c r="AC571" s="670">
        <v>28</v>
      </c>
      <c r="AD571" s="237">
        <v>29</v>
      </c>
      <c r="AE571" s="236">
        <v>30</v>
      </c>
      <c r="AF571" s="236">
        <v>31</v>
      </c>
      <c r="AG571" s="11"/>
      <c r="AH571" s="11"/>
      <c r="AI571" s="11"/>
      <c r="AJ571" s="11"/>
      <c r="AK571" s="11"/>
      <c r="AL571" s="11"/>
      <c r="AM571" s="11"/>
      <c r="AN571" s="11"/>
      <c r="AO571" s="11"/>
      <c r="AP571" s="11"/>
      <c r="AQ571" s="11"/>
      <c r="AR571" s="11"/>
      <c r="AS571" s="11"/>
      <c r="AT571" s="11"/>
      <c r="AU571" s="11"/>
      <c r="AV571" s="11"/>
      <c r="AW571" s="11"/>
      <c r="AX571" s="11"/>
      <c r="AY571" s="11"/>
      <c r="AZ571" s="11"/>
      <c r="BA571" s="11"/>
      <c r="BB571" s="11"/>
      <c r="BC571" s="11"/>
      <c r="BD571" s="11"/>
      <c r="BE571" s="11"/>
      <c r="BF571" s="11"/>
      <c r="BG571" s="11"/>
      <c r="BH571" s="11"/>
      <c r="BI571" s="11"/>
      <c r="BJ571" s="11"/>
      <c r="BK571" s="11"/>
      <c r="BL571" s="11"/>
    </row>
    <row r="572" spans="2:64" ht="18" customHeight="1">
      <c r="B572" s="48" t="e">
        <f>VLOOKUP(A553,#REF!,276,FALSE)</f>
        <v>#REF!</v>
      </c>
      <c r="C572" s="48" t="e">
        <f>VLOOKUP(A553,#REF!,278,FALSE)</f>
        <v>#REF!</v>
      </c>
      <c r="D572" s="48" t="e">
        <f>VLOOKUP(A553,#REF!,280,FALSE)</f>
        <v>#REF!</v>
      </c>
      <c r="E572" s="48" t="e">
        <f>VLOOKUP(A553,#REF!,282,FALSE)</f>
        <v>#REF!</v>
      </c>
      <c r="F572" s="48" t="e">
        <f>VLOOKUP(A553,#REF!,284,FALSE)</f>
        <v>#REF!</v>
      </c>
      <c r="G572" s="48" t="e">
        <f>VLOOKUP(A553,#REF!,286,FALSE)</f>
        <v>#REF!</v>
      </c>
      <c r="H572" s="48" t="e">
        <f>VLOOKUP(A553,#REF!,288,FALSE)</f>
        <v>#REF!</v>
      </c>
      <c r="I572" s="48" t="e">
        <f>VLOOKUP(A553,#REF!,290,FALSE)</f>
        <v>#REF!</v>
      </c>
      <c r="J572" s="48" t="e">
        <f>VLOOKUP(A553,#REF!,292,FALSE)</f>
        <v>#REF!</v>
      </c>
      <c r="K572" s="48" t="e">
        <f>VLOOKUP(A553,#REF!,294,FALSE)</f>
        <v>#REF!</v>
      </c>
      <c r="L572" s="48" t="e">
        <f>VLOOKUP(A553,#REF!,296,FALSE)</f>
        <v>#REF!</v>
      </c>
      <c r="M572" s="48" t="e">
        <f>VLOOKUP(A553,#REF!,298,FALSE)</f>
        <v>#REF!</v>
      </c>
      <c r="N572" s="48" t="e">
        <f>VLOOKUP(A553,#REF!,300,FALSE)</f>
        <v>#REF!</v>
      </c>
      <c r="O572" s="48" t="e">
        <f>VLOOKUP(A553,#REF!,302,FALSE)</f>
        <v>#REF!</v>
      </c>
      <c r="P572" s="48" t="e">
        <f>VLOOKUP(A553,#REF!,304,FALSE)</f>
        <v>#REF!</v>
      </c>
      <c r="Q572" s="48" t="e">
        <f>VLOOKUP(A553,#REF!,306,FALSE)</f>
        <v>#REF!</v>
      </c>
      <c r="R572" s="48" t="e">
        <f>VLOOKUP(A553,#REF!,308,FALSE)</f>
        <v>#REF!</v>
      </c>
      <c r="S572" s="48" t="e">
        <f>VLOOKUP(A553,#REF!,310,FALSE)</f>
        <v>#REF!</v>
      </c>
      <c r="T572" s="48" t="e">
        <f>VLOOKUP(A553,#REF!,312,FALSE)</f>
        <v>#REF!</v>
      </c>
      <c r="U572" s="48" t="e">
        <f>VLOOKUP(A553,#REF!,314,FALSE)</f>
        <v>#REF!</v>
      </c>
      <c r="V572" s="48" t="e">
        <f>VLOOKUP(A553,#REF!,316,FALSE)</f>
        <v>#REF!</v>
      </c>
      <c r="W572" s="48" t="e">
        <f>VLOOKUP(A553,#REF!,318,FALSE)</f>
        <v>#REF!</v>
      </c>
      <c r="X572" s="48" t="e">
        <f>VLOOKUP(A553,#REF!,320,FALSE)</f>
        <v>#REF!</v>
      </c>
      <c r="Y572" s="48" t="e">
        <f>VLOOKUP(A553,#REF!,322,FALSE)</f>
        <v>#REF!</v>
      </c>
      <c r="Z572" s="48" t="e">
        <f>VLOOKUP(A553,#REF!,324,FALSE)</f>
        <v>#REF!</v>
      </c>
      <c r="AA572" s="48" t="e">
        <f>VLOOKUP(A553,#REF!,326,FALSE)</f>
        <v>#REF!</v>
      </c>
      <c r="AB572" s="48" t="e">
        <f>VLOOKUP(A553,#REF!,328,FALSE)</f>
        <v>#REF!</v>
      </c>
      <c r="AC572" s="48" t="e">
        <f>VLOOKUP(A553,#REF!,330,FALSE)</f>
        <v>#REF!</v>
      </c>
      <c r="AD572" s="48" t="e">
        <f>VLOOKUP(A553,#REF!,332,FALSE)</f>
        <v>#REF!</v>
      </c>
      <c r="AE572" s="48" t="e">
        <f>VLOOKUP(A553,#REF!,334,FALSE)</f>
        <v>#REF!</v>
      </c>
      <c r="AF572" s="48" t="e">
        <f>VLOOKUP(A553,#REF!,336,FALSE)</f>
        <v>#REF!</v>
      </c>
      <c r="AG572" s="33"/>
    </row>
    <row r="573" spans="2:64" s="113" customFormat="1" ht="18" customHeight="1">
      <c r="B573" s="48" t="e">
        <f>VLOOKUP(A553,#REF!,53,FALSE)</f>
        <v>#REF!</v>
      </c>
      <c r="C573" s="48" t="e">
        <f>VLOOKUP(A553,#REF!,54,FALSE)</f>
        <v>#REF!</v>
      </c>
      <c r="D573" s="48" t="e">
        <f>VLOOKUP(A553,#REF!,55,FALSE)</f>
        <v>#REF!</v>
      </c>
      <c r="E573" s="48" t="e">
        <f>VLOOKUP(A553,#REF!,56,FALSE)</f>
        <v>#REF!</v>
      </c>
      <c r="F573" s="48" t="e">
        <f>VLOOKUP(A553,#REF!,57,FALSE)</f>
        <v>#REF!</v>
      </c>
      <c r="G573" s="48" t="e">
        <f>VLOOKUP(A553,#REF!,58,FALSE)</f>
        <v>#REF!</v>
      </c>
      <c r="H573" s="48" t="e">
        <f>VLOOKUP(A553,#REF!,59,FALSE)</f>
        <v>#REF!</v>
      </c>
      <c r="I573" s="48" t="e">
        <f>VLOOKUP(A553,#REF!,60,FALSE)</f>
        <v>#REF!</v>
      </c>
      <c r="J573" s="48" t="e">
        <f>VLOOKUP(A553,#REF!,61,FALSE)</f>
        <v>#REF!</v>
      </c>
      <c r="K573" s="48" t="e">
        <f>VLOOKUP(A553,#REF!,62,FALSE)</f>
        <v>#REF!</v>
      </c>
      <c r="L573" s="48" t="e">
        <f>VLOOKUP(A553,#REF!,63,FALSE)</f>
        <v>#REF!</v>
      </c>
      <c r="M573" s="48" t="e">
        <f>VLOOKUP(A553,#REF!,64,FALSE)</f>
        <v>#REF!</v>
      </c>
      <c r="N573" s="48" t="e">
        <f>VLOOKUP(A553,#REF!,65,FALSE)</f>
        <v>#REF!</v>
      </c>
      <c r="O573" s="48" t="e">
        <f>VLOOKUP(A553,#REF!,66,FALSE)</f>
        <v>#REF!</v>
      </c>
      <c r="P573" s="48" t="e">
        <f>VLOOKUP(A553,#REF!,67,FALSE)</f>
        <v>#REF!</v>
      </c>
      <c r="Q573" s="48" t="e">
        <f>VLOOKUP(A553,#REF!,68,FALSE)</f>
        <v>#REF!</v>
      </c>
      <c r="R573" s="48" t="e">
        <f>VLOOKUP(A553,#REF!,69,FALSE)</f>
        <v>#REF!</v>
      </c>
      <c r="S573" s="48" t="e">
        <f>VLOOKUP(A553,#REF!,70,FALSE)</f>
        <v>#REF!</v>
      </c>
      <c r="T573" s="48" t="e">
        <f>VLOOKUP(A553,#REF!,71,FALSE)</f>
        <v>#REF!</v>
      </c>
      <c r="U573" s="48" t="e">
        <f>VLOOKUP(A553,#REF!,72,FALSE)</f>
        <v>#REF!</v>
      </c>
      <c r="V573" s="48" t="e">
        <f>VLOOKUP(A553,#REF!,73,FALSE)</f>
        <v>#REF!</v>
      </c>
      <c r="W573" s="48" t="e">
        <f>VLOOKUP(A553,#REF!,74,FALSE)</f>
        <v>#REF!</v>
      </c>
      <c r="X573" s="48" t="e">
        <f>VLOOKUP(A553,#REF!,75,FALSE)</f>
        <v>#REF!</v>
      </c>
      <c r="Y573" s="48" t="e">
        <f>VLOOKUP(A553,#REF!,76,FALSE)</f>
        <v>#REF!</v>
      </c>
      <c r="Z573" s="48" t="e">
        <f>VLOOKUP(A553,#REF!,77,FALSE)</f>
        <v>#REF!</v>
      </c>
      <c r="AA573" s="48" t="e">
        <f>VLOOKUP(A553,#REF!,78,FALSE)</f>
        <v>#REF!</v>
      </c>
      <c r="AB573" s="48" t="e">
        <f>VLOOKUP(A553,#REF!,79,FALSE)</f>
        <v>#REF!</v>
      </c>
      <c r="AC573" s="48" t="e">
        <f>VLOOKUP(A553,#REF!,80,FALSE)</f>
        <v>#REF!</v>
      </c>
      <c r="AD573" s="48" t="e">
        <f>VLOOKUP(A553,#REF!,81,FALSE)</f>
        <v>#REF!</v>
      </c>
      <c r="AE573" s="48" t="e">
        <f>VLOOKUP(A553,#REF!,82,FALSE)</f>
        <v>#REF!</v>
      </c>
      <c r="AF573" s="48" t="e">
        <f>VLOOKUP(A553,#REF!,83,FALSE)</f>
        <v>#REF!</v>
      </c>
      <c r="AG573" s="114"/>
      <c r="AH573" s="114"/>
      <c r="AI573" s="114"/>
      <c r="AJ573" s="114"/>
      <c r="AK573" s="114"/>
      <c r="AL573" s="114"/>
      <c r="AM573" s="114"/>
      <c r="AN573" s="114"/>
      <c r="AO573" s="114"/>
      <c r="AP573" s="114"/>
      <c r="AQ573" s="114"/>
      <c r="AR573" s="114"/>
      <c r="AS573" s="114"/>
      <c r="AT573" s="114"/>
      <c r="AU573" s="114"/>
      <c r="AV573" s="114"/>
      <c r="AW573" s="114"/>
      <c r="AX573" s="114"/>
      <c r="AY573" s="114"/>
      <c r="AZ573" s="114"/>
      <c r="BA573" s="114"/>
      <c r="BB573" s="114"/>
      <c r="BC573" s="114"/>
      <c r="BD573" s="114"/>
      <c r="BE573" s="114"/>
      <c r="BF573" s="114"/>
      <c r="BG573" s="114"/>
      <c r="BH573" s="114"/>
      <c r="BI573" s="114"/>
      <c r="BJ573" s="114"/>
      <c r="BK573" s="114"/>
      <c r="BL573" s="114"/>
    </row>
    <row r="574" spans="2:64" s="65" customFormat="1" ht="18" customHeight="1">
      <c r="B574" s="48" t="e">
        <f>VLOOKUP(A553,#REF!,277,FALSE)</f>
        <v>#REF!</v>
      </c>
      <c r="C574" s="48" t="e">
        <f>VLOOKUP(A553,#REF!,279,FALSE)</f>
        <v>#REF!</v>
      </c>
      <c r="D574" s="48" t="e">
        <f>VLOOKUP(A553,#REF!,281,FALSE)</f>
        <v>#REF!</v>
      </c>
      <c r="E574" s="48" t="e">
        <f>VLOOKUP(A553,#REF!,283,FALSE)</f>
        <v>#REF!</v>
      </c>
      <c r="F574" s="48" t="e">
        <f>VLOOKUP(A553,#REF!,285,FALSE)</f>
        <v>#REF!</v>
      </c>
      <c r="G574" s="48" t="e">
        <f>VLOOKUP(A553,#REF!,287,FALSE)</f>
        <v>#REF!</v>
      </c>
      <c r="H574" s="48" t="e">
        <f>VLOOKUP(A553,#REF!,289,FALSE)</f>
        <v>#REF!</v>
      </c>
      <c r="I574" s="48" t="e">
        <f>VLOOKUP(A553,#REF!,291,FALSE)</f>
        <v>#REF!</v>
      </c>
      <c r="J574" s="48" t="e">
        <f>VLOOKUP(A553,#REF!,293,FALSE)</f>
        <v>#REF!</v>
      </c>
      <c r="K574" s="48" t="e">
        <f>VLOOKUP(A553,#REF!,295,FALSE)</f>
        <v>#REF!</v>
      </c>
      <c r="L574" s="48" t="e">
        <f>VLOOKUP(A553,#REF!,297,FALSE)</f>
        <v>#REF!</v>
      </c>
      <c r="M574" s="48" t="e">
        <f>VLOOKUP(A553,#REF!,299,FALSE)</f>
        <v>#REF!</v>
      </c>
      <c r="N574" s="48" t="e">
        <f>VLOOKUP(A553,#REF!,301,FALSE)</f>
        <v>#REF!</v>
      </c>
      <c r="O574" s="48" t="e">
        <f>VLOOKUP(A553,#REF!,303,FALSE)</f>
        <v>#REF!</v>
      </c>
      <c r="P574" s="48" t="e">
        <f>VLOOKUP(A553,#REF!,305,FALSE)</f>
        <v>#REF!</v>
      </c>
      <c r="Q574" s="48" t="e">
        <f>VLOOKUP(A553,#REF!,307,FALSE)</f>
        <v>#REF!</v>
      </c>
      <c r="R574" s="48" t="e">
        <f>VLOOKUP(A553,#REF!,309,FALSE)</f>
        <v>#REF!</v>
      </c>
      <c r="S574" s="48" t="e">
        <f>VLOOKUP(A553,#REF!,311,FALSE)</f>
        <v>#REF!</v>
      </c>
      <c r="T574" s="48" t="e">
        <f>VLOOKUP(A553,#REF!,313,FALSE)</f>
        <v>#REF!</v>
      </c>
      <c r="U574" s="48" t="e">
        <f>VLOOKUP(A553,#REF!,315,FALSE)</f>
        <v>#REF!</v>
      </c>
      <c r="V574" s="48" t="e">
        <f>VLOOKUP(A553,#REF!,317,FALSE)</f>
        <v>#REF!</v>
      </c>
      <c r="W574" s="48" t="e">
        <f>VLOOKUP(A553,#REF!,319,FALSE)</f>
        <v>#REF!</v>
      </c>
      <c r="X574" s="48" t="e">
        <f>VLOOKUP(A553,#REF!,321,FALSE)</f>
        <v>#REF!</v>
      </c>
      <c r="Y574" s="48" t="e">
        <f>VLOOKUP(A553,#REF!,323,FALSE)</f>
        <v>#REF!</v>
      </c>
      <c r="Z574" s="48" t="e">
        <f>VLOOKUP(A553,#REF!,325,FALSE)</f>
        <v>#REF!</v>
      </c>
      <c r="AA574" s="48" t="e">
        <f>VLOOKUP(A553,#REF!,327,FALSE)</f>
        <v>#REF!</v>
      </c>
      <c r="AB574" s="48" t="e">
        <f>VLOOKUP(A553,#REF!,329,FALSE)</f>
        <v>#REF!</v>
      </c>
      <c r="AC574" s="48" t="e">
        <f>VLOOKUP(A553,#REF!,331,FALSE)</f>
        <v>#REF!</v>
      </c>
      <c r="AD574" s="48" t="e">
        <f>VLOOKUP(A553,#REF!,333,FALSE)</f>
        <v>#REF!</v>
      </c>
      <c r="AE574" s="48" t="e">
        <f>VLOOKUP(A553,#REF!,335,FALSE)</f>
        <v>#REF!</v>
      </c>
      <c r="AF574" s="48" t="e">
        <f>VLOOKUP(A553,#REF!,337,FALSE)</f>
        <v>#REF!</v>
      </c>
      <c r="AG574" s="64"/>
      <c r="AH574" s="64"/>
      <c r="AI574" s="64"/>
      <c r="AJ574" s="64"/>
      <c r="AK574" s="64"/>
      <c r="AL574" s="64"/>
      <c r="AM574" s="64"/>
      <c r="AN574" s="64"/>
      <c r="AO574" s="64"/>
      <c r="AP574" s="64"/>
      <c r="AQ574" s="64"/>
      <c r="AR574" s="64"/>
      <c r="AS574" s="64"/>
      <c r="AT574" s="64"/>
      <c r="AU574" s="64"/>
      <c r="AV574" s="64"/>
      <c r="AW574" s="64"/>
      <c r="AX574" s="64"/>
      <c r="AY574" s="64"/>
      <c r="AZ574" s="64"/>
      <c r="BA574" s="64"/>
      <c r="BB574" s="64"/>
      <c r="BC574" s="64"/>
      <c r="BD574" s="64"/>
      <c r="BE574" s="64"/>
      <c r="BF574" s="64"/>
      <c r="BG574" s="64"/>
      <c r="BH574" s="64"/>
      <c r="BI574" s="64"/>
      <c r="BJ574" s="64"/>
      <c r="BK574" s="64"/>
      <c r="BL574" s="64"/>
    </row>
    <row r="575" spans="2:64" s="65" customFormat="1" ht="18" customHeight="1">
      <c r="B575" s="980"/>
      <c r="C575" s="980"/>
      <c r="D575" s="980"/>
      <c r="E575" s="980"/>
      <c r="F575" s="980"/>
      <c r="G575" s="980"/>
      <c r="H575" s="980"/>
      <c r="I575" s="980"/>
      <c r="J575" s="980"/>
      <c r="K575" s="980"/>
      <c r="L575" s="980"/>
      <c r="M575" s="980"/>
      <c r="N575" s="980"/>
      <c r="O575" s="980"/>
      <c r="P575" s="980"/>
      <c r="Q575" s="980"/>
      <c r="R575" s="980"/>
      <c r="S575" s="980"/>
      <c r="T575" s="980"/>
      <c r="U575" s="980"/>
      <c r="V575" s="980"/>
      <c r="W575" s="980"/>
      <c r="X575" s="980"/>
      <c r="Y575" s="980"/>
      <c r="Z575" s="980"/>
      <c r="AA575" s="980"/>
      <c r="AB575" s="980"/>
      <c r="AC575" s="980"/>
      <c r="AD575" s="980"/>
      <c r="AE575" s="980"/>
      <c r="AF575" s="980"/>
      <c r="AH575" s="64"/>
      <c r="AI575" s="64"/>
      <c r="AJ575" s="64"/>
      <c r="AK575" s="64"/>
      <c r="AL575" s="64"/>
      <c r="AM575" s="64"/>
      <c r="AN575" s="64"/>
      <c r="AO575" s="64"/>
      <c r="AP575" s="64"/>
      <c r="AQ575" s="64"/>
      <c r="AR575" s="64"/>
      <c r="AS575" s="64"/>
      <c r="AT575" s="64"/>
      <c r="AU575" s="64"/>
      <c r="AV575" s="64"/>
      <c r="AW575" s="64"/>
      <c r="AX575" s="64"/>
      <c r="AY575" s="64"/>
      <c r="AZ575" s="64"/>
      <c r="BA575" s="64"/>
      <c r="BB575" s="64"/>
      <c r="BC575" s="64"/>
      <c r="BD575" s="64"/>
      <c r="BE575" s="64"/>
      <c r="BF575" s="64"/>
      <c r="BG575" s="64"/>
      <c r="BH575" s="64"/>
      <c r="BI575" s="64"/>
      <c r="BJ575" s="64"/>
      <c r="BK575" s="64"/>
      <c r="BL575" s="64"/>
    </row>
    <row r="576" spans="2:64" ht="18" customHeight="1">
      <c r="B576" s="880" t="s">
        <v>826</v>
      </c>
      <c r="C576" s="880"/>
      <c r="D576" s="880"/>
      <c r="E576" s="880"/>
      <c r="F576" s="880"/>
      <c r="G576" s="880"/>
      <c r="H576" s="880"/>
      <c r="I576" s="880"/>
      <c r="J576" s="880"/>
      <c r="K576" s="880"/>
      <c r="L576" s="880"/>
      <c r="M576" s="880"/>
      <c r="N576" s="880"/>
      <c r="O576" s="880"/>
      <c r="P576" s="880"/>
      <c r="Q576" s="880"/>
      <c r="R576" s="880"/>
      <c r="S576" s="880"/>
      <c r="T576" s="880"/>
      <c r="U576" s="880"/>
      <c r="V576" s="880"/>
      <c r="W576" s="880"/>
      <c r="X576" s="880"/>
      <c r="Y576" s="880"/>
      <c r="Z576" s="880"/>
      <c r="AA576" s="880"/>
      <c r="AB576" s="880"/>
      <c r="AC576" s="880"/>
      <c r="AD576" s="880"/>
      <c r="AE576" s="880"/>
      <c r="AF576" s="880"/>
      <c r="AG576" s="33"/>
    </row>
    <row r="577" spans="1:33" ht="18" customHeight="1">
      <c r="B577" s="15" t="s">
        <v>80</v>
      </c>
      <c r="C577" s="16"/>
      <c r="D577" s="16"/>
      <c r="E577" s="16"/>
      <c r="F577" s="16"/>
      <c r="G577" s="216"/>
      <c r="H577" s="201"/>
      <c r="I577" s="201"/>
      <c r="J577" s="201"/>
      <c r="K577" s="202"/>
      <c r="L577" s="201"/>
      <c r="M577" s="201"/>
      <c r="N577" s="201"/>
      <c r="O577" s="270"/>
      <c r="P577" s="270"/>
      <c r="Q577" s="201"/>
      <c r="R577" s="201"/>
      <c r="S577" s="201"/>
      <c r="T577" s="201"/>
      <c r="U577" s="201"/>
      <c r="V577" s="201"/>
      <c r="W577" s="270"/>
      <c r="X577" s="984" t="str">
        <f>X552</f>
        <v>វិច្ឆិកា ឆ្នាំ ២០២៣</v>
      </c>
      <c r="Y577" s="985"/>
      <c r="Z577" s="985"/>
      <c r="AA577" s="985"/>
      <c r="AB577" s="985"/>
      <c r="AC577" s="985"/>
      <c r="AD577" s="985"/>
      <c r="AE577" s="985"/>
      <c r="AF577" s="986"/>
      <c r="AG577" s="33"/>
    </row>
    <row r="578" spans="1:33" ht="18" customHeight="1">
      <c r="A578" s="140" t="e">
        <f>#REF!</f>
        <v>#REF!</v>
      </c>
      <c r="B578" s="20" t="s">
        <v>176</v>
      </c>
      <c r="C578" s="3"/>
      <c r="D578" s="3"/>
      <c r="E578" s="3"/>
      <c r="F578" s="3"/>
      <c r="G578" s="217"/>
      <c r="H578" s="271"/>
      <c r="I578" s="217"/>
      <c r="J578" s="271"/>
      <c r="K578" s="991" t="e">
        <f>VLOOKUP(A578,'Payroll master 总表'!B:AY,3,FALSE)</f>
        <v>#REF!</v>
      </c>
      <c r="L578" s="992"/>
      <c r="M578" s="992"/>
      <c r="N578" s="993"/>
      <c r="O578" s="272" t="s">
        <v>183</v>
      </c>
      <c r="P578" s="273"/>
      <c r="Q578" s="203"/>
      <c r="R578" s="203"/>
      <c r="S578" s="203"/>
      <c r="T578" s="994" t="e">
        <f>#REF!</f>
        <v>#REF!</v>
      </c>
      <c r="U578" s="994"/>
      <c r="V578" s="217"/>
      <c r="W578" s="274"/>
      <c r="X578" s="275" t="s">
        <v>279</v>
      </c>
      <c r="Y578" s="203"/>
      <c r="Z578" s="203"/>
      <c r="AA578" s="203"/>
      <c r="AB578" s="227"/>
      <c r="AC578" s="75"/>
      <c r="AD578" s="139" t="e">
        <f>VLOOKUP(A578,'Payroll master 总表'!B:AY,39,FALSE)</f>
        <v>#REF!</v>
      </c>
      <c r="AE578" s="23" t="s">
        <v>82</v>
      </c>
      <c r="AF578" s="244"/>
      <c r="AG578" s="33"/>
    </row>
    <row r="579" spans="1:33" ht="18" customHeight="1">
      <c r="B579" s="55" t="s">
        <v>177</v>
      </c>
      <c r="C579" s="28"/>
      <c r="D579" s="28"/>
      <c r="E579" s="28"/>
      <c r="F579" s="21"/>
      <c r="G579" s="206"/>
      <c r="H579" s="206"/>
      <c r="I579" s="206"/>
      <c r="J579" s="206"/>
      <c r="K579" s="995" t="e">
        <f>VLOOKUP(A578,'Payroll master 总表'!B:AY,1,FALSE)</f>
        <v>#REF!</v>
      </c>
      <c r="L579" s="996"/>
      <c r="M579" s="206"/>
      <c r="N579" s="208"/>
      <c r="O579" s="276" t="s">
        <v>184</v>
      </c>
      <c r="P579" s="273"/>
      <c r="Q579" s="218"/>
      <c r="R579" s="218"/>
      <c r="S579" s="218"/>
      <c r="U579" s="222" t="e">
        <f>VLOOKUP(A578,'Payroll master 总表'!B:AY,15,FALSE)</f>
        <v>#REF!</v>
      </c>
      <c r="V579" s="222"/>
      <c r="W579" s="208"/>
      <c r="X579" s="278" t="s">
        <v>187</v>
      </c>
      <c r="Y579" s="218"/>
      <c r="Z579" s="218"/>
      <c r="AA579" s="218"/>
      <c r="AB579" s="209"/>
      <c r="AC579" s="26"/>
      <c r="AD579" s="139" t="e">
        <f>VLOOKUP(A578,'Payroll master 总表'!B:AY,35,FALSE)</f>
        <v>#REF!</v>
      </c>
      <c r="AE579" s="23" t="s">
        <v>82</v>
      </c>
      <c r="AF579" s="103"/>
      <c r="AG579" s="33"/>
    </row>
    <row r="580" spans="1:33" ht="18" customHeight="1">
      <c r="B580" s="24" t="s">
        <v>178</v>
      </c>
      <c r="C580" s="22"/>
      <c r="D580" s="25"/>
      <c r="E580" s="21"/>
      <c r="F580" s="21"/>
      <c r="G580" s="206"/>
      <c r="H580" s="206"/>
      <c r="I580" s="206"/>
      <c r="J580" s="206"/>
      <c r="K580" s="995" t="e">
        <f>VLOOKUP(A578,'Payroll master 总表'!B:AY,5,FALSE)</f>
        <v>#REF!</v>
      </c>
      <c r="L580" s="996"/>
      <c r="M580" s="206"/>
      <c r="N580" s="208"/>
      <c r="O580" s="205" t="s">
        <v>198</v>
      </c>
      <c r="P580" s="273"/>
      <c r="Q580" s="218"/>
      <c r="R580" s="218"/>
      <c r="S580" s="218"/>
      <c r="T580" s="206"/>
      <c r="U580" s="997" t="e">
        <f>VLOOKUP(A578,'Payroll master 总表'!B:AY,8,FALSE)</f>
        <v>#REF!</v>
      </c>
      <c r="V580" s="997"/>
      <c r="W580" s="998"/>
      <c r="X580" s="278" t="s">
        <v>185</v>
      </c>
      <c r="Y580" s="218"/>
      <c r="Z580" s="218"/>
      <c r="AA580" s="218"/>
      <c r="AB580" s="209"/>
      <c r="AC580" s="26"/>
      <c r="AD580" s="139" t="e">
        <f>VLOOKUP(A578,'Payroll master 总表'!B:AY,34,FALSE)</f>
        <v>#REF!</v>
      </c>
      <c r="AE580" s="23" t="s">
        <v>82</v>
      </c>
      <c r="AF580" s="103"/>
      <c r="AG580" s="33"/>
    </row>
    <row r="581" spans="1:33" ht="18" customHeight="1">
      <c r="B581" s="58"/>
      <c r="C581" s="28"/>
      <c r="D581" s="28"/>
      <c r="E581" s="28"/>
      <c r="F581" s="28"/>
      <c r="G581" s="206"/>
      <c r="H581" s="206"/>
      <c r="I581" s="206"/>
      <c r="J581" s="206"/>
      <c r="K581" s="280"/>
      <c r="L581" s="281" t="s">
        <v>76</v>
      </c>
      <c r="M581" s="206"/>
      <c r="N581" s="208"/>
      <c r="O581" s="278" t="s">
        <v>199</v>
      </c>
      <c r="P581" s="273"/>
      <c r="Q581" s="218"/>
      <c r="R581" s="218"/>
      <c r="S581" s="218"/>
      <c r="T581" s="218"/>
      <c r="U581" s="218"/>
      <c r="V581" s="218"/>
      <c r="W581" s="230"/>
      <c r="X581" s="278" t="s">
        <v>753</v>
      </c>
      <c r="Y581" s="218"/>
      <c r="Z581" s="218"/>
      <c r="AA581" s="218"/>
      <c r="AB581" s="209"/>
      <c r="AC581" s="26"/>
      <c r="AD581" s="139" t="e">
        <f>VLOOKUP(A578,'Payroll master 总表'!B:AY,33,FALSE)</f>
        <v>#REF!</v>
      </c>
      <c r="AE581" s="23" t="s">
        <v>82</v>
      </c>
      <c r="AF581" s="103"/>
      <c r="AG581" s="33"/>
    </row>
    <row r="582" spans="1:33" ht="18" customHeight="1">
      <c r="B582" s="54" t="s">
        <v>196</v>
      </c>
      <c r="C582" s="28"/>
      <c r="D582" s="28"/>
      <c r="E582" s="28"/>
      <c r="F582" s="28"/>
      <c r="G582" s="206"/>
      <c r="H582" s="206"/>
      <c r="I582" s="206"/>
      <c r="J582" s="206"/>
      <c r="K582" s="280"/>
      <c r="L582" s="282" t="e">
        <f>VLOOKUP(A578,'Payroll master 总表'!B:AY,18,FALSE)</f>
        <v>#REF!</v>
      </c>
      <c r="M582" s="206"/>
      <c r="N582" s="208"/>
      <c r="O582" s="283"/>
      <c r="P582" s="273"/>
      <c r="Q582" s="223"/>
      <c r="R582" s="987" t="e">
        <f>U579/26*L582</f>
        <v>#REF!</v>
      </c>
      <c r="S582" s="987"/>
      <c r="T582" s="284" t="s">
        <v>82</v>
      </c>
      <c r="U582" s="223"/>
      <c r="V582" s="223"/>
      <c r="W582" s="285"/>
      <c r="X582" s="278" t="s">
        <v>186</v>
      </c>
      <c r="Y582" s="218"/>
      <c r="Z582" s="218"/>
      <c r="AA582" s="218"/>
      <c r="AB582" s="209"/>
      <c r="AC582" s="26"/>
      <c r="AD582" s="139" t="e">
        <f>VLOOKUP(A578,'Payroll master 总表'!B:AY,37,FALSE)+'Payroll master 总表'!AM31</f>
        <v>#REF!</v>
      </c>
      <c r="AE582" s="23" t="s">
        <v>82</v>
      </c>
      <c r="AF582" s="103"/>
      <c r="AG582" s="33"/>
    </row>
    <row r="583" spans="1:33" ht="18" customHeight="1">
      <c r="B583" s="27" t="s">
        <v>528</v>
      </c>
      <c r="C583" s="28"/>
      <c r="D583" s="28"/>
      <c r="E583" s="28"/>
      <c r="F583" s="28"/>
      <c r="G583" s="206"/>
      <c r="H583" s="206"/>
      <c r="I583" s="206"/>
      <c r="J583" s="206"/>
      <c r="K583" s="280"/>
      <c r="L583" s="282" t="e">
        <f>VLOOKUP(A578,'Payroll master 总表'!B:AY,21,FALSE)</f>
        <v>#REF!</v>
      </c>
      <c r="M583" s="206"/>
      <c r="N583" s="208"/>
      <c r="O583" s="283"/>
      <c r="P583" s="273"/>
      <c r="Q583" s="223"/>
      <c r="R583" s="987" t="e">
        <f>VLOOKUP(A578,'Payroll master 总表'!B:AY,29,FALSE)</f>
        <v>#REF!</v>
      </c>
      <c r="S583" s="987"/>
      <c r="T583" s="284" t="s">
        <v>82</v>
      </c>
      <c r="U583" s="223"/>
      <c r="V583" s="223"/>
      <c r="W583" s="285"/>
      <c r="X583" s="278" t="s">
        <v>455</v>
      </c>
      <c r="Y583" s="218"/>
      <c r="Z583" s="218"/>
      <c r="AA583" s="218"/>
      <c r="AB583" s="209"/>
      <c r="AC583" s="26"/>
      <c r="AD583" s="139" t="e">
        <f>VLOOKUP(A578,'Payroll master 总表'!B:AY,32,FALSE)</f>
        <v>#REF!</v>
      </c>
      <c r="AE583" s="23" t="s">
        <v>82</v>
      </c>
      <c r="AF583" s="103"/>
      <c r="AG583" s="33"/>
    </row>
    <row r="584" spans="1:33" ht="18" customHeight="1">
      <c r="B584" s="58" t="s">
        <v>534</v>
      </c>
      <c r="C584" s="28"/>
      <c r="D584" s="28"/>
      <c r="E584" s="28"/>
      <c r="F584" s="28"/>
      <c r="G584" s="206"/>
      <c r="H584" s="206"/>
      <c r="I584" s="206"/>
      <c r="J584" s="206"/>
      <c r="K584" s="280"/>
      <c r="L584" s="282" t="e">
        <f>VLOOKUP(A578,'Payroll master 总表'!B:AY,20,FALSE)</f>
        <v>#REF!</v>
      </c>
      <c r="M584" s="206"/>
      <c r="N584" s="208"/>
      <c r="O584" s="283"/>
      <c r="P584" s="273"/>
      <c r="Q584" s="223"/>
      <c r="R584" s="987" t="e">
        <f>VLOOKUP(A578,'Payroll master 总表'!B:AY,27,FALSE)</f>
        <v>#REF!</v>
      </c>
      <c r="S584" s="987"/>
      <c r="T584" s="284" t="s">
        <v>82</v>
      </c>
      <c r="U584" s="223"/>
      <c r="V584" s="223"/>
      <c r="W584" s="285"/>
      <c r="X584" s="278" t="s">
        <v>189</v>
      </c>
      <c r="Y584" s="218"/>
      <c r="Z584" s="218"/>
      <c r="AA584" s="218"/>
      <c r="AB584" s="209"/>
      <c r="AC584" s="26"/>
      <c r="AD584" s="139" t="e">
        <f>VLOOKUP(A578,'Payroll master 总表'!B:AY,31,FALSE)</f>
        <v>#REF!</v>
      </c>
      <c r="AE584" s="23" t="s">
        <v>82</v>
      </c>
      <c r="AF584" s="103"/>
      <c r="AG584" s="33"/>
    </row>
    <row r="585" spans="1:33" ht="18" customHeight="1">
      <c r="B585" s="58" t="s">
        <v>195</v>
      </c>
      <c r="C585" s="28"/>
      <c r="D585" s="28"/>
      <c r="E585" s="28"/>
      <c r="F585" s="28"/>
      <c r="G585" s="206"/>
      <c r="H585" s="206"/>
      <c r="I585" s="206"/>
      <c r="J585" s="206"/>
      <c r="K585" s="280"/>
      <c r="L585" s="282" t="e">
        <f>VLOOKUP(A578,'Payroll master 总表'!B:AY,17,FALSE)</f>
        <v>#REF!</v>
      </c>
      <c r="M585" s="206"/>
      <c r="N585" s="208"/>
      <c r="O585" s="283"/>
      <c r="P585" s="273"/>
      <c r="Q585" s="223"/>
      <c r="R585" s="987" t="e">
        <f>U579/26*L585</f>
        <v>#REF!</v>
      </c>
      <c r="S585" s="987"/>
      <c r="T585" s="284" t="s">
        <v>82</v>
      </c>
      <c r="U585" s="223"/>
      <c r="V585" s="223"/>
      <c r="W585" s="285"/>
      <c r="X585" s="278" t="s">
        <v>188</v>
      </c>
      <c r="Y585" s="218"/>
      <c r="Z585" s="218"/>
      <c r="AA585" s="218"/>
      <c r="AB585" s="209"/>
      <c r="AC585" s="26"/>
      <c r="AD585" s="139" t="e">
        <f>VLOOKUP(A578,'Payroll master 总表'!B:AY,36,FALSE)</f>
        <v>#REF!</v>
      </c>
      <c r="AE585" s="23" t="s">
        <v>82</v>
      </c>
      <c r="AF585" s="103"/>
      <c r="AG585" s="33"/>
    </row>
    <row r="586" spans="1:33" ht="18" customHeight="1">
      <c r="B586" s="27" t="s">
        <v>179</v>
      </c>
      <c r="C586" s="28"/>
      <c r="D586" s="28"/>
      <c r="E586" s="28"/>
      <c r="F586" s="28"/>
      <c r="G586" s="218"/>
      <c r="H586" s="218"/>
      <c r="I586" s="218"/>
      <c r="J586" s="206"/>
      <c r="K586" s="280"/>
      <c r="L586" s="286"/>
      <c r="M586" s="206"/>
      <c r="N586" s="208"/>
      <c r="O586" s="283"/>
      <c r="P586" s="273"/>
      <c r="Q586" s="223"/>
      <c r="R586" s="987" t="e">
        <f>SUM(R582:S585)</f>
        <v>#REF!</v>
      </c>
      <c r="S586" s="987"/>
      <c r="T586" s="284" t="s">
        <v>82</v>
      </c>
      <c r="U586" s="223"/>
      <c r="V586" s="223"/>
      <c r="W586" s="285"/>
      <c r="X586" s="278" t="s">
        <v>190</v>
      </c>
      <c r="Y586" s="218"/>
      <c r="Z586" s="218"/>
      <c r="AA586" s="218"/>
      <c r="AB586" s="209"/>
      <c r="AC586" s="988" t="e">
        <f>R586+R588+R589+R590+AD578+AD579+AD580+AD581+AD582+AD583+AD584+AD585</f>
        <v>#REF!</v>
      </c>
      <c r="AD586" s="989"/>
      <c r="AF586" s="103"/>
      <c r="AG586" s="33"/>
    </row>
    <row r="587" spans="1:33" ht="18" customHeight="1">
      <c r="B587" s="58" t="s">
        <v>197</v>
      </c>
      <c r="C587" s="28"/>
      <c r="D587" s="28"/>
      <c r="E587" s="28"/>
      <c r="F587" s="28"/>
      <c r="G587" s="206"/>
      <c r="H587" s="206"/>
      <c r="I587" s="206"/>
      <c r="J587" s="206"/>
      <c r="K587" s="280"/>
      <c r="L587" s="287" t="s">
        <v>77</v>
      </c>
      <c r="M587" s="288"/>
      <c r="N587" s="211"/>
      <c r="O587" s="278" t="s">
        <v>199</v>
      </c>
      <c r="P587" s="210"/>
      <c r="Q587" s="210"/>
      <c r="R587" s="210"/>
      <c r="S587" s="210"/>
      <c r="T587" s="210"/>
      <c r="U587" s="210"/>
      <c r="V587" s="210"/>
      <c r="W587" s="289"/>
      <c r="X587" s="278" t="s">
        <v>433</v>
      </c>
      <c r="Y587" s="218"/>
      <c r="Z587" s="230"/>
      <c r="AA587" s="290"/>
      <c r="AB587" s="228"/>
      <c r="AC587" s="135" t="e">
        <f>VLOOKUP(A578,'Payroll master 总表'!B:AY,45,FALSE)</f>
        <v>#REF!</v>
      </c>
      <c r="AE587" s="61"/>
      <c r="AF587" s="245"/>
      <c r="AG587" s="33"/>
    </row>
    <row r="588" spans="1:33" ht="18" customHeight="1">
      <c r="B588" s="58" t="s">
        <v>180</v>
      </c>
      <c r="C588" s="28"/>
      <c r="D588" s="28"/>
      <c r="E588" s="28"/>
      <c r="F588" s="28"/>
      <c r="G588" s="206"/>
      <c r="H588" s="206"/>
      <c r="I588" s="206"/>
      <c r="J588" s="206"/>
      <c r="K588" s="280"/>
      <c r="L588" s="282" t="e">
        <f>VLOOKUP(A578,'Payroll master 总表'!B:AY,19,FALSE)</f>
        <v>#REF!</v>
      </c>
      <c r="M588" s="206"/>
      <c r="N588" s="208"/>
      <c r="O588" s="283"/>
      <c r="P588" s="273"/>
      <c r="Q588" s="224"/>
      <c r="R588" s="990" t="e">
        <f>VLOOKUP(A578,'Payroll master 总表'!B:AY,26,FALSE)</f>
        <v>#REF!</v>
      </c>
      <c r="S588" s="990"/>
      <c r="T588" s="224" t="s">
        <v>82</v>
      </c>
      <c r="U588" s="224"/>
      <c r="V588" s="224"/>
      <c r="W588" s="228"/>
      <c r="X588" s="278" t="s">
        <v>861</v>
      </c>
      <c r="Y588" s="218"/>
      <c r="Z588" s="230"/>
      <c r="AB588" s="224"/>
      <c r="AD588" s="57"/>
      <c r="AE588" s="999" t="e">
        <f>VLOOKUP(A578,'Payroll master 总表'!B:AY,42,FALSE)</f>
        <v>#REF!</v>
      </c>
      <c r="AF588" s="1000"/>
      <c r="AG588" s="33"/>
    </row>
    <row r="589" spans="1:33" ht="18" customHeight="1">
      <c r="B589" s="58" t="s">
        <v>181</v>
      </c>
      <c r="C589" s="28"/>
      <c r="D589" s="28"/>
      <c r="E589" s="28"/>
      <c r="F589" s="28"/>
      <c r="G589" s="206"/>
      <c r="H589" s="206"/>
      <c r="I589" s="206"/>
      <c r="J589" s="206"/>
      <c r="K589" s="280"/>
      <c r="L589" s="282" t="e">
        <f>VLOOKUP(A578,'Payroll master 总表'!B:AY,22,FALSE)</f>
        <v>#REF!</v>
      </c>
      <c r="M589" s="206"/>
      <c r="N589" s="208"/>
      <c r="O589" s="283"/>
      <c r="P589" s="273"/>
      <c r="Q589" s="224"/>
      <c r="R589" s="990" t="e">
        <f>VLOOKUP(A578,'Payroll master 总表'!B:AY,28,FALSE)</f>
        <v>#REF!</v>
      </c>
      <c r="S589" s="990"/>
      <c r="T589" s="224" t="s">
        <v>82</v>
      </c>
      <c r="U589" s="224"/>
      <c r="V589" s="224"/>
      <c r="W589" s="228"/>
      <c r="X589" s="291" t="s">
        <v>244</v>
      </c>
      <c r="Y589" s="218"/>
      <c r="Z589" s="218"/>
      <c r="AA589" s="230"/>
      <c r="AB589" s="229"/>
      <c r="AC589" s="76"/>
      <c r="AD589" s="57" t="e">
        <f>VLOOKUP(A578,'Payroll master 总表'!B:AY,44,FALSE)</f>
        <v>#REF!</v>
      </c>
      <c r="AE589" s="541"/>
      <c r="AF589" s="542"/>
      <c r="AG589" s="33"/>
    </row>
    <row r="590" spans="1:33" ht="18" customHeight="1">
      <c r="B590" s="59" t="s">
        <v>182</v>
      </c>
      <c r="C590" s="56"/>
      <c r="D590" s="56"/>
      <c r="E590" s="56"/>
      <c r="F590" s="56"/>
      <c r="G590" s="219"/>
      <c r="H590" s="219"/>
      <c r="I590" s="219"/>
      <c r="J590" s="219"/>
      <c r="K590" s="292"/>
      <c r="L590" s="293" t="e">
        <f>VLOOKUP(A578,'Payroll master 总表'!B:AY,23,FALSE)</f>
        <v>#REF!</v>
      </c>
      <c r="M590" s="219"/>
      <c r="N590" s="212"/>
      <c r="O590" s="294"/>
      <c r="P590" s="295"/>
      <c r="Q590" s="225"/>
      <c r="R590" s="981" t="e">
        <f>VLOOKUP(A578,'Payroll master 总表'!B:AY,30,FALSE)</f>
        <v>#REF!</v>
      </c>
      <c r="S590" s="981"/>
      <c r="T590" s="225" t="s">
        <v>82</v>
      </c>
      <c r="U590" s="225"/>
      <c r="V590" s="225"/>
      <c r="W590" s="225"/>
      <c r="X590" s="278" t="s">
        <v>194</v>
      </c>
      <c r="Y590" s="218"/>
      <c r="Z590" s="218"/>
      <c r="AA590" s="218"/>
      <c r="AB590" s="230"/>
      <c r="AC590" s="26"/>
      <c r="AD590" s="57" t="e">
        <f>AE588+AD589</f>
        <v>#REF!</v>
      </c>
      <c r="AE590" s="49"/>
      <c r="AF590" s="73"/>
      <c r="AG590" s="33"/>
    </row>
    <row r="591" spans="1:33" ht="18" customHeight="1">
      <c r="B591" s="29"/>
      <c r="C591" s="30"/>
      <c r="D591" s="31"/>
      <c r="E591" s="30"/>
      <c r="F591" s="32"/>
      <c r="G591" s="220"/>
      <c r="H591" s="220"/>
      <c r="I591" s="220"/>
      <c r="J591" s="220"/>
      <c r="S591" s="220"/>
      <c r="T591" s="220"/>
      <c r="U591" s="220"/>
      <c r="X591" s="297" t="s">
        <v>191</v>
      </c>
      <c r="Y591" s="218"/>
      <c r="Z591" s="218"/>
      <c r="AA591" s="218"/>
      <c r="AB591" s="230"/>
      <c r="AC591" s="982" t="e">
        <f>ROUND((AC586-AD590-AC587),2)</f>
        <v>#REF!</v>
      </c>
      <c r="AD591" s="983"/>
      <c r="AE591" s="49"/>
      <c r="AF591" s="73"/>
      <c r="AG591" s="33"/>
    </row>
    <row r="592" spans="1:33" ht="18" customHeight="1">
      <c r="B592" s="35" t="s">
        <v>78</v>
      </c>
      <c r="C592" s="36"/>
      <c r="D592" s="36"/>
      <c r="E592" s="36"/>
      <c r="F592" s="36"/>
      <c r="G592" s="221"/>
      <c r="H592" s="221"/>
      <c r="I592" s="220"/>
      <c r="J592" s="220"/>
      <c r="S592" s="220"/>
      <c r="T592" s="220"/>
      <c r="U592" s="220"/>
      <c r="X592" s="298" t="s">
        <v>432</v>
      </c>
      <c r="Y592" s="299"/>
      <c r="Z592" s="280"/>
      <c r="AA592" s="206"/>
      <c r="AB592" s="231"/>
      <c r="AC592" s="63" t="e">
        <f>INT(AC591)</f>
        <v>#REF!</v>
      </c>
      <c r="AE592" s="62"/>
      <c r="AF592" s="80"/>
      <c r="AG592" s="33"/>
    </row>
    <row r="593" spans="1:64" ht="18" customHeight="1">
      <c r="B593" s="37"/>
      <c r="C593" s="38"/>
      <c r="D593" s="39"/>
      <c r="E593" s="38"/>
      <c r="F593" s="38"/>
      <c r="G593" s="202"/>
      <c r="H593" s="202"/>
      <c r="I593" s="220"/>
      <c r="J593" s="220"/>
      <c r="S593" s="220"/>
      <c r="T593" s="220"/>
      <c r="U593" s="220"/>
      <c r="X593" s="300" t="s">
        <v>192</v>
      </c>
      <c r="Y593" s="301"/>
      <c r="Z593" s="302"/>
      <c r="AA593" s="219"/>
      <c r="AB593" s="232"/>
      <c r="AC593" s="77" t="e">
        <f>ROUND((MOD(AC591,1)*4000),-2)</f>
        <v>#REF!</v>
      </c>
      <c r="AD593" s="45"/>
      <c r="AE593" s="45"/>
      <c r="AF593" s="81"/>
      <c r="AG593" s="33"/>
    </row>
    <row r="594" spans="1:64" ht="18" customHeight="1">
      <c r="B594" s="29"/>
      <c r="C594" s="30"/>
      <c r="D594" s="31"/>
      <c r="E594" s="30"/>
      <c r="F594" s="30"/>
      <c r="G594" s="220"/>
      <c r="H594" s="220"/>
      <c r="I594" s="220"/>
      <c r="J594" s="220"/>
      <c r="S594" s="220"/>
      <c r="T594" s="220"/>
      <c r="U594" s="220"/>
      <c r="Y594" s="221"/>
      <c r="Z594" s="303"/>
      <c r="AB594" s="233"/>
      <c r="AD594" s="82"/>
      <c r="AE594" s="82"/>
      <c r="AF594" s="84"/>
      <c r="AG594" s="33"/>
    </row>
    <row r="595" spans="1:64" ht="18" customHeight="1">
      <c r="B595" s="40" t="s">
        <v>79</v>
      </c>
      <c r="C595" s="41"/>
      <c r="D595" s="41"/>
      <c r="E595" s="41"/>
      <c r="AF595" s="101"/>
      <c r="AG595" s="33"/>
    </row>
    <row r="596" spans="1:64" s="10" customFormat="1" ht="18" customHeight="1">
      <c r="B596" s="237">
        <v>1</v>
      </c>
      <c r="C596" s="236">
        <v>2</v>
      </c>
      <c r="D596" s="236">
        <v>3</v>
      </c>
      <c r="E596" s="236">
        <v>4</v>
      </c>
      <c r="F596" s="670">
        <v>5</v>
      </c>
      <c r="G596" s="669">
        <v>6</v>
      </c>
      <c r="H596" s="237">
        <v>7</v>
      </c>
      <c r="I596" s="237">
        <v>8</v>
      </c>
      <c r="J596" s="670">
        <v>9</v>
      </c>
      <c r="K596" s="236">
        <v>10</v>
      </c>
      <c r="L596" s="236">
        <v>11</v>
      </c>
      <c r="M596" s="670">
        <v>12</v>
      </c>
      <c r="N596" s="669">
        <v>13</v>
      </c>
      <c r="O596" s="236">
        <v>14</v>
      </c>
      <c r="P596" s="237">
        <v>15</v>
      </c>
      <c r="Q596" s="236">
        <v>16</v>
      </c>
      <c r="R596" s="236">
        <v>17</v>
      </c>
      <c r="S596" s="236">
        <v>18</v>
      </c>
      <c r="T596" s="670">
        <v>19</v>
      </c>
      <c r="U596" s="669">
        <v>20</v>
      </c>
      <c r="V596" s="236">
        <v>21</v>
      </c>
      <c r="W596" s="237">
        <v>22</v>
      </c>
      <c r="X596" s="236">
        <v>23</v>
      </c>
      <c r="Y596" s="237">
        <v>24</v>
      </c>
      <c r="Z596" s="236">
        <v>25</v>
      </c>
      <c r="AA596" s="670">
        <v>26</v>
      </c>
      <c r="AB596" s="697">
        <v>27</v>
      </c>
      <c r="AC596" s="670">
        <v>28</v>
      </c>
      <c r="AD596" s="237">
        <v>29</v>
      </c>
      <c r="AE596" s="236">
        <v>30</v>
      </c>
      <c r="AF596" s="236">
        <v>31</v>
      </c>
      <c r="AG596" s="11"/>
      <c r="AH596" s="11"/>
      <c r="AI596" s="11"/>
      <c r="AJ596" s="11"/>
      <c r="AK596" s="11"/>
      <c r="AL596" s="11"/>
      <c r="AM596" s="11"/>
      <c r="AN596" s="11"/>
      <c r="AO596" s="11"/>
      <c r="AP596" s="11"/>
      <c r="AQ596" s="11"/>
      <c r="AR596" s="11"/>
      <c r="AS596" s="11"/>
      <c r="AT596" s="11"/>
      <c r="AU596" s="11"/>
      <c r="AV596" s="11"/>
      <c r="AW596" s="11"/>
      <c r="AX596" s="11"/>
      <c r="AY596" s="11"/>
      <c r="AZ596" s="11"/>
      <c r="BA596" s="11"/>
      <c r="BB596" s="11"/>
      <c r="BC596" s="11"/>
      <c r="BD596" s="11"/>
      <c r="BE596" s="11"/>
      <c r="BF596" s="11"/>
      <c r="BG596" s="11"/>
      <c r="BH596" s="11"/>
      <c r="BI596" s="11"/>
      <c r="BJ596" s="11"/>
      <c r="BK596" s="11"/>
      <c r="BL596" s="11"/>
    </row>
    <row r="597" spans="1:64" ht="18" customHeight="1">
      <c r="B597" s="48" t="e">
        <f>VLOOKUP(A578,#REF!,276,FALSE)</f>
        <v>#REF!</v>
      </c>
      <c r="C597" s="48" t="e">
        <f>VLOOKUP(A578,#REF!,278,FALSE)</f>
        <v>#REF!</v>
      </c>
      <c r="D597" s="48" t="e">
        <f>VLOOKUP(A578,#REF!,280,FALSE)</f>
        <v>#REF!</v>
      </c>
      <c r="E597" s="48" t="e">
        <f>VLOOKUP(A578,#REF!,282,FALSE)</f>
        <v>#REF!</v>
      </c>
      <c r="F597" s="48" t="e">
        <f>VLOOKUP(A578,#REF!,284,FALSE)</f>
        <v>#REF!</v>
      </c>
      <c r="G597" s="48" t="e">
        <f>VLOOKUP(A578,#REF!,286,FALSE)</f>
        <v>#REF!</v>
      </c>
      <c r="H597" s="48" t="e">
        <f>VLOOKUP(A578,#REF!,288,FALSE)</f>
        <v>#REF!</v>
      </c>
      <c r="I597" s="48" t="e">
        <f>VLOOKUP(A578,#REF!,290,FALSE)</f>
        <v>#REF!</v>
      </c>
      <c r="J597" s="48" t="e">
        <f>VLOOKUP(A578,#REF!,292,FALSE)</f>
        <v>#REF!</v>
      </c>
      <c r="K597" s="48" t="e">
        <f>VLOOKUP(A578,#REF!,294,FALSE)</f>
        <v>#REF!</v>
      </c>
      <c r="L597" s="48" t="e">
        <f>VLOOKUP(A578,#REF!,296,FALSE)</f>
        <v>#REF!</v>
      </c>
      <c r="M597" s="48" t="e">
        <f>VLOOKUP(A578,#REF!,298,FALSE)</f>
        <v>#REF!</v>
      </c>
      <c r="N597" s="48" t="e">
        <f>VLOOKUP(A578,#REF!,300,FALSE)</f>
        <v>#REF!</v>
      </c>
      <c r="O597" s="48" t="e">
        <f>VLOOKUP(A578,#REF!,302,FALSE)</f>
        <v>#REF!</v>
      </c>
      <c r="P597" s="48" t="e">
        <f>VLOOKUP(A578,#REF!,304,FALSE)</f>
        <v>#REF!</v>
      </c>
      <c r="Q597" s="48" t="e">
        <f>VLOOKUP(A578,#REF!,306,FALSE)</f>
        <v>#REF!</v>
      </c>
      <c r="R597" s="48" t="e">
        <f>VLOOKUP(A578,#REF!,308,FALSE)</f>
        <v>#REF!</v>
      </c>
      <c r="S597" s="48" t="e">
        <f>VLOOKUP(A578,#REF!,310,FALSE)</f>
        <v>#REF!</v>
      </c>
      <c r="T597" s="48" t="e">
        <f>VLOOKUP(A578,#REF!,312,FALSE)</f>
        <v>#REF!</v>
      </c>
      <c r="U597" s="48" t="e">
        <f>VLOOKUP(A578,#REF!,314,FALSE)</f>
        <v>#REF!</v>
      </c>
      <c r="V597" s="48" t="e">
        <f>VLOOKUP(A578,#REF!,316,FALSE)</f>
        <v>#REF!</v>
      </c>
      <c r="W597" s="48" t="e">
        <f>VLOOKUP(A578,#REF!,318,FALSE)</f>
        <v>#REF!</v>
      </c>
      <c r="X597" s="48" t="e">
        <f>VLOOKUP(A578,#REF!,320,FALSE)</f>
        <v>#REF!</v>
      </c>
      <c r="Y597" s="48" t="e">
        <f>VLOOKUP(A578,#REF!,322,FALSE)</f>
        <v>#REF!</v>
      </c>
      <c r="Z597" s="48" t="e">
        <f>VLOOKUP(A578,#REF!,324,FALSE)</f>
        <v>#REF!</v>
      </c>
      <c r="AA597" s="48" t="e">
        <f>VLOOKUP(A578,#REF!,326,FALSE)</f>
        <v>#REF!</v>
      </c>
      <c r="AB597" s="48" t="e">
        <f>VLOOKUP(A578,#REF!,328,FALSE)</f>
        <v>#REF!</v>
      </c>
      <c r="AC597" s="48" t="e">
        <f>VLOOKUP(A578,#REF!,330,FALSE)</f>
        <v>#REF!</v>
      </c>
      <c r="AD597" s="48" t="e">
        <f>VLOOKUP(A578,#REF!,332,FALSE)</f>
        <v>#REF!</v>
      </c>
      <c r="AE597" s="48" t="e">
        <f>VLOOKUP(A578,#REF!,334,FALSE)</f>
        <v>#REF!</v>
      </c>
      <c r="AF597" s="48" t="e">
        <f>VLOOKUP(A578,#REF!,336,FALSE)</f>
        <v>#REF!</v>
      </c>
      <c r="AG597" s="33"/>
    </row>
    <row r="598" spans="1:64" s="113" customFormat="1" ht="18" customHeight="1">
      <c r="B598" s="48" t="e">
        <f>VLOOKUP(A578,#REF!,53,FALSE)</f>
        <v>#REF!</v>
      </c>
      <c r="C598" s="48" t="e">
        <f>VLOOKUP(A578,#REF!,54,FALSE)</f>
        <v>#REF!</v>
      </c>
      <c r="D598" s="48" t="e">
        <f>VLOOKUP(A578,#REF!,55,FALSE)</f>
        <v>#REF!</v>
      </c>
      <c r="E598" s="48" t="e">
        <f>VLOOKUP(A578,#REF!,56,FALSE)</f>
        <v>#REF!</v>
      </c>
      <c r="F598" s="48" t="e">
        <f>VLOOKUP(A578,#REF!,57,FALSE)</f>
        <v>#REF!</v>
      </c>
      <c r="G598" s="48" t="e">
        <f>VLOOKUP(A578,#REF!,58,FALSE)</f>
        <v>#REF!</v>
      </c>
      <c r="H598" s="48" t="e">
        <f>VLOOKUP(A578,#REF!,59,FALSE)</f>
        <v>#REF!</v>
      </c>
      <c r="I598" s="48" t="e">
        <f>VLOOKUP(A578,#REF!,60,FALSE)</f>
        <v>#REF!</v>
      </c>
      <c r="J598" s="48" t="e">
        <f>VLOOKUP(A578,#REF!,61,FALSE)</f>
        <v>#REF!</v>
      </c>
      <c r="K598" s="48" t="e">
        <f>VLOOKUP(A578,#REF!,62,FALSE)</f>
        <v>#REF!</v>
      </c>
      <c r="L598" s="48" t="e">
        <f>VLOOKUP(A578,#REF!,63,FALSE)</f>
        <v>#REF!</v>
      </c>
      <c r="M598" s="48" t="e">
        <f>VLOOKUP(A578,#REF!,64,FALSE)</f>
        <v>#REF!</v>
      </c>
      <c r="N598" s="48" t="e">
        <f>VLOOKUP(A578,#REF!,65,FALSE)</f>
        <v>#REF!</v>
      </c>
      <c r="O598" s="48" t="e">
        <f>VLOOKUP(A578,#REF!,66,FALSE)</f>
        <v>#REF!</v>
      </c>
      <c r="P598" s="48" t="e">
        <f>VLOOKUP(A578,#REF!,67,FALSE)</f>
        <v>#REF!</v>
      </c>
      <c r="Q598" s="48" t="e">
        <f>VLOOKUP(A578,#REF!,68,FALSE)</f>
        <v>#REF!</v>
      </c>
      <c r="R598" s="48" t="e">
        <f>VLOOKUP(A578,#REF!,69,FALSE)</f>
        <v>#REF!</v>
      </c>
      <c r="S598" s="48" t="e">
        <f>VLOOKUP(A578,#REF!,70,FALSE)</f>
        <v>#REF!</v>
      </c>
      <c r="T598" s="48" t="e">
        <f>VLOOKUP(A578,#REF!,71,FALSE)</f>
        <v>#REF!</v>
      </c>
      <c r="U598" s="48" t="e">
        <f>VLOOKUP(A578,#REF!,72,FALSE)</f>
        <v>#REF!</v>
      </c>
      <c r="V598" s="48" t="e">
        <f>VLOOKUP(A578,#REF!,73,FALSE)</f>
        <v>#REF!</v>
      </c>
      <c r="W598" s="48" t="e">
        <f>VLOOKUP(A578,#REF!,74,FALSE)</f>
        <v>#REF!</v>
      </c>
      <c r="X598" s="48" t="e">
        <f>VLOOKUP(A578,#REF!,75,FALSE)</f>
        <v>#REF!</v>
      </c>
      <c r="Y598" s="48" t="e">
        <f>VLOOKUP(A578,#REF!,76,FALSE)</f>
        <v>#REF!</v>
      </c>
      <c r="Z598" s="48" t="e">
        <f>VLOOKUP(A578,#REF!,77,FALSE)</f>
        <v>#REF!</v>
      </c>
      <c r="AA598" s="48" t="e">
        <f>VLOOKUP(A578,#REF!,78,FALSE)</f>
        <v>#REF!</v>
      </c>
      <c r="AB598" s="48" t="e">
        <f>VLOOKUP(A578,#REF!,79,FALSE)</f>
        <v>#REF!</v>
      </c>
      <c r="AC598" s="48" t="e">
        <f>VLOOKUP(A578,#REF!,80,FALSE)</f>
        <v>#REF!</v>
      </c>
      <c r="AD598" s="48" t="e">
        <f>VLOOKUP(A578,#REF!,81,FALSE)</f>
        <v>#REF!</v>
      </c>
      <c r="AE598" s="48" t="e">
        <f>VLOOKUP(A578,#REF!,82,FALSE)</f>
        <v>#REF!</v>
      </c>
      <c r="AF598" s="48" t="e">
        <f>VLOOKUP(A578,#REF!,83,FALSE)</f>
        <v>#REF!</v>
      </c>
      <c r="AG598" s="114"/>
      <c r="AH598" s="114"/>
      <c r="AI598" s="114"/>
      <c r="AJ598" s="114"/>
      <c r="AK598" s="114"/>
      <c r="AL598" s="114"/>
      <c r="AM598" s="114"/>
      <c r="AN598" s="114"/>
      <c r="AO598" s="114"/>
      <c r="AP598" s="114"/>
      <c r="AQ598" s="114"/>
      <c r="AR598" s="114"/>
      <c r="AS598" s="114"/>
      <c r="AT598" s="114"/>
      <c r="AU598" s="114"/>
      <c r="AV598" s="114"/>
      <c r="AW598" s="114"/>
      <c r="AX598" s="114"/>
      <c r="AY598" s="114"/>
      <c r="AZ598" s="114"/>
      <c r="BA598" s="114"/>
      <c r="BB598" s="114"/>
      <c r="BC598" s="114"/>
      <c r="BD598" s="114"/>
      <c r="BE598" s="114"/>
      <c r="BF598" s="114"/>
      <c r="BG598" s="114"/>
      <c r="BH598" s="114"/>
      <c r="BI598" s="114"/>
      <c r="BJ598" s="114"/>
      <c r="BK598" s="114"/>
      <c r="BL598" s="114"/>
    </row>
    <row r="599" spans="1:64" s="65" customFormat="1" ht="18" customHeight="1">
      <c r="B599" s="48" t="e">
        <f>VLOOKUP(A578,#REF!,277,FALSE)</f>
        <v>#REF!</v>
      </c>
      <c r="C599" s="48" t="e">
        <f>VLOOKUP(A578,#REF!,279,FALSE)</f>
        <v>#REF!</v>
      </c>
      <c r="D599" s="48" t="e">
        <f>VLOOKUP(A578,#REF!,281,FALSE)</f>
        <v>#REF!</v>
      </c>
      <c r="E599" s="48" t="e">
        <f>VLOOKUP(A578,#REF!,283,FALSE)</f>
        <v>#REF!</v>
      </c>
      <c r="F599" s="48" t="e">
        <f>VLOOKUP(A578,#REF!,285,FALSE)</f>
        <v>#REF!</v>
      </c>
      <c r="G599" s="48" t="e">
        <f>VLOOKUP(A578,#REF!,287,FALSE)</f>
        <v>#REF!</v>
      </c>
      <c r="H599" s="48" t="e">
        <f>VLOOKUP(A578,#REF!,289,FALSE)</f>
        <v>#REF!</v>
      </c>
      <c r="I599" s="48" t="e">
        <f>VLOOKUP(A578,#REF!,291,FALSE)</f>
        <v>#REF!</v>
      </c>
      <c r="J599" s="48" t="e">
        <f>VLOOKUP(A578,#REF!,293,FALSE)</f>
        <v>#REF!</v>
      </c>
      <c r="K599" s="48" t="e">
        <f>VLOOKUP(A578,#REF!,295,FALSE)</f>
        <v>#REF!</v>
      </c>
      <c r="L599" s="48" t="e">
        <f>VLOOKUP(A578,#REF!,297,FALSE)</f>
        <v>#REF!</v>
      </c>
      <c r="M599" s="48" t="e">
        <f>VLOOKUP(A578,#REF!,299,FALSE)</f>
        <v>#REF!</v>
      </c>
      <c r="N599" s="48" t="e">
        <f>VLOOKUP(A578,#REF!,301,FALSE)</f>
        <v>#REF!</v>
      </c>
      <c r="O599" s="48" t="e">
        <f>VLOOKUP(A578,#REF!,303,FALSE)</f>
        <v>#REF!</v>
      </c>
      <c r="P599" s="48" t="e">
        <f>VLOOKUP(A578,#REF!,305,FALSE)</f>
        <v>#REF!</v>
      </c>
      <c r="Q599" s="48" t="e">
        <f>VLOOKUP(A578,#REF!,307,FALSE)</f>
        <v>#REF!</v>
      </c>
      <c r="R599" s="48" t="e">
        <f>VLOOKUP(A578,#REF!,309,FALSE)</f>
        <v>#REF!</v>
      </c>
      <c r="S599" s="48" t="e">
        <f>VLOOKUP(A578,#REF!,311,FALSE)</f>
        <v>#REF!</v>
      </c>
      <c r="T599" s="48" t="e">
        <f>VLOOKUP(A578,#REF!,313,FALSE)</f>
        <v>#REF!</v>
      </c>
      <c r="U599" s="48" t="e">
        <f>VLOOKUP(A578,#REF!,315,FALSE)</f>
        <v>#REF!</v>
      </c>
      <c r="V599" s="48" t="e">
        <f>VLOOKUP(A578,#REF!,317,FALSE)</f>
        <v>#REF!</v>
      </c>
      <c r="W599" s="48" t="e">
        <f>VLOOKUP(A578,#REF!,319,FALSE)</f>
        <v>#REF!</v>
      </c>
      <c r="X599" s="48" t="e">
        <f>VLOOKUP(A578,#REF!,321,FALSE)</f>
        <v>#REF!</v>
      </c>
      <c r="Y599" s="48" t="e">
        <f>VLOOKUP(A578,#REF!,323,FALSE)</f>
        <v>#REF!</v>
      </c>
      <c r="Z599" s="48" t="e">
        <f>VLOOKUP(A578,#REF!,325,FALSE)</f>
        <v>#REF!</v>
      </c>
      <c r="AA599" s="48" t="e">
        <f>VLOOKUP(A578,#REF!,327,FALSE)</f>
        <v>#REF!</v>
      </c>
      <c r="AB599" s="48" t="e">
        <f>VLOOKUP(A578,#REF!,329,FALSE)</f>
        <v>#REF!</v>
      </c>
      <c r="AC599" s="48" t="e">
        <f>VLOOKUP(A578,#REF!,331,FALSE)</f>
        <v>#REF!</v>
      </c>
      <c r="AD599" s="48" t="e">
        <f>VLOOKUP(A578,#REF!,333,FALSE)</f>
        <v>#REF!</v>
      </c>
      <c r="AE599" s="48" t="e">
        <f>VLOOKUP(A578,#REF!,335,FALSE)</f>
        <v>#REF!</v>
      </c>
      <c r="AF599" s="48" t="e">
        <f>VLOOKUP(A578,#REF!,337,FALSE)</f>
        <v>#REF!</v>
      </c>
      <c r="AG599" s="64"/>
      <c r="AH599" s="64"/>
      <c r="AI599" s="64"/>
      <c r="AJ599" s="64"/>
      <c r="AK599" s="64"/>
      <c r="AL599" s="64"/>
      <c r="AM599" s="64"/>
      <c r="AN599" s="64"/>
      <c r="AO599" s="64"/>
      <c r="AP599" s="64"/>
      <c r="AQ599" s="64"/>
      <c r="AR599" s="64"/>
      <c r="AS599" s="64"/>
      <c r="AT599" s="64"/>
      <c r="AU599" s="64"/>
      <c r="AV599" s="64"/>
      <c r="AW599" s="64"/>
      <c r="AX599" s="64"/>
      <c r="AY599" s="64"/>
      <c r="AZ599" s="64"/>
      <c r="BA599" s="64"/>
      <c r="BB599" s="64"/>
      <c r="BC599" s="64"/>
      <c r="BD599" s="64"/>
      <c r="BE599" s="64"/>
      <c r="BF599" s="64"/>
      <c r="BG599" s="64"/>
      <c r="BH599" s="64"/>
      <c r="BI599" s="64"/>
      <c r="BJ599" s="64"/>
      <c r="BK599" s="64"/>
      <c r="BL599" s="64"/>
    </row>
    <row r="600" spans="1:64" s="65" customFormat="1" ht="18" customHeight="1">
      <c r="B600" s="980"/>
      <c r="C600" s="980"/>
      <c r="D600" s="980"/>
      <c r="E600" s="980"/>
      <c r="F600" s="980"/>
      <c r="G600" s="980"/>
      <c r="H600" s="980"/>
      <c r="I600" s="980"/>
      <c r="J600" s="980"/>
      <c r="K600" s="980"/>
      <c r="L600" s="980"/>
      <c r="M600" s="980"/>
      <c r="N600" s="980"/>
      <c r="O600" s="980"/>
      <c r="P600" s="980"/>
      <c r="Q600" s="980"/>
      <c r="R600" s="980"/>
      <c r="S600" s="980"/>
      <c r="T600" s="980"/>
      <c r="U600" s="980"/>
      <c r="V600" s="980"/>
      <c r="W600" s="980"/>
      <c r="X600" s="980"/>
      <c r="Y600" s="980"/>
      <c r="Z600" s="980"/>
      <c r="AA600" s="980"/>
      <c r="AB600" s="980"/>
      <c r="AC600" s="980"/>
      <c r="AD600" s="980"/>
      <c r="AE600" s="980"/>
      <c r="AF600" s="980"/>
      <c r="AH600" s="64"/>
      <c r="AI600" s="64"/>
      <c r="AJ600" s="64"/>
      <c r="AK600" s="64"/>
      <c r="AL600" s="64"/>
      <c r="AM600" s="64"/>
      <c r="AN600" s="64"/>
      <c r="AO600" s="64"/>
      <c r="AP600" s="64"/>
      <c r="AQ600" s="64"/>
      <c r="AR600" s="64"/>
      <c r="AS600" s="64"/>
      <c r="AT600" s="64"/>
      <c r="AU600" s="64"/>
      <c r="AV600" s="64"/>
      <c r="AW600" s="64"/>
      <c r="AX600" s="64"/>
      <c r="AY600" s="64"/>
      <c r="AZ600" s="64"/>
      <c r="BA600" s="64"/>
      <c r="BB600" s="64"/>
      <c r="BC600" s="64"/>
      <c r="BD600" s="64"/>
      <c r="BE600" s="64"/>
      <c r="BF600" s="64"/>
      <c r="BG600" s="64"/>
      <c r="BH600" s="64"/>
      <c r="BI600" s="64"/>
      <c r="BJ600" s="64"/>
      <c r="BK600" s="64"/>
      <c r="BL600" s="64"/>
    </row>
    <row r="601" spans="1:64" ht="18" customHeight="1">
      <c r="B601" s="880" t="s">
        <v>826</v>
      </c>
      <c r="C601" s="880"/>
      <c r="D601" s="880"/>
      <c r="E601" s="880"/>
      <c r="F601" s="880"/>
      <c r="G601" s="880"/>
      <c r="H601" s="880"/>
      <c r="I601" s="880"/>
      <c r="J601" s="880"/>
      <c r="K601" s="880"/>
      <c r="L601" s="880"/>
      <c r="M601" s="880"/>
      <c r="N601" s="880"/>
      <c r="O601" s="880"/>
      <c r="P601" s="880"/>
      <c r="Q601" s="880"/>
      <c r="R601" s="880"/>
      <c r="S601" s="880"/>
      <c r="T601" s="880"/>
      <c r="U601" s="880"/>
      <c r="V601" s="880"/>
      <c r="W601" s="880"/>
      <c r="X601" s="880"/>
      <c r="Y601" s="880"/>
      <c r="Z601" s="880"/>
      <c r="AA601" s="880"/>
      <c r="AB601" s="880"/>
      <c r="AC601" s="880"/>
      <c r="AD601" s="880"/>
      <c r="AE601" s="880"/>
      <c r="AF601" s="880"/>
      <c r="AG601" s="33"/>
    </row>
    <row r="602" spans="1:64" ht="18" customHeight="1">
      <c r="B602" s="15" t="s">
        <v>80</v>
      </c>
      <c r="C602" s="16"/>
      <c r="D602" s="16"/>
      <c r="E602" s="16"/>
      <c r="F602" s="16"/>
      <c r="G602" s="216"/>
      <c r="H602" s="201"/>
      <c r="I602" s="201"/>
      <c r="J602" s="201"/>
      <c r="K602" s="202"/>
      <c r="L602" s="201"/>
      <c r="M602" s="201"/>
      <c r="N602" s="201"/>
      <c r="O602" s="270"/>
      <c r="P602" s="270"/>
      <c r="Q602" s="201"/>
      <c r="R602" s="201"/>
      <c r="S602" s="201"/>
      <c r="T602" s="201"/>
      <c r="U602" s="201"/>
      <c r="V602" s="201"/>
      <c r="W602" s="270"/>
      <c r="X602" s="984" t="str">
        <f>X577</f>
        <v>វិច្ឆិកា ឆ្នាំ ២០២៣</v>
      </c>
      <c r="Y602" s="985"/>
      <c r="Z602" s="985"/>
      <c r="AA602" s="985"/>
      <c r="AB602" s="985"/>
      <c r="AC602" s="985"/>
      <c r="AD602" s="985"/>
      <c r="AE602" s="985"/>
      <c r="AF602" s="986"/>
      <c r="AG602" s="33"/>
    </row>
    <row r="603" spans="1:64" ht="18" customHeight="1">
      <c r="A603" s="140" t="e">
        <f>#REF!</f>
        <v>#REF!</v>
      </c>
      <c r="B603" s="20" t="s">
        <v>176</v>
      </c>
      <c r="C603" s="3"/>
      <c r="D603" s="3"/>
      <c r="E603" s="3"/>
      <c r="F603" s="3"/>
      <c r="G603" s="217"/>
      <c r="H603" s="271"/>
      <c r="I603" s="217"/>
      <c r="J603" s="271"/>
      <c r="K603" s="991" t="e">
        <f>VLOOKUP(A603,'Payroll master 总表'!B:AY,3,FALSE)</f>
        <v>#REF!</v>
      </c>
      <c r="L603" s="992"/>
      <c r="M603" s="992"/>
      <c r="N603" s="993"/>
      <c r="O603" s="272" t="s">
        <v>183</v>
      </c>
      <c r="P603" s="273"/>
      <c r="Q603" s="203"/>
      <c r="R603" s="203"/>
      <c r="S603" s="203"/>
      <c r="T603" s="994" t="e">
        <f>#REF!</f>
        <v>#REF!</v>
      </c>
      <c r="U603" s="994"/>
      <c r="V603" s="217"/>
      <c r="W603" s="274"/>
      <c r="X603" s="275" t="s">
        <v>279</v>
      </c>
      <c r="Y603" s="203"/>
      <c r="Z603" s="203"/>
      <c r="AA603" s="203"/>
      <c r="AB603" s="227"/>
      <c r="AC603" s="75"/>
      <c r="AD603" s="139" t="e">
        <f>VLOOKUP(A603,'Payroll master 总表'!B:AY,39,FALSE)</f>
        <v>#REF!</v>
      </c>
      <c r="AE603" s="23" t="s">
        <v>82</v>
      </c>
      <c r="AF603" s="244"/>
      <c r="AG603" s="33"/>
    </row>
    <row r="604" spans="1:64" ht="18" customHeight="1">
      <c r="B604" s="55" t="s">
        <v>177</v>
      </c>
      <c r="C604" s="28"/>
      <c r="D604" s="28"/>
      <c r="E604" s="28"/>
      <c r="F604" s="21"/>
      <c r="G604" s="206"/>
      <c r="H604" s="206"/>
      <c r="I604" s="206"/>
      <c r="J604" s="206"/>
      <c r="K604" s="995" t="e">
        <f>VLOOKUP(A603,'Payroll master 总表'!B:AY,1,FALSE)</f>
        <v>#REF!</v>
      </c>
      <c r="L604" s="996"/>
      <c r="M604" s="206"/>
      <c r="N604" s="208"/>
      <c r="O604" s="276" t="s">
        <v>184</v>
      </c>
      <c r="P604" s="273"/>
      <c r="Q604" s="218"/>
      <c r="R604" s="218"/>
      <c r="S604" s="218"/>
      <c r="U604" s="222" t="e">
        <f>VLOOKUP(A603,'Payroll master 总表'!B:AY,15,FALSE)</f>
        <v>#REF!</v>
      </c>
      <c r="V604" s="222"/>
      <c r="W604" s="208"/>
      <c r="X604" s="278" t="s">
        <v>187</v>
      </c>
      <c r="Y604" s="218"/>
      <c r="Z604" s="218"/>
      <c r="AA604" s="218"/>
      <c r="AB604" s="209"/>
      <c r="AC604" s="26"/>
      <c r="AD604" s="139" t="e">
        <f>VLOOKUP(A603,'Payroll master 总表'!B:AY,35,FALSE)</f>
        <v>#REF!</v>
      </c>
      <c r="AE604" s="23" t="s">
        <v>82</v>
      </c>
      <c r="AF604" s="103"/>
      <c r="AG604" s="33"/>
    </row>
    <row r="605" spans="1:64" ht="18" customHeight="1">
      <c r="B605" s="24" t="s">
        <v>178</v>
      </c>
      <c r="C605" s="22"/>
      <c r="D605" s="25"/>
      <c r="E605" s="21"/>
      <c r="F605" s="21"/>
      <c r="G605" s="206"/>
      <c r="H605" s="206"/>
      <c r="I605" s="206"/>
      <c r="J605" s="206"/>
      <c r="K605" s="995" t="e">
        <f>VLOOKUP(A603,'Payroll master 总表'!B:AY,5,FALSE)</f>
        <v>#REF!</v>
      </c>
      <c r="L605" s="996"/>
      <c r="M605" s="206"/>
      <c r="N605" s="208"/>
      <c r="O605" s="205" t="s">
        <v>198</v>
      </c>
      <c r="P605" s="273"/>
      <c r="Q605" s="218"/>
      <c r="R605" s="218"/>
      <c r="S605" s="218"/>
      <c r="T605" s="206"/>
      <c r="U605" s="997" t="e">
        <f>VLOOKUP(A603,'Payroll master 总表'!B:AY,8,FALSE)</f>
        <v>#REF!</v>
      </c>
      <c r="V605" s="997"/>
      <c r="W605" s="998"/>
      <c r="X605" s="278" t="s">
        <v>185</v>
      </c>
      <c r="Y605" s="218"/>
      <c r="Z605" s="218"/>
      <c r="AA605" s="218"/>
      <c r="AB605" s="209"/>
      <c r="AC605" s="26"/>
      <c r="AD605" s="139" t="e">
        <f>VLOOKUP(A603,'Payroll master 总表'!B:AY,34,FALSE)</f>
        <v>#REF!</v>
      </c>
      <c r="AE605" s="23" t="s">
        <v>82</v>
      </c>
      <c r="AF605" s="103"/>
      <c r="AG605" s="33"/>
    </row>
    <row r="606" spans="1:64" ht="18" customHeight="1">
      <c r="B606" s="58"/>
      <c r="C606" s="28"/>
      <c r="D606" s="28"/>
      <c r="E606" s="28"/>
      <c r="F606" s="28"/>
      <c r="G606" s="206"/>
      <c r="H606" s="206"/>
      <c r="I606" s="206"/>
      <c r="J606" s="206"/>
      <c r="K606" s="280"/>
      <c r="L606" s="281" t="s">
        <v>76</v>
      </c>
      <c r="M606" s="206"/>
      <c r="N606" s="208"/>
      <c r="O606" s="278" t="s">
        <v>199</v>
      </c>
      <c r="P606" s="273"/>
      <c r="Q606" s="218"/>
      <c r="R606" s="218"/>
      <c r="S606" s="218"/>
      <c r="T606" s="218"/>
      <c r="U606" s="218"/>
      <c r="V606" s="218"/>
      <c r="W606" s="230"/>
      <c r="X606" s="278" t="s">
        <v>753</v>
      </c>
      <c r="Y606" s="218"/>
      <c r="Z606" s="218"/>
      <c r="AA606" s="218"/>
      <c r="AB606" s="209"/>
      <c r="AC606" s="26"/>
      <c r="AD606" s="139" t="e">
        <f>VLOOKUP(A603,'Payroll master 总表'!B:AY,33,FALSE)</f>
        <v>#REF!</v>
      </c>
      <c r="AE606" s="23" t="s">
        <v>82</v>
      </c>
      <c r="AF606" s="103"/>
      <c r="AG606" s="33"/>
    </row>
    <row r="607" spans="1:64" ht="18" customHeight="1">
      <c r="B607" s="54" t="s">
        <v>196</v>
      </c>
      <c r="C607" s="28"/>
      <c r="D607" s="28"/>
      <c r="E607" s="28"/>
      <c r="F607" s="28"/>
      <c r="G607" s="206"/>
      <c r="H607" s="206"/>
      <c r="I607" s="206"/>
      <c r="J607" s="206"/>
      <c r="K607" s="280"/>
      <c r="L607" s="282" t="e">
        <f>VLOOKUP(A603,'Payroll master 总表'!B:AY,18,FALSE)</f>
        <v>#REF!</v>
      </c>
      <c r="M607" s="206"/>
      <c r="N607" s="208"/>
      <c r="O607" s="283"/>
      <c r="P607" s="273"/>
      <c r="Q607" s="223"/>
      <c r="R607" s="987" t="e">
        <f>U604/26*L607</f>
        <v>#REF!</v>
      </c>
      <c r="S607" s="987"/>
      <c r="T607" s="284" t="s">
        <v>82</v>
      </c>
      <c r="U607" s="223"/>
      <c r="V607" s="223"/>
      <c r="W607" s="285"/>
      <c r="X607" s="278" t="s">
        <v>186</v>
      </c>
      <c r="Y607" s="218"/>
      <c r="Z607" s="218"/>
      <c r="AA607" s="218"/>
      <c r="AB607" s="209"/>
      <c r="AC607" s="26"/>
      <c r="AD607" s="139" t="e">
        <f>VLOOKUP(A603,'Payroll master 总表'!B:AY,37,FALSE)+'Payroll master 总表'!AM32</f>
        <v>#REF!</v>
      </c>
      <c r="AE607" s="23" t="s">
        <v>82</v>
      </c>
      <c r="AF607" s="103"/>
      <c r="AG607" s="33"/>
    </row>
    <row r="608" spans="1:64" ht="18" customHeight="1">
      <c r="B608" s="27" t="s">
        <v>528</v>
      </c>
      <c r="C608" s="28"/>
      <c r="D608" s="28"/>
      <c r="E608" s="28"/>
      <c r="F608" s="28"/>
      <c r="G608" s="206"/>
      <c r="H608" s="206"/>
      <c r="I608" s="206"/>
      <c r="J608" s="206"/>
      <c r="K608" s="280"/>
      <c r="L608" s="282" t="e">
        <f>VLOOKUP(A603,'Payroll master 总表'!B:AY,21,FALSE)</f>
        <v>#REF!</v>
      </c>
      <c r="M608" s="206"/>
      <c r="N608" s="208"/>
      <c r="O608" s="283"/>
      <c r="P608" s="273"/>
      <c r="Q608" s="223"/>
      <c r="R608" s="987" t="e">
        <f>VLOOKUP(A603,'Payroll master 总表'!B:AY,29,FALSE)</f>
        <v>#REF!</v>
      </c>
      <c r="S608" s="987"/>
      <c r="T608" s="284" t="s">
        <v>82</v>
      </c>
      <c r="U608" s="223"/>
      <c r="V608" s="223"/>
      <c r="W608" s="285"/>
      <c r="X608" s="278" t="s">
        <v>455</v>
      </c>
      <c r="Y608" s="218"/>
      <c r="Z608" s="218"/>
      <c r="AA608" s="218"/>
      <c r="AB608" s="209"/>
      <c r="AC608" s="26"/>
      <c r="AD608" s="139" t="e">
        <f>VLOOKUP(A603,'Payroll master 总表'!B:AY,32,FALSE)</f>
        <v>#REF!</v>
      </c>
      <c r="AE608" s="23" t="s">
        <v>82</v>
      </c>
      <c r="AF608" s="103"/>
      <c r="AG608" s="33"/>
    </row>
    <row r="609" spans="2:64" ht="18" customHeight="1">
      <c r="B609" s="58" t="s">
        <v>534</v>
      </c>
      <c r="C609" s="28"/>
      <c r="D609" s="28"/>
      <c r="E609" s="28"/>
      <c r="F609" s="28"/>
      <c r="G609" s="206"/>
      <c r="H609" s="206"/>
      <c r="I609" s="206"/>
      <c r="J609" s="206"/>
      <c r="K609" s="280"/>
      <c r="L609" s="282" t="e">
        <f>VLOOKUP(A603,'Payroll master 总表'!B:AY,20,FALSE)</f>
        <v>#REF!</v>
      </c>
      <c r="M609" s="206"/>
      <c r="N609" s="208"/>
      <c r="O609" s="283"/>
      <c r="P609" s="273"/>
      <c r="Q609" s="223"/>
      <c r="R609" s="987" t="e">
        <f>VLOOKUP(A603,'Payroll master 总表'!B:AY,27,FALSE)</f>
        <v>#REF!</v>
      </c>
      <c r="S609" s="987"/>
      <c r="T609" s="284" t="s">
        <v>82</v>
      </c>
      <c r="U609" s="223"/>
      <c r="V609" s="223"/>
      <c r="W609" s="285"/>
      <c r="X609" s="278" t="s">
        <v>189</v>
      </c>
      <c r="Y609" s="218"/>
      <c r="Z609" s="218"/>
      <c r="AA609" s="218"/>
      <c r="AB609" s="209"/>
      <c r="AC609" s="26"/>
      <c r="AD609" s="139" t="e">
        <f>VLOOKUP(A603,'Payroll master 总表'!B:AY,31,FALSE)</f>
        <v>#REF!</v>
      </c>
      <c r="AE609" s="23" t="s">
        <v>82</v>
      </c>
      <c r="AF609" s="103"/>
      <c r="AG609" s="33"/>
    </row>
    <row r="610" spans="2:64" ht="18" customHeight="1">
      <c r="B610" s="58" t="s">
        <v>195</v>
      </c>
      <c r="C610" s="28"/>
      <c r="D610" s="28"/>
      <c r="E610" s="28"/>
      <c r="F610" s="28"/>
      <c r="G610" s="206"/>
      <c r="H610" s="206"/>
      <c r="I610" s="206"/>
      <c r="J610" s="206"/>
      <c r="K610" s="280"/>
      <c r="L610" s="282" t="e">
        <f>VLOOKUP(A603,'Payroll master 总表'!B:AY,17,FALSE)</f>
        <v>#REF!</v>
      </c>
      <c r="M610" s="206"/>
      <c r="N610" s="208"/>
      <c r="O610" s="283"/>
      <c r="P610" s="273"/>
      <c r="Q610" s="223"/>
      <c r="R610" s="987" t="e">
        <f>U604/26*L610</f>
        <v>#REF!</v>
      </c>
      <c r="S610" s="987"/>
      <c r="T610" s="284" t="s">
        <v>82</v>
      </c>
      <c r="U610" s="223"/>
      <c r="V610" s="223"/>
      <c r="W610" s="285"/>
      <c r="X610" s="278" t="s">
        <v>188</v>
      </c>
      <c r="Y610" s="218"/>
      <c r="Z610" s="218"/>
      <c r="AA610" s="218"/>
      <c r="AB610" s="209"/>
      <c r="AC610" s="26"/>
      <c r="AD610" s="139" t="e">
        <f>VLOOKUP(A603,'Payroll master 总表'!B:AY,36,FALSE)</f>
        <v>#REF!</v>
      </c>
      <c r="AE610" s="23" t="s">
        <v>82</v>
      </c>
      <c r="AF610" s="103"/>
      <c r="AG610" s="33"/>
    </row>
    <row r="611" spans="2:64" ht="18" customHeight="1">
      <c r="B611" s="27" t="s">
        <v>179</v>
      </c>
      <c r="C611" s="28"/>
      <c r="D611" s="28"/>
      <c r="E611" s="28"/>
      <c r="F611" s="28"/>
      <c r="G611" s="218"/>
      <c r="H611" s="218"/>
      <c r="I611" s="218"/>
      <c r="J611" s="206"/>
      <c r="K611" s="280"/>
      <c r="L611" s="286"/>
      <c r="M611" s="206"/>
      <c r="N611" s="208"/>
      <c r="O611" s="283"/>
      <c r="P611" s="273"/>
      <c r="Q611" s="223"/>
      <c r="R611" s="987" t="e">
        <f>SUM(R607:S610)</f>
        <v>#REF!</v>
      </c>
      <c r="S611" s="987"/>
      <c r="T611" s="284" t="s">
        <v>82</v>
      </c>
      <c r="U611" s="223"/>
      <c r="V611" s="223"/>
      <c r="W611" s="285"/>
      <c r="X611" s="278" t="s">
        <v>190</v>
      </c>
      <c r="Y611" s="218"/>
      <c r="Z611" s="218"/>
      <c r="AA611" s="218"/>
      <c r="AB611" s="209"/>
      <c r="AC611" s="988" t="e">
        <f>R611+R613+R614+R615+AD603+AD604+AD605+AD606+AD607+AD608+AD609+AD610</f>
        <v>#REF!</v>
      </c>
      <c r="AD611" s="989"/>
      <c r="AF611" s="103"/>
      <c r="AG611" s="33"/>
    </row>
    <row r="612" spans="2:64" ht="18" customHeight="1">
      <c r="B612" s="58" t="s">
        <v>197</v>
      </c>
      <c r="C612" s="28"/>
      <c r="D612" s="28"/>
      <c r="E612" s="28"/>
      <c r="F612" s="28"/>
      <c r="G612" s="206"/>
      <c r="H612" s="206"/>
      <c r="I612" s="206"/>
      <c r="J612" s="206"/>
      <c r="K612" s="280"/>
      <c r="L612" s="287" t="s">
        <v>77</v>
      </c>
      <c r="M612" s="288"/>
      <c r="N612" s="211"/>
      <c r="O612" s="278" t="s">
        <v>199</v>
      </c>
      <c r="P612" s="210"/>
      <c r="Q612" s="210"/>
      <c r="R612" s="210"/>
      <c r="S612" s="210"/>
      <c r="T612" s="210"/>
      <c r="U612" s="210"/>
      <c r="V612" s="210"/>
      <c r="W612" s="289"/>
      <c r="X612" s="278" t="s">
        <v>433</v>
      </c>
      <c r="Y612" s="218"/>
      <c r="Z612" s="230"/>
      <c r="AA612" s="290"/>
      <c r="AB612" s="228"/>
      <c r="AC612" s="135" t="e">
        <f>VLOOKUP(A603,'Payroll master 总表'!B:AY,45,FALSE)</f>
        <v>#REF!</v>
      </c>
      <c r="AE612" s="61"/>
      <c r="AF612" s="245"/>
      <c r="AG612" s="33"/>
    </row>
    <row r="613" spans="2:64" ht="18" customHeight="1">
      <c r="B613" s="58" t="s">
        <v>180</v>
      </c>
      <c r="C613" s="28"/>
      <c r="D613" s="28"/>
      <c r="E613" s="28"/>
      <c r="F613" s="28"/>
      <c r="G613" s="206"/>
      <c r="H613" s="206"/>
      <c r="I613" s="206"/>
      <c r="J613" s="206"/>
      <c r="K613" s="280"/>
      <c r="L613" s="282" t="e">
        <f>VLOOKUP(A603,'Payroll master 总表'!B:AY,19,FALSE)</f>
        <v>#REF!</v>
      </c>
      <c r="M613" s="206"/>
      <c r="N613" s="208"/>
      <c r="O613" s="283"/>
      <c r="P613" s="273"/>
      <c r="Q613" s="224"/>
      <c r="R613" s="990" t="e">
        <f>VLOOKUP(A603,'Payroll master 总表'!B:AY,26,FALSE)</f>
        <v>#REF!</v>
      </c>
      <c r="S613" s="990"/>
      <c r="T613" s="224" t="s">
        <v>82</v>
      </c>
      <c r="U613" s="224"/>
      <c r="V613" s="224"/>
      <c r="W613" s="228"/>
      <c r="X613" s="278" t="s">
        <v>861</v>
      </c>
      <c r="Y613" s="218"/>
      <c r="Z613" s="230"/>
      <c r="AB613" s="224"/>
      <c r="AD613" s="57"/>
      <c r="AE613" s="999" t="e">
        <f>VLOOKUP(A603,'Payroll master 总表'!B:AY,42,FALSE)</f>
        <v>#REF!</v>
      </c>
      <c r="AF613" s="1000"/>
      <c r="AG613" s="33"/>
    </row>
    <row r="614" spans="2:64" ht="18" customHeight="1">
      <c r="B614" s="58" t="s">
        <v>181</v>
      </c>
      <c r="C614" s="28"/>
      <c r="D614" s="28"/>
      <c r="E614" s="28"/>
      <c r="F614" s="28"/>
      <c r="G614" s="206"/>
      <c r="H614" s="206"/>
      <c r="I614" s="206"/>
      <c r="J614" s="206"/>
      <c r="K614" s="280"/>
      <c r="L614" s="282" t="e">
        <f>VLOOKUP(A603,'Payroll master 总表'!B:AY,22,FALSE)</f>
        <v>#REF!</v>
      </c>
      <c r="M614" s="206"/>
      <c r="N614" s="208"/>
      <c r="O614" s="283"/>
      <c r="P614" s="273"/>
      <c r="Q614" s="224"/>
      <c r="R614" s="990" t="e">
        <f>VLOOKUP(A603,'Payroll master 总表'!B:AY,28,FALSE)</f>
        <v>#REF!</v>
      </c>
      <c r="S614" s="990"/>
      <c r="T614" s="224" t="s">
        <v>82</v>
      </c>
      <c r="U614" s="224"/>
      <c r="V614" s="224"/>
      <c r="W614" s="228"/>
      <c r="X614" s="291" t="s">
        <v>244</v>
      </c>
      <c r="Y614" s="218"/>
      <c r="Z614" s="218"/>
      <c r="AA614" s="230"/>
      <c r="AB614" s="229"/>
      <c r="AC614" s="76"/>
      <c r="AD614" s="57" t="e">
        <f>VLOOKUP(A603,'Payroll master 总表'!B:AY,44,FALSE)</f>
        <v>#REF!</v>
      </c>
      <c r="AE614" s="541"/>
      <c r="AF614" s="542"/>
      <c r="AG614" s="33"/>
    </row>
    <row r="615" spans="2:64" ht="18" customHeight="1">
      <c r="B615" s="59" t="s">
        <v>182</v>
      </c>
      <c r="C615" s="56"/>
      <c r="D615" s="56"/>
      <c r="E615" s="56"/>
      <c r="F615" s="56"/>
      <c r="G615" s="219"/>
      <c r="H615" s="219"/>
      <c r="I615" s="219"/>
      <c r="J615" s="219"/>
      <c r="K615" s="292"/>
      <c r="L615" s="293" t="e">
        <f>VLOOKUP(A603,'Payroll master 总表'!B:AY,23,FALSE)</f>
        <v>#REF!</v>
      </c>
      <c r="M615" s="219"/>
      <c r="N615" s="212"/>
      <c r="O615" s="294"/>
      <c r="P615" s="295"/>
      <c r="Q615" s="225"/>
      <c r="R615" s="981" t="e">
        <f>VLOOKUP(A603,'Payroll master 总表'!B:AY,30,FALSE)</f>
        <v>#REF!</v>
      </c>
      <c r="S615" s="981"/>
      <c r="T615" s="225" t="s">
        <v>82</v>
      </c>
      <c r="U615" s="225"/>
      <c r="V615" s="225"/>
      <c r="W615" s="225"/>
      <c r="X615" s="278" t="s">
        <v>194</v>
      </c>
      <c r="Y615" s="218"/>
      <c r="Z615" s="218"/>
      <c r="AA615" s="218"/>
      <c r="AB615" s="230"/>
      <c r="AC615" s="26"/>
      <c r="AD615" s="57" t="e">
        <f>AE613+AD614</f>
        <v>#REF!</v>
      </c>
      <c r="AE615" s="49"/>
      <c r="AF615" s="73"/>
      <c r="AG615" s="33"/>
    </row>
    <row r="616" spans="2:64" ht="18" customHeight="1">
      <c r="B616" s="29"/>
      <c r="C616" s="30"/>
      <c r="D616" s="31"/>
      <c r="E616" s="30"/>
      <c r="F616" s="32"/>
      <c r="G616" s="220"/>
      <c r="H616" s="220"/>
      <c r="I616" s="220"/>
      <c r="J616" s="220"/>
      <c r="S616" s="220"/>
      <c r="T616" s="220"/>
      <c r="U616" s="220"/>
      <c r="X616" s="297" t="s">
        <v>191</v>
      </c>
      <c r="Y616" s="218"/>
      <c r="Z616" s="218"/>
      <c r="AA616" s="218"/>
      <c r="AB616" s="230"/>
      <c r="AC616" s="982" t="e">
        <f>ROUND((AC611-AD615-AC612),2)</f>
        <v>#REF!</v>
      </c>
      <c r="AD616" s="983"/>
      <c r="AE616" s="49"/>
      <c r="AF616" s="73"/>
      <c r="AG616" s="33"/>
    </row>
    <row r="617" spans="2:64" ht="18" customHeight="1">
      <c r="B617" s="35" t="s">
        <v>78</v>
      </c>
      <c r="C617" s="36"/>
      <c r="D617" s="36"/>
      <c r="E617" s="36"/>
      <c r="F617" s="36"/>
      <c r="G617" s="221"/>
      <c r="H617" s="221"/>
      <c r="I617" s="220"/>
      <c r="J617" s="220"/>
      <c r="S617" s="220"/>
      <c r="T617" s="220"/>
      <c r="U617" s="220"/>
      <c r="X617" s="298" t="s">
        <v>432</v>
      </c>
      <c r="Y617" s="299"/>
      <c r="Z617" s="280"/>
      <c r="AA617" s="206"/>
      <c r="AB617" s="231"/>
      <c r="AC617" s="63" t="e">
        <f>INT(AC616)</f>
        <v>#REF!</v>
      </c>
      <c r="AE617" s="62"/>
      <c r="AF617" s="80"/>
      <c r="AG617" s="33"/>
    </row>
    <row r="618" spans="2:64" ht="18" customHeight="1">
      <c r="B618" s="37"/>
      <c r="C618" s="38"/>
      <c r="D618" s="39"/>
      <c r="E618" s="38"/>
      <c r="F618" s="38"/>
      <c r="G618" s="202"/>
      <c r="H618" s="202"/>
      <c r="I618" s="220"/>
      <c r="J618" s="220"/>
      <c r="S618" s="220"/>
      <c r="T618" s="220"/>
      <c r="U618" s="220"/>
      <c r="X618" s="300" t="s">
        <v>192</v>
      </c>
      <c r="Y618" s="301"/>
      <c r="Z618" s="302"/>
      <c r="AA618" s="219"/>
      <c r="AB618" s="232"/>
      <c r="AC618" s="77" t="e">
        <f>ROUND((MOD(AC616,1)*4000),-2)</f>
        <v>#REF!</v>
      </c>
      <c r="AD618" s="45"/>
      <c r="AE618" s="45"/>
      <c r="AF618" s="81"/>
      <c r="AG618" s="33"/>
    </row>
    <row r="619" spans="2:64" ht="18" customHeight="1">
      <c r="B619" s="29"/>
      <c r="C619" s="30"/>
      <c r="D619" s="31"/>
      <c r="E619" s="30"/>
      <c r="F619" s="30"/>
      <c r="G619" s="220"/>
      <c r="H619" s="220"/>
      <c r="I619" s="220"/>
      <c r="J619" s="220"/>
      <c r="S619" s="220"/>
      <c r="T619" s="220"/>
      <c r="U619" s="220"/>
      <c r="Y619" s="221"/>
      <c r="Z619" s="303"/>
      <c r="AB619" s="233"/>
      <c r="AD619" s="82"/>
      <c r="AE619" s="82"/>
      <c r="AF619" s="84"/>
      <c r="AG619" s="33"/>
    </row>
    <row r="620" spans="2:64" ht="18" customHeight="1">
      <c r="B620" s="40" t="s">
        <v>79</v>
      </c>
      <c r="C620" s="41"/>
      <c r="D620" s="41"/>
      <c r="E620" s="41"/>
      <c r="AF620" s="101"/>
      <c r="AG620" s="33"/>
    </row>
    <row r="621" spans="2:64" s="10" customFormat="1" ht="18" customHeight="1">
      <c r="B621" s="237">
        <v>1</v>
      </c>
      <c r="C621" s="236">
        <v>2</v>
      </c>
      <c r="D621" s="236">
        <v>3</v>
      </c>
      <c r="E621" s="236">
        <v>4</v>
      </c>
      <c r="F621" s="670">
        <v>5</v>
      </c>
      <c r="G621" s="669">
        <v>6</v>
      </c>
      <c r="H621" s="237">
        <v>7</v>
      </c>
      <c r="I621" s="237">
        <v>8</v>
      </c>
      <c r="J621" s="670">
        <v>9</v>
      </c>
      <c r="K621" s="236">
        <v>10</v>
      </c>
      <c r="L621" s="236">
        <v>11</v>
      </c>
      <c r="M621" s="670">
        <v>12</v>
      </c>
      <c r="N621" s="669">
        <v>13</v>
      </c>
      <c r="O621" s="236">
        <v>14</v>
      </c>
      <c r="P621" s="237">
        <v>15</v>
      </c>
      <c r="Q621" s="236">
        <v>16</v>
      </c>
      <c r="R621" s="236">
        <v>17</v>
      </c>
      <c r="S621" s="236">
        <v>18</v>
      </c>
      <c r="T621" s="670">
        <v>19</v>
      </c>
      <c r="U621" s="669">
        <v>20</v>
      </c>
      <c r="V621" s="236">
        <v>21</v>
      </c>
      <c r="W621" s="237">
        <v>22</v>
      </c>
      <c r="X621" s="236">
        <v>23</v>
      </c>
      <c r="Y621" s="237">
        <v>24</v>
      </c>
      <c r="Z621" s="236">
        <v>25</v>
      </c>
      <c r="AA621" s="670">
        <v>26</v>
      </c>
      <c r="AB621" s="697">
        <v>27</v>
      </c>
      <c r="AC621" s="670">
        <v>28</v>
      </c>
      <c r="AD621" s="237">
        <v>29</v>
      </c>
      <c r="AE621" s="236">
        <v>30</v>
      </c>
      <c r="AF621" s="236">
        <v>31</v>
      </c>
      <c r="AG621" s="11"/>
      <c r="AH621" s="11"/>
      <c r="AI621" s="11"/>
      <c r="AJ621" s="11"/>
      <c r="AK621" s="11"/>
      <c r="AL621" s="11"/>
      <c r="AM621" s="11"/>
      <c r="AN621" s="11"/>
      <c r="AO621" s="11"/>
      <c r="AP621" s="11"/>
      <c r="AQ621" s="11"/>
      <c r="AR621" s="11"/>
      <c r="AS621" s="11"/>
      <c r="AT621" s="11"/>
      <c r="AU621" s="11"/>
      <c r="AV621" s="11"/>
      <c r="AW621" s="11"/>
      <c r="AX621" s="11"/>
      <c r="AY621" s="11"/>
      <c r="AZ621" s="11"/>
      <c r="BA621" s="11"/>
      <c r="BB621" s="11"/>
      <c r="BC621" s="11"/>
      <c r="BD621" s="11"/>
      <c r="BE621" s="11"/>
      <c r="BF621" s="11"/>
      <c r="BG621" s="11"/>
      <c r="BH621" s="11"/>
      <c r="BI621" s="11"/>
      <c r="BJ621" s="11"/>
      <c r="BK621" s="11"/>
      <c r="BL621" s="11"/>
    </row>
    <row r="622" spans="2:64" ht="18" customHeight="1">
      <c r="B622" s="48" t="e">
        <f>VLOOKUP(A603,#REF!,276,FALSE)</f>
        <v>#REF!</v>
      </c>
      <c r="C622" s="48" t="e">
        <f>VLOOKUP(A603,#REF!,278,FALSE)</f>
        <v>#REF!</v>
      </c>
      <c r="D622" s="48" t="e">
        <f>VLOOKUP(A603,#REF!,280,FALSE)</f>
        <v>#REF!</v>
      </c>
      <c r="E622" s="48" t="e">
        <f>VLOOKUP(A603,#REF!,282,FALSE)</f>
        <v>#REF!</v>
      </c>
      <c r="F622" s="48" t="e">
        <f>VLOOKUP(A603,#REF!,284,FALSE)</f>
        <v>#REF!</v>
      </c>
      <c r="G622" s="48" t="e">
        <f>VLOOKUP(A603,#REF!,286,FALSE)</f>
        <v>#REF!</v>
      </c>
      <c r="H622" s="48" t="e">
        <f>VLOOKUP(A603,#REF!,288,FALSE)</f>
        <v>#REF!</v>
      </c>
      <c r="I622" s="48" t="e">
        <f>VLOOKUP(A603,#REF!,290,FALSE)</f>
        <v>#REF!</v>
      </c>
      <c r="J622" s="48" t="e">
        <f>VLOOKUP(A603,#REF!,292,FALSE)</f>
        <v>#REF!</v>
      </c>
      <c r="K622" s="48" t="e">
        <f>VLOOKUP(A603,#REF!,294,FALSE)</f>
        <v>#REF!</v>
      </c>
      <c r="L622" s="48" t="e">
        <f>VLOOKUP(A603,#REF!,296,FALSE)</f>
        <v>#REF!</v>
      </c>
      <c r="M622" s="48" t="e">
        <f>VLOOKUP(A603,#REF!,298,FALSE)</f>
        <v>#REF!</v>
      </c>
      <c r="N622" s="48" t="e">
        <f>VLOOKUP(A603,#REF!,300,FALSE)</f>
        <v>#REF!</v>
      </c>
      <c r="O622" s="48" t="e">
        <f>VLOOKUP(A603,#REF!,302,FALSE)</f>
        <v>#REF!</v>
      </c>
      <c r="P622" s="48" t="e">
        <f>VLOOKUP(A603,#REF!,304,FALSE)</f>
        <v>#REF!</v>
      </c>
      <c r="Q622" s="48" t="e">
        <f>VLOOKUP(A603,#REF!,306,FALSE)</f>
        <v>#REF!</v>
      </c>
      <c r="R622" s="48" t="e">
        <f>VLOOKUP(A603,#REF!,308,FALSE)</f>
        <v>#REF!</v>
      </c>
      <c r="S622" s="48" t="e">
        <f>VLOOKUP(A603,#REF!,310,FALSE)</f>
        <v>#REF!</v>
      </c>
      <c r="T622" s="48" t="e">
        <f>VLOOKUP(A603,#REF!,312,FALSE)</f>
        <v>#REF!</v>
      </c>
      <c r="U622" s="48" t="e">
        <f>VLOOKUP(A603,#REF!,314,FALSE)</f>
        <v>#REF!</v>
      </c>
      <c r="V622" s="48" t="e">
        <f>VLOOKUP(A603,#REF!,316,FALSE)</f>
        <v>#REF!</v>
      </c>
      <c r="W622" s="48" t="e">
        <f>VLOOKUP(A603,#REF!,318,FALSE)</f>
        <v>#REF!</v>
      </c>
      <c r="X622" s="48" t="e">
        <f>VLOOKUP(A603,#REF!,320,FALSE)</f>
        <v>#REF!</v>
      </c>
      <c r="Y622" s="48" t="e">
        <f>VLOOKUP(A603,#REF!,322,FALSE)</f>
        <v>#REF!</v>
      </c>
      <c r="Z622" s="48" t="e">
        <f>VLOOKUP(A603,#REF!,324,FALSE)</f>
        <v>#REF!</v>
      </c>
      <c r="AA622" s="48" t="e">
        <f>VLOOKUP(A603,#REF!,326,FALSE)</f>
        <v>#REF!</v>
      </c>
      <c r="AB622" s="48" t="e">
        <f>VLOOKUP(A603,#REF!,328,FALSE)</f>
        <v>#REF!</v>
      </c>
      <c r="AC622" s="48" t="e">
        <f>VLOOKUP(A603,#REF!,330,FALSE)</f>
        <v>#REF!</v>
      </c>
      <c r="AD622" s="48" t="e">
        <f>VLOOKUP(A603,#REF!,332,FALSE)</f>
        <v>#REF!</v>
      </c>
      <c r="AE622" s="48" t="e">
        <f>VLOOKUP(A603,#REF!,334,FALSE)</f>
        <v>#REF!</v>
      </c>
      <c r="AF622" s="48" t="e">
        <f>VLOOKUP(A603,#REF!,336,FALSE)</f>
        <v>#REF!</v>
      </c>
      <c r="AG622" s="33"/>
    </row>
    <row r="623" spans="2:64" s="113" customFormat="1" ht="18" customHeight="1">
      <c r="B623" s="48" t="e">
        <f>VLOOKUP(A603,#REF!,53,FALSE)</f>
        <v>#REF!</v>
      </c>
      <c r="C623" s="48" t="e">
        <f>VLOOKUP(A603,#REF!,54,FALSE)</f>
        <v>#REF!</v>
      </c>
      <c r="D623" s="48" t="e">
        <f>VLOOKUP(A603,#REF!,55,FALSE)</f>
        <v>#REF!</v>
      </c>
      <c r="E623" s="48" t="e">
        <f>VLOOKUP(A603,#REF!,56,FALSE)</f>
        <v>#REF!</v>
      </c>
      <c r="F623" s="48" t="e">
        <f>VLOOKUP(A603,#REF!,57,FALSE)</f>
        <v>#REF!</v>
      </c>
      <c r="G623" s="48" t="e">
        <f>VLOOKUP(A603,#REF!,58,FALSE)</f>
        <v>#REF!</v>
      </c>
      <c r="H623" s="48" t="e">
        <f>VLOOKUP(A603,#REF!,59,FALSE)</f>
        <v>#REF!</v>
      </c>
      <c r="I623" s="48" t="e">
        <f>VLOOKUP(A603,#REF!,60,FALSE)</f>
        <v>#REF!</v>
      </c>
      <c r="J623" s="48" t="e">
        <f>VLOOKUP(A603,#REF!,61,FALSE)</f>
        <v>#REF!</v>
      </c>
      <c r="K623" s="48" t="e">
        <f>VLOOKUP(A603,#REF!,62,FALSE)</f>
        <v>#REF!</v>
      </c>
      <c r="L623" s="48" t="e">
        <f>VLOOKUP(A603,#REF!,63,FALSE)</f>
        <v>#REF!</v>
      </c>
      <c r="M623" s="48" t="e">
        <f>VLOOKUP(A603,#REF!,64,FALSE)</f>
        <v>#REF!</v>
      </c>
      <c r="N623" s="48" t="e">
        <f>VLOOKUP(A603,#REF!,65,FALSE)</f>
        <v>#REF!</v>
      </c>
      <c r="O623" s="48" t="e">
        <f>VLOOKUP(A603,#REF!,66,FALSE)</f>
        <v>#REF!</v>
      </c>
      <c r="P623" s="48" t="e">
        <f>VLOOKUP(A603,#REF!,67,FALSE)</f>
        <v>#REF!</v>
      </c>
      <c r="Q623" s="48" t="e">
        <f>VLOOKUP(A603,#REF!,68,FALSE)</f>
        <v>#REF!</v>
      </c>
      <c r="R623" s="48" t="e">
        <f>VLOOKUP(A603,#REF!,69,FALSE)</f>
        <v>#REF!</v>
      </c>
      <c r="S623" s="48" t="e">
        <f>VLOOKUP(A603,#REF!,70,FALSE)</f>
        <v>#REF!</v>
      </c>
      <c r="T623" s="48" t="e">
        <f>VLOOKUP(A603,#REF!,71,FALSE)</f>
        <v>#REF!</v>
      </c>
      <c r="U623" s="48" t="e">
        <f>VLOOKUP(A603,#REF!,72,FALSE)</f>
        <v>#REF!</v>
      </c>
      <c r="V623" s="48" t="e">
        <f>VLOOKUP(A603,#REF!,73,FALSE)</f>
        <v>#REF!</v>
      </c>
      <c r="W623" s="48" t="e">
        <f>VLOOKUP(A603,#REF!,74,FALSE)</f>
        <v>#REF!</v>
      </c>
      <c r="X623" s="48" t="e">
        <f>VLOOKUP(A603,#REF!,75,FALSE)</f>
        <v>#REF!</v>
      </c>
      <c r="Y623" s="48" t="e">
        <f>VLOOKUP(A603,#REF!,76,FALSE)</f>
        <v>#REF!</v>
      </c>
      <c r="Z623" s="48" t="e">
        <f>VLOOKUP(A603,#REF!,77,FALSE)</f>
        <v>#REF!</v>
      </c>
      <c r="AA623" s="48" t="e">
        <f>VLOOKUP(A603,#REF!,78,FALSE)</f>
        <v>#REF!</v>
      </c>
      <c r="AB623" s="48" t="e">
        <f>VLOOKUP(A603,#REF!,79,FALSE)</f>
        <v>#REF!</v>
      </c>
      <c r="AC623" s="48" t="e">
        <f>VLOOKUP(A603,#REF!,80,FALSE)</f>
        <v>#REF!</v>
      </c>
      <c r="AD623" s="48" t="e">
        <f>VLOOKUP(A603,#REF!,81,FALSE)</f>
        <v>#REF!</v>
      </c>
      <c r="AE623" s="48" t="e">
        <f>VLOOKUP(A603,#REF!,82,FALSE)</f>
        <v>#REF!</v>
      </c>
      <c r="AF623" s="48" t="e">
        <f>VLOOKUP(A603,#REF!,83,FALSE)</f>
        <v>#REF!</v>
      </c>
      <c r="AG623" s="114"/>
      <c r="AH623" s="114"/>
      <c r="AI623" s="114"/>
      <c r="AJ623" s="114"/>
      <c r="AK623" s="114"/>
      <c r="AL623" s="114"/>
      <c r="AM623" s="114"/>
      <c r="AN623" s="114"/>
      <c r="AO623" s="114"/>
      <c r="AP623" s="114"/>
      <c r="AQ623" s="114"/>
      <c r="AR623" s="114"/>
      <c r="AS623" s="114"/>
      <c r="AT623" s="114"/>
      <c r="AU623" s="114"/>
      <c r="AV623" s="114"/>
      <c r="AW623" s="114"/>
      <c r="AX623" s="114"/>
      <c r="AY623" s="114"/>
      <c r="AZ623" s="114"/>
      <c r="BA623" s="114"/>
      <c r="BB623" s="114"/>
      <c r="BC623" s="114"/>
      <c r="BD623" s="114"/>
      <c r="BE623" s="114"/>
      <c r="BF623" s="114"/>
      <c r="BG623" s="114"/>
      <c r="BH623" s="114"/>
      <c r="BI623" s="114"/>
      <c r="BJ623" s="114"/>
      <c r="BK623" s="114"/>
      <c r="BL623" s="114"/>
    </row>
    <row r="624" spans="2:64" s="65" customFormat="1" ht="18" customHeight="1">
      <c r="B624" s="48" t="e">
        <f>VLOOKUP(A603,#REF!,277,FALSE)</f>
        <v>#REF!</v>
      </c>
      <c r="C624" s="48" t="e">
        <f>VLOOKUP(A603,#REF!,279,FALSE)</f>
        <v>#REF!</v>
      </c>
      <c r="D624" s="48" t="e">
        <f>VLOOKUP(A603,#REF!,281,FALSE)</f>
        <v>#REF!</v>
      </c>
      <c r="E624" s="48" t="e">
        <f>VLOOKUP(A603,#REF!,283,FALSE)</f>
        <v>#REF!</v>
      </c>
      <c r="F624" s="48" t="e">
        <f>VLOOKUP(A603,#REF!,285,FALSE)</f>
        <v>#REF!</v>
      </c>
      <c r="G624" s="48" t="e">
        <f>VLOOKUP(A603,#REF!,287,FALSE)</f>
        <v>#REF!</v>
      </c>
      <c r="H624" s="48" t="e">
        <f>VLOOKUP(A603,#REF!,289,FALSE)</f>
        <v>#REF!</v>
      </c>
      <c r="I624" s="48" t="e">
        <f>VLOOKUP(A603,#REF!,291,FALSE)</f>
        <v>#REF!</v>
      </c>
      <c r="J624" s="48" t="e">
        <f>VLOOKUP(A603,#REF!,293,FALSE)</f>
        <v>#REF!</v>
      </c>
      <c r="K624" s="48" t="e">
        <f>VLOOKUP(A603,#REF!,295,FALSE)</f>
        <v>#REF!</v>
      </c>
      <c r="L624" s="48" t="e">
        <f>VLOOKUP(A603,#REF!,297,FALSE)</f>
        <v>#REF!</v>
      </c>
      <c r="M624" s="48" t="e">
        <f>VLOOKUP(A603,#REF!,299,FALSE)</f>
        <v>#REF!</v>
      </c>
      <c r="N624" s="48" t="e">
        <f>VLOOKUP(A603,#REF!,301,FALSE)</f>
        <v>#REF!</v>
      </c>
      <c r="O624" s="48" t="e">
        <f>VLOOKUP(A603,#REF!,303,FALSE)</f>
        <v>#REF!</v>
      </c>
      <c r="P624" s="48" t="e">
        <f>VLOOKUP(A603,#REF!,305,FALSE)</f>
        <v>#REF!</v>
      </c>
      <c r="Q624" s="48" t="e">
        <f>VLOOKUP(A603,#REF!,307,FALSE)</f>
        <v>#REF!</v>
      </c>
      <c r="R624" s="48" t="e">
        <f>VLOOKUP(A603,#REF!,309,FALSE)</f>
        <v>#REF!</v>
      </c>
      <c r="S624" s="48" t="e">
        <f>VLOOKUP(A603,#REF!,311,FALSE)</f>
        <v>#REF!</v>
      </c>
      <c r="T624" s="48" t="e">
        <f>VLOOKUP(A603,#REF!,313,FALSE)</f>
        <v>#REF!</v>
      </c>
      <c r="U624" s="48" t="e">
        <f>VLOOKUP(A603,#REF!,315,FALSE)</f>
        <v>#REF!</v>
      </c>
      <c r="V624" s="48" t="e">
        <f>VLOOKUP(A603,#REF!,317,FALSE)</f>
        <v>#REF!</v>
      </c>
      <c r="W624" s="48" t="e">
        <f>VLOOKUP(A603,#REF!,319,FALSE)</f>
        <v>#REF!</v>
      </c>
      <c r="X624" s="48" t="e">
        <f>VLOOKUP(A603,#REF!,321,FALSE)</f>
        <v>#REF!</v>
      </c>
      <c r="Y624" s="48" t="e">
        <f>VLOOKUP(A603,#REF!,323,FALSE)</f>
        <v>#REF!</v>
      </c>
      <c r="Z624" s="48" t="e">
        <f>VLOOKUP(A603,#REF!,325,FALSE)</f>
        <v>#REF!</v>
      </c>
      <c r="AA624" s="48" t="e">
        <f>VLOOKUP(A603,#REF!,327,FALSE)</f>
        <v>#REF!</v>
      </c>
      <c r="AB624" s="48" t="e">
        <f>VLOOKUP(A603,#REF!,329,FALSE)</f>
        <v>#REF!</v>
      </c>
      <c r="AC624" s="48" t="e">
        <f>VLOOKUP(A603,#REF!,331,FALSE)</f>
        <v>#REF!</v>
      </c>
      <c r="AD624" s="48" t="e">
        <f>VLOOKUP(A603,#REF!,333,FALSE)</f>
        <v>#REF!</v>
      </c>
      <c r="AE624" s="48" t="e">
        <f>VLOOKUP(A603,#REF!,335,FALSE)</f>
        <v>#REF!</v>
      </c>
      <c r="AF624" s="48" t="e">
        <f>VLOOKUP(A603,#REF!,337,FALSE)</f>
        <v>#REF!</v>
      </c>
      <c r="AG624" s="64"/>
      <c r="AH624" s="64"/>
      <c r="AI624" s="64"/>
      <c r="AJ624" s="64"/>
      <c r="AK624" s="64"/>
      <c r="AL624" s="64"/>
      <c r="AM624" s="64"/>
      <c r="AN624" s="64"/>
      <c r="AO624" s="64"/>
      <c r="AP624" s="64"/>
      <c r="AQ624" s="64"/>
      <c r="AR624" s="64"/>
      <c r="AS624" s="64"/>
      <c r="AT624" s="64"/>
      <c r="AU624" s="64"/>
      <c r="AV624" s="64"/>
      <c r="AW624" s="64"/>
      <c r="AX624" s="64"/>
      <c r="AY624" s="64"/>
      <c r="AZ624" s="64"/>
      <c r="BA624" s="64"/>
      <c r="BB624" s="64"/>
      <c r="BC624" s="64"/>
      <c r="BD624" s="64"/>
      <c r="BE624" s="64"/>
      <c r="BF624" s="64"/>
      <c r="BG624" s="64"/>
      <c r="BH624" s="64"/>
      <c r="BI624" s="64"/>
      <c r="BJ624" s="64"/>
      <c r="BK624" s="64"/>
      <c r="BL624" s="64"/>
    </row>
    <row r="625" spans="1:64" s="65" customFormat="1" ht="18" customHeight="1">
      <c r="B625" s="980"/>
      <c r="C625" s="980"/>
      <c r="D625" s="980"/>
      <c r="E625" s="980"/>
      <c r="F625" s="980"/>
      <c r="G625" s="980"/>
      <c r="H625" s="980"/>
      <c r="I625" s="980"/>
      <c r="J625" s="980"/>
      <c r="K625" s="980"/>
      <c r="L625" s="980"/>
      <c r="M625" s="980"/>
      <c r="N625" s="980"/>
      <c r="O625" s="980"/>
      <c r="P625" s="980"/>
      <c r="Q625" s="980"/>
      <c r="R625" s="980"/>
      <c r="S625" s="980"/>
      <c r="T625" s="980"/>
      <c r="U625" s="980"/>
      <c r="V625" s="980"/>
      <c r="W625" s="980"/>
      <c r="X625" s="980"/>
      <c r="Y625" s="980"/>
      <c r="Z625" s="980"/>
      <c r="AA625" s="980"/>
      <c r="AB625" s="980"/>
      <c r="AC625" s="980"/>
      <c r="AD625" s="980"/>
      <c r="AE625" s="980"/>
      <c r="AF625" s="980"/>
      <c r="AG625" s="64"/>
      <c r="AH625" s="64"/>
      <c r="AI625" s="64"/>
      <c r="AJ625" s="64"/>
      <c r="AK625" s="64"/>
      <c r="AL625" s="64"/>
      <c r="AM625" s="64"/>
      <c r="AN625" s="64"/>
      <c r="AO625" s="64"/>
      <c r="AP625" s="64"/>
      <c r="AQ625" s="64"/>
      <c r="AR625" s="64"/>
      <c r="AS625" s="64"/>
      <c r="AT625" s="64"/>
      <c r="AU625" s="64"/>
      <c r="AV625" s="64"/>
      <c r="AW625" s="64"/>
      <c r="AX625" s="64"/>
      <c r="AY625" s="64"/>
      <c r="AZ625" s="64"/>
      <c r="BA625" s="64"/>
      <c r="BB625" s="64"/>
      <c r="BC625" s="64"/>
      <c r="BD625" s="64"/>
      <c r="BE625" s="64"/>
      <c r="BF625" s="64"/>
      <c r="BG625" s="64"/>
      <c r="BH625" s="64"/>
      <c r="BI625" s="64"/>
      <c r="BJ625" s="64"/>
      <c r="BK625" s="64"/>
      <c r="BL625" s="64"/>
    </row>
    <row r="626" spans="1:64" ht="18" customHeight="1">
      <c r="B626" s="880" t="s">
        <v>826</v>
      </c>
      <c r="C626" s="880"/>
      <c r="D626" s="880"/>
      <c r="E626" s="880"/>
      <c r="F626" s="880"/>
      <c r="G626" s="880"/>
      <c r="H626" s="880"/>
      <c r="I626" s="880"/>
      <c r="J626" s="880"/>
      <c r="K626" s="880"/>
      <c r="L626" s="880"/>
      <c r="M626" s="880"/>
      <c r="N626" s="880"/>
      <c r="O626" s="880"/>
      <c r="P626" s="880"/>
      <c r="Q626" s="880"/>
      <c r="R626" s="880"/>
      <c r="S626" s="880"/>
      <c r="T626" s="880"/>
      <c r="U626" s="880"/>
      <c r="V626" s="880"/>
      <c r="W626" s="880"/>
      <c r="X626" s="880"/>
      <c r="Y626" s="880"/>
      <c r="Z626" s="880"/>
      <c r="AA626" s="880"/>
      <c r="AB626" s="880"/>
      <c r="AC626" s="880"/>
      <c r="AD626" s="880"/>
      <c r="AE626" s="880"/>
      <c r="AF626" s="880"/>
      <c r="AG626" s="33"/>
    </row>
    <row r="627" spans="1:64" ht="18" customHeight="1">
      <c r="B627" s="15" t="s">
        <v>80</v>
      </c>
      <c r="C627" s="16"/>
      <c r="D627" s="16"/>
      <c r="E627" s="16"/>
      <c r="F627" s="16"/>
      <c r="G627" s="216"/>
      <c r="H627" s="201"/>
      <c r="I627" s="201"/>
      <c r="J627" s="201"/>
      <c r="K627" s="202"/>
      <c r="L627" s="201"/>
      <c r="M627" s="201"/>
      <c r="N627" s="201"/>
      <c r="O627" s="270"/>
      <c r="P627" s="270"/>
      <c r="Q627" s="201"/>
      <c r="R627" s="201"/>
      <c r="S627" s="201"/>
      <c r="T627" s="201"/>
      <c r="U627" s="201"/>
      <c r="V627" s="201"/>
      <c r="W627" s="270"/>
      <c r="X627" s="984" t="str">
        <f>X602</f>
        <v>វិច្ឆិកា ឆ្នាំ ២០២៣</v>
      </c>
      <c r="Y627" s="985"/>
      <c r="Z627" s="985"/>
      <c r="AA627" s="985"/>
      <c r="AB627" s="985"/>
      <c r="AC627" s="985"/>
      <c r="AD627" s="985"/>
      <c r="AE627" s="985"/>
      <c r="AF627" s="986"/>
      <c r="AG627" s="33"/>
    </row>
    <row r="628" spans="1:64" ht="18" customHeight="1">
      <c r="A628" s="140" t="e">
        <f>#REF!</f>
        <v>#REF!</v>
      </c>
      <c r="B628" s="20" t="s">
        <v>176</v>
      </c>
      <c r="C628" s="3"/>
      <c r="D628" s="3"/>
      <c r="E628" s="3"/>
      <c r="F628" s="3"/>
      <c r="G628" s="217"/>
      <c r="H628" s="271"/>
      <c r="I628" s="217"/>
      <c r="J628" s="271"/>
      <c r="K628" s="991" t="e">
        <f>VLOOKUP(A628,'Payroll master 总表'!B:AY,3,FALSE)</f>
        <v>#REF!</v>
      </c>
      <c r="L628" s="992"/>
      <c r="M628" s="992"/>
      <c r="N628" s="993"/>
      <c r="O628" s="272" t="s">
        <v>183</v>
      </c>
      <c r="P628" s="273"/>
      <c r="Q628" s="203"/>
      <c r="R628" s="203"/>
      <c r="S628" s="203"/>
      <c r="T628" s="994" t="e">
        <f>#REF!</f>
        <v>#REF!</v>
      </c>
      <c r="U628" s="994"/>
      <c r="V628" s="217"/>
      <c r="W628" s="274"/>
      <c r="X628" s="275" t="s">
        <v>279</v>
      </c>
      <c r="Y628" s="203"/>
      <c r="Z628" s="203"/>
      <c r="AA628" s="203"/>
      <c r="AB628" s="227"/>
      <c r="AC628" s="75"/>
      <c r="AD628" s="139" t="e">
        <f>VLOOKUP(A628,'Payroll master 总表'!B:AY,39,FALSE)</f>
        <v>#REF!</v>
      </c>
      <c r="AE628" s="23" t="s">
        <v>82</v>
      </c>
      <c r="AF628" s="244"/>
      <c r="AG628" s="33"/>
    </row>
    <row r="629" spans="1:64" ht="18" customHeight="1">
      <c r="B629" s="55" t="s">
        <v>177</v>
      </c>
      <c r="C629" s="28"/>
      <c r="D629" s="28"/>
      <c r="E629" s="28"/>
      <c r="F629" s="21"/>
      <c r="G629" s="206"/>
      <c r="H629" s="206"/>
      <c r="I629" s="206"/>
      <c r="J629" s="206"/>
      <c r="K629" s="995" t="e">
        <f>VLOOKUP(A628,'Payroll master 总表'!B:AY,1,FALSE)</f>
        <v>#REF!</v>
      </c>
      <c r="L629" s="996"/>
      <c r="M629" s="206"/>
      <c r="N629" s="208"/>
      <c r="O629" s="276" t="s">
        <v>184</v>
      </c>
      <c r="P629" s="273"/>
      <c r="Q629" s="218"/>
      <c r="R629" s="218"/>
      <c r="S629" s="218"/>
      <c r="U629" s="222" t="e">
        <f>VLOOKUP(A628,'Payroll master 总表'!B:AY,15,FALSE)</f>
        <v>#REF!</v>
      </c>
      <c r="V629" s="222"/>
      <c r="W629" s="208"/>
      <c r="X629" s="278" t="s">
        <v>187</v>
      </c>
      <c r="Y629" s="218"/>
      <c r="Z629" s="218"/>
      <c r="AA629" s="218"/>
      <c r="AB629" s="209"/>
      <c r="AC629" s="26"/>
      <c r="AD629" s="139" t="e">
        <f>VLOOKUP(A628,'Payroll master 总表'!B:AY,35,FALSE)</f>
        <v>#REF!</v>
      </c>
      <c r="AE629" s="23" t="s">
        <v>82</v>
      </c>
      <c r="AF629" s="103"/>
      <c r="AG629" s="33"/>
    </row>
    <row r="630" spans="1:64" ht="18" customHeight="1">
      <c r="B630" s="24" t="s">
        <v>178</v>
      </c>
      <c r="C630" s="22"/>
      <c r="D630" s="25"/>
      <c r="E630" s="21"/>
      <c r="F630" s="21"/>
      <c r="G630" s="206"/>
      <c r="H630" s="206"/>
      <c r="I630" s="206"/>
      <c r="J630" s="206"/>
      <c r="K630" s="995" t="e">
        <f>VLOOKUP(A628,'Payroll master 总表'!B:AY,5,FALSE)</f>
        <v>#REF!</v>
      </c>
      <c r="L630" s="996"/>
      <c r="M630" s="206"/>
      <c r="N630" s="208"/>
      <c r="O630" s="205" t="s">
        <v>198</v>
      </c>
      <c r="P630" s="273"/>
      <c r="Q630" s="218"/>
      <c r="R630" s="218"/>
      <c r="S630" s="218"/>
      <c r="T630" s="206"/>
      <c r="U630" s="997" t="e">
        <f>VLOOKUP(A628,'Payroll master 总表'!B:AY,8,FALSE)</f>
        <v>#REF!</v>
      </c>
      <c r="V630" s="997"/>
      <c r="W630" s="998"/>
      <c r="X630" s="278" t="s">
        <v>185</v>
      </c>
      <c r="Y630" s="218"/>
      <c r="Z630" s="218"/>
      <c r="AA630" s="218"/>
      <c r="AB630" s="209"/>
      <c r="AC630" s="26"/>
      <c r="AD630" s="139" t="e">
        <f>VLOOKUP(A628,'Payroll master 总表'!B:AY,34,FALSE)</f>
        <v>#REF!</v>
      </c>
      <c r="AE630" s="23" t="s">
        <v>82</v>
      </c>
      <c r="AF630" s="103"/>
      <c r="AG630" s="33"/>
    </row>
    <row r="631" spans="1:64" ht="18" customHeight="1">
      <c r="B631" s="58"/>
      <c r="C631" s="28"/>
      <c r="D631" s="28"/>
      <c r="E631" s="28"/>
      <c r="F631" s="28"/>
      <c r="G631" s="206"/>
      <c r="H631" s="206"/>
      <c r="I631" s="206"/>
      <c r="J631" s="206"/>
      <c r="K631" s="280"/>
      <c r="L631" s="281" t="s">
        <v>76</v>
      </c>
      <c r="M631" s="206"/>
      <c r="N631" s="208"/>
      <c r="O631" s="278" t="s">
        <v>199</v>
      </c>
      <c r="P631" s="273"/>
      <c r="Q631" s="218"/>
      <c r="R631" s="218"/>
      <c r="S631" s="218"/>
      <c r="T631" s="218"/>
      <c r="U631" s="218"/>
      <c r="V631" s="218"/>
      <c r="W631" s="230"/>
      <c r="X631" s="278" t="s">
        <v>753</v>
      </c>
      <c r="Y631" s="218"/>
      <c r="Z631" s="218"/>
      <c r="AA631" s="218"/>
      <c r="AB631" s="209"/>
      <c r="AC631" s="26"/>
      <c r="AD631" s="139" t="e">
        <f>VLOOKUP(A628,'Payroll master 总表'!B:AY,33,FALSE)</f>
        <v>#REF!</v>
      </c>
      <c r="AE631" s="23" t="s">
        <v>82</v>
      </c>
      <c r="AF631" s="103"/>
      <c r="AG631" s="33"/>
    </row>
    <row r="632" spans="1:64" ht="18" customHeight="1">
      <c r="B632" s="54" t="s">
        <v>196</v>
      </c>
      <c r="C632" s="28"/>
      <c r="D632" s="28"/>
      <c r="E632" s="28"/>
      <c r="F632" s="28"/>
      <c r="G632" s="206"/>
      <c r="H632" s="206"/>
      <c r="I632" s="206"/>
      <c r="J632" s="206"/>
      <c r="K632" s="280"/>
      <c r="L632" s="282" t="e">
        <f>VLOOKUP(A628,'Payroll master 总表'!B:AY,18,FALSE)</f>
        <v>#REF!</v>
      </c>
      <c r="M632" s="206"/>
      <c r="N632" s="208"/>
      <c r="O632" s="283"/>
      <c r="P632" s="273"/>
      <c r="Q632" s="223"/>
      <c r="R632" s="987" t="e">
        <f>U629/26*L632</f>
        <v>#REF!</v>
      </c>
      <c r="S632" s="987"/>
      <c r="T632" s="284" t="s">
        <v>82</v>
      </c>
      <c r="U632" s="223"/>
      <c r="V632" s="223"/>
      <c r="W632" s="285"/>
      <c r="X632" s="278" t="s">
        <v>186</v>
      </c>
      <c r="Y632" s="218"/>
      <c r="Z632" s="218"/>
      <c r="AA632" s="218"/>
      <c r="AB632" s="209"/>
      <c r="AC632" s="26"/>
      <c r="AD632" s="139" t="e">
        <f>VLOOKUP(A628,'Payroll master 总表'!B:AY,37,FALSE)+'Payroll master 总表'!AM33</f>
        <v>#REF!</v>
      </c>
      <c r="AE632" s="23" t="s">
        <v>82</v>
      </c>
      <c r="AF632" s="103"/>
      <c r="AG632" s="33"/>
    </row>
    <row r="633" spans="1:64" ht="18" customHeight="1">
      <c r="B633" s="27" t="s">
        <v>528</v>
      </c>
      <c r="C633" s="28"/>
      <c r="D633" s="28"/>
      <c r="E633" s="28"/>
      <c r="F633" s="28"/>
      <c r="G633" s="206"/>
      <c r="H633" s="206"/>
      <c r="I633" s="206"/>
      <c r="J633" s="206"/>
      <c r="K633" s="280"/>
      <c r="L633" s="282" t="e">
        <f>VLOOKUP(A628,'Payroll master 总表'!B:AY,21,FALSE)</f>
        <v>#REF!</v>
      </c>
      <c r="M633" s="206"/>
      <c r="N633" s="208"/>
      <c r="O633" s="283"/>
      <c r="P633" s="273"/>
      <c r="Q633" s="223"/>
      <c r="R633" s="987" t="e">
        <f>VLOOKUP(A628,'Payroll master 总表'!B:AY,29,FALSE)</f>
        <v>#REF!</v>
      </c>
      <c r="S633" s="987"/>
      <c r="T633" s="284" t="s">
        <v>82</v>
      </c>
      <c r="U633" s="223"/>
      <c r="V633" s="223"/>
      <c r="W633" s="285"/>
      <c r="X633" s="278" t="s">
        <v>455</v>
      </c>
      <c r="Y633" s="218"/>
      <c r="Z633" s="218"/>
      <c r="AA633" s="218"/>
      <c r="AB633" s="209"/>
      <c r="AC633" s="26"/>
      <c r="AD633" s="139" t="e">
        <f>VLOOKUP(A628,'Payroll master 总表'!B:AY,32,FALSE)</f>
        <v>#REF!</v>
      </c>
      <c r="AE633" s="23" t="s">
        <v>82</v>
      </c>
      <c r="AF633" s="103"/>
      <c r="AG633" s="33"/>
    </row>
    <row r="634" spans="1:64" ht="18" customHeight="1">
      <c r="B634" s="58" t="s">
        <v>534</v>
      </c>
      <c r="C634" s="28"/>
      <c r="D634" s="28"/>
      <c r="E634" s="28"/>
      <c r="F634" s="28"/>
      <c r="G634" s="206"/>
      <c r="H634" s="206"/>
      <c r="I634" s="206"/>
      <c r="J634" s="206"/>
      <c r="K634" s="280"/>
      <c r="L634" s="282" t="e">
        <f>VLOOKUP(A628,'Payroll master 总表'!B:AY,20,FALSE)</f>
        <v>#REF!</v>
      </c>
      <c r="M634" s="206"/>
      <c r="N634" s="208"/>
      <c r="O634" s="283"/>
      <c r="P634" s="273"/>
      <c r="Q634" s="223"/>
      <c r="R634" s="987" t="e">
        <f>VLOOKUP(A628,'Payroll master 总表'!B:AY,27,FALSE)</f>
        <v>#REF!</v>
      </c>
      <c r="S634" s="987"/>
      <c r="T634" s="284" t="s">
        <v>82</v>
      </c>
      <c r="U634" s="223"/>
      <c r="V634" s="223"/>
      <c r="W634" s="285"/>
      <c r="X634" s="278" t="s">
        <v>189</v>
      </c>
      <c r="Y634" s="218"/>
      <c r="Z634" s="218"/>
      <c r="AA634" s="218"/>
      <c r="AB634" s="209"/>
      <c r="AC634" s="26"/>
      <c r="AD634" s="139" t="e">
        <f>VLOOKUP(A628,'Payroll master 总表'!B:AY,31,FALSE)</f>
        <v>#REF!</v>
      </c>
      <c r="AE634" s="23" t="s">
        <v>82</v>
      </c>
      <c r="AF634" s="103"/>
      <c r="AG634" s="33"/>
    </row>
    <row r="635" spans="1:64" ht="18" customHeight="1">
      <c r="B635" s="58" t="s">
        <v>195</v>
      </c>
      <c r="C635" s="28"/>
      <c r="D635" s="28"/>
      <c r="E635" s="28"/>
      <c r="F635" s="28"/>
      <c r="G635" s="206"/>
      <c r="H635" s="206"/>
      <c r="I635" s="206"/>
      <c r="J635" s="206"/>
      <c r="K635" s="280"/>
      <c r="L635" s="282" t="e">
        <f>VLOOKUP(A628,'Payroll master 总表'!B:AY,17,FALSE)</f>
        <v>#REF!</v>
      </c>
      <c r="M635" s="206"/>
      <c r="N635" s="208"/>
      <c r="O635" s="283"/>
      <c r="P635" s="273"/>
      <c r="Q635" s="223"/>
      <c r="R635" s="987" t="e">
        <f>U629/26*L635</f>
        <v>#REF!</v>
      </c>
      <c r="S635" s="987"/>
      <c r="T635" s="284" t="s">
        <v>82</v>
      </c>
      <c r="U635" s="223"/>
      <c r="V635" s="223"/>
      <c r="W635" s="285"/>
      <c r="X635" s="278" t="s">
        <v>188</v>
      </c>
      <c r="Y635" s="218"/>
      <c r="Z635" s="218"/>
      <c r="AA635" s="218"/>
      <c r="AB635" s="209"/>
      <c r="AC635" s="26"/>
      <c r="AD635" s="139" t="e">
        <f>VLOOKUP(A628,'Payroll master 总表'!B:AY,36,FALSE)</f>
        <v>#REF!</v>
      </c>
      <c r="AE635" s="23" t="s">
        <v>82</v>
      </c>
      <c r="AF635" s="103"/>
      <c r="AG635" s="33"/>
    </row>
    <row r="636" spans="1:64" ht="18" customHeight="1">
      <c r="B636" s="27" t="s">
        <v>179</v>
      </c>
      <c r="C636" s="28"/>
      <c r="D636" s="28"/>
      <c r="E636" s="28"/>
      <c r="F636" s="28"/>
      <c r="G636" s="218"/>
      <c r="H636" s="218"/>
      <c r="I636" s="218"/>
      <c r="J636" s="206"/>
      <c r="K636" s="280"/>
      <c r="L636" s="286"/>
      <c r="M636" s="206"/>
      <c r="N636" s="208"/>
      <c r="O636" s="283"/>
      <c r="P636" s="273"/>
      <c r="Q636" s="223"/>
      <c r="R636" s="987" t="e">
        <f>SUM(R632:S635)</f>
        <v>#REF!</v>
      </c>
      <c r="S636" s="987"/>
      <c r="T636" s="284" t="s">
        <v>82</v>
      </c>
      <c r="U636" s="223"/>
      <c r="V636" s="223"/>
      <c r="W636" s="285"/>
      <c r="X636" s="278" t="s">
        <v>190</v>
      </c>
      <c r="Y636" s="218"/>
      <c r="Z636" s="218"/>
      <c r="AA636" s="218"/>
      <c r="AB636" s="209"/>
      <c r="AC636" s="988" t="e">
        <f>R636+R638+R639+R640+AD628+AD629+AD630+AD631+AD632+AD633+AD634+AD635</f>
        <v>#REF!</v>
      </c>
      <c r="AD636" s="989"/>
      <c r="AF636" s="103"/>
      <c r="AG636" s="33"/>
    </row>
    <row r="637" spans="1:64" ht="18" customHeight="1">
      <c r="B637" s="58" t="s">
        <v>197</v>
      </c>
      <c r="C637" s="28"/>
      <c r="D637" s="28"/>
      <c r="E637" s="28"/>
      <c r="F637" s="28"/>
      <c r="G637" s="206"/>
      <c r="H637" s="206"/>
      <c r="I637" s="206"/>
      <c r="J637" s="206"/>
      <c r="K637" s="280"/>
      <c r="L637" s="287" t="s">
        <v>77</v>
      </c>
      <c r="M637" s="288"/>
      <c r="N637" s="211"/>
      <c r="O637" s="278" t="s">
        <v>199</v>
      </c>
      <c r="P637" s="210"/>
      <c r="Q637" s="210"/>
      <c r="R637" s="210"/>
      <c r="S637" s="210"/>
      <c r="T637" s="210"/>
      <c r="U637" s="210"/>
      <c r="V637" s="210"/>
      <c r="W637" s="289"/>
      <c r="X637" s="278" t="s">
        <v>433</v>
      </c>
      <c r="Y637" s="218"/>
      <c r="Z637" s="230"/>
      <c r="AA637" s="290"/>
      <c r="AB637" s="228"/>
      <c r="AC637" s="135" t="e">
        <f>VLOOKUP(A628,'Payroll master 总表'!B:AY,45,FALSE)</f>
        <v>#REF!</v>
      </c>
      <c r="AE637" s="61"/>
      <c r="AF637" s="245"/>
      <c r="AG637" s="33"/>
    </row>
    <row r="638" spans="1:64" ht="18" customHeight="1">
      <c r="B638" s="58" t="s">
        <v>180</v>
      </c>
      <c r="C638" s="28"/>
      <c r="D638" s="28"/>
      <c r="E638" s="28"/>
      <c r="F638" s="28"/>
      <c r="G638" s="206"/>
      <c r="H638" s="206"/>
      <c r="I638" s="206"/>
      <c r="J638" s="206"/>
      <c r="K638" s="280"/>
      <c r="L638" s="282" t="e">
        <f>VLOOKUP(A628,'Payroll master 总表'!B:AY,19,FALSE)</f>
        <v>#REF!</v>
      </c>
      <c r="M638" s="206"/>
      <c r="N638" s="208"/>
      <c r="O638" s="283"/>
      <c r="P638" s="273"/>
      <c r="Q638" s="224"/>
      <c r="R638" s="990" t="e">
        <f>VLOOKUP(A628,'Payroll master 总表'!B:AY,26,FALSE)</f>
        <v>#REF!</v>
      </c>
      <c r="S638" s="990"/>
      <c r="T638" s="224" t="s">
        <v>82</v>
      </c>
      <c r="U638" s="224"/>
      <c r="V638" s="224"/>
      <c r="W638" s="228"/>
      <c r="X638" s="278" t="s">
        <v>861</v>
      </c>
      <c r="Y638" s="218"/>
      <c r="Z638" s="230"/>
      <c r="AB638" s="224"/>
      <c r="AD638" s="57"/>
      <c r="AE638" s="999" t="e">
        <f>VLOOKUP(A628,'Payroll master 总表'!B:AY,42,FALSE)</f>
        <v>#REF!</v>
      </c>
      <c r="AF638" s="1000"/>
      <c r="AG638" s="33"/>
    </row>
    <row r="639" spans="1:64" ht="18" customHeight="1">
      <c r="B639" s="58" t="s">
        <v>181</v>
      </c>
      <c r="C639" s="28"/>
      <c r="D639" s="28"/>
      <c r="E639" s="28"/>
      <c r="F639" s="28"/>
      <c r="G639" s="206"/>
      <c r="H639" s="206"/>
      <c r="I639" s="206"/>
      <c r="J639" s="206"/>
      <c r="K639" s="280"/>
      <c r="L639" s="282" t="e">
        <f>VLOOKUP(A628,'Payroll master 总表'!B:AY,22,FALSE)</f>
        <v>#REF!</v>
      </c>
      <c r="M639" s="206"/>
      <c r="N639" s="208"/>
      <c r="O639" s="283"/>
      <c r="P639" s="273"/>
      <c r="Q639" s="224"/>
      <c r="R639" s="990" t="e">
        <f>VLOOKUP(A628,'Payroll master 总表'!B:AY,28,FALSE)</f>
        <v>#REF!</v>
      </c>
      <c r="S639" s="990"/>
      <c r="T639" s="224" t="s">
        <v>82</v>
      </c>
      <c r="U639" s="224"/>
      <c r="V639" s="224"/>
      <c r="W639" s="228"/>
      <c r="X639" s="291" t="s">
        <v>244</v>
      </c>
      <c r="Y639" s="218"/>
      <c r="Z639" s="218"/>
      <c r="AA639" s="230"/>
      <c r="AB639" s="229"/>
      <c r="AC639" s="76"/>
      <c r="AD639" s="57" t="e">
        <f>VLOOKUP(A628,'Payroll master 总表'!B:AY,44,FALSE)</f>
        <v>#REF!</v>
      </c>
      <c r="AE639" s="541"/>
      <c r="AF639" s="542"/>
      <c r="AG639" s="33"/>
    </row>
    <row r="640" spans="1:64" ht="18" customHeight="1">
      <c r="B640" s="59" t="s">
        <v>182</v>
      </c>
      <c r="C640" s="56"/>
      <c r="D640" s="56"/>
      <c r="E640" s="56"/>
      <c r="F640" s="56"/>
      <c r="G640" s="219"/>
      <c r="H640" s="219"/>
      <c r="I640" s="219"/>
      <c r="J640" s="219"/>
      <c r="K640" s="292"/>
      <c r="L640" s="293" t="e">
        <f>VLOOKUP(A628,'Payroll master 总表'!B:AY,23,FALSE)</f>
        <v>#REF!</v>
      </c>
      <c r="M640" s="219"/>
      <c r="N640" s="212"/>
      <c r="O640" s="294"/>
      <c r="P640" s="295"/>
      <c r="Q640" s="225"/>
      <c r="R640" s="981" t="e">
        <f>VLOOKUP(A628,'Payroll master 总表'!B:AY,30,FALSE)</f>
        <v>#REF!</v>
      </c>
      <c r="S640" s="981"/>
      <c r="T640" s="225" t="s">
        <v>82</v>
      </c>
      <c r="U640" s="225"/>
      <c r="V640" s="225"/>
      <c r="W640" s="225"/>
      <c r="X640" s="278" t="s">
        <v>194</v>
      </c>
      <c r="Y640" s="218"/>
      <c r="Z640" s="218"/>
      <c r="AA640" s="218"/>
      <c r="AB640" s="230"/>
      <c r="AC640" s="26"/>
      <c r="AD640" s="57" t="e">
        <f>AE638+AD639</f>
        <v>#REF!</v>
      </c>
      <c r="AE640" s="49"/>
      <c r="AF640" s="73"/>
      <c r="AG640" s="33"/>
    </row>
    <row r="641" spans="1:64" ht="18" customHeight="1">
      <c r="B641" s="29"/>
      <c r="C641" s="30"/>
      <c r="D641" s="31"/>
      <c r="E641" s="30"/>
      <c r="F641" s="32"/>
      <c r="G641" s="220"/>
      <c r="H641" s="220"/>
      <c r="I641" s="220"/>
      <c r="J641" s="220"/>
      <c r="S641" s="220"/>
      <c r="T641" s="220"/>
      <c r="U641" s="220"/>
      <c r="X641" s="297" t="s">
        <v>191</v>
      </c>
      <c r="Y641" s="218"/>
      <c r="Z641" s="218"/>
      <c r="AA641" s="218"/>
      <c r="AB641" s="230"/>
      <c r="AC641" s="982" t="e">
        <f>ROUND((AC636-AD640-AC637),2)</f>
        <v>#REF!</v>
      </c>
      <c r="AD641" s="983"/>
      <c r="AE641" s="49"/>
      <c r="AF641" s="73"/>
      <c r="AG641" s="33"/>
    </row>
    <row r="642" spans="1:64" ht="18" customHeight="1">
      <c r="B642" s="35" t="s">
        <v>78</v>
      </c>
      <c r="C642" s="36"/>
      <c r="D642" s="36"/>
      <c r="E642" s="36"/>
      <c r="F642" s="36"/>
      <c r="G642" s="221"/>
      <c r="H642" s="221"/>
      <c r="I642" s="220"/>
      <c r="J642" s="220"/>
      <c r="S642" s="220"/>
      <c r="T642" s="220"/>
      <c r="U642" s="220"/>
      <c r="X642" s="298" t="s">
        <v>432</v>
      </c>
      <c r="Y642" s="299"/>
      <c r="Z642" s="280"/>
      <c r="AA642" s="206"/>
      <c r="AB642" s="231"/>
      <c r="AC642" s="63" t="e">
        <f>INT(AC641)</f>
        <v>#REF!</v>
      </c>
      <c r="AE642" s="62"/>
      <c r="AF642" s="80"/>
      <c r="AG642" s="33"/>
    </row>
    <row r="643" spans="1:64" ht="18" customHeight="1">
      <c r="B643" s="37"/>
      <c r="C643" s="38"/>
      <c r="D643" s="39"/>
      <c r="E643" s="38"/>
      <c r="F643" s="38"/>
      <c r="G643" s="202"/>
      <c r="H643" s="202"/>
      <c r="I643" s="220"/>
      <c r="J643" s="220"/>
      <c r="S643" s="220"/>
      <c r="T643" s="220"/>
      <c r="U643" s="220"/>
      <c r="X643" s="300" t="s">
        <v>192</v>
      </c>
      <c r="Y643" s="301"/>
      <c r="Z643" s="302"/>
      <c r="AA643" s="219"/>
      <c r="AB643" s="232"/>
      <c r="AC643" s="77" t="e">
        <f>ROUND((MOD(AC641,1)*4000),-2)</f>
        <v>#REF!</v>
      </c>
      <c r="AD643" s="45"/>
      <c r="AE643" s="45"/>
      <c r="AF643" s="81"/>
      <c r="AG643" s="33"/>
    </row>
    <row r="644" spans="1:64" ht="18" customHeight="1">
      <c r="B644" s="29"/>
      <c r="C644" s="30"/>
      <c r="D644" s="31"/>
      <c r="E644" s="30"/>
      <c r="F644" s="30"/>
      <c r="G644" s="220"/>
      <c r="H644" s="220"/>
      <c r="I644" s="220"/>
      <c r="J644" s="220"/>
      <c r="S644" s="220"/>
      <c r="T644" s="220"/>
      <c r="U644" s="220"/>
      <c r="Y644" s="221"/>
      <c r="Z644" s="303"/>
      <c r="AB644" s="233"/>
      <c r="AD644" s="82"/>
      <c r="AE644" s="82"/>
      <c r="AF644" s="84"/>
      <c r="AG644" s="33"/>
    </row>
    <row r="645" spans="1:64" ht="18" customHeight="1">
      <c r="B645" s="40" t="s">
        <v>79</v>
      </c>
      <c r="C645" s="41"/>
      <c r="D645" s="41"/>
      <c r="E645" s="41"/>
      <c r="AF645" s="101"/>
      <c r="AG645" s="33"/>
    </row>
    <row r="646" spans="1:64" s="10" customFormat="1" ht="18" customHeight="1">
      <c r="B646" s="237">
        <v>1</v>
      </c>
      <c r="C646" s="236">
        <v>2</v>
      </c>
      <c r="D646" s="236">
        <v>3</v>
      </c>
      <c r="E646" s="236">
        <v>4</v>
      </c>
      <c r="F646" s="670">
        <v>5</v>
      </c>
      <c r="G646" s="669">
        <v>6</v>
      </c>
      <c r="H646" s="237">
        <v>7</v>
      </c>
      <c r="I646" s="237">
        <v>8</v>
      </c>
      <c r="J646" s="670">
        <v>9</v>
      </c>
      <c r="K646" s="236">
        <v>10</v>
      </c>
      <c r="L646" s="236">
        <v>11</v>
      </c>
      <c r="M646" s="670">
        <v>12</v>
      </c>
      <c r="N646" s="669">
        <v>13</v>
      </c>
      <c r="O646" s="236">
        <v>14</v>
      </c>
      <c r="P646" s="237">
        <v>15</v>
      </c>
      <c r="Q646" s="236">
        <v>16</v>
      </c>
      <c r="R646" s="236">
        <v>17</v>
      </c>
      <c r="S646" s="236">
        <v>18</v>
      </c>
      <c r="T646" s="670">
        <v>19</v>
      </c>
      <c r="U646" s="669">
        <v>20</v>
      </c>
      <c r="V646" s="236">
        <v>21</v>
      </c>
      <c r="W646" s="237">
        <v>22</v>
      </c>
      <c r="X646" s="236">
        <v>23</v>
      </c>
      <c r="Y646" s="237">
        <v>24</v>
      </c>
      <c r="Z646" s="236">
        <v>25</v>
      </c>
      <c r="AA646" s="670">
        <v>26</v>
      </c>
      <c r="AB646" s="697">
        <v>27</v>
      </c>
      <c r="AC646" s="670">
        <v>28</v>
      </c>
      <c r="AD646" s="237">
        <v>29</v>
      </c>
      <c r="AE646" s="236">
        <v>30</v>
      </c>
      <c r="AF646" s="236">
        <v>31</v>
      </c>
      <c r="AG646" s="11"/>
      <c r="AH646" s="11"/>
      <c r="AI646" s="11"/>
      <c r="AJ646" s="11"/>
      <c r="AK646" s="11"/>
      <c r="AL646" s="11"/>
      <c r="AM646" s="11"/>
      <c r="AN646" s="11"/>
      <c r="AO646" s="11"/>
      <c r="AP646" s="11"/>
      <c r="AQ646" s="11"/>
      <c r="AR646" s="11"/>
      <c r="AS646" s="11"/>
      <c r="AT646" s="11"/>
      <c r="AU646" s="11"/>
      <c r="AV646" s="11"/>
      <c r="AW646" s="11"/>
      <c r="AX646" s="11"/>
      <c r="AY646" s="11"/>
      <c r="AZ646" s="11"/>
      <c r="BA646" s="11"/>
      <c r="BB646" s="11"/>
      <c r="BC646" s="11"/>
      <c r="BD646" s="11"/>
      <c r="BE646" s="11"/>
      <c r="BF646" s="11"/>
      <c r="BG646" s="11"/>
      <c r="BH646" s="11"/>
      <c r="BI646" s="11"/>
      <c r="BJ646" s="11"/>
      <c r="BK646" s="11"/>
      <c r="BL646" s="11"/>
    </row>
    <row r="647" spans="1:64" ht="18" customHeight="1">
      <c r="B647" s="48" t="e">
        <f>VLOOKUP(A628,#REF!,276,FALSE)</f>
        <v>#REF!</v>
      </c>
      <c r="C647" s="48" t="e">
        <f>VLOOKUP(A628,#REF!,278,FALSE)</f>
        <v>#REF!</v>
      </c>
      <c r="D647" s="48" t="e">
        <f>VLOOKUP(A628,#REF!,280,FALSE)</f>
        <v>#REF!</v>
      </c>
      <c r="E647" s="48" t="e">
        <f>VLOOKUP(A628,#REF!,282,FALSE)</f>
        <v>#REF!</v>
      </c>
      <c r="F647" s="48" t="e">
        <f>VLOOKUP(A628,#REF!,284,FALSE)</f>
        <v>#REF!</v>
      </c>
      <c r="G647" s="48" t="e">
        <f>VLOOKUP(A628,#REF!,286,FALSE)</f>
        <v>#REF!</v>
      </c>
      <c r="H647" s="48" t="e">
        <f>VLOOKUP(A628,#REF!,288,FALSE)</f>
        <v>#REF!</v>
      </c>
      <c r="I647" s="48" t="e">
        <f>VLOOKUP(A628,#REF!,290,FALSE)</f>
        <v>#REF!</v>
      </c>
      <c r="J647" s="48" t="e">
        <f>VLOOKUP(A628,#REF!,292,FALSE)</f>
        <v>#REF!</v>
      </c>
      <c r="K647" s="48" t="e">
        <f>VLOOKUP(A628,#REF!,294,FALSE)</f>
        <v>#REF!</v>
      </c>
      <c r="L647" s="48" t="e">
        <f>VLOOKUP(A628,#REF!,296,FALSE)</f>
        <v>#REF!</v>
      </c>
      <c r="M647" s="48" t="e">
        <f>VLOOKUP(A628,#REF!,298,FALSE)</f>
        <v>#REF!</v>
      </c>
      <c r="N647" s="48" t="e">
        <f>VLOOKUP(A628,#REF!,300,FALSE)</f>
        <v>#REF!</v>
      </c>
      <c r="O647" s="48" t="e">
        <f>VLOOKUP(A628,#REF!,302,FALSE)</f>
        <v>#REF!</v>
      </c>
      <c r="P647" s="48" t="e">
        <f>VLOOKUP(A628,#REF!,304,FALSE)</f>
        <v>#REF!</v>
      </c>
      <c r="Q647" s="48" t="e">
        <f>VLOOKUP(A628,#REF!,306,FALSE)</f>
        <v>#REF!</v>
      </c>
      <c r="R647" s="48" t="e">
        <f>VLOOKUP(A628,#REF!,308,FALSE)</f>
        <v>#REF!</v>
      </c>
      <c r="S647" s="48" t="e">
        <f>VLOOKUP(A628,#REF!,310,FALSE)</f>
        <v>#REF!</v>
      </c>
      <c r="T647" s="48" t="e">
        <f>VLOOKUP(A628,#REF!,312,FALSE)</f>
        <v>#REF!</v>
      </c>
      <c r="U647" s="48" t="e">
        <f>VLOOKUP(A628,#REF!,314,FALSE)</f>
        <v>#REF!</v>
      </c>
      <c r="V647" s="48" t="e">
        <f>VLOOKUP(A628,#REF!,316,FALSE)</f>
        <v>#REF!</v>
      </c>
      <c r="W647" s="48" t="e">
        <f>VLOOKUP(A628,#REF!,318,FALSE)</f>
        <v>#REF!</v>
      </c>
      <c r="X647" s="48" t="e">
        <f>VLOOKUP(A628,#REF!,320,FALSE)</f>
        <v>#REF!</v>
      </c>
      <c r="Y647" s="48" t="e">
        <f>VLOOKUP(A628,#REF!,322,FALSE)</f>
        <v>#REF!</v>
      </c>
      <c r="Z647" s="48" t="e">
        <f>VLOOKUP(A628,#REF!,324,FALSE)</f>
        <v>#REF!</v>
      </c>
      <c r="AA647" s="48" t="e">
        <f>VLOOKUP(A628,#REF!,326,FALSE)</f>
        <v>#REF!</v>
      </c>
      <c r="AB647" s="48" t="e">
        <f>VLOOKUP(A628,#REF!,328,FALSE)</f>
        <v>#REF!</v>
      </c>
      <c r="AC647" s="48" t="e">
        <f>VLOOKUP(A628,#REF!,330,FALSE)</f>
        <v>#REF!</v>
      </c>
      <c r="AD647" s="48" t="e">
        <f>VLOOKUP(A628,#REF!,332,FALSE)</f>
        <v>#REF!</v>
      </c>
      <c r="AE647" s="48" t="e">
        <f>VLOOKUP(A628,#REF!,334,FALSE)</f>
        <v>#REF!</v>
      </c>
      <c r="AF647" s="48" t="e">
        <f>VLOOKUP(A628,#REF!,336,FALSE)</f>
        <v>#REF!</v>
      </c>
      <c r="AG647" s="33"/>
    </row>
    <row r="648" spans="1:64" s="116" customFormat="1" ht="18" customHeight="1">
      <c r="B648" s="48" t="e">
        <f>VLOOKUP(A628,#REF!,53,FALSE)</f>
        <v>#REF!</v>
      </c>
      <c r="C648" s="48" t="e">
        <f>VLOOKUP(A628,#REF!,54,FALSE)</f>
        <v>#REF!</v>
      </c>
      <c r="D648" s="48" t="e">
        <f>VLOOKUP(A628,#REF!,55,FALSE)</f>
        <v>#REF!</v>
      </c>
      <c r="E648" s="48" t="e">
        <f>VLOOKUP(A628,#REF!,56,FALSE)</f>
        <v>#REF!</v>
      </c>
      <c r="F648" s="48" t="e">
        <f>VLOOKUP(A628,#REF!,57,FALSE)</f>
        <v>#REF!</v>
      </c>
      <c r="G648" s="48" t="e">
        <f>VLOOKUP(A628,#REF!,58,FALSE)</f>
        <v>#REF!</v>
      </c>
      <c r="H648" s="48" t="e">
        <f>VLOOKUP(A628,#REF!,59,FALSE)</f>
        <v>#REF!</v>
      </c>
      <c r="I648" s="48" t="e">
        <f>VLOOKUP(A628,#REF!,60,FALSE)</f>
        <v>#REF!</v>
      </c>
      <c r="J648" s="48" t="e">
        <f>VLOOKUP(A628,#REF!,61,FALSE)</f>
        <v>#REF!</v>
      </c>
      <c r="K648" s="48" t="e">
        <f>VLOOKUP(A628,#REF!,62,FALSE)</f>
        <v>#REF!</v>
      </c>
      <c r="L648" s="48" t="e">
        <f>VLOOKUP(A628,#REF!,63,FALSE)</f>
        <v>#REF!</v>
      </c>
      <c r="M648" s="48" t="e">
        <f>VLOOKUP(A628,#REF!,64,FALSE)</f>
        <v>#REF!</v>
      </c>
      <c r="N648" s="48" t="e">
        <f>VLOOKUP(A628,#REF!,65,FALSE)</f>
        <v>#REF!</v>
      </c>
      <c r="O648" s="48" t="e">
        <f>VLOOKUP(A628,#REF!,66,FALSE)</f>
        <v>#REF!</v>
      </c>
      <c r="P648" s="48" t="e">
        <f>VLOOKUP(A628,#REF!,67,FALSE)</f>
        <v>#REF!</v>
      </c>
      <c r="Q648" s="48" t="e">
        <f>VLOOKUP(A628,#REF!,68,FALSE)</f>
        <v>#REF!</v>
      </c>
      <c r="R648" s="48" t="e">
        <f>VLOOKUP(A628,#REF!,69,FALSE)</f>
        <v>#REF!</v>
      </c>
      <c r="S648" s="48" t="e">
        <f>VLOOKUP(A628,#REF!,70,FALSE)</f>
        <v>#REF!</v>
      </c>
      <c r="T648" s="48" t="e">
        <f>VLOOKUP(A628,#REF!,71,FALSE)</f>
        <v>#REF!</v>
      </c>
      <c r="U648" s="48" t="e">
        <f>VLOOKUP(A628,#REF!,72,FALSE)</f>
        <v>#REF!</v>
      </c>
      <c r="V648" s="48" t="e">
        <f>VLOOKUP(A628,#REF!,73,FALSE)</f>
        <v>#REF!</v>
      </c>
      <c r="W648" s="48" t="e">
        <f>VLOOKUP(A628,#REF!,74,FALSE)</f>
        <v>#REF!</v>
      </c>
      <c r="X648" s="48" t="e">
        <f>VLOOKUP(A628,#REF!,75,FALSE)</f>
        <v>#REF!</v>
      </c>
      <c r="Y648" s="48" t="e">
        <f>VLOOKUP(A628,#REF!,76,FALSE)</f>
        <v>#REF!</v>
      </c>
      <c r="Z648" s="48" t="e">
        <f>VLOOKUP(A628,#REF!,77,FALSE)</f>
        <v>#REF!</v>
      </c>
      <c r="AA648" s="48" t="e">
        <f>VLOOKUP(A628,#REF!,78,FALSE)</f>
        <v>#REF!</v>
      </c>
      <c r="AB648" s="48" t="e">
        <f>VLOOKUP(A628,#REF!,79,FALSE)</f>
        <v>#REF!</v>
      </c>
      <c r="AC648" s="48" t="e">
        <f>VLOOKUP(A628,#REF!,80,FALSE)</f>
        <v>#REF!</v>
      </c>
      <c r="AD648" s="48" t="e">
        <f>VLOOKUP(A628,#REF!,81,FALSE)</f>
        <v>#REF!</v>
      </c>
      <c r="AE648" s="48" t="e">
        <f>VLOOKUP(A628,#REF!,82,FALSE)</f>
        <v>#REF!</v>
      </c>
      <c r="AF648" s="48" t="e">
        <f>VLOOKUP(A628,#REF!,83,FALSE)</f>
        <v>#REF!</v>
      </c>
      <c r="AG648" s="117"/>
      <c r="AH648" s="117"/>
      <c r="AI648" s="117"/>
      <c r="AJ648" s="117"/>
      <c r="AK648" s="117"/>
      <c r="AL648" s="117"/>
      <c r="AM648" s="117"/>
      <c r="AN648" s="117"/>
      <c r="AO648" s="117"/>
      <c r="AP648" s="117"/>
      <c r="AQ648" s="117"/>
      <c r="AR648" s="117"/>
      <c r="AS648" s="117"/>
      <c r="AT648" s="117"/>
      <c r="AU648" s="117"/>
      <c r="AV648" s="117"/>
      <c r="AW648" s="117"/>
      <c r="AX648" s="117"/>
      <c r="AY648" s="117"/>
      <c r="AZ648" s="117"/>
      <c r="BA648" s="117"/>
      <c r="BB648" s="117"/>
      <c r="BC648" s="117"/>
      <c r="BD648" s="117"/>
      <c r="BE648" s="117"/>
      <c r="BF648" s="117"/>
      <c r="BG648" s="117"/>
      <c r="BH648" s="117"/>
      <c r="BI648" s="117"/>
      <c r="BJ648" s="117"/>
      <c r="BK648" s="117"/>
      <c r="BL648" s="117"/>
    </row>
    <row r="649" spans="1:64" s="65" customFormat="1" ht="18" customHeight="1">
      <c r="B649" s="48" t="e">
        <f>VLOOKUP(A628,#REF!,277,FALSE)</f>
        <v>#REF!</v>
      </c>
      <c r="C649" s="48" t="e">
        <f>VLOOKUP(A628,#REF!,279,FALSE)</f>
        <v>#REF!</v>
      </c>
      <c r="D649" s="48" t="e">
        <f>VLOOKUP(A628,#REF!,281,FALSE)</f>
        <v>#REF!</v>
      </c>
      <c r="E649" s="48" t="e">
        <f>VLOOKUP(A628,#REF!,283,FALSE)</f>
        <v>#REF!</v>
      </c>
      <c r="F649" s="48" t="e">
        <f>VLOOKUP(A628,#REF!,285,FALSE)</f>
        <v>#REF!</v>
      </c>
      <c r="G649" s="48" t="e">
        <f>VLOOKUP(A628,#REF!,287,FALSE)</f>
        <v>#REF!</v>
      </c>
      <c r="H649" s="48" t="e">
        <f>VLOOKUP(A628,#REF!,289,FALSE)</f>
        <v>#REF!</v>
      </c>
      <c r="I649" s="48" t="e">
        <f>VLOOKUP(A628,#REF!,291,FALSE)</f>
        <v>#REF!</v>
      </c>
      <c r="J649" s="48" t="e">
        <f>VLOOKUP(A628,#REF!,293,FALSE)</f>
        <v>#REF!</v>
      </c>
      <c r="K649" s="48" t="e">
        <f>VLOOKUP(A628,#REF!,295,FALSE)</f>
        <v>#REF!</v>
      </c>
      <c r="L649" s="48" t="e">
        <f>VLOOKUP(A628,#REF!,297,FALSE)</f>
        <v>#REF!</v>
      </c>
      <c r="M649" s="48" t="e">
        <f>VLOOKUP(A628,#REF!,299,FALSE)</f>
        <v>#REF!</v>
      </c>
      <c r="N649" s="48" t="e">
        <f>VLOOKUP(A628,#REF!,301,FALSE)</f>
        <v>#REF!</v>
      </c>
      <c r="O649" s="48" t="e">
        <f>VLOOKUP(A628,#REF!,303,FALSE)</f>
        <v>#REF!</v>
      </c>
      <c r="P649" s="48" t="e">
        <f>VLOOKUP(A628,#REF!,305,FALSE)</f>
        <v>#REF!</v>
      </c>
      <c r="Q649" s="48" t="e">
        <f>VLOOKUP(A628,#REF!,307,FALSE)</f>
        <v>#REF!</v>
      </c>
      <c r="R649" s="48" t="e">
        <f>VLOOKUP(A628,#REF!,309,FALSE)</f>
        <v>#REF!</v>
      </c>
      <c r="S649" s="48" t="e">
        <f>VLOOKUP(A628,#REF!,311,FALSE)</f>
        <v>#REF!</v>
      </c>
      <c r="T649" s="48" t="e">
        <f>VLOOKUP(A628,#REF!,313,FALSE)</f>
        <v>#REF!</v>
      </c>
      <c r="U649" s="48" t="e">
        <f>VLOOKUP(A628,#REF!,315,FALSE)</f>
        <v>#REF!</v>
      </c>
      <c r="V649" s="48" t="e">
        <f>VLOOKUP(A628,#REF!,317,FALSE)</f>
        <v>#REF!</v>
      </c>
      <c r="W649" s="48" t="e">
        <f>VLOOKUP(A628,#REF!,319,FALSE)</f>
        <v>#REF!</v>
      </c>
      <c r="X649" s="48" t="e">
        <f>VLOOKUP(A628,#REF!,321,FALSE)</f>
        <v>#REF!</v>
      </c>
      <c r="Y649" s="48" t="e">
        <f>VLOOKUP(A628,#REF!,323,FALSE)</f>
        <v>#REF!</v>
      </c>
      <c r="Z649" s="48" t="e">
        <f>VLOOKUP(A628,#REF!,325,FALSE)</f>
        <v>#REF!</v>
      </c>
      <c r="AA649" s="48" t="e">
        <f>VLOOKUP(A628,#REF!,327,FALSE)</f>
        <v>#REF!</v>
      </c>
      <c r="AB649" s="48" t="e">
        <f>VLOOKUP(A628,#REF!,329,FALSE)</f>
        <v>#REF!</v>
      </c>
      <c r="AC649" s="48" t="e">
        <f>VLOOKUP(A628,#REF!,331,FALSE)</f>
        <v>#REF!</v>
      </c>
      <c r="AD649" s="48" t="e">
        <f>VLOOKUP(A628,#REF!,333,FALSE)</f>
        <v>#REF!</v>
      </c>
      <c r="AE649" s="48" t="e">
        <f>VLOOKUP(A628,#REF!,335,FALSE)</f>
        <v>#REF!</v>
      </c>
      <c r="AF649" s="48" t="e">
        <f>VLOOKUP(A628,#REF!,337,FALSE)</f>
        <v>#REF!</v>
      </c>
      <c r="AG649" s="64"/>
      <c r="AH649" s="64"/>
      <c r="AI649" s="64"/>
      <c r="AJ649" s="64"/>
      <c r="AK649" s="64"/>
      <c r="AL649" s="64"/>
      <c r="AM649" s="64"/>
      <c r="AN649" s="64"/>
      <c r="AO649" s="64"/>
      <c r="AP649" s="64"/>
      <c r="AQ649" s="64"/>
      <c r="AR649" s="64"/>
      <c r="AS649" s="64"/>
      <c r="AT649" s="64"/>
      <c r="AU649" s="64"/>
      <c r="AV649" s="64"/>
      <c r="AW649" s="64"/>
      <c r="AX649" s="64"/>
      <c r="AY649" s="64"/>
      <c r="AZ649" s="64"/>
      <c r="BA649" s="64"/>
      <c r="BB649" s="64"/>
      <c r="BC649" s="64"/>
      <c r="BD649" s="64"/>
      <c r="BE649" s="64"/>
      <c r="BF649" s="64"/>
      <c r="BG649" s="64"/>
      <c r="BH649" s="64"/>
      <c r="BI649" s="64"/>
      <c r="BJ649" s="64"/>
      <c r="BK649" s="64"/>
      <c r="BL649" s="64"/>
    </row>
    <row r="650" spans="1:64" s="65" customFormat="1" ht="18" customHeight="1">
      <c r="B650" s="980"/>
      <c r="C650" s="980"/>
      <c r="D650" s="980"/>
      <c r="E650" s="980"/>
      <c r="F650" s="980"/>
      <c r="G650" s="980"/>
      <c r="H650" s="980"/>
      <c r="I650" s="980"/>
      <c r="J650" s="980"/>
      <c r="K650" s="980"/>
      <c r="L650" s="980"/>
      <c r="M650" s="980"/>
      <c r="N650" s="980"/>
      <c r="O650" s="980"/>
      <c r="P650" s="980"/>
      <c r="Q650" s="980"/>
      <c r="R650" s="980"/>
      <c r="S650" s="980"/>
      <c r="T650" s="980"/>
      <c r="U650" s="980"/>
      <c r="V650" s="980"/>
      <c r="W650" s="980"/>
      <c r="X650" s="980"/>
      <c r="Y650" s="980"/>
      <c r="Z650" s="980"/>
      <c r="AA650" s="980"/>
      <c r="AB650" s="980"/>
      <c r="AC650" s="980"/>
      <c r="AD650" s="980"/>
      <c r="AE650" s="980"/>
      <c r="AF650" s="980"/>
      <c r="AG650" s="64"/>
      <c r="AH650" s="64"/>
      <c r="AI650" s="64"/>
      <c r="AJ650" s="64"/>
      <c r="AK650" s="64"/>
      <c r="AL650" s="64"/>
      <c r="AM650" s="64"/>
      <c r="AN650" s="64"/>
      <c r="AO650" s="64"/>
      <c r="AP650" s="64"/>
      <c r="AQ650" s="64"/>
      <c r="AR650" s="64"/>
      <c r="AS650" s="64"/>
      <c r="AT650" s="64"/>
      <c r="AU650" s="64"/>
      <c r="AV650" s="64"/>
      <c r="AW650" s="64"/>
      <c r="AX650" s="64"/>
      <c r="AY650" s="64"/>
      <c r="AZ650" s="64"/>
      <c r="BA650" s="64"/>
      <c r="BB650" s="64"/>
      <c r="BC650" s="64"/>
      <c r="BD650" s="64"/>
      <c r="BE650" s="64"/>
      <c r="BF650" s="64"/>
      <c r="BG650" s="64"/>
      <c r="BH650" s="64"/>
      <c r="BI650" s="64"/>
      <c r="BJ650" s="64"/>
      <c r="BK650" s="64"/>
      <c r="BL650" s="64"/>
    </row>
    <row r="651" spans="1:64" ht="18" customHeight="1">
      <c r="B651" s="880" t="s">
        <v>826</v>
      </c>
      <c r="C651" s="880"/>
      <c r="D651" s="880"/>
      <c r="E651" s="880"/>
      <c r="F651" s="880"/>
      <c r="G651" s="880"/>
      <c r="H651" s="880"/>
      <c r="I651" s="880"/>
      <c r="J651" s="880"/>
      <c r="K651" s="880"/>
      <c r="L651" s="880"/>
      <c r="M651" s="880"/>
      <c r="N651" s="880"/>
      <c r="O651" s="880"/>
      <c r="P651" s="880"/>
      <c r="Q651" s="880"/>
      <c r="R651" s="880"/>
      <c r="S651" s="880"/>
      <c r="T651" s="880"/>
      <c r="U651" s="880"/>
      <c r="V651" s="880"/>
      <c r="W651" s="880"/>
      <c r="X651" s="880"/>
      <c r="Y651" s="880"/>
      <c r="Z651" s="880"/>
      <c r="AA651" s="880"/>
      <c r="AB651" s="880"/>
      <c r="AC651" s="880"/>
      <c r="AD651" s="880"/>
      <c r="AE651" s="880"/>
      <c r="AF651" s="880"/>
      <c r="AG651" s="33"/>
    </row>
    <row r="652" spans="1:64" ht="18" customHeight="1">
      <c r="B652" s="15" t="s">
        <v>80</v>
      </c>
      <c r="C652" s="16"/>
      <c r="D652" s="16"/>
      <c r="E652" s="16"/>
      <c r="F652" s="16"/>
      <c r="G652" s="216"/>
      <c r="H652" s="201"/>
      <c r="I652" s="201"/>
      <c r="J652" s="201"/>
      <c r="K652" s="202"/>
      <c r="L652" s="201"/>
      <c r="M652" s="201"/>
      <c r="N652" s="201"/>
      <c r="O652" s="270"/>
      <c r="P652" s="270"/>
      <c r="Q652" s="201"/>
      <c r="R652" s="201"/>
      <c r="S652" s="201"/>
      <c r="T652" s="201"/>
      <c r="U652" s="201"/>
      <c r="V652" s="201"/>
      <c r="W652" s="270"/>
      <c r="X652" s="984" t="str">
        <f>X627</f>
        <v>វិច្ឆិកា ឆ្នាំ ២០២៣</v>
      </c>
      <c r="Y652" s="985"/>
      <c r="Z652" s="985"/>
      <c r="AA652" s="985"/>
      <c r="AB652" s="985"/>
      <c r="AC652" s="985"/>
      <c r="AD652" s="985"/>
      <c r="AE652" s="985"/>
      <c r="AF652" s="986"/>
      <c r="AG652" s="33"/>
    </row>
    <row r="653" spans="1:64" ht="18" customHeight="1">
      <c r="A653" s="140" t="e">
        <f>#REF!</f>
        <v>#REF!</v>
      </c>
      <c r="B653" s="20" t="s">
        <v>176</v>
      </c>
      <c r="C653" s="3"/>
      <c r="D653" s="3"/>
      <c r="E653" s="3"/>
      <c r="F653" s="3"/>
      <c r="G653" s="217"/>
      <c r="H653" s="271"/>
      <c r="I653" s="217"/>
      <c r="J653" s="271"/>
      <c r="K653" s="991" t="e">
        <f>VLOOKUP(A653,'Payroll master 总表'!B:AY,3,FALSE)</f>
        <v>#REF!</v>
      </c>
      <c r="L653" s="992"/>
      <c r="M653" s="992"/>
      <c r="N653" s="993"/>
      <c r="O653" s="272" t="s">
        <v>183</v>
      </c>
      <c r="P653" s="273"/>
      <c r="Q653" s="203"/>
      <c r="R653" s="203"/>
      <c r="S653" s="203"/>
      <c r="T653" s="994" t="e">
        <f>#REF!</f>
        <v>#REF!</v>
      </c>
      <c r="U653" s="994"/>
      <c r="V653" s="217"/>
      <c r="W653" s="274"/>
      <c r="X653" s="275" t="s">
        <v>279</v>
      </c>
      <c r="Y653" s="203"/>
      <c r="Z653" s="203"/>
      <c r="AA653" s="203"/>
      <c r="AB653" s="227"/>
      <c r="AC653" s="75"/>
      <c r="AD653" s="139" t="e">
        <f>VLOOKUP(A653,'Payroll master 总表'!B:AY,39,FALSE)</f>
        <v>#REF!</v>
      </c>
      <c r="AE653" s="23" t="s">
        <v>82</v>
      </c>
      <c r="AF653" s="244"/>
      <c r="AG653" s="33"/>
    </row>
    <row r="654" spans="1:64" ht="18" customHeight="1">
      <c r="B654" s="55" t="s">
        <v>177</v>
      </c>
      <c r="C654" s="28"/>
      <c r="D654" s="28"/>
      <c r="E654" s="28"/>
      <c r="F654" s="21"/>
      <c r="G654" s="206"/>
      <c r="H654" s="206"/>
      <c r="I654" s="206"/>
      <c r="J654" s="206"/>
      <c r="K654" s="995" t="e">
        <f>VLOOKUP(A653,'Payroll master 总表'!B:AY,1,FALSE)</f>
        <v>#REF!</v>
      </c>
      <c r="L654" s="996"/>
      <c r="M654" s="206"/>
      <c r="N654" s="208"/>
      <c r="O654" s="276" t="s">
        <v>184</v>
      </c>
      <c r="P654" s="273"/>
      <c r="Q654" s="218"/>
      <c r="R654" s="218"/>
      <c r="S654" s="218"/>
      <c r="U654" s="222" t="e">
        <f>VLOOKUP(A653,'Payroll master 总表'!B:AY,15,FALSE)</f>
        <v>#REF!</v>
      </c>
      <c r="V654" s="222"/>
      <c r="W654" s="208"/>
      <c r="X654" s="278" t="s">
        <v>187</v>
      </c>
      <c r="Y654" s="218"/>
      <c r="Z654" s="218"/>
      <c r="AA654" s="218"/>
      <c r="AB654" s="209"/>
      <c r="AC654" s="26"/>
      <c r="AD654" s="139" t="e">
        <f>VLOOKUP(A653,'Payroll master 总表'!B:AY,35,FALSE)</f>
        <v>#REF!</v>
      </c>
      <c r="AE654" s="23" t="s">
        <v>82</v>
      </c>
      <c r="AF654" s="103"/>
      <c r="AG654" s="33"/>
    </row>
    <row r="655" spans="1:64" ht="18" customHeight="1">
      <c r="B655" s="24" t="s">
        <v>178</v>
      </c>
      <c r="C655" s="22"/>
      <c r="D655" s="25"/>
      <c r="E655" s="21"/>
      <c r="F655" s="21"/>
      <c r="G655" s="206"/>
      <c r="H655" s="206"/>
      <c r="I655" s="206"/>
      <c r="J655" s="206"/>
      <c r="K655" s="995" t="e">
        <f>VLOOKUP(A653,'Payroll master 总表'!B:AY,5,FALSE)</f>
        <v>#REF!</v>
      </c>
      <c r="L655" s="996"/>
      <c r="M655" s="206"/>
      <c r="N655" s="208"/>
      <c r="O655" s="205" t="s">
        <v>198</v>
      </c>
      <c r="P655" s="273"/>
      <c r="Q655" s="218"/>
      <c r="R655" s="218"/>
      <c r="S655" s="218"/>
      <c r="T655" s="206"/>
      <c r="U655" s="997" t="e">
        <f>VLOOKUP(A653,'Payroll master 总表'!B:AY,8,FALSE)</f>
        <v>#REF!</v>
      </c>
      <c r="V655" s="997"/>
      <c r="W655" s="998"/>
      <c r="X655" s="278" t="s">
        <v>185</v>
      </c>
      <c r="Y655" s="218"/>
      <c r="Z655" s="218"/>
      <c r="AA655" s="218"/>
      <c r="AB655" s="209"/>
      <c r="AC655" s="26"/>
      <c r="AD655" s="139" t="e">
        <f>VLOOKUP(A653,'Payroll master 总表'!B:AY,34,FALSE)</f>
        <v>#REF!</v>
      </c>
      <c r="AE655" s="23" t="s">
        <v>82</v>
      </c>
      <c r="AF655" s="103"/>
      <c r="AG655" s="33"/>
    </row>
    <row r="656" spans="1:64" ht="18" customHeight="1">
      <c r="B656" s="58"/>
      <c r="C656" s="28"/>
      <c r="D656" s="28"/>
      <c r="E656" s="28"/>
      <c r="F656" s="28"/>
      <c r="G656" s="206"/>
      <c r="H656" s="206"/>
      <c r="I656" s="206"/>
      <c r="J656" s="206"/>
      <c r="K656" s="280"/>
      <c r="L656" s="281" t="s">
        <v>76</v>
      </c>
      <c r="M656" s="206"/>
      <c r="N656" s="208"/>
      <c r="O656" s="278" t="s">
        <v>199</v>
      </c>
      <c r="P656" s="273"/>
      <c r="Q656" s="218"/>
      <c r="R656" s="218"/>
      <c r="S656" s="218"/>
      <c r="T656" s="218"/>
      <c r="U656" s="218"/>
      <c r="V656" s="218"/>
      <c r="W656" s="230"/>
      <c r="X656" s="278" t="s">
        <v>753</v>
      </c>
      <c r="Y656" s="218"/>
      <c r="Z656" s="218"/>
      <c r="AA656" s="218"/>
      <c r="AB656" s="209"/>
      <c r="AC656" s="26"/>
      <c r="AD656" s="139" t="e">
        <f>VLOOKUP(A653,'Payroll master 总表'!B:AY,33,FALSE)</f>
        <v>#REF!</v>
      </c>
      <c r="AE656" s="23" t="s">
        <v>82</v>
      </c>
      <c r="AF656" s="103"/>
      <c r="AG656" s="33"/>
    </row>
    <row r="657" spans="2:64" ht="18" customHeight="1">
      <c r="B657" s="54" t="s">
        <v>196</v>
      </c>
      <c r="C657" s="28"/>
      <c r="D657" s="28"/>
      <c r="E657" s="28"/>
      <c r="F657" s="28"/>
      <c r="G657" s="206"/>
      <c r="H657" s="206"/>
      <c r="I657" s="206"/>
      <c r="J657" s="206"/>
      <c r="K657" s="280"/>
      <c r="L657" s="282" t="e">
        <f>VLOOKUP(A653,'Payroll master 总表'!B:AY,18,FALSE)</f>
        <v>#REF!</v>
      </c>
      <c r="M657" s="206"/>
      <c r="N657" s="208"/>
      <c r="O657" s="283"/>
      <c r="P657" s="273"/>
      <c r="Q657" s="223"/>
      <c r="R657" s="987" t="e">
        <f>U654/26*L657</f>
        <v>#REF!</v>
      </c>
      <c r="S657" s="987"/>
      <c r="T657" s="284" t="s">
        <v>82</v>
      </c>
      <c r="U657" s="223"/>
      <c r="V657" s="223"/>
      <c r="W657" s="285"/>
      <c r="X657" s="278" t="s">
        <v>186</v>
      </c>
      <c r="Y657" s="218"/>
      <c r="Z657" s="218"/>
      <c r="AA657" s="218"/>
      <c r="AB657" s="209"/>
      <c r="AC657" s="26"/>
      <c r="AD657" s="139" t="e">
        <f>VLOOKUP(A653,'Payroll master 总表'!B:AY,37,FALSE)+'Payroll master 总表'!AM34</f>
        <v>#REF!</v>
      </c>
      <c r="AE657" s="23" t="s">
        <v>82</v>
      </c>
      <c r="AF657" s="103"/>
      <c r="AG657" s="33"/>
    </row>
    <row r="658" spans="2:64" ht="18" customHeight="1">
      <c r="B658" s="27" t="s">
        <v>528</v>
      </c>
      <c r="C658" s="28"/>
      <c r="D658" s="28"/>
      <c r="E658" s="28"/>
      <c r="F658" s="28"/>
      <c r="G658" s="206"/>
      <c r="H658" s="206"/>
      <c r="I658" s="206"/>
      <c r="J658" s="206"/>
      <c r="K658" s="280"/>
      <c r="L658" s="282" t="e">
        <f>VLOOKUP(A653,'Payroll master 总表'!B:AY,21,FALSE)</f>
        <v>#REF!</v>
      </c>
      <c r="M658" s="206"/>
      <c r="N658" s="208"/>
      <c r="O658" s="283"/>
      <c r="P658" s="273"/>
      <c r="Q658" s="223"/>
      <c r="R658" s="987" t="e">
        <f>VLOOKUP(A653,'Payroll master 总表'!B:AY,29,FALSE)</f>
        <v>#REF!</v>
      </c>
      <c r="S658" s="987"/>
      <c r="T658" s="284" t="s">
        <v>82</v>
      </c>
      <c r="U658" s="223"/>
      <c r="V658" s="223"/>
      <c r="W658" s="285"/>
      <c r="X658" s="278" t="s">
        <v>455</v>
      </c>
      <c r="Y658" s="218"/>
      <c r="Z658" s="218"/>
      <c r="AA658" s="218"/>
      <c r="AB658" s="209"/>
      <c r="AC658" s="26"/>
      <c r="AD658" s="139" t="e">
        <f>VLOOKUP(A653,'Payroll master 总表'!B:AY,32,FALSE)</f>
        <v>#REF!</v>
      </c>
      <c r="AE658" s="23" t="s">
        <v>82</v>
      </c>
      <c r="AF658" s="103"/>
      <c r="AG658" s="33"/>
    </row>
    <row r="659" spans="2:64" ht="18" customHeight="1">
      <c r="B659" s="58" t="s">
        <v>534</v>
      </c>
      <c r="C659" s="28"/>
      <c r="D659" s="28"/>
      <c r="E659" s="28"/>
      <c r="F659" s="28"/>
      <c r="G659" s="206"/>
      <c r="H659" s="206"/>
      <c r="I659" s="206"/>
      <c r="J659" s="206"/>
      <c r="K659" s="280"/>
      <c r="L659" s="282" t="e">
        <f>VLOOKUP(A653,'Payroll master 总表'!B:AY,20,FALSE)</f>
        <v>#REF!</v>
      </c>
      <c r="M659" s="206"/>
      <c r="N659" s="208"/>
      <c r="O659" s="283"/>
      <c r="P659" s="273"/>
      <c r="Q659" s="223"/>
      <c r="R659" s="987" t="e">
        <f>VLOOKUP(A653,'Payroll master 总表'!B:AY,27,FALSE)</f>
        <v>#REF!</v>
      </c>
      <c r="S659" s="987"/>
      <c r="T659" s="284" t="s">
        <v>82</v>
      </c>
      <c r="U659" s="223"/>
      <c r="V659" s="223"/>
      <c r="W659" s="285"/>
      <c r="X659" s="278" t="s">
        <v>189</v>
      </c>
      <c r="Y659" s="218"/>
      <c r="Z659" s="218"/>
      <c r="AA659" s="218"/>
      <c r="AB659" s="209"/>
      <c r="AC659" s="26"/>
      <c r="AD659" s="139" t="e">
        <f>VLOOKUP(A653,'Payroll master 总表'!B:AY,31,FALSE)</f>
        <v>#REF!</v>
      </c>
      <c r="AE659" s="23" t="s">
        <v>82</v>
      </c>
      <c r="AF659" s="103"/>
      <c r="AG659" s="33"/>
    </row>
    <row r="660" spans="2:64" ht="18" customHeight="1">
      <c r="B660" s="58" t="s">
        <v>195</v>
      </c>
      <c r="C660" s="28"/>
      <c r="D660" s="28"/>
      <c r="E660" s="28"/>
      <c r="F660" s="28"/>
      <c r="G660" s="206"/>
      <c r="H660" s="206"/>
      <c r="I660" s="206"/>
      <c r="J660" s="206"/>
      <c r="K660" s="280"/>
      <c r="L660" s="282" t="e">
        <f>VLOOKUP(A653,'Payroll master 总表'!B:AY,17,FALSE)</f>
        <v>#REF!</v>
      </c>
      <c r="M660" s="206"/>
      <c r="N660" s="208"/>
      <c r="O660" s="283"/>
      <c r="P660" s="273"/>
      <c r="Q660" s="223"/>
      <c r="R660" s="987" t="e">
        <f>U654/26*L660</f>
        <v>#REF!</v>
      </c>
      <c r="S660" s="987"/>
      <c r="T660" s="284" t="s">
        <v>82</v>
      </c>
      <c r="U660" s="223"/>
      <c r="V660" s="223"/>
      <c r="W660" s="285"/>
      <c r="X660" s="278" t="s">
        <v>188</v>
      </c>
      <c r="Y660" s="218"/>
      <c r="Z660" s="218"/>
      <c r="AA660" s="218"/>
      <c r="AB660" s="209"/>
      <c r="AC660" s="26"/>
      <c r="AD660" s="139" t="e">
        <f>VLOOKUP(A653,'Payroll master 总表'!B:AY,36,FALSE)</f>
        <v>#REF!</v>
      </c>
      <c r="AE660" s="23" t="s">
        <v>82</v>
      </c>
      <c r="AF660" s="103"/>
      <c r="AG660" s="33"/>
    </row>
    <row r="661" spans="2:64" ht="18" customHeight="1">
      <c r="B661" s="27" t="s">
        <v>179</v>
      </c>
      <c r="C661" s="28"/>
      <c r="D661" s="28"/>
      <c r="E661" s="28"/>
      <c r="F661" s="28"/>
      <c r="G661" s="218"/>
      <c r="H661" s="218"/>
      <c r="I661" s="218"/>
      <c r="J661" s="206"/>
      <c r="K661" s="280"/>
      <c r="L661" s="286"/>
      <c r="M661" s="206"/>
      <c r="N661" s="208"/>
      <c r="O661" s="283"/>
      <c r="P661" s="273"/>
      <c r="Q661" s="223"/>
      <c r="R661" s="987" t="e">
        <f>SUM(R657:S660)</f>
        <v>#REF!</v>
      </c>
      <c r="S661" s="987"/>
      <c r="T661" s="284" t="s">
        <v>82</v>
      </c>
      <c r="U661" s="223"/>
      <c r="V661" s="223"/>
      <c r="W661" s="285"/>
      <c r="X661" s="278" t="s">
        <v>190</v>
      </c>
      <c r="Y661" s="218"/>
      <c r="Z661" s="218"/>
      <c r="AA661" s="218"/>
      <c r="AB661" s="209"/>
      <c r="AC661" s="988" t="e">
        <f>R661+R663+R664+R665+AD653+AD654+AD655+AD656+AD657+AD658+AD659+AD660</f>
        <v>#REF!</v>
      </c>
      <c r="AD661" s="989"/>
      <c r="AF661" s="103"/>
      <c r="AG661" s="33"/>
    </row>
    <row r="662" spans="2:64" ht="18" customHeight="1">
      <c r="B662" s="58" t="s">
        <v>197</v>
      </c>
      <c r="C662" s="28"/>
      <c r="D662" s="28"/>
      <c r="E662" s="28"/>
      <c r="F662" s="28"/>
      <c r="G662" s="206"/>
      <c r="H662" s="206"/>
      <c r="I662" s="206"/>
      <c r="J662" s="206"/>
      <c r="K662" s="280"/>
      <c r="L662" s="287" t="s">
        <v>77</v>
      </c>
      <c r="M662" s="288"/>
      <c r="N662" s="211"/>
      <c r="O662" s="278" t="s">
        <v>199</v>
      </c>
      <c r="P662" s="210"/>
      <c r="Q662" s="210"/>
      <c r="R662" s="210"/>
      <c r="S662" s="210"/>
      <c r="T662" s="210"/>
      <c r="U662" s="210"/>
      <c r="V662" s="210"/>
      <c r="W662" s="289"/>
      <c r="X662" s="278" t="s">
        <v>433</v>
      </c>
      <c r="Y662" s="218"/>
      <c r="Z662" s="230"/>
      <c r="AA662" s="290"/>
      <c r="AB662" s="228"/>
      <c r="AC662" s="135" t="e">
        <f>VLOOKUP(A653,'Payroll master 总表'!B:AY,45,FALSE)</f>
        <v>#REF!</v>
      </c>
      <c r="AE662" s="61"/>
      <c r="AF662" s="245"/>
      <c r="AG662" s="33"/>
    </row>
    <row r="663" spans="2:64" ht="18" customHeight="1">
      <c r="B663" s="58" t="s">
        <v>180</v>
      </c>
      <c r="C663" s="28"/>
      <c r="D663" s="28"/>
      <c r="E663" s="28"/>
      <c r="F663" s="28"/>
      <c r="G663" s="206"/>
      <c r="H663" s="206"/>
      <c r="I663" s="206"/>
      <c r="J663" s="206"/>
      <c r="K663" s="280"/>
      <c r="L663" s="282" t="e">
        <f>VLOOKUP(A653,'Payroll master 总表'!B:AY,19,FALSE)</f>
        <v>#REF!</v>
      </c>
      <c r="M663" s="206"/>
      <c r="N663" s="208"/>
      <c r="O663" s="283"/>
      <c r="P663" s="273"/>
      <c r="Q663" s="224"/>
      <c r="R663" s="990" t="e">
        <f>VLOOKUP(A653,'Payroll master 总表'!B:AY,26,FALSE)</f>
        <v>#REF!</v>
      </c>
      <c r="S663" s="990"/>
      <c r="T663" s="224" t="s">
        <v>82</v>
      </c>
      <c r="U663" s="224"/>
      <c r="V663" s="224"/>
      <c r="W663" s="228"/>
      <c r="X663" s="278" t="s">
        <v>861</v>
      </c>
      <c r="Y663" s="218"/>
      <c r="Z663" s="230"/>
      <c r="AB663" s="224"/>
      <c r="AD663" s="57"/>
      <c r="AE663" s="999" t="e">
        <f>VLOOKUP(A653,'Payroll master 总表'!B:AY,42,FALSE)</f>
        <v>#REF!</v>
      </c>
      <c r="AF663" s="1000"/>
      <c r="AG663" s="33"/>
    </row>
    <row r="664" spans="2:64" ht="18" customHeight="1">
      <c r="B664" s="58" t="s">
        <v>181</v>
      </c>
      <c r="C664" s="28"/>
      <c r="D664" s="28"/>
      <c r="E664" s="28"/>
      <c r="F664" s="28"/>
      <c r="G664" s="206"/>
      <c r="H664" s="206"/>
      <c r="I664" s="206"/>
      <c r="J664" s="206"/>
      <c r="K664" s="280"/>
      <c r="L664" s="282" t="e">
        <f>VLOOKUP(A653,'Payroll master 总表'!B:AY,22,FALSE)</f>
        <v>#REF!</v>
      </c>
      <c r="M664" s="206"/>
      <c r="N664" s="208"/>
      <c r="O664" s="283"/>
      <c r="P664" s="273"/>
      <c r="Q664" s="224"/>
      <c r="R664" s="990" t="e">
        <f>VLOOKUP(A653,'Payroll master 总表'!B:AY,28,FALSE)</f>
        <v>#REF!</v>
      </c>
      <c r="S664" s="990"/>
      <c r="T664" s="224" t="s">
        <v>82</v>
      </c>
      <c r="U664" s="224"/>
      <c r="V664" s="224"/>
      <c r="W664" s="228"/>
      <c r="X664" s="291" t="s">
        <v>244</v>
      </c>
      <c r="Y664" s="218"/>
      <c r="Z664" s="218"/>
      <c r="AA664" s="230"/>
      <c r="AB664" s="229"/>
      <c r="AC664" s="76"/>
      <c r="AD664" s="57" t="e">
        <f>VLOOKUP(A653,'Payroll master 总表'!B:AY,44,FALSE)</f>
        <v>#REF!</v>
      </c>
      <c r="AE664" s="541"/>
      <c r="AF664" s="542"/>
      <c r="AG664" s="33"/>
    </row>
    <row r="665" spans="2:64" ht="18" customHeight="1">
      <c r="B665" s="59" t="s">
        <v>182</v>
      </c>
      <c r="C665" s="56"/>
      <c r="D665" s="56"/>
      <c r="E665" s="56"/>
      <c r="F665" s="56"/>
      <c r="G665" s="219"/>
      <c r="H665" s="219"/>
      <c r="I665" s="219"/>
      <c r="J665" s="219"/>
      <c r="K665" s="292"/>
      <c r="L665" s="293" t="e">
        <f>VLOOKUP(A653,'Payroll master 总表'!B:AY,23,FALSE)</f>
        <v>#REF!</v>
      </c>
      <c r="M665" s="219"/>
      <c r="N665" s="212"/>
      <c r="O665" s="294"/>
      <c r="P665" s="295"/>
      <c r="Q665" s="225"/>
      <c r="R665" s="981" t="e">
        <f>VLOOKUP(A653,'Payroll master 总表'!B:AY,30,FALSE)</f>
        <v>#REF!</v>
      </c>
      <c r="S665" s="981"/>
      <c r="T665" s="225" t="s">
        <v>82</v>
      </c>
      <c r="U665" s="225"/>
      <c r="V665" s="225"/>
      <c r="W665" s="225"/>
      <c r="X665" s="278" t="s">
        <v>194</v>
      </c>
      <c r="Y665" s="218"/>
      <c r="Z665" s="218"/>
      <c r="AA665" s="218"/>
      <c r="AB665" s="230"/>
      <c r="AC665" s="26"/>
      <c r="AD665" s="57" t="e">
        <f>AE663+AD664</f>
        <v>#REF!</v>
      </c>
      <c r="AE665" s="49"/>
      <c r="AF665" s="73"/>
      <c r="AG665" s="33"/>
    </row>
    <row r="666" spans="2:64" ht="18" customHeight="1">
      <c r="B666" s="29"/>
      <c r="C666" s="30"/>
      <c r="D666" s="31"/>
      <c r="E666" s="30"/>
      <c r="F666" s="32"/>
      <c r="G666" s="220"/>
      <c r="H666" s="220"/>
      <c r="I666" s="220"/>
      <c r="J666" s="220"/>
      <c r="S666" s="220"/>
      <c r="T666" s="220"/>
      <c r="U666" s="220"/>
      <c r="X666" s="297" t="s">
        <v>191</v>
      </c>
      <c r="Y666" s="218"/>
      <c r="Z666" s="218"/>
      <c r="AA666" s="218"/>
      <c r="AB666" s="230"/>
      <c r="AC666" s="982" t="e">
        <f>ROUND((AC661-AD665-AC662),2)</f>
        <v>#REF!</v>
      </c>
      <c r="AD666" s="983"/>
      <c r="AE666" s="49"/>
      <c r="AF666" s="73"/>
      <c r="AG666" s="33"/>
    </row>
    <row r="667" spans="2:64" ht="18" customHeight="1">
      <c r="B667" s="35" t="s">
        <v>78</v>
      </c>
      <c r="C667" s="36"/>
      <c r="D667" s="36"/>
      <c r="E667" s="36"/>
      <c r="F667" s="36"/>
      <c r="G667" s="221"/>
      <c r="H667" s="221"/>
      <c r="I667" s="220"/>
      <c r="J667" s="220"/>
      <c r="S667" s="220"/>
      <c r="T667" s="220"/>
      <c r="U667" s="220"/>
      <c r="X667" s="298" t="s">
        <v>432</v>
      </c>
      <c r="Y667" s="299"/>
      <c r="Z667" s="280"/>
      <c r="AA667" s="206"/>
      <c r="AB667" s="231"/>
      <c r="AC667" s="63" t="e">
        <f>INT(AC666)</f>
        <v>#REF!</v>
      </c>
      <c r="AE667" s="62"/>
      <c r="AF667" s="80"/>
      <c r="AG667" s="33"/>
    </row>
    <row r="668" spans="2:64" ht="18" customHeight="1">
      <c r="B668" s="37"/>
      <c r="C668" s="38"/>
      <c r="D668" s="39"/>
      <c r="E668" s="38"/>
      <c r="F668" s="38"/>
      <c r="G668" s="202"/>
      <c r="H668" s="202"/>
      <c r="I668" s="220"/>
      <c r="J668" s="220"/>
      <c r="S668" s="220"/>
      <c r="T668" s="220"/>
      <c r="U668" s="220"/>
      <c r="X668" s="300" t="s">
        <v>192</v>
      </c>
      <c r="Y668" s="301"/>
      <c r="Z668" s="302"/>
      <c r="AA668" s="219"/>
      <c r="AB668" s="232"/>
      <c r="AC668" s="77" t="e">
        <f>ROUND((MOD(AC666,1)*4000),-2)</f>
        <v>#REF!</v>
      </c>
      <c r="AD668" s="45"/>
      <c r="AE668" s="45"/>
      <c r="AF668" s="81"/>
      <c r="AG668" s="33"/>
    </row>
    <row r="669" spans="2:64" ht="18" customHeight="1">
      <c r="B669" s="29"/>
      <c r="C669" s="30"/>
      <c r="D669" s="31"/>
      <c r="E669" s="30"/>
      <c r="F669" s="30"/>
      <c r="G669" s="220"/>
      <c r="H669" s="220"/>
      <c r="I669" s="220"/>
      <c r="J669" s="220"/>
      <c r="S669" s="220"/>
      <c r="T669" s="220"/>
      <c r="U669" s="220"/>
      <c r="Y669" s="221"/>
      <c r="Z669" s="303"/>
      <c r="AB669" s="233"/>
      <c r="AD669" s="82"/>
      <c r="AE669" s="82"/>
      <c r="AF669" s="84"/>
      <c r="AG669" s="33"/>
    </row>
    <row r="670" spans="2:64" ht="18" customHeight="1">
      <c r="B670" s="40" t="s">
        <v>79</v>
      </c>
      <c r="C670" s="41"/>
      <c r="D670" s="41"/>
      <c r="E670" s="41"/>
      <c r="AF670" s="101"/>
      <c r="AG670" s="33"/>
    </row>
    <row r="671" spans="2:64" s="10" customFormat="1" ht="18" customHeight="1">
      <c r="B671" s="237">
        <v>1</v>
      </c>
      <c r="C671" s="236">
        <v>2</v>
      </c>
      <c r="D671" s="236">
        <v>3</v>
      </c>
      <c r="E671" s="236">
        <v>4</v>
      </c>
      <c r="F671" s="670">
        <v>5</v>
      </c>
      <c r="G671" s="669">
        <v>6</v>
      </c>
      <c r="H671" s="237">
        <v>7</v>
      </c>
      <c r="I671" s="237">
        <v>8</v>
      </c>
      <c r="J671" s="670">
        <v>9</v>
      </c>
      <c r="K671" s="236">
        <v>10</v>
      </c>
      <c r="L671" s="236">
        <v>11</v>
      </c>
      <c r="M671" s="670">
        <v>12</v>
      </c>
      <c r="N671" s="669">
        <v>13</v>
      </c>
      <c r="O671" s="236">
        <v>14</v>
      </c>
      <c r="P671" s="237">
        <v>15</v>
      </c>
      <c r="Q671" s="236">
        <v>16</v>
      </c>
      <c r="R671" s="236">
        <v>17</v>
      </c>
      <c r="S671" s="236">
        <v>18</v>
      </c>
      <c r="T671" s="670">
        <v>19</v>
      </c>
      <c r="U671" s="669">
        <v>20</v>
      </c>
      <c r="V671" s="236">
        <v>21</v>
      </c>
      <c r="W671" s="237">
        <v>22</v>
      </c>
      <c r="X671" s="236">
        <v>23</v>
      </c>
      <c r="Y671" s="237">
        <v>24</v>
      </c>
      <c r="Z671" s="236">
        <v>25</v>
      </c>
      <c r="AA671" s="670">
        <v>26</v>
      </c>
      <c r="AB671" s="697">
        <v>27</v>
      </c>
      <c r="AC671" s="670">
        <v>28</v>
      </c>
      <c r="AD671" s="237">
        <v>29</v>
      </c>
      <c r="AE671" s="236">
        <v>30</v>
      </c>
      <c r="AF671" s="236">
        <v>31</v>
      </c>
      <c r="AG671" s="11"/>
      <c r="AH671" s="11"/>
      <c r="AI671" s="11"/>
      <c r="AJ671" s="11"/>
      <c r="AK671" s="11"/>
      <c r="AL671" s="11"/>
      <c r="AM671" s="11"/>
      <c r="AN671" s="11"/>
      <c r="AO671" s="11"/>
      <c r="AP671" s="11"/>
      <c r="AQ671" s="11"/>
      <c r="AR671" s="11"/>
      <c r="AS671" s="11"/>
      <c r="AT671" s="11"/>
      <c r="AU671" s="11"/>
      <c r="AV671" s="11"/>
      <c r="AW671" s="11"/>
      <c r="AX671" s="11"/>
      <c r="AY671" s="11"/>
      <c r="AZ671" s="11"/>
      <c r="BA671" s="11"/>
      <c r="BB671" s="11"/>
      <c r="BC671" s="11"/>
      <c r="BD671" s="11"/>
      <c r="BE671" s="11"/>
      <c r="BF671" s="11"/>
      <c r="BG671" s="11"/>
      <c r="BH671" s="11"/>
      <c r="BI671" s="11"/>
      <c r="BJ671" s="11"/>
      <c r="BK671" s="11"/>
      <c r="BL671" s="11"/>
    </row>
    <row r="672" spans="2:64" ht="18" customHeight="1">
      <c r="B672" s="48" t="e">
        <f>VLOOKUP(A653,#REF!,276,FALSE)</f>
        <v>#REF!</v>
      </c>
      <c r="C672" s="48" t="e">
        <f>VLOOKUP(A653,#REF!,278,FALSE)</f>
        <v>#REF!</v>
      </c>
      <c r="D672" s="48" t="e">
        <f>VLOOKUP(A653,#REF!,280,FALSE)</f>
        <v>#REF!</v>
      </c>
      <c r="E672" s="48" t="e">
        <f>VLOOKUP(A653,#REF!,282,FALSE)</f>
        <v>#REF!</v>
      </c>
      <c r="F672" s="48" t="e">
        <f>VLOOKUP(A653,#REF!,284,FALSE)</f>
        <v>#REF!</v>
      </c>
      <c r="G672" s="48" t="e">
        <f>VLOOKUP(A653,#REF!,286,FALSE)</f>
        <v>#REF!</v>
      </c>
      <c r="H672" s="48" t="e">
        <f>VLOOKUP(A653,#REF!,288,FALSE)</f>
        <v>#REF!</v>
      </c>
      <c r="I672" s="48" t="e">
        <f>VLOOKUP(A653,#REF!,290,FALSE)</f>
        <v>#REF!</v>
      </c>
      <c r="J672" s="48" t="e">
        <f>VLOOKUP(A653,#REF!,292,FALSE)</f>
        <v>#REF!</v>
      </c>
      <c r="K672" s="48" t="e">
        <f>VLOOKUP(A653,#REF!,294,FALSE)</f>
        <v>#REF!</v>
      </c>
      <c r="L672" s="48" t="e">
        <f>VLOOKUP(A653,#REF!,296,FALSE)</f>
        <v>#REF!</v>
      </c>
      <c r="M672" s="48" t="e">
        <f>VLOOKUP(A653,#REF!,298,FALSE)</f>
        <v>#REF!</v>
      </c>
      <c r="N672" s="48" t="e">
        <f>VLOOKUP(A653,#REF!,300,FALSE)</f>
        <v>#REF!</v>
      </c>
      <c r="O672" s="48" t="e">
        <f>VLOOKUP(A653,#REF!,302,FALSE)</f>
        <v>#REF!</v>
      </c>
      <c r="P672" s="48" t="e">
        <f>VLOOKUP(A653,#REF!,304,FALSE)</f>
        <v>#REF!</v>
      </c>
      <c r="Q672" s="48" t="e">
        <f>VLOOKUP(A653,#REF!,306,FALSE)</f>
        <v>#REF!</v>
      </c>
      <c r="R672" s="48" t="e">
        <f>VLOOKUP(A653,#REF!,308,FALSE)</f>
        <v>#REF!</v>
      </c>
      <c r="S672" s="48" t="e">
        <f>VLOOKUP(A653,#REF!,310,FALSE)</f>
        <v>#REF!</v>
      </c>
      <c r="T672" s="48" t="e">
        <f>VLOOKUP(A653,#REF!,312,FALSE)</f>
        <v>#REF!</v>
      </c>
      <c r="U672" s="48" t="e">
        <f>VLOOKUP(A653,#REF!,314,FALSE)</f>
        <v>#REF!</v>
      </c>
      <c r="V672" s="48" t="e">
        <f>VLOOKUP(A653,#REF!,316,FALSE)</f>
        <v>#REF!</v>
      </c>
      <c r="W672" s="48" t="e">
        <f>VLOOKUP(A653,#REF!,318,FALSE)</f>
        <v>#REF!</v>
      </c>
      <c r="X672" s="48" t="e">
        <f>VLOOKUP(A653,#REF!,320,FALSE)</f>
        <v>#REF!</v>
      </c>
      <c r="Y672" s="48" t="e">
        <f>VLOOKUP(A653,#REF!,322,FALSE)</f>
        <v>#REF!</v>
      </c>
      <c r="Z672" s="48" t="e">
        <f>VLOOKUP(A653,#REF!,324,FALSE)</f>
        <v>#REF!</v>
      </c>
      <c r="AA672" s="48" t="e">
        <f>VLOOKUP(A653,#REF!,326,FALSE)</f>
        <v>#REF!</v>
      </c>
      <c r="AB672" s="48" t="e">
        <f>VLOOKUP(A653,#REF!,328,FALSE)</f>
        <v>#REF!</v>
      </c>
      <c r="AC672" s="48" t="e">
        <f>VLOOKUP(A653,#REF!,330,FALSE)</f>
        <v>#REF!</v>
      </c>
      <c r="AD672" s="48" t="e">
        <f>VLOOKUP(A653,#REF!,332,FALSE)</f>
        <v>#REF!</v>
      </c>
      <c r="AE672" s="48" t="e">
        <f>VLOOKUP(A653,#REF!,334,FALSE)</f>
        <v>#REF!</v>
      </c>
      <c r="AF672" s="48" t="e">
        <f>VLOOKUP(A653,#REF!,336,FALSE)</f>
        <v>#REF!</v>
      </c>
      <c r="AG672" s="33"/>
    </row>
    <row r="673" spans="1:64" s="113" customFormat="1" ht="18" customHeight="1">
      <c r="B673" s="48" t="e">
        <f>VLOOKUP(A653,#REF!,53,FALSE)</f>
        <v>#REF!</v>
      </c>
      <c r="C673" s="48" t="e">
        <f>VLOOKUP(A653,#REF!,54,FALSE)</f>
        <v>#REF!</v>
      </c>
      <c r="D673" s="48" t="e">
        <f>VLOOKUP(A653,#REF!,55,FALSE)</f>
        <v>#REF!</v>
      </c>
      <c r="E673" s="48" t="e">
        <f>VLOOKUP(A653,#REF!,56,FALSE)</f>
        <v>#REF!</v>
      </c>
      <c r="F673" s="48" t="e">
        <f>VLOOKUP(A653,#REF!,57,FALSE)</f>
        <v>#REF!</v>
      </c>
      <c r="G673" s="48" t="e">
        <f>VLOOKUP(A653,#REF!,58,FALSE)</f>
        <v>#REF!</v>
      </c>
      <c r="H673" s="48" t="e">
        <f>VLOOKUP(A653,#REF!,59,FALSE)</f>
        <v>#REF!</v>
      </c>
      <c r="I673" s="48" t="e">
        <f>VLOOKUP(A653,#REF!,60,FALSE)</f>
        <v>#REF!</v>
      </c>
      <c r="J673" s="48" t="e">
        <f>VLOOKUP(A653,#REF!,61,FALSE)</f>
        <v>#REF!</v>
      </c>
      <c r="K673" s="48" t="e">
        <f>VLOOKUP(A653,#REF!,62,FALSE)</f>
        <v>#REF!</v>
      </c>
      <c r="L673" s="48" t="e">
        <f>VLOOKUP(A653,#REF!,63,FALSE)</f>
        <v>#REF!</v>
      </c>
      <c r="M673" s="48" t="e">
        <f>VLOOKUP(A653,#REF!,64,FALSE)</f>
        <v>#REF!</v>
      </c>
      <c r="N673" s="48" t="e">
        <f>VLOOKUP(A653,#REF!,65,FALSE)</f>
        <v>#REF!</v>
      </c>
      <c r="O673" s="48" t="e">
        <f>VLOOKUP(A653,#REF!,66,FALSE)</f>
        <v>#REF!</v>
      </c>
      <c r="P673" s="48" t="e">
        <f>VLOOKUP(A653,#REF!,67,FALSE)</f>
        <v>#REF!</v>
      </c>
      <c r="Q673" s="48" t="e">
        <f>VLOOKUP(A653,#REF!,68,FALSE)</f>
        <v>#REF!</v>
      </c>
      <c r="R673" s="48" t="e">
        <f>VLOOKUP(A653,#REF!,69,FALSE)</f>
        <v>#REF!</v>
      </c>
      <c r="S673" s="48" t="e">
        <f>VLOOKUP(A653,#REF!,70,FALSE)</f>
        <v>#REF!</v>
      </c>
      <c r="T673" s="48" t="e">
        <f>VLOOKUP(A653,#REF!,71,FALSE)</f>
        <v>#REF!</v>
      </c>
      <c r="U673" s="48" t="e">
        <f>VLOOKUP(A653,#REF!,72,FALSE)</f>
        <v>#REF!</v>
      </c>
      <c r="V673" s="48" t="e">
        <f>VLOOKUP(A653,#REF!,73,FALSE)</f>
        <v>#REF!</v>
      </c>
      <c r="W673" s="48" t="e">
        <f>VLOOKUP(A653,#REF!,74,FALSE)</f>
        <v>#REF!</v>
      </c>
      <c r="X673" s="48" t="e">
        <f>VLOOKUP(A653,#REF!,75,FALSE)</f>
        <v>#REF!</v>
      </c>
      <c r="Y673" s="48" t="e">
        <f>VLOOKUP(A653,#REF!,76,FALSE)</f>
        <v>#REF!</v>
      </c>
      <c r="Z673" s="48" t="e">
        <f>VLOOKUP(A653,#REF!,77,FALSE)</f>
        <v>#REF!</v>
      </c>
      <c r="AA673" s="48" t="e">
        <f>VLOOKUP(A653,#REF!,78,FALSE)</f>
        <v>#REF!</v>
      </c>
      <c r="AB673" s="48" t="e">
        <f>VLOOKUP(A653,#REF!,79,FALSE)</f>
        <v>#REF!</v>
      </c>
      <c r="AC673" s="48" t="e">
        <f>VLOOKUP(A653,#REF!,80,FALSE)</f>
        <v>#REF!</v>
      </c>
      <c r="AD673" s="48" t="e">
        <f>VLOOKUP(A653,#REF!,81,FALSE)</f>
        <v>#REF!</v>
      </c>
      <c r="AE673" s="48" t="e">
        <f>VLOOKUP(A653,#REF!,82,FALSE)</f>
        <v>#REF!</v>
      </c>
      <c r="AF673" s="48" t="e">
        <f>VLOOKUP(A653,#REF!,83,FALSE)</f>
        <v>#REF!</v>
      </c>
      <c r="AG673" s="114"/>
      <c r="AH673" s="114"/>
      <c r="AI673" s="114"/>
      <c r="AJ673" s="114"/>
      <c r="AK673" s="114"/>
      <c r="AL673" s="114"/>
      <c r="AM673" s="114"/>
      <c r="AN673" s="114"/>
      <c r="AO673" s="114"/>
      <c r="AP673" s="114"/>
      <c r="AQ673" s="114"/>
      <c r="AR673" s="114"/>
      <c r="AS673" s="114"/>
      <c r="AT673" s="114"/>
      <c r="AU673" s="114"/>
      <c r="AV673" s="114"/>
      <c r="AW673" s="114"/>
      <c r="AX673" s="114"/>
      <c r="AY673" s="114"/>
      <c r="AZ673" s="114"/>
      <c r="BA673" s="114"/>
      <c r="BB673" s="114"/>
      <c r="BC673" s="114"/>
      <c r="BD673" s="114"/>
      <c r="BE673" s="114"/>
      <c r="BF673" s="114"/>
      <c r="BG673" s="114"/>
      <c r="BH673" s="114"/>
      <c r="BI673" s="114"/>
      <c r="BJ673" s="114"/>
      <c r="BK673" s="114"/>
      <c r="BL673" s="114"/>
    </row>
    <row r="674" spans="1:64" s="65" customFormat="1" ht="18" customHeight="1">
      <c r="B674" s="48" t="e">
        <f>VLOOKUP(A653,#REF!,277,FALSE)</f>
        <v>#REF!</v>
      </c>
      <c r="C674" s="48" t="e">
        <f>VLOOKUP(A653,#REF!,279,FALSE)</f>
        <v>#REF!</v>
      </c>
      <c r="D674" s="48" t="e">
        <f>VLOOKUP(A653,#REF!,281,FALSE)</f>
        <v>#REF!</v>
      </c>
      <c r="E674" s="48" t="e">
        <f>VLOOKUP(A653,#REF!,283,FALSE)</f>
        <v>#REF!</v>
      </c>
      <c r="F674" s="48" t="e">
        <f>VLOOKUP(A653,#REF!,285,FALSE)</f>
        <v>#REF!</v>
      </c>
      <c r="G674" s="48" t="e">
        <f>VLOOKUP(A653,#REF!,287,FALSE)</f>
        <v>#REF!</v>
      </c>
      <c r="H674" s="48" t="e">
        <f>VLOOKUP(A653,#REF!,289,FALSE)</f>
        <v>#REF!</v>
      </c>
      <c r="I674" s="48" t="e">
        <f>VLOOKUP(A653,#REF!,291,FALSE)</f>
        <v>#REF!</v>
      </c>
      <c r="J674" s="48" t="e">
        <f>VLOOKUP(A653,#REF!,293,FALSE)</f>
        <v>#REF!</v>
      </c>
      <c r="K674" s="48" t="e">
        <f>VLOOKUP(A653,#REF!,295,FALSE)</f>
        <v>#REF!</v>
      </c>
      <c r="L674" s="48" t="e">
        <f>VLOOKUP(A653,#REF!,297,FALSE)</f>
        <v>#REF!</v>
      </c>
      <c r="M674" s="48" t="e">
        <f>VLOOKUP(A653,#REF!,299,FALSE)</f>
        <v>#REF!</v>
      </c>
      <c r="N674" s="48" t="e">
        <f>VLOOKUP(A653,#REF!,301,FALSE)</f>
        <v>#REF!</v>
      </c>
      <c r="O674" s="48" t="e">
        <f>VLOOKUP(A653,#REF!,303,FALSE)</f>
        <v>#REF!</v>
      </c>
      <c r="P674" s="48" t="e">
        <f>VLOOKUP(A653,#REF!,305,FALSE)</f>
        <v>#REF!</v>
      </c>
      <c r="Q674" s="48" t="e">
        <f>VLOOKUP(A653,#REF!,307,FALSE)</f>
        <v>#REF!</v>
      </c>
      <c r="R674" s="48" t="e">
        <f>VLOOKUP(A653,#REF!,309,FALSE)</f>
        <v>#REF!</v>
      </c>
      <c r="S674" s="48" t="e">
        <f>VLOOKUP(A653,#REF!,311,FALSE)</f>
        <v>#REF!</v>
      </c>
      <c r="T674" s="48" t="e">
        <f>VLOOKUP(A653,#REF!,313,FALSE)</f>
        <v>#REF!</v>
      </c>
      <c r="U674" s="48" t="e">
        <f>VLOOKUP(A653,#REF!,315,FALSE)</f>
        <v>#REF!</v>
      </c>
      <c r="V674" s="48" t="e">
        <f>VLOOKUP(A653,#REF!,317,FALSE)</f>
        <v>#REF!</v>
      </c>
      <c r="W674" s="48" t="e">
        <f>VLOOKUP(A653,#REF!,319,FALSE)</f>
        <v>#REF!</v>
      </c>
      <c r="X674" s="48" t="e">
        <f>VLOOKUP(A653,#REF!,321,FALSE)</f>
        <v>#REF!</v>
      </c>
      <c r="Y674" s="48" t="e">
        <f>VLOOKUP(A653,#REF!,323,FALSE)</f>
        <v>#REF!</v>
      </c>
      <c r="Z674" s="48" t="e">
        <f>VLOOKUP(A653,#REF!,325,FALSE)</f>
        <v>#REF!</v>
      </c>
      <c r="AA674" s="48" t="e">
        <f>VLOOKUP(A653,#REF!,327,FALSE)</f>
        <v>#REF!</v>
      </c>
      <c r="AB674" s="48" t="e">
        <f>VLOOKUP(A653,#REF!,329,FALSE)</f>
        <v>#REF!</v>
      </c>
      <c r="AC674" s="48" t="e">
        <f>VLOOKUP(A653,#REF!,331,FALSE)</f>
        <v>#REF!</v>
      </c>
      <c r="AD674" s="48" t="e">
        <f>VLOOKUP(A653,#REF!,333,FALSE)</f>
        <v>#REF!</v>
      </c>
      <c r="AE674" s="48" t="e">
        <f>VLOOKUP(A653,#REF!,335,FALSE)</f>
        <v>#REF!</v>
      </c>
      <c r="AF674" s="48" t="e">
        <f>VLOOKUP(A653,#REF!,337,FALSE)</f>
        <v>#REF!</v>
      </c>
      <c r="AG674" s="64"/>
      <c r="AH674" s="64"/>
      <c r="AI674" s="64"/>
      <c r="AJ674" s="64"/>
      <c r="AK674" s="64"/>
      <c r="AL674" s="64"/>
      <c r="AM674" s="64"/>
      <c r="AN674" s="64"/>
      <c r="AO674" s="64"/>
      <c r="AP674" s="64"/>
      <c r="AQ674" s="64"/>
      <c r="AR674" s="64"/>
      <c r="AS674" s="64"/>
      <c r="AT674" s="64"/>
      <c r="AU674" s="64"/>
      <c r="AV674" s="64"/>
      <c r="AW674" s="64"/>
      <c r="AX674" s="64"/>
      <c r="AY674" s="64"/>
      <c r="AZ674" s="64"/>
      <c r="BA674" s="64"/>
      <c r="BB674" s="64"/>
      <c r="BC674" s="64"/>
      <c r="BD674" s="64"/>
      <c r="BE674" s="64"/>
      <c r="BF674" s="64"/>
      <c r="BG674" s="64"/>
      <c r="BH674" s="64"/>
      <c r="BI674" s="64"/>
      <c r="BJ674" s="64"/>
      <c r="BK674" s="64"/>
      <c r="BL674" s="64"/>
    </row>
    <row r="675" spans="1:64" s="65" customFormat="1" ht="18" customHeight="1">
      <c r="B675" s="980"/>
      <c r="C675" s="980"/>
      <c r="D675" s="980"/>
      <c r="E675" s="980"/>
      <c r="F675" s="980"/>
      <c r="G675" s="980"/>
      <c r="H675" s="980"/>
      <c r="I675" s="980"/>
      <c r="J675" s="980"/>
      <c r="K675" s="980"/>
      <c r="L675" s="980"/>
      <c r="M675" s="980"/>
      <c r="N675" s="980"/>
      <c r="O675" s="980"/>
      <c r="P675" s="980"/>
      <c r="Q675" s="980"/>
      <c r="R675" s="980"/>
      <c r="S675" s="980"/>
      <c r="T675" s="980"/>
      <c r="U675" s="980"/>
      <c r="V675" s="980"/>
      <c r="W675" s="980"/>
      <c r="X675" s="980"/>
      <c r="Y675" s="980"/>
      <c r="Z675" s="980"/>
      <c r="AA675" s="980"/>
      <c r="AB675" s="980"/>
      <c r="AC675" s="980"/>
      <c r="AD675" s="980"/>
      <c r="AE675" s="980"/>
      <c r="AF675" s="980"/>
      <c r="AH675" s="64"/>
      <c r="AI675" s="64"/>
      <c r="AJ675" s="64"/>
      <c r="AK675" s="64"/>
      <c r="AL675" s="64"/>
      <c r="AM675" s="64"/>
      <c r="AN675" s="64"/>
      <c r="AO675" s="64"/>
      <c r="AP675" s="64"/>
      <c r="AQ675" s="64"/>
      <c r="AR675" s="64"/>
      <c r="AS675" s="64"/>
      <c r="AT675" s="64"/>
      <c r="AU675" s="64"/>
      <c r="AV675" s="64"/>
      <c r="AW675" s="64"/>
      <c r="AX675" s="64"/>
      <c r="AY675" s="64"/>
      <c r="AZ675" s="64"/>
      <c r="BA675" s="64"/>
      <c r="BB675" s="64"/>
      <c r="BC675" s="64"/>
      <c r="BD675" s="64"/>
      <c r="BE675" s="64"/>
      <c r="BF675" s="64"/>
      <c r="BG675" s="64"/>
      <c r="BH675" s="64"/>
      <c r="BI675" s="64"/>
      <c r="BJ675" s="64"/>
      <c r="BK675" s="64"/>
      <c r="BL675" s="64"/>
    </row>
    <row r="676" spans="1:64" ht="18" customHeight="1">
      <c r="B676" s="880" t="s">
        <v>826</v>
      </c>
      <c r="C676" s="880"/>
      <c r="D676" s="880"/>
      <c r="E676" s="880"/>
      <c r="F676" s="880"/>
      <c r="G676" s="880"/>
      <c r="H676" s="880"/>
      <c r="I676" s="880"/>
      <c r="J676" s="880"/>
      <c r="K676" s="880"/>
      <c r="L676" s="880"/>
      <c r="M676" s="880"/>
      <c r="N676" s="880"/>
      <c r="O676" s="880"/>
      <c r="P676" s="880"/>
      <c r="Q676" s="880"/>
      <c r="R676" s="880"/>
      <c r="S676" s="880"/>
      <c r="T676" s="880"/>
      <c r="U676" s="880"/>
      <c r="V676" s="880"/>
      <c r="W676" s="880"/>
      <c r="X676" s="880"/>
      <c r="Y676" s="880"/>
      <c r="Z676" s="880"/>
      <c r="AA676" s="880"/>
      <c r="AB676" s="880"/>
      <c r="AC676" s="880"/>
      <c r="AD676" s="880"/>
      <c r="AE676" s="880"/>
      <c r="AF676" s="880"/>
      <c r="AG676" s="33"/>
    </row>
    <row r="677" spans="1:64" s="140" customFormat="1" ht="18" customHeight="1">
      <c r="B677" s="15" t="s">
        <v>80</v>
      </c>
      <c r="C677" s="16"/>
      <c r="D677" s="16"/>
      <c r="E677" s="16"/>
      <c r="F677" s="16"/>
      <c r="G677" s="216"/>
      <c r="H677" s="201"/>
      <c r="I677" s="201"/>
      <c r="J677" s="201"/>
      <c r="K677" s="202"/>
      <c r="L677" s="201"/>
      <c r="M677" s="201"/>
      <c r="N677" s="201"/>
      <c r="O677" s="270"/>
      <c r="P677" s="270"/>
      <c r="Q677" s="201"/>
      <c r="R677" s="201"/>
      <c r="S677" s="201"/>
      <c r="T677" s="201"/>
      <c r="U677" s="201"/>
      <c r="V677" s="201"/>
      <c r="W677" s="270"/>
      <c r="X677" s="984" t="str">
        <f>X652</f>
        <v>វិច្ឆិកា ឆ្នាំ ២០២៣</v>
      </c>
      <c r="Y677" s="985"/>
      <c r="Z677" s="985"/>
      <c r="AA677" s="985"/>
      <c r="AB677" s="985"/>
      <c r="AC677" s="985"/>
      <c r="AD677" s="985"/>
      <c r="AE677" s="985"/>
      <c r="AF677" s="986"/>
      <c r="AG677" s="33"/>
      <c r="AH677" s="33"/>
      <c r="AI677" s="33"/>
      <c r="AJ677" s="33"/>
      <c r="AK677" s="33"/>
      <c r="AL677" s="33"/>
      <c r="AM677" s="33"/>
      <c r="AN677" s="33"/>
      <c r="AO677" s="33"/>
      <c r="AP677" s="33"/>
      <c r="AQ677" s="33"/>
      <c r="AR677" s="33"/>
      <c r="AS677" s="33"/>
      <c r="AT677" s="33"/>
      <c r="AU677" s="33"/>
      <c r="AV677" s="33"/>
      <c r="AW677" s="33"/>
      <c r="AX677" s="33"/>
      <c r="AY677" s="33"/>
      <c r="AZ677" s="33"/>
      <c r="BA677" s="33"/>
      <c r="BB677" s="33"/>
      <c r="BC677" s="33"/>
      <c r="BD677" s="33"/>
      <c r="BE677" s="33"/>
      <c r="BF677" s="33"/>
      <c r="BG677" s="33"/>
      <c r="BH677" s="33"/>
      <c r="BI677" s="33"/>
      <c r="BJ677" s="33"/>
      <c r="BK677" s="33"/>
      <c r="BL677" s="33"/>
    </row>
    <row r="678" spans="1:64" ht="18" customHeight="1">
      <c r="A678" s="140" t="e">
        <f>#REF!</f>
        <v>#REF!</v>
      </c>
      <c r="B678" s="20" t="s">
        <v>176</v>
      </c>
      <c r="C678" s="3"/>
      <c r="D678" s="3"/>
      <c r="E678" s="3"/>
      <c r="F678" s="3"/>
      <c r="G678" s="217"/>
      <c r="H678" s="271"/>
      <c r="I678" s="217"/>
      <c r="J678" s="271"/>
      <c r="K678" s="991" t="e">
        <f>VLOOKUP(A678,'Payroll master 总表'!B:AY,3,FALSE)</f>
        <v>#REF!</v>
      </c>
      <c r="L678" s="992"/>
      <c r="M678" s="992"/>
      <c r="N678" s="993"/>
      <c r="O678" s="272" t="s">
        <v>183</v>
      </c>
      <c r="P678" s="273"/>
      <c r="Q678" s="203"/>
      <c r="R678" s="203"/>
      <c r="S678" s="203"/>
      <c r="T678" s="994" t="e">
        <f>#REF!</f>
        <v>#REF!</v>
      </c>
      <c r="U678" s="994"/>
      <c r="V678" s="217"/>
      <c r="W678" s="274"/>
      <c r="X678" s="275" t="s">
        <v>279</v>
      </c>
      <c r="Y678" s="203"/>
      <c r="Z678" s="203"/>
      <c r="AA678" s="203"/>
      <c r="AB678" s="227"/>
      <c r="AC678" s="75"/>
      <c r="AD678" s="139" t="e">
        <f>VLOOKUP(A678,'Payroll master 总表'!B:AY,39,FALSE)</f>
        <v>#REF!</v>
      </c>
      <c r="AE678" s="23" t="s">
        <v>82</v>
      </c>
      <c r="AF678" s="244"/>
      <c r="AG678" s="33"/>
    </row>
    <row r="679" spans="1:64" ht="18" customHeight="1">
      <c r="B679" s="55" t="s">
        <v>177</v>
      </c>
      <c r="C679" s="28"/>
      <c r="D679" s="28"/>
      <c r="E679" s="28"/>
      <c r="F679" s="21"/>
      <c r="G679" s="206"/>
      <c r="H679" s="206"/>
      <c r="I679" s="206"/>
      <c r="J679" s="206"/>
      <c r="K679" s="995" t="e">
        <f>VLOOKUP(A678,'Payroll master 总表'!B:AY,1,FALSE)</f>
        <v>#REF!</v>
      </c>
      <c r="L679" s="996"/>
      <c r="M679" s="206"/>
      <c r="N679" s="208"/>
      <c r="O679" s="276" t="s">
        <v>184</v>
      </c>
      <c r="P679" s="273"/>
      <c r="Q679" s="218"/>
      <c r="R679" s="218"/>
      <c r="S679" s="218"/>
      <c r="U679" s="222" t="e">
        <f>VLOOKUP(A678,'Payroll master 总表'!B:AY,15,FALSE)</f>
        <v>#REF!</v>
      </c>
      <c r="V679" s="222"/>
      <c r="W679" s="208"/>
      <c r="X679" s="278" t="s">
        <v>187</v>
      </c>
      <c r="Y679" s="218"/>
      <c r="Z679" s="218"/>
      <c r="AA679" s="218"/>
      <c r="AB679" s="209"/>
      <c r="AC679" s="26"/>
      <c r="AD679" s="139" t="e">
        <f>VLOOKUP(A678,'Payroll master 总表'!B:AY,35,FALSE)</f>
        <v>#REF!</v>
      </c>
      <c r="AE679" s="23" t="s">
        <v>82</v>
      </c>
      <c r="AF679" s="103"/>
      <c r="AG679" s="33"/>
    </row>
    <row r="680" spans="1:64" ht="18" customHeight="1">
      <c r="B680" s="24" t="s">
        <v>178</v>
      </c>
      <c r="C680" s="22"/>
      <c r="D680" s="25"/>
      <c r="E680" s="21"/>
      <c r="F680" s="21"/>
      <c r="G680" s="206"/>
      <c r="H680" s="206"/>
      <c r="I680" s="206"/>
      <c r="J680" s="206"/>
      <c r="K680" s="995" t="e">
        <f>VLOOKUP(A678,'Payroll master 总表'!B:AY,5,FALSE)</f>
        <v>#REF!</v>
      </c>
      <c r="L680" s="996"/>
      <c r="M680" s="206"/>
      <c r="N680" s="208"/>
      <c r="O680" s="205" t="s">
        <v>198</v>
      </c>
      <c r="P680" s="273"/>
      <c r="Q680" s="218"/>
      <c r="R680" s="218"/>
      <c r="S680" s="218"/>
      <c r="T680" s="206"/>
      <c r="U680" s="997" t="e">
        <f>VLOOKUP(A678,'Payroll master 总表'!B:AY,8,FALSE)</f>
        <v>#REF!</v>
      </c>
      <c r="V680" s="997"/>
      <c r="W680" s="998"/>
      <c r="X680" s="278" t="s">
        <v>185</v>
      </c>
      <c r="Y680" s="218"/>
      <c r="Z680" s="218"/>
      <c r="AA680" s="218"/>
      <c r="AB680" s="209"/>
      <c r="AC680" s="26"/>
      <c r="AD680" s="139" t="e">
        <f>VLOOKUP(A678,'Payroll master 总表'!B:AY,34,FALSE)</f>
        <v>#REF!</v>
      </c>
      <c r="AE680" s="23" t="s">
        <v>82</v>
      </c>
      <c r="AF680" s="103"/>
      <c r="AG680" s="33"/>
    </row>
    <row r="681" spans="1:64" ht="18" customHeight="1">
      <c r="B681" s="58"/>
      <c r="C681" s="28"/>
      <c r="D681" s="28"/>
      <c r="E681" s="28"/>
      <c r="F681" s="28"/>
      <c r="G681" s="206"/>
      <c r="H681" s="206"/>
      <c r="I681" s="206"/>
      <c r="J681" s="206"/>
      <c r="K681" s="280"/>
      <c r="L681" s="281" t="s">
        <v>76</v>
      </c>
      <c r="M681" s="206"/>
      <c r="N681" s="208"/>
      <c r="O681" s="278" t="s">
        <v>199</v>
      </c>
      <c r="P681" s="273"/>
      <c r="Q681" s="218"/>
      <c r="R681" s="218"/>
      <c r="S681" s="218"/>
      <c r="T681" s="218"/>
      <c r="U681" s="218"/>
      <c r="V681" s="218"/>
      <c r="W681" s="230"/>
      <c r="X681" s="278" t="s">
        <v>753</v>
      </c>
      <c r="Y681" s="218"/>
      <c r="Z681" s="218"/>
      <c r="AA681" s="218"/>
      <c r="AB681" s="209"/>
      <c r="AC681" s="26"/>
      <c r="AD681" s="139" t="e">
        <f>VLOOKUP(A678,'Payroll master 总表'!B:AY,33,FALSE)</f>
        <v>#REF!</v>
      </c>
      <c r="AE681" s="23" t="s">
        <v>82</v>
      </c>
      <c r="AF681" s="103"/>
      <c r="AG681" s="33"/>
    </row>
    <row r="682" spans="1:64" ht="18" customHeight="1">
      <c r="B682" s="54" t="s">
        <v>196</v>
      </c>
      <c r="C682" s="28"/>
      <c r="D682" s="28"/>
      <c r="E682" s="28"/>
      <c r="F682" s="28"/>
      <c r="G682" s="206"/>
      <c r="H682" s="206"/>
      <c r="I682" s="206"/>
      <c r="J682" s="206"/>
      <c r="K682" s="280"/>
      <c r="L682" s="282" t="e">
        <f>VLOOKUP(A678,'Payroll master 总表'!B:AY,18,FALSE)</f>
        <v>#REF!</v>
      </c>
      <c r="M682" s="206"/>
      <c r="N682" s="208"/>
      <c r="O682" s="283"/>
      <c r="P682" s="273"/>
      <c r="Q682" s="223"/>
      <c r="R682" s="987" t="e">
        <f>U679/26*L682</f>
        <v>#REF!</v>
      </c>
      <c r="S682" s="987"/>
      <c r="T682" s="284" t="s">
        <v>82</v>
      </c>
      <c r="U682" s="223"/>
      <c r="V682" s="223"/>
      <c r="W682" s="285"/>
      <c r="X682" s="278" t="s">
        <v>186</v>
      </c>
      <c r="Y682" s="218"/>
      <c r="Z682" s="218"/>
      <c r="AA682" s="218"/>
      <c r="AB682" s="209"/>
      <c r="AC682" s="26"/>
      <c r="AD682" s="139" t="e">
        <f>VLOOKUP(A678,'Payroll master 总表'!B:AY,37,FALSE)+'Payroll master 总表'!AM35</f>
        <v>#REF!</v>
      </c>
      <c r="AE682" s="23" t="s">
        <v>82</v>
      </c>
      <c r="AF682" s="103"/>
      <c r="AG682" s="33"/>
    </row>
    <row r="683" spans="1:64" ht="18" customHeight="1">
      <c r="B683" s="27" t="s">
        <v>528</v>
      </c>
      <c r="C683" s="28"/>
      <c r="D683" s="28"/>
      <c r="E683" s="28"/>
      <c r="F683" s="28"/>
      <c r="G683" s="206"/>
      <c r="H683" s="206"/>
      <c r="I683" s="206"/>
      <c r="J683" s="206"/>
      <c r="K683" s="280"/>
      <c r="L683" s="282" t="e">
        <f>VLOOKUP(A678,'Payroll master 总表'!B:AY,21,FALSE)</f>
        <v>#REF!</v>
      </c>
      <c r="M683" s="206"/>
      <c r="N683" s="208"/>
      <c r="O683" s="283"/>
      <c r="P683" s="273"/>
      <c r="Q683" s="223"/>
      <c r="R683" s="987" t="e">
        <f>VLOOKUP(A678,'Payroll master 总表'!B:AY,29,FALSE)</f>
        <v>#REF!</v>
      </c>
      <c r="S683" s="987"/>
      <c r="T683" s="284" t="s">
        <v>82</v>
      </c>
      <c r="U683" s="223"/>
      <c r="V683" s="223"/>
      <c r="W683" s="285"/>
      <c r="X683" s="278" t="s">
        <v>455</v>
      </c>
      <c r="Y683" s="218"/>
      <c r="Z683" s="218"/>
      <c r="AA683" s="218"/>
      <c r="AB683" s="209"/>
      <c r="AC683" s="26"/>
      <c r="AD683" s="139" t="e">
        <f>VLOOKUP(A678,'Payroll master 总表'!B:AY,32,FALSE)</f>
        <v>#REF!</v>
      </c>
      <c r="AE683" s="23" t="s">
        <v>82</v>
      </c>
      <c r="AF683" s="103"/>
      <c r="AG683" s="33"/>
    </row>
    <row r="684" spans="1:64" ht="18" customHeight="1">
      <c r="B684" s="58" t="s">
        <v>534</v>
      </c>
      <c r="C684" s="28"/>
      <c r="D684" s="28"/>
      <c r="E684" s="28"/>
      <c r="F684" s="28"/>
      <c r="G684" s="206"/>
      <c r="H684" s="206"/>
      <c r="I684" s="206"/>
      <c r="J684" s="206"/>
      <c r="K684" s="280"/>
      <c r="L684" s="282" t="e">
        <f>VLOOKUP(A678,'Payroll master 总表'!B:AY,20,FALSE)</f>
        <v>#REF!</v>
      </c>
      <c r="M684" s="206"/>
      <c r="N684" s="208"/>
      <c r="O684" s="283"/>
      <c r="P684" s="273"/>
      <c r="Q684" s="223"/>
      <c r="R684" s="987" t="e">
        <f>VLOOKUP(A678,'Payroll master 总表'!B:AY,27,FALSE)</f>
        <v>#REF!</v>
      </c>
      <c r="S684" s="987"/>
      <c r="T684" s="284" t="s">
        <v>82</v>
      </c>
      <c r="U684" s="223"/>
      <c r="V684" s="223"/>
      <c r="W684" s="285"/>
      <c r="X684" s="278" t="s">
        <v>189</v>
      </c>
      <c r="Y684" s="218"/>
      <c r="Z684" s="218"/>
      <c r="AA684" s="218"/>
      <c r="AB684" s="209"/>
      <c r="AC684" s="26"/>
      <c r="AD684" s="139" t="e">
        <f>VLOOKUP(A678,'Payroll master 总表'!B:AY,31,FALSE)</f>
        <v>#REF!</v>
      </c>
      <c r="AE684" s="23" t="s">
        <v>82</v>
      </c>
      <c r="AF684" s="103"/>
      <c r="AG684" s="33"/>
    </row>
    <row r="685" spans="1:64" ht="18" customHeight="1">
      <c r="B685" s="58" t="s">
        <v>195</v>
      </c>
      <c r="C685" s="28"/>
      <c r="D685" s="28"/>
      <c r="E685" s="28"/>
      <c r="F685" s="28"/>
      <c r="G685" s="206"/>
      <c r="H685" s="206"/>
      <c r="I685" s="206"/>
      <c r="J685" s="206"/>
      <c r="K685" s="280"/>
      <c r="L685" s="282" t="e">
        <f>VLOOKUP(A678,'Payroll master 总表'!B:AY,17,FALSE)</f>
        <v>#REF!</v>
      </c>
      <c r="M685" s="206"/>
      <c r="N685" s="208"/>
      <c r="O685" s="283"/>
      <c r="P685" s="273"/>
      <c r="Q685" s="223"/>
      <c r="R685" s="987" t="e">
        <f>U679/26*L685</f>
        <v>#REF!</v>
      </c>
      <c r="S685" s="987"/>
      <c r="T685" s="284" t="s">
        <v>82</v>
      </c>
      <c r="U685" s="223"/>
      <c r="V685" s="223"/>
      <c r="W685" s="285"/>
      <c r="X685" s="278" t="s">
        <v>188</v>
      </c>
      <c r="Y685" s="218"/>
      <c r="Z685" s="218"/>
      <c r="AA685" s="218"/>
      <c r="AB685" s="209"/>
      <c r="AC685" s="26"/>
      <c r="AD685" s="139" t="e">
        <f>VLOOKUP(A678,'Payroll master 总表'!B:AY,36,FALSE)</f>
        <v>#REF!</v>
      </c>
      <c r="AE685" s="23" t="s">
        <v>82</v>
      </c>
      <c r="AF685" s="103"/>
      <c r="AG685" s="33"/>
    </row>
    <row r="686" spans="1:64" ht="18" customHeight="1">
      <c r="B686" s="27" t="s">
        <v>179</v>
      </c>
      <c r="C686" s="28"/>
      <c r="D686" s="28"/>
      <c r="E686" s="28"/>
      <c r="F686" s="28"/>
      <c r="G686" s="218"/>
      <c r="H686" s="218"/>
      <c r="I686" s="218"/>
      <c r="J686" s="206"/>
      <c r="K686" s="280"/>
      <c r="L686" s="286"/>
      <c r="M686" s="206"/>
      <c r="N686" s="208"/>
      <c r="O686" s="283"/>
      <c r="P686" s="273"/>
      <c r="Q686" s="223"/>
      <c r="R686" s="987" t="e">
        <f>SUM(R682:S685)</f>
        <v>#REF!</v>
      </c>
      <c r="S686" s="987"/>
      <c r="T686" s="284" t="s">
        <v>82</v>
      </c>
      <c r="U686" s="223"/>
      <c r="V686" s="223"/>
      <c r="W686" s="285"/>
      <c r="X686" s="278" t="s">
        <v>190</v>
      </c>
      <c r="Y686" s="218"/>
      <c r="Z686" s="218"/>
      <c r="AA686" s="218"/>
      <c r="AB686" s="209"/>
      <c r="AC686" s="988" t="e">
        <f>R686+R688+R689+R690+AD678+AD679+AD680+AD681+AD682+AD683+AD684+AD685</f>
        <v>#REF!</v>
      </c>
      <c r="AD686" s="989"/>
      <c r="AF686" s="103"/>
      <c r="AG686" s="33"/>
    </row>
    <row r="687" spans="1:64" ht="18" customHeight="1">
      <c r="B687" s="58" t="s">
        <v>197</v>
      </c>
      <c r="C687" s="28"/>
      <c r="D687" s="28"/>
      <c r="E687" s="28"/>
      <c r="F687" s="28"/>
      <c r="G687" s="206"/>
      <c r="H687" s="206"/>
      <c r="I687" s="206"/>
      <c r="J687" s="206"/>
      <c r="K687" s="280"/>
      <c r="L687" s="287" t="s">
        <v>77</v>
      </c>
      <c r="M687" s="288"/>
      <c r="N687" s="211"/>
      <c r="O687" s="278" t="s">
        <v>199</v>
      </c>
      <c r="P687" s="210"/>
      <c r="Q687" s="210"/>
      <c r="R687" s="210"/>
      <c r="S687" s="210"/>
      <c r="T687" s="210"/>
      <c r="U687" s="210"/>
      <c r="V687" s="210"/>
      <c r="W687" s="289"/>
      <c r="X687" s="278" t="s">
        <v>433</v>
      </c>
      <c r="Y687" s="218"/>
      <c r="Z687" s="230"/>
      <c r="AA687" s="290"/>
      <c r="AB687" s="228"/>
      <c r="AC687" s="135" t="e">
        <f>VLOOKUP(A678,'Payroll master 总表'!B:AY,45,FALSE)</f>
        <v>#REF!</v>
      </c>
      <c r="AE687" s="61"/>
      <c r="AF687" s="245"/>
      <c r="AG687" s="33"/>
    </row>
    <row r="688" spans="1:64" ht="18" customHeight="1">
      <c r="B688" s="58" t="s">
        <v>180</v>
      </c>
      <c r="C688" s="28"/>
      <c r="D688" s="28"/>
      <c r="E688" s="28"/>
      <c r="F688" s="28"/>
      <c r="G688" s="206"/>
      <c r="H688" s="206"/>
      <c r="I688" s="206"/>
      <c r="J688" s="206"/>
      <c r="K688" s="280"/>
      <c r="L688" s="282" t="e">
        <f>VLOOKUP(A678,'Payroll master 总表'!B:AY,19,FALSE)</f>
        <v>#REF!</v>
      </c>
      <c r="M688" s="206"/>
      <c r="N688" s="208"/>
      <c r="O688" s="283"/>
      <c r="P688" s="273"/>
      <c r="Q688" s="224"/>
      <c r="R688" s="990" t="e">
        <f>VLOOKUP(A678,'Payroll master 总表'!B:AY,26,FALSE)</f>
        <v>#REF!</v>
      </c>
      <c r="S688" s="990"/>
      <c r="T688" s="224" t="s">
        <v>82</v>
      </c>
      <c r="U688" s="224"/>
      <c r="V688" s="224"/>
      <c r="W688" s="228"/>
      <c r="X688" s="278" t="s">
        <v>861</v>
      </c>
      <c r="Y688" s="218"/>
      <c r="Z688" s="230"/>
      <c r="AB688" s="224"/>
      <c r="AD688" s="57"/>
      <c r="AE688" s="999" t="e">
        <f>VLOOKUP(A678,'Payroll master 总表'!B:AY,42,FALSE)</f>
        <v>#REF!</v>
      </c>
      <c r="AF688" s="1000"/>
      <c r="AG688" s="33"/>
    </row>
    <row r="689" spans="1:64" ht="18" customHeight="1">
      <c r="B689" s="58" t="s">
        <v>181</v>
      </c>
      <c r="C689" s="28"/>
      <c r="D689" s="28"/>
      <c r="E689" s="28"/>
      <c r="F689" s="28"/>
      <c r="G689" s="206"/>
      <c r="H689" s="206"/>
      <c r="I689" s="206"/>
      <c r="J689" s="206"/>
      <c r="K689" s="280"/>
      <c r="L689" s="282" t="e">
        <f>VLOOKUP(A678,'Payroll master 总表'!B:AY,22,FALSE)</f>
        <v>#REF!</v>
      </c>
      <c r="M689" s="206"/>
      <c r="N689" s="208"/>
      <c r="O689" s="283"/>
      <c r="P689" s="273"/>
      <c r="Q689" s="224"/>
      <c r="R689" s="990" t="e">
        <f>VLOOKUP(A678,'Payroll master 总表'!B:AY,28,FALSE)</f>
        <v>#REF!</v>
      </c>
      <c r="S689" s="990"/>
      <c r="T689" s="224" t="s">
        <v>82</v>
      </c>
      <c r="U689" s="224"/>
      <c r="V689" s="224"/>
      <c r="W689" s="228"/>
      <c r="X689" s="291" t="s">
        <v>244</v>
      </c>
      <c r="Y689" s="218"/>
      <c r="Z689" s="218"/>
      <c r="AA689" s="230"/>
      <c r="AB689" s="229"/>
      <c r="AC689" s="76"/>
      <c r="AD689" s="57" t="e">
        <f>VLOOKUP(A678,'Payroll master 总表'!B:AY,44,FALSE)</f>
        <v>#REF!</v>
      </c>
      <c r="AE689" s="541"/>
      <c r="AF689" s="542"/>
      <c r="AG689" s="33"/>
    </row>
    <row r="690" spans="1:64" ht="18" customHeight="1">
      <c r="B690" s="59" t="s">
        <v>182</v>
      </c>
      <c r="C690" s="56"/>
      <c r="D690" s="56"/>
      <c r="E690" s="56"/>
      <c r="F690" s="56"/>
      <c r="G690" s="219"/>
      <c r="H690" s="219"/>
      <c r="I690" s="219"/>
      <c r="J690" s="219"/>
      <c r="K690" s="292"/>
      <c r="L690" s="293" t="e">
        <f>VLOOKUP(A678,'Payroll master 总表'!B:AY,23,FALSE)</f>
        <v>#REF!</v>
      </c>
      <c r="M690" s="219"/>
      <c r="N690" s="212"/>
      <c r="O690" s="294"/>
      <c r="P690" s="295"/>
      <c r="Q690" s="225"/>
      <c r="R690" s="981" t="e">
        <f>VLOOKUP(A678,'Payroll master 总表'!B:AY,30,FALSE)</f>
        <v>#REF!</v>
      </c>
      <c r="S690" s="981"/>
      <c r="T690" s="225" t="s">
        <v>82</v>
      </c>
      <c r="U690" s="225"/>
      <c r="V690" s="225"/>
      <c r="W690" s="225"/>
      <c r="X690" s="278" t="s">
        <v>194</v>
      </c>
      <c r="Y690" s="218"/>
      <c r="Z690" s="218"/>
      <c r="AA690" s="218"/>
      <c r="AB690" s="230"/>
      <c r="AC690" s="26"/>
      <c r="AD690" s="57" t="e">
        <f>AE688+AD689</f>
        <v>#REF!</v>
      </c>
      <c r="AE690" s="49"/>
      <c r="AF690" s="73"/>
      <c r="AG690" s="33"/>
    </row>
    <row r="691" spans="1:64" ht="18" customHeight="1">
      <c r="B691" s="29"/>
      <c r="C691" s="30"/>
      <c r="D691" s="31"/>
      <c r="E691" s="30"/>
      <c r="F691" s="32"/>
      <c r="G691" s="220"/>
      <c r="H691" s="220"/>
      <c r="I691" s="220"/>
      <c r="J691" s="220"/>
      <c r="S691" s="220"/>
      <c r="T691" s="220"/>
      <c r="U691" s="220"/>
      <c r="X691" s="297" t="s">
        <v>191</v>
      </c>
      <c r="Y691" s="218"/>
      <c r="Z691" s="218"/>
      <c r="AA691" s="218"/>
      <c r="AB691" s="230"/>
      <c r="AC691" s="982" t="e">
        <f>ROUND((AC686-AD690-AC687),2)</f>
        <v>#REF!</v>
      </c>
      <c r="AD691" s="983"/>
      <c r="AE691" s="49"/>
      <c r="AF691" s="73"/>
      <c r="AG691" s="33"/>
    </row>
    <row r="692" spans="1:64" ht="18" customHeight="1">
      <c r="B692" s="35" t="s">
        <v>78</v>
      </c>
      <c r="C692" s="36"/>
      <c r="D692" s="36"/>
      <c r="E692" s="36"/>
      <c r="F692" s="36"/>
      <c r="G692" s="221"/>
      <c r="H692" s="221"/>
      <c r="I692" s="220"/>
      <c r="J692" s="220"/>
      <c r="S692" s="220"/>
      <c r="T692" s="220"/>
      <c r="U692" s="220"/>
      <c r="X692" s="298" t="s">
        <v>432</v>
      </c>
      <c r="Y692" s="299"/>
      <c r="Z692" s="280"/>
      <c r="AA692" s="206"/>
      <c r="AB692" s="231"/>
      <c r="AC692" s="63" t="e">
        <f>INT(AC691)</f>
        <v>#REF!</v>
      </c>
      <c r="AE692" s="62"/>
      <c r="AF692" s="80"/>
      <c r="AG692" s="33"/>
    </row>
    <row r="693" spans="1:64" ht="18" customHeight="1">
      <c r="B693" s="37"/>
      <c r="C693" s="38"/>
      <c r="D693" s="39"/>
      <c r="E693" s="38"/>
      <c r="F693" s="38"/>
      <c r="G693" s="202"/>
      <c r="H693" s="202"/>
      <c r="I693" s="220"/>
      <c r="J693" s="220"/>
      <c r="S693" s="220"/>
      <c r="T693" s="220"/>
      <c r="U693" s="220"/>
      <c r="X693" s="300" t="s">
        <v>192</v>
      </c>
      <c r="Y693" s="301"/>
      <c r="Z693" s="302"/>
      <c r="AA693" s="219"/>
      <c r="AB693" s="232"/>
      <c r="AC693" s="77" t="e">
        <f>ROUND((MOD(AC691,1)*4000),-2)</f>
        <v>#REF!</v>
      </c>
      <c r="AD693" s="45"/>
      <c r="AE693" s="45"/>
      <c r="AF693" s="81"/>
      <c r="AG693" s="33"/>
    </row>
    <row r="694" spans="1:64" ht="18" customHeight="1">
      <c r="B694" s="29"/>
      <c r="C694" s="30"/>
      <c r="D694" s="31"/>
      <c r="E694" s="30"/>
      <c r="F694" s="30"/>
      <c r="G694" s="220"/>
      <c r="H694" s="220"/>
      <c r="I694" s="220"/>
      <c r="J694" s="220"/>
      <c r="S694" s="220"/>
      <c r="T694" s="220"/>
      <c r="U694" s="220"/>
      <c r="Y694" s="221"/>
      <c r="Z694" s="303"/>
      <c r="AB694" s="233"/>
      <c r="AD694" s="82"/>
      <c r="AE694" s="82"/>
      <c r="AF694" s="84"/>
      <c r="AG694" s="33"/>
    </row>
    <row r="695" spans="1:64" ht="18" customHeight="1">
      <c r="B695" s="40" t="s">
        <v>79</v>
      </c>
      <c r="C695" s="41"/>
      <c r="D695" s="41"/>
      <c r="E695" s="41"/>
      <c r="AF695" s="101"/>
      <c r="AG695" s="33"/>
    </row>
    <row r="696" spans="1:64" s="10" customFormat="1" ht="18" customHeight="1">
      <c r="B696" s="237">
        <v>1</v>
      </c>
      <c r="C696" s="236">
        <v>2</v>
      </c>
      <c r="D696" s="236">
        <v>3</v>
      </c>
      <c r="E696" s="236">
        <v>4</v>
      </c>
      <c r="F696" s="670">
        <v>5</v>
      </c>
      <c r="G696" s="669">
        <v>6</v>
      </c>
      <c r="H696" s="237">
        <v>7</v>
      </c>
      <c r="I696" s="237">
        <v>8</v>
      </c>
      <c r="J696" s="670">
        <v>9</v>
      </c>
      <c r="K696" s="236">
        <v>10</v>
      </c>
      <c r="L696" s="236">
        <v>11</v>
      </c>
      <c r="M696" s="670">
        <v>12</v>
      </c>
      <c r="N696" s="669">
        <v>13</v>
      </c>
      <c r="O696" s="236">
        <v>14</v>
      </c>
      <c r="P696" s="237">
        <v>15</v>
      </c>
      <c r="Q696" s="236">
        <v>16</v>
      </c>
      <c r="R696" s="236">
        <v>17</v>
      </c>
      <c r="S696" s="236">
        <v>18</v>
      </c>
      <c r="T696" s="670">
        <v>19</v>
      </c>
      <c r="U696" s="669">
        <v>20</v>
      </c>
      <c r="V696" s="236">
        <v>21</v>
      </c>
      <c r="W696" s="237">
        <v>22</v>
      </c>
      <c r="X696" s="236">
        <v>23</v>
      </c>
      <c r="Y696" s="237">
        <v>24</v>
      </c>
      <c r="Z696" s="236">
        <v>25</v>
      </c>
      <c r="AA696" s="670">
        <v>26</v>
      </c>
      <c r="AB696" s="697">
        <v>27</v>
      </c>
      <c r="AC696" s="670">
        <v>28</v>
      </c>
      <c r="AD696" s="237">
        <v>29</v>
      </c>
      <c r="AE696" s="236">
        <v>30</v>
      </c>
      <c r="AF696" s="236">
        <v>31</v>
      </c>
      <c r="AG696" s="11"/>
      <c r="AH696" s="11"/>
      <c r="AI696" s="11"/>
      <c r="AJ696" s="11"/>
      <c r="AK696" s="11"/>
      <c r="AL696" s="11"/>
      <c r="AM696" s="11"/>
      <c r="AN696" s="11"/>
      <c r="AO696" s="11"/>
      <c r="AP696" s="11"/>
      <c r="AQ696" s="11"/>
      <c r="AR696" s="11"/>
      <c r="AS696" s="11"/>
      <c r="AT696" s="11"/>
      <c r="AU696" s="11"/>
      <c r="AV696" s="11"/>
      <c r="AW696" s="11"/>
      <c r="AX696" s="11"/>
      <c r="AY696" s="11"/>
      <c r="AZ696" s="11"/>
      <c r="BA696" s="11"/>
      <c r="BB696" s="11"/>
      <c r="BC696" s="11"/>
      <c r="BD696" s="11"/>
      <c r="BE696" s="11"/>
      <c r="BF696" s="11"/>
      <c r="BG696" s="11"/>
      <c r="BH696" s="11"/>
      <c r="BI696" s="11"/>
      <c r="BJ696" s="11"/>
      <c r="BK696" s="11"/>
      <c r="BL696" s="11"/>
    </row>
    <row r="697" spans="1:64" ht="18" customHeight="1">
      <c r="B697" s="48" t="e">
        <f>VLOOKUP(A678,#REF!,276,FALSE)</f>
        <v>#REF!</v>
      </c>
      <c r="C697" s="48" t="e">
        <f>VLOOKUP(A678,#REF!,278,FALSE)</f>
        <v>#REF!</v>
      </c>
      <c r="D697" s="48" t="e">
        <f>VLOOKUP(A678,#REF!,280,FALSE)</f>
        <v>#REF!</v>
      </c>
      <c r="E697" s="48" t="e">
        <f>VLOOKUP(A678,#REF!,282,FALSE)</f>
        <v>#REF!</v>
      </c>
      <c r="F697" s="48" t="e">
        <f>VLOOKUP(A678,#REF!,284,FALSE)</f>
        <v>#REF!</v>
      </c>
      <c r="G697" s="48" t="e">
        <f>VLOOKUP(A678,#REF!,286,FALSE)</f>
        <v>#REF!</v>
      </c>
      <c r="H697" s="48" t="e">
        <f>VLOOKUP(A678,#REF!,288,FALSE)</f>
        <v>#REF!</v>
      </c>
      <c r="I697" s="48" t="e">
        <f>VLOOKUP(A678,#REF!,290,FALSE)</f>
        <v>#REF!</v>
      </c>
      <c r="J697" s="48" t="e">
        <f>VLOOKUP(A678,#REF!,292,FALSE)</f>
        <v>#REF!</v>
      </c>
      <c r="K697" s="48" t="e">
        <f>VLOOKUP(A678,#REF!,294,FALSE)</f>
        <v>#REF!</v>
      </c>
      <c r="L697" s="48" t="e">
        <f>VLOOKUP(A678,#REF!,296,FALSE)</f>
        <v>#REF!</v>
      </c>
      <c r="M697" s="48" t="e">
        <f>VLOOKUP(A678,#REF!,298,FALSE)</f>
        <v>#REF!</v>
      </c>
      <c r="N697" s="48" t="e">
        <f>VLOOKUP(A678,#REF!,300,FALSE)</f>
        <v>#REF!</v>
      </c>
      <c r="O697" s="48" t="e">
        <f>VLOOKUP(A678,#REF!,302,FALSE)</f>
        <v>#REF!</v>
      </c>
      <c r="P697" s="48" t="e">
        <f>VLOOKUP(A678,#REF!,304,FALSE)</f>
        <v>#REF!</v>
      </c>
      <c r="Q697" s="48" t="e">
        <f>VLOOKUP(A678,#REF!,306,FALSE)</f>
        <v>#REF!</v>
      </c>
      <c r="R697" s="48" t="e">
        <f>VLOOKUP(A678,#REF!,308,FALSE)</f>
        <v>#REF!</v>
      </c>
      <c r="S697" s="48" t="e">
        <f>VLOOKUP(A678,#REF!,310,FALSE)</f>
        <v>#REF!</v>
      </c>
      <c r="T697" s="48" t="e">
        <f>VLOOKUP(A678,#REF!,312,FALSE)</f>
        <v>#REF!</v>
      </c>
      <c r="U697" s="48" t="e">
        <f>VLOOKUP(A678,#REF!,314,FALSE)</f>
        <v>#REF!</v>
      </c>
      <c r="V697" s="48" t="e">
        <f>VLOOKUP(A678,#REF!,316,FALSE)</f>
        <v>#REF!</v>
      </c>
      <c r="W697" s="48" t="e">
        <f>VLOOKUP(A678,#REF!,318,FALSE)</f>
        <v>#REF!</v>
      </c>
      <c r="X697" s="48" t="e">
        <f>VLOOKUP(A678,#REF!,320,FALSE)</f>
        <v>#REF!</v>
      </c>
      <c r="Y697" s="48" t="e">
        <f>VLOOKUP(A678,#REF!,322,FALSE)</f>
        <v>#REF!</v>
      </c>
      <c r="Z697" s="48" t="e">
        <f>VLOOKUP(A678,#REF!,324,FALSE)</f>
        <v>#REF!</v>
      </c>
      <c r="AA697" s="48" t="e">
        <f>VLOOKUP(A678,#REF!,326,FALSE)</f>
        <v>#REF!</v>
      </c>
      <c r="AB697" s="48" t="e">
        <f>VLOOKUP(A678,#REF!,328,FALSE)</f>
        <v>#REF!</v>
      </c>
      <c r="AC697" s="48" t="e">
        <f>VLOOKUP(A678,#REF!,330,FALSE)</f>
        <v>#REF!</v>
      </c>
      <c r="AD697" s="48" t="e">
        <f>VLOOKUP(A678,#REF!,332,FALSE)</f>
        <v>#REF!</v>
      </c>
      <c r="AE697" s="48" t="e">
        <f>VLOOKUP(A678,#REF!,334,FALSE)</f>
        <v>#REF!</v>
      </c>
      <c r="AF697" s="48" t="e">
        <f>VLOOKUP(A678,#REF!,336,FALSE)</f>
        <v>#REF!</v>
      </c>
      <c r="AG697" s="33"/>
    </row>
    <row r="698" spans="1:64" s="113" customFormat="1" ht="18" customHeight="1">
      <c r="B698" s="48" t="e">
        <f>VLOOKUP(A678,#REF!,53,FALSE)</f>
        <v>#REF!</v>
      </c>
      <c r="C698" s="48" t="e">
        <f>VLOOKUP(A678,#REF!,54,FALSE)</f>
        <v>#REF!</v>
      </c>
      <c r="D698" s="48" t="e">
        <f>VLOOKUP(A678,#REF!,55,FALSE)</f>
        <v>#REF!</v>
      </c>
      <c r="E698" s="48" t="e">
        <f>VLOOKUP(A678,#REF!,56,FALSE)</f>
        <v>#REF!</v>
      </c>
      <c r="F698" s="48" t="e">
        <f>VLOOKUP(A678,#REF!,57,FALSE)</f>
        <v>#REF!</v>
      </c>
      <c r="G698" s="48" t="e">
        <f>VLOOKUP(A678,#REF!,58,FALSE)</f>
        <v>#REF!</v>
      </c>
      <c r="H698" s="48" t="e">
        <f>VLOOKUP(A678,#REF!,59,FALSE)</f>
        <v>#REF!</v>
      </c>
      <c r="I698" s="48" t="e">
        <f>VLOOKUP(A678,#REF!,60,FALSE)</f>
        <v>#REF!</v>
      </c>
      <c r="J698" s="48" t="e">
        <f>VLOOKUP(A678,#REF!,61,FALSE)</f>
        <v>#REF!</v>
      </c>
      <c r="K698" s="48" t="e">
        <f>VLOOKUP(A678,#REF!,62,FALSE)</f>
        <v>#REF!</v>
      </c>
      <c r="L698" s="48" t="e">
        <f>VLOOKUP(A678,#REF!,63,FALSE)</f>
        <v>#REF!</v>
      </c>
      <c r="M698" s="48" t="e">
        <f>VLOOKUP(A678,#REF!,64,FALSE)</f>
        <v>#REF!</v>
      </c>
      <c r="N698" s="48" t="e">
        <f>VLOOKUP(A678,#REF!,65,FALSE)</f>
        <v>#REF!</v>
      </c>
      <c r="O698" s="48" t="e">
        <f>VLOOKUP(A678,#REF!,66,FALSE)</f>
        <v>#REF!</v>
      </c>
      <c r="P698" s="48" t="e">
        <f>VLOOKUP(A678,#REF!,67,FALSE)</f>
        <v>#REF!</v>
      </c>
      <c r="Q698" s="48" t="e">
        <f>VLOOKUP(A678,#REF!,68,FALSE)</f>
        <v>#REF!</v>
      </c>
      <c r="R698" s="48" t="e">
        <f>VLOOKUP(A678,#REF!,69,FALSE)</f>
        <v>#REF!</v>
      </c>
      <c r="S698" s="48" t="e">
        <f>VLOOKUP(A678,#REF!,70,FALSE)</f>
        <v>#REF!</v>
      </c>
      <c r="T698" s="48" t="e">
        <f>VLOOKUP(A678,#REF!,71,FALSE)</f>
        <v>#REF!</v>
      </c>
      <c r="U698" s="48" t="e">
        <f>VLOOKUP(A678,#REF!,72,FALSE)</f>
        <v>#REF!</v>
      </c>
      <c r="V698" s="48" t="e">
        <f>VLOOKUP(A678,#REF!,73,FALSE)</f>
        <v>#REF!</v>
      </c>
      <c r="W698" s="48" t="e">
        <f>VLOOKUP(A678,#REF!,74,FALSE)</f>
        <v>#REF!</v>
      </c>
      <c r="X698" s="48" t="e">
        <f>VLOOKUP(A678,#REF!,75,FALSE)</f>
        <v>#REF!</v>
      </c>
      <c r="Y698" s="48" t="e">
        <f>VLOOKUP(A678,#REF!,76,FALSE)</f>
        <v>#REF!</v>
      </c>
      <c r="Z698" s="48" t="e">
        <f>VLOOKUP(A678,#REF!,77,FALSE)</f>
        <v>#REF!</v>
      </c>
      <c r="AA698" s="48" t="e">
        <f>VLOOKUP(A678,#REF!,78,FALSE)</f>
        <v>#REF!</v>
      </c>
      <c r="AB698" s="48" t="e">
        <f>VLOOKUP(A678,#REF!,79,FALSE)</f>
        <v>#REF!</v>
      </c>
      <c r="AC698" s="48" t="e">
        <f>VLOOKUP(A678,#REF!,80,FALSE)</f>
        <v>#REF!</v>
      </c>
      <c r="AD698" s="48" t="e">
        <f>VLOOKUP(A678,#REF!,81,FALSE)</f>
        <v>#REF!</v>
      </c>
      <c r="AE698" s="48" t="e">
        <f>VLOOKUP(A678,#REF!,82,FALSE)</f>
        <v>#REF!</v>
      </c>
      <c r="AF698" s="48" t="e">
        <f>VLOOKUP(A678,#REF!,83,FALSE)</f>
        <v>#REF!</v>
      </c>
      <c r="AG698" s="114"/>
      <c r="AH698" s="114"/>
      <c r="AI698" s="114"/>
      <c r="AJ698" s="114"/>
      <c r="AK698" s="114"/>
      <c r="AL698" s="114"/>
      <c r="AM698" s="114"/>
      <c r="AN698" s="114"/>
      <c r="AO698" s="114"/>
      <c r="AP698" s="114"/>
      <c r="AQ698" s="114"/>
      <c r="AR698" s="114"/>
      <c r="AS698" s="114"/>
      <c r="AT698" s="114"/>
      <c r="AU698" s="114"/>
      <c r="AV698" s="114"/>
      <c r="AW698" s="114"/>
      <c r="AX698" s="114"/>
      <c r="AY698" s="114"/>
      <c r="AZ698" s="114"/>
      <c r="BA698" s="114"/>
      <c r="BB698" s="114"/>
      <c r="BC698" s="114"/>
      <c r="BD698" s="114"/>
      <c r="BE698" s="114"/>
      <c r="BF698" s="114"/>
      <c r="BG698" s="114"/>
      <c r="BH698" s="114"/>
      <c r="BI698" s="114"/>
      <c r="BJ698" s="114"/>
      <c r="BK698" s="114"/>
      <c r="BL698" s="114"/>
    </row>
    <row r="699" spans="1:64" ht="18" customHeight="1">
      <c r="B699" s="48" t="e">
        <f>VLOOKUP(A678,#REF!,277,FALSE)</f>
        <v>#REF!</v>
      </c>
      <c r="C699" s="48" t="e">
        <f>VLOOKUP(A678,#REF!,279,FALSE)</f>
        <v>#REF!</v>
      </c>
      <c r="D699" s="48" t="e">
        <f>VLOOKUP(A678,#REF!,281,FALSE)</f>
        <v>#REF!</v>
      </c>
      <c r="E699" s="48" t="e">
        <f>VLOOKUP(A678,#REF!,283,FALSE)</f>
        <v>#REF!</v>
      </c>
      <c r="F699" s="48" t="e">
        <f>VLOOKUP(A678,#REF!,285,FALSE)</f>
        <v>#REF!</v>
      </c>
      <c r="G699" s="48" t="e">
        <f>VLOOKUP(A678,#REF!,287,FALSE)</f>
        <v>#REF!</v>
      </c>
      <c r="H699" s="48" t="e">
        <f>VLOOKUP(A678,#REF!,289,FALSE)</f>
        <v>#REF!</v>
      </c>
      <c r="I699" s="48" t="e">
        <f>VLOOKUP(A678,#REF!,291,FALSE)</f>
        <v>#REF!</v>
      </c>
      <c r="J699" s="48" t="e">
        <f>VLOOKUP(A678,#REF!,293,FALSE)</f>
        <v>#REF!</v>
      </c>
      <c r="K699" s="48" t="e">
        <f>VLOOKUP(A678,#REF!,295,FALSE)</f>
        <v>#REF!</v>
      </c>
      <c r="L699" s="48" t="e">
        <f>VLOOKUP(A678,#REF!,297,FALSE)</f>
        <v>#REF!</v>
      </c>
      <c r="M699" s="48" t="e">
        <f>VLOOKUP(A678,#REF!,299,FALSE)</f>
        <v>#REF!</v>
      </c>
      <c r="N699" s="48" t="e">
        <f>VLOOKUP(A678,#REF!,301,FALSE)</f>
        <v>#REF!</v>
      </c>
      <c r="O699" s="48" t="e">
        <f>VLOOKUP(A678,#REF!,303,FALSE)</f>
        <v>#REF!</v>
      </c>
      <c r="P699" s="48" t="e">
        <f>VLOOKUP(A678,#REF!,305,FALSE)</f>
        <v>#REF!</v>
      </c>
      <c r="Q699" s="48" t="e">
        <f>VLOOKUP(A678,#REF!,307,FALSE)</f>
        <v>#REF!</v>
      </c>
      <c r="R699" s="48" t="e">
        <f>VLOOKUP(A678,#REF!,309,FALSE)</f>
        <v>#REF!</v>
      </c>
      <c r="S699" s="48" t="e">
        <f>VLOOKUP(A678,#REF!,311,FALSE)</f>
        <v>#REF!</v>
      </c>
      <c r="T699" s="48" t="e">
        <f>VLOOKUP(A678,#REF!,313,FALSE)</f>
        <v>#REF!</v>
      </c>
      <c r="U699" s="48" t="e">
        <f>VLOOKUP(A678,#REF!,315,FALSE)</f>
        <v>#REF!</v>
      </c>
      <c r="V699" s="48" t="e">
        <f>VLOOKUP(A678,#REF!,317,FALSE)</f>
        <v>#REF!</v>
      </c>
      <c r="W699" s="48" t="e">
        <f>VLOOKUP(A678,#REF!,319,FALSE)</f>
        <v>#REF!</v>
      </c>
      <c r="X699" s="48" t="e">
        <f>VLOOKUP(A678,#REF!,321,FALSE)</f>
        <v>#REF!</v>
      </c>
      <c r="Y699" s="48" t="e">
        <f>VLOOKUP(A678,#REF!,323,FALSE)</f>
        <v>#REF!</v>
      </c>
      <c r="Z699" s="48" t="e">
        <f>VLOOKUP(A678,#REF!,325,FALSE)</f>
        <v>#REF!</v>
      </c>
      <c r="AA699" s="48" t="e">
        <f>VLOOKUP(A678,#REF!,327,FALSE)</f>
        <v>#REF!</v>
      </c>
      <c r="AB699" s="48" t="e">
        <f>VLOOKUP(A678,#REF!,329,FALSE)</f>
        <v>#REF!</v>
      </c>
      <c r="AC699" s="48" t="e">
        <f>VLOOKUP(A678,#REF!,331,FALSE)</f>
        <v>#REF!</v>
      </c>
      <c r="AD699" s="48" t="e">
        <f>VLOOKUP(A678,#REF!,333,FALSE)</f>
        <v>#REF!</v>
      </c>
      <c r="AE699" s="48" t="e">
        <f>VLOOKUP(A678,#REF!,335,FALSE)</f>
        <v>#REF!</v>
      </c>
      <c r="AF699" s="48" t="e">
        <f>VLOOKUP(A678,#REF!,337,FALSE)</f>
        <v>#REF!</v>
      </c>
      <c r="AG699" s="33"/>
    </row>
    <row r="700" spans="1:64" s="140" customFormat="1" ht="18" customHeight="1">
      <c r="B700" s="980"/>
      <c r="C700" s="980"/>
      <c r="D700" s="980"/>
      <c r="E700" s="980"/>
      <c r="F700" s="980"/>
      <c r="G700" s="980"/>
      <c r="H700" s="980"/>
      <c r="I700" s="980"/>
      <c r="J700" s="980"/>
      <c r="K700" s="980"/>
      <c r="L700" s="980"/>
      <c r="M700" s="980"/>
      <c r="N700" s="980"/>
      <c r="O700" s="980"/>
      <c r="P700" s="980"/>
      <c r="Q700" s="980"/>
      <c r="R700" s="980"/>
      <c r="S700" s="980"/>
      <c r="T700" s="980"/>
      <c r="U700" s="980"/>
      <c r="V700" s="980"/>
      <c r="W700" s="980"/>
      <c r="X700" s="980"/>
      <c r="Y700" s="980"/>
      <c r="Z700" s="980"/>
      <c r="AA700" s="980"/>
      <c r="AB700" s="980"/>
      <c r="AC700" s="980"/>
      <c r="AD700" s="980"/>
      <c r="AE700" s="980"/>
      <c r="AF700" s="980"/>
      <c r="AG700" s="33"/>
      <c r="AH700" s="33"/>
      <c r="AI700" s="33"/>
      <c r="AJ700" s="33"/>
      <c r="AK700" s="33"/>
      <c r="AL700" s="33"/>
      <c r="AM700" s="33"/>
      <c r="AN700" s="33"/>
      <c r="AO700" s="33"/>
      <c r="AP700" s="33"/>
      <c r="AQ700" s="33"/>
      <c r="AR700" s="33"/>
      <c r="AS700" s="33"/>
      <c r="AT700" s="33"/>
      <c r="AU700" s="33"/>
      <c r="AV700" s="33"/>
      <c r="AW700" s="33"/>
      <c r="AX700" s="33"/>
      <c r="AY700" s="33"/>
      <c r="AZ700" s="33"/>
      <c r="BA700" s="33"/>
      <c r="BB700" s="33"/>
      <c r="BC700" s="33"/>
      <c r="BD700" s="33"/>
      <c r="BE700" s="33"/>
      <c r="BF700" s="33"/>
      <c r="BG700" s="33"/>
      <c r="BH700" s="33"/>
      <c r="BI700" s="33"/>
      <c r="BJ700" s="33"/>
      <c r="BK700" s="33"/>
      <c r="BL700" s="33"/>
    </row>
    <row r="701" spans="1:64" ht="18" customHeight="1">
      <c r="B701" s="880" t="s">
        <v>826</v>
      </c>
      <c r="C701" s="880"/>
      <c r="D701" s="880"/>
      <c r="E701" s="880"/>
      <c r="F701" s="880"/>
      <c r="G701" s="880"/>
      <c r="H701" s="880"/>
      <c r="I701" s="880"/>
      <c r="J701" s="880"/>
      <c r="K701" s="880"/>
      <c r="L701" s="880"/>
      <c r="M701" s="880"/>
      <c r="N701" s="880"/>
      <c r="O701" s="880"/>
      <c r="P701" s="880"/>
      <c r="Q701" s="880"/>
      <c r="R701" s="880"/>
      <c r="S701" s="880"/>
      <c r="T701" s="880"/>
      <c r="U701" s="880"/>
      <c r="V701" s="880"/>
      <c r="W701" s="880"/>
      <c r="X701" s="880"/>
      <c r="Y701" s="880"/>
      <c r="Z701" s="880"/>
      <c r="AA701" s="880"/>
      <c r="AB701" s="880"/>
      <c r="AC701" s="880"/>
      <c r="AD701" s="880"/>
      <c r="AE701" s="880"/>
      <c r="AF701" s="880"/>
      <c r="AG701" s="33"/>
    </row>
    <row r="702" spans="1:64" ht="18" customHeight="1">
      <c r="B702" s="15" t="s">
        <v>80</v>
      </c>
      <c r="C702" s="16"/>
      <c r="D702" s="16"/>
      <c r="E702" s="16"/>
      <c r="F702" s="16"/>
      <c r="G702" s="216"/>
      <c r="H702" s="201"/>
      <c r="I702" s="201"/>
      <c r="J702" s="201"/>
      <c r="K702" s="202"/>
      <c r="L702" s="201"/>
      <c r="M702" s="201"/>
      <c r="N702" s="201"/>
      <c r="O702" s="270"/>
      <c r="P702" s="270"/>
      <c r="Q702" s="201"/>
      <c r="R702" s="201"/>
      <c r="S702" s="201"/>
      <c r="T702" s="201"/>
      <c r="U702" s="201"/>
      <c r="V702" s="201"/>
      <c r="W702" s="270"/>
      <c r="X702" s="984" t="str">
        <f>X677</f>
        <v>វិច្ឆិកា ឆ្នាំ ២០២៣</v>
      </c>
      <c r="Y702" s="985"/>
      <c r="Z702" s="985"/>
      <c r="AA702" s="985"/>
      <c r="AB702" s="985"/>
      <c r="AC702" s="985"/>
      <c r="AD702" s="985"/>
      <c r="AE702" s="985"/>
      <c r="AF702" s="986"/>
      <c r="AG702" s="33"/>
    </row>
    <row r="703" spans="1:64" ht="18" customHeight="1">
      <c r="A703" s="140" t="e">
        <f>#REF!</f>
        <v>#REF!</v>
      </c>
      <c r="B703" s="20" t="s">
        <v>176</v>
      </c>
      <c r="C703" s="3"/>
      <c r="D703" s="3"/>
      <c r="E703" s="3"/>
      <c r="F703" s="3"/>
      <c r="G703" s="217"/>
      <c r="H703" s="271"/>
      <c r="I703" s="217"/>
      <c r="J703" s="271"/>
      <c r="K703" s="991" t="e">
        <f>VLOOKUP(A703,'Payroll master 总表'!B:AY,3,FALSE)</f>
        <v>#REF!</v>
      </c>
      <c r="L703" s="992"/>
      <c r="M703" s="992"/>
      <c r="N703" s="993"/>
      <c r="O703" s="272" t="s">
        <v>183</v>
      </c>
      <c r="P703" s="273"/>
      <c r="Q703" s="203"/>
      <c r="R703" s="203"/>
      <c r="S703" s="203"/>
      <c r="T703" s="994" t="e">
        <f>#REF!</f>
        <v>#REF!</v>
      </c>
      <c r="U703" s="994"/>
      <c r="V703" s="217"/>
      <c r="W703" s="274"/>
      <c r="X703" s="275" t="s">
        <v>279</v>
      </c>
      <c r="Y703" s="203"/>
      <c r="Z703" s="203"/>
      <c r="AA703" s="203"/>
      <c r="AB703" s="227"/>
      <c r="AC703" s="75"/>
      <c r="AD703" s="139" t="e">
        <f>VLOOKUP(A703,'Payroll master 总表'!B:AY,39,FALSE)</f>
        <v>#REF!</v>
      </c>
      <c r="AE703" s="23" t="s">
        <v>82</v>
      </c>
      <c r="AF703" s="244"/>
      <c r="AG703" s="33"/>
    </row>
    <row r="704" spans="1:64" ht="18" customHeight="1">
      <c r="B704" s="55" t="s">
        <v>177</v>
      </c>
      <c r="C704" s="28"/>
      <c r="D704" s="28"/>
      <c r="E704" s="28"/>
      <c r="F704" s="21"/>
      <c r="G704" s="206"/>
      <c r="H704" s="206"/>
      <c r="I704" s="206"/>
      <c r="J704" s="206"/>
      <c r="K704" s="995" t="e">
        <f>VLOOKUP(A703,'Payroll master 总表'!B:AY,1,FALSE)</f>
        <v>#REF!</v>
      </c>
      <c r="L704" s="996"/>
      <c r="M704" s="206"/>
      <c r="N704" s="208"/>
      <c r="O704" s="276" t="s">
        <v>184</v>
      </c>
      <c r="P704" s="273"/>
      <c r="Q704" s="218"/>
      <c r="R704" s="218"/>
      <c r="S704" s="218"/>
      <c r="U704" s="222" t="e">
        <f>VLOOKUP(A703,'Payroll master 总表'!B:AY,15,FALSE)</f>
        <v>#REF!</v>
      </c>
      <c r="V704" s="222"/>
      <c r="W704" s="208"/>
      <c r="X704" s="278" t="s">
        <v>187</v>
      </c>
      <c r="Y704" s="218"/>
      <c r="Z704" s="218"/>
      <c r="AA704" s="218"/>
      <c r="AB704" s="209"/>
      <c r="AC704" s="26"/>
      <c r="AD704" s="139" t="e">
        <f>VLOOKUP(A703,'Payroll master 总表'!B:AY,35,FALSE)</f>
        <v>#REF!</v>
      </c>
      <c r="AE704" s="23" t="s">
        <v>82</v>
      </c>
      <c r="AF704" s="103"/>
      <c r="AG704" s="33"/>
    </row>
    <row r="705" spans="2:33" ht="18" customHeight="1">
      <c r="B705" s="24" t="s">
        <v>178</v>
      </c>
      <c r="C705" s="22"/>
      <c r="D705" s="25"/>
      <c r="E705" s="21"/>
      <c r="F705" s="21"/>
      <c r="G705" s="206"/>
      <c r="H705" s="206"/>
      <c r="I705" s="206"/>
      <c r="J705" s="206"/>
      <c r="K705" s="995" t="e">
        <f>VLOOKUP(A703,'Payroll master 总表'!B:AY,5,FALSE)</f>
        <v>#REF!</v>
      </c>
      <c r="L705" s="996"/>
      <c r="M705" s="206"/>
      <c r="N705" s="208"/>
      <c r="O705" s="205" t="s">
        <v>198</v>
      </c>
      <c r="P705" s="273"/>
      <c r="Q705" s="218"/>
      <c r="R705" s="218"/>
      <c r="S705" s="218"/>
      <c r="T705" s="206"/>
      <c r="U705" s="997" t="e">
        <f>VLOOKUP(A703,'Payroll master 总表'!B:AY,8,FALSE)</f>
        <v>#REF!</v>
      </c>
      <c r="V705" s="997"/>
      <c r="W705" s="998"/>
      <c r="X705" s="278" t="s">
        <v>185</v>
      </c>
      <c r="Y705" s="218"/>
      <c r="Z705" s="218"/>
      <c r="AA705" s="218"/>
      <c r="AB705" s="209"/>
      <c r="AC705" s="26"/>
      <c r="AD705" s="139" t="e">
        <f>VLOOKUP(A703,'Payroll master 总表'!B:AY,34,FALSE)</f>
        <v>#REF!</v>
      </c>
      <c r="AE705" s="23" t="s">
        <v>82</v>
      </c>
      <c r="AF705" s="103"/>
      <c r="AG705" s="33"/>
    </row>
    <row r="706" spans="2:33" ht="18" customHeight="1">
      <c r="B706" s="58"/>
      <c r="C706" s="28"/>
      <c r="D706" s="28"/>
      <c r="E706" s="28"/>
      <c r="F706" s="28"/>
      <c r="G706" s="206"/>
      <c r="H706" s="206"/>
      <c r="I706" s="206"/>
      <c r="J706" s="206"/>
      <c r="K706" s="280"/>
      <c r="L706" s="281" t="s">
        <v>76</v>
      </c>
      <c r="M706" s="206"/>
      <c r="N706" s="208"/>
      <c r="O706" s="278" t="s">
        <v>199</v>
      </c>
      <c r="P706" s="273"/>
      <c r="Q706" s="218"/>
      <c r="R706" s="218"/>
      <c r="S706" s="218"/>
      <c r="T706" s="218"/>
      <c r="U706" s="218"/>
      <c r="V706" s="218"/>
      <c r="W706" s="230"/>
      <c r="X706" s="278" t="s">
        <v>753</v>
      </c>
      <c r="Y706" s="218"/>
      <c r="Z706" s="218"/>
      <c r="AA706" s="218"/>
      <c r="AB706" s="209"/>
      <c r="AC706" s="26"/>
      <c r="AD706" s="139" t="e">
        <f>VLOOKUP(A703,'Payroll master 总表'!B:AY,33,FALSE)</f>
        <v>#REF!</v>
      </c>
      <c r="AE706" s="23" t="s">
        <v>82</v>
      </c>
      <c r="AF706" s="103"/>
      <c r="AG706" s="33"/>
    </row>
    <row r="707" spans="2:33" ht="18" customHeight="1">
      <c r="B707" s="54" t="s">
        <v>196</v>
      </c>
      <c r="C707" s="28"/>
      <c r="D707" s="28"/>
      <c r="E707" s="28"/>
      <c r="F707" s="28"/>
      <c r="G707" s="206"/>
      <c r="H707" s="206"/>
      <c r="I707" s="206"/>
      <c r="J707" s="206"/>
      <c r="K707" s="280"/>
      <c r="L707" s="282" t="e">
        <f>VLOOKUP(A703,'Payroll master 总表'!B:AY,18,FALSE)</f>
        <v>#REF!</v>
      </c>
      <c r="M707" s="206"/>
      <c r="N707" s="208"/>
      <c r="O707" s="283"/>
      <c r="P707" s="273"/>
      <c r="Q707" s="223"/>
      <c r="R707" s="987" t="e">
        <f>U704/26*L707</f>
        <v>#REF!</v>
      </c>
      <c r="S707" s="987"/>
      <c r="T707" s="284" t="s">
        <v>82</v>
      </c>
      <c r="U707" s="223"/>
      <c r="V707" s="223"/>
      <c r="W707" s="285"/>
      <c r="X707" s="278" t="s">
        <v>186</v>
      </c>
      <c r="Y707" s="218"/>
      <c r="Z707" s="218"/>
      <c r="AA707" s="218"/>
      <c r="AB707" s="209"/>
      <c r="AC707" s="26"/>
      <c r="AD707" s="139" t="e">
        <f>VLOOKUP(A703,'Payroll master 总表'!B:AY,37,FALSE)+'Payroll master 总表'!AM36</f>
        <v>#REF!</v>
      </c>
      <c r="AE707" s="23" t="s">
        <v>82</v>
      </c>
      <c r="AF707" s="103"/>
      <c r="AG707" s="33"/>
    </row>
    <row r="708" spans="2:33" ht="18" customHeight="1">
      <c r="B708" s="27" t="s">
        <v>528</v>
      </c>
      <c r="C708" s="28"/>
      <c r="D708" s="28"/>
      <c r="E708" s="28"/>
      <c r="F708" s="28"/>
      <c r="G708" s="206"/>
      <c r="H708" s="206"/>
      <c r="I708" s="206"/>
      <c r="J708" s="206"/>
      <c r="K708" s="280"/>
      <c r="L708" s="282" t="e">
        <f>VLOOKUP(A703,'Payroll master 总表'!B:AY,21,FALSE)</f>
        <v>#REF!</v>
      </c>
      <c r="M708" s="206"/>
      <c r="N708" s="208"/>
      <c r="O708" s="283"/>
      <c r="P708" s="273"/>
      <c r="Q708" s="223"/>
      <c r="R708" s="987" t="e">
        <f>VLOOKUP(A703,'Payroll master 总表'!B:AY,29,FALSE)</f>
        <v>#REF!</v>
      </c>
      <c r="S708" s="987"/>
      <c r="T708" s="284" t="s">
        <v>82</v>
      </c>
      <c r="U708" s="223"/>
      <c r="V708" s="223"/>
      <c r="W708" s="285"/>
      <c r="X708" s="278" t="s">
        <v>455</v>
      </c>
      <c r="Y708" s="218"/>
      <c r="Z708" s="218"/>
      <c r="AA708" s="218"/>
      <c r="AB708" s="209"/>
      <c r="AC708" s="26"/>
      <c r="AD708" s="139" t="e">
        <f>VLOOKUP(A703,'Payroll master 总表'!B:AY,32,FALSE)</f>
        <v>#REF!</v>
      </c>
      <c r="AE708" s="23" t="s">
        <v>82</v>
      </c>
      <c r="AF708" s="103"/>
      <c r="AG708" s="33"/>
    </row>
    <row r="709" spans="2:33" ht="18" customHeight="1">
      <c r="B709" s="58" t="s">
        <v>534</v>
      </c>
      <c r="C709" s="28"/>
      <c r="D709" s="28"/>
      <c r="E709" s="28"/>
      <c r="F709" s="28"/>
      <c r="G709" s="206"/>
      <c r="H709" s="206"/>
      <c r="I709" s="206"/>
      <c r="J709" s="206"/>
      <c r="K709" s="280"/>
      <c r="L709" s="282" t="e">
        <f>VLOOKUP(A703,'Payroll master 总表'!B:AY,20,FALSE)</f>
        <v>#REF!</v>
      </c>
      <c r="M709" s="206"/>
      <c r="N709" s="208"/>
      <c r="O709" s="283"/>
      <c r="P709" s="273"/>
      <c r="Q709" s="223"/>
      <c r="R709" s="987" t="e">
        <f>VLOOKUP(A703,'Payroll master 总表'!B:AY,27,FALSE)</f>
        <v>#REF!</v>
      </c>
      <c r="S709" s="987"/>
      <c r="T709" s="284" t="s">
        <v>82</v>
      </c>
      <c r="U709" s="223"/>
      <c r="V709" s="223"/>
      <c r="W709" s="285"/>
      <c r="X709" s="278" t="s">
        <v>189</v>
      </c>
      <c r="Y709" s="218"/>
      <c r="Z709" s="218"/>
      <c r="AA709" s="218"/>
      <c r="AB709" s="209"/>
      <c r="AC709" s="26"/>
      <c r="AD709" s="139" t="e">
        <f>VLOOKUP(A703,'Payroll master 总表'!B:AY,31,FALSE)</f>
        <v>#REF!</v>
      </c>
      <c r="AE709" s="23" t="s">
        <v>82</v>
      </c>
      <c r="AF709" s="103"/>
      <c r="AG709" s="33"/>
    </row>
    <row r="710" spans="2:33" ht="18" customHeight="1">
      <c r="B710" s="58" t="s">
        <v>195</v>
      </c>
      <c r="C710" s="28"/>
      <c r="D710" s="28"/>
      <c r="E710" s="28"/>
      <c r="F710" s="28"/>
      <c r="G710" s="206"/>
      <c r="H710" s="206"/>
      <c r="I710" s="206"/>
      <c r="J710" s="206"/>
      <c r="K710" s="280"/>
      <c r="L710" s="282" t="e">
        <f>VLOOKUP(A703,'Payroll master 总表'!B:AY,17,FALSE)</f>
        <v>#REF!</v>
      </c>
      <c r="M710" s="206"/>
      <c r="N710" s="208"/>
      <c r="O710" s="283"/>
      <c r="P710" s="273"/>
      <c r="Q710" s="223"/>
      <c r="R710" s="987" t="e">
        <f>U704/26*L710</f>
        <v>#REF!</v>
      </c>
      <c r="S710" s="987"/>
      <c r="T710" s="284" t="s">
        <v>82</v>
      </c>
      <c r="U710" s="223"/>
      <c r="V710" s="223"/>
      <c r="W710" s="285"/>
      <c r="X710" s="278" t="s">
        <v>188</v>
      </c>
      <c r="Y710" s="218"/>
      <c r="Z710" s="218"/>
      <c r="AA710" s="218"/>
      <c r="AB710" s="209"/>
      <c r="AC710" s="26"/>
      <c r="AD710" s="139" t="e">
        <f>VLOOKUP(A703,'Payroll master 总表'!B:AY,36,FALSE)</f>
        <v>#REF!</v>
      </c>
      <c r="AE710" s="23" t="s">
        <v>82</v>
      </c>
      <c r="AF710" s="103"/>
      <c r="AG710" s="33"/>
    </row>
    <row r="711" spans="2:33" ht="18" customHeight="1">
      <c r="B711" s="27" t="s">
        <v>179</v>
      </c>
      <c r="C711" s="28"/>
      <c r="D711" s="28"/>
      <c r="E711" s="28"/>
      <c r="F711" s="28"/>
      <c r="G711" s="218"/>
      <c r="H711" s="218"/>
      <c r="I711" s="218"/>
      <c r="J711" s="206"/>
      <c r="K711" s="280"/>
      <c r="L711" s="286"/>
      <c r="M711" s="206"/>
      <c r="N711" s="208"/>
      <c r="O711" s="283"/>
      <c r="P711" s="273"/>
      <c r="Q711" s="223"/>
      <c r="R711" s="987" t="e">
        <f>SUM(R707:S710)</f>
        <v>#REF!</v>
      </c>
      <c r="S711" s="987"/>
      <c r="T711" s="284" t="s">
        <v>82</v>
      </c>
      <c r="U711" s="223"/>
      <c r="V711" s="223"/>
      <c r="W711" s="285"/>
      <c r="X711" s="278" t="s">
        <v>190</v>
      </c>
      <c r="Y711" s="218"/>
      <c r="Z711" s="218"/>
      <c r="AA711" s="218"/>
      <c r="AB711" s="209"/>
      <c r="AC711" s="988" t="e">
        <f>R711+R713+R714+R715+AD703+AD704+AD705+AD706+AD707+AD708+AD709+AD710</f>
        <v>#REF!</v>
      </c>
      <c r="AD711" s="989"/>
      <c r="AF711" s="103"/>
      <c r="AG711" s="33"/>
    </row>
    <row r="712" spans="2:33" ht="18" customHeight="1">
      <c r="B712" s="58" t="s">
        <v>197</v>
      </c>
      <c r="C712" s="28"/>
      <c r="D712" s="28"/>
      <c r="E712" s="28"/>
      <c r="F712" s="28"/>
      <c r="G712" s="206"/>
      <c r="H712" s="206"/>
      <c r="I712" s="206"/>
      <c r="J712" s="206"/>
      <c r="K712" s="280"/>
      <c r="L712" s="287" t="s">
        <v>77</v>
      </c>
      <c r="M712" s="288"/>
      <c r="N712" s="211"/>
      <c r="O712" s="278" t="s">
        <v>199</v>
      </c>
      <c r="P712" s="210"/>
      <c r="Q712" s="210"/>
      <c r="R712" s="210"/>
      <c r="S712" s="210"/>
      <c r="T712" s="210"/>
      <c r="U712" s="210"/>
      <c r="V712" s="210"/>
      <c r="W712" s="289"/>
      <c r="X712" s="278" t="s">
        <v>433</v>
      </c>
      <c r="Y712" s="218"/>
      <c r="Z712" s="230"/>
      <c r="AA712" s="290"/>
      <c r="AB712" s="228"/>
      <c r="AC712" s="135" t="e">
        <f>VLOOKUP(A703,'Payroll master 总表'!B:AY,45,FALSE)</f>
        <v>#REF!</v>
      </c>
      <c r="AE712" s="61"/>
      <c r="AF712" s="245"/>
      <c r="AG712" s="33"/>
    </row>
    <row r="713" spans="2:33" ht="18" customHeight="1">
      <c r="B713" s="58" t="s">
        <v>180</v>
      </c>
      <c r="C713" s="28"/>
      <c r="D713" s="28"/>
      <c r="E713" s="28"/>
      <c r="F713" s="28"/>
      <c r="G713" s="206"/>
      <c r="H713" s="206"/>
      <c r="I713" s="206"/>
      <c r="J713" s="206"/>
      <c r="K713" s="280"/>
      <c r="L713" s="282" t="e">
        <f>VLOOKUP(A703,'Payroll master 总表'!B:AY,19,FALSE)</f>
        <v>#REF!</v>
      </c>
      <c r="M713" s="206"/>
      <c r="N713" s="208"/>
      <c r="O713" s="283"/>
      <c r="P713" s="273"/>
      <c r="Q713" s="224"/>
      <c r="R713" s="990" t="e">
        <f>VLOOKUP(A703,'Payroll master 总表'!B:AY,26,FALSE)</f>
        <v>#REF!</v>
      </c>
      <c r="S713" s="990"/>
      <c r="T713" s="224" t="s">
        <v>82</v>
      </c>
      <c r="U713" s="224"/>
      <c r="V713" s="224"/>
      <c r="W713" s="228"/>
      <c r="X713" s="278" t="s">
        <v>861</v>
      </c>
      <c r="Y713" s="218"/>
      <c r="Z713" s="230"/>
      <c r="AB713" s="224"/>
      <c r="AD713" s="57"/>
      <c r="AE713" s="999" t="e">
        <f>VLOOKUP(A703,'Payroll master 总表'!B:AY,42,FALSE)</f>
        <v>#REF!</v>
      </c>
      <c r="AF713" s="1000"/>
      <c r="AG713" s="33"/>
    </row>
    <row r="714" spans="2:33" ht="18" customHeight="1">
      <c r="B714" s="58" t="s">
        <v>181</v>
      </c>
      <c r="C714" s="28"/>
      <c r="D714" s="28"/>
      <c r="E714" s="28"/>
      <c r="F714" s="28"/>
      <c r="G714" s="206"/>
      <c r="H714" s="206"/>
      <c r="I714" s="206"/>
      <c r="J714" s="206"/>
      <c r="K714" s="280"/>
      <c r="L714" s="282" t="e">
        <f>VLOOKUP(A703,'Payroll master 总表'!B:AY,22,FALSE)</f>
        <v>#REF!</v>
      </c>
      <c r="M714" s="206"/>
      <c r="N714" s="208"/>
      <c r="O714" s="283"/>
      <c r="P714" s="273"/>
      <c r="Q714" s="224"/>
      <c r="R714" s="990" t="e">
        <f>VLOOKUP(A703,'Payroll master 总表'!B:AY,28,FALSE)</f>
        <v>#REF!</v>
      </c>
      <c r="S714" s="990"/>
      <c r="T714" s="224" t="s">
        <v>82</v>
      </c>
      <c r="U714" s="224"/>
      <c r="V714" s="224"/>
      <c r="W714" s="228"/>
      <c r="X714" s="291" t="s">
        <v>244</v>
      </c>
      <c r="Y714" s="218"/>
      <c r="Z714" s="218"/>
      <c r="AA714" s="230"/>
      <c r="AB714" s="229"/>
      <c r="AC714" s="76"/>
      <c r="AD714" s="57" t="e">
        <f>VLOOKUP(A703,'Payroll master 总表'!B:AY,44,FALSE)</f>
        <v>#REF!</v>
      </c>
      <c r="AE714" s="541"/>
      <c r="AF714" s="542"/>
      <c r="AG714" s="33"/>
    </row>
    <row r="715" spans="2:33" ht="18" customHeight="1">
      <c r="B715" s="59" t="s">
        <v>182</v>
      </c>
      <c r="C715" s="56"/>
      <c r="D715" s="56"/>
      <c r="E715" s="56"/>
      <c r="F715" s="56"/>
      <c r="G715" s="219"/>
      <c r="H715" s="219"/>
      <c r="I715" s="219"/>
      <c r="J715" s="219"/>
      <c r="K715" s="292"/>
      <c r="L715" s="293" t="e">
        <f>VLOOKUP(A703,'Payroll master 总表'!B:AY,23,FALSE)</f>
        <v>#REF!</v>
      </c>
      <c r="M715" s="219"/>
      <c r="N715" s="212"/>
      <c r="O715" s="294"/>
      <c r="P715" s="295"/>
      <c r="Q715" s="225"/>
      <c r="R715" s="981" t="e">
        <f>VLOOKUP(A703,'Payroll master 总表'!B:AY,30,FALSE)</f>
        <v>#REF!</v>
      </c>
      <c r="S715" s="981"/>
      <c r="T715" s="225" t="s">
        <v>82</v>
      </c>
      <c r="U715" s="225"/>
      <c r="V715" s="225"/>
      <c r="W715" s="225"/>
      <c r="X715" s="278" t="s">
        <v>194</v>
      </c>
      <c r="Y715" s="218"/>
      <c r="Z715" s="218"/>
      <c r="AA715" s="218"/>
      <c r="AB715" s="230"/>
      <c r="AC715" s="26"/>
      <c r="AD715" s="57" t="e">
        <f>AE713+AD714</f>
        <v>#REF!</v>
      </c>
      <c r="AE715" s="49"/>
      <c r="AF715" s="73"/>
      <c r="AG715" s="33"/>
    </row>
    <row r="716" spans="2:33" ht="18" customHeight="1">
      <c r="B716" s="29"/>
      <c r="C716" s="30"/>
      <c r="D716" s="31"/>
      <c r="E716" s="30"/>
      <c r="F716" s="32"/>
      <c r="G716" s="220"/>
      <c r="H716" s="220"/>
      <c r="I716" s="220"/>
      <c r="J716" s="220"/>
      <c r="S716" s="220"/>
      <c r="T716" s="220"/>
      <c r="U716" s="220"/>
      <c r="X716" s="297" t="s">
        <v>191</v>
      </c>
      <c r="Y716" s="218"/>
      <c r="Z716" s="218"/>
      <c r="AA716" s="218"/>
      <c r="AB716" s="230"/>
      <c r="AC716" s="982" t="e">
        <f>ROUND((AC711-AD715-AC712),2)</f>
        <v>#REF!</v>
      </c>
      <c r="AD716" s="983"/>
      <c r="AE716" s="49"/>
      <c r="AF716" s="73"/>
      <c r="AG716" s="33"/>
    </row>
    <row r="717" spans="2:33" ht="18" customHeight="1">
      <c r="B717" s="35" t="s">
        <v>78</v>
      </c>
      <c r="C717" s="36"/>
      <c r="D717" s="36"/>
      <c r="E717" s="36"/>
      <c r="F717" s="36"/>
      <c r="G717" s="221"/>
      <c r="H717" s="221"/>
      <c r="I717" s="220"/>
      <c r="J717" s="220"/>
      <c r="S717" s="220"/>
      <c r="T717" s="220"/>
      <c r="U717" s="220"/>
      <c r="X717" s="298" t="s">
        <v>432</v>
      </c>
      <c r="Y717" s="299"/>
      <c r="Z717" s="280"/>
      <c r="AA717" s="206"/>
      <c r="AB717" s="231"/>
      <c r="AC717" s="63" t="e">
        <f>INT(AC716)</f>
        <v>#REF!</v>
      </c>
      <c r="AE717" s="62"/>
      <c r="AF717" s="80"/>
      <c r="AG717" s="33"/>
    </row>
    <row r="718" spans="2:33" ht="18" customHeight="1">
      <c r="B718" s="37"/>
      <c r="C718" s="38"/>
      <c r="D718" s="39"/>
      <c r="E718" s="38"/>
      <c r="F718" s="38"/>
      <c r="G718" s="202"/>
      <c r="H718" s="202"/>
      <c r="I718" s="220"/>
      <c r="J718" s="220"/>
      <c r="S718" s="220"/>
      <c r="T718" s="220"/>
      <c r="U718" s="220"/>
      <c r="X718" s="300" t="s">
        <v>192</v>
      </c>
      <c r="Y718" s="301"/>
      <c r="Z718" s="302"/>
      <c r="AA718" s="219"/>
      <c r="AB718" s="232"/>
      <c r="AC718" s="77" t="e">
        <f>ROUND((MOD(AC716,1)*4000),-2)</f>
        <v>#REF!</v>
      </c>
      <c r="AD718" s="45"/>
      <c r="AE718" s="45"/>
      <c r="AF718" s="81"/>
      <c r="AG718" s="33"/>
    </row>
    <row r="719" spans="2:33" ht="18" customHeight="1">
      <c r="B719" s="29"/>
      <c r="C719" s="30"/>
      <c r="D719" s="31"/>
      <c r="E719" s="30"/>
      <c r="F719" s="30"/>
      <c r="G719" s="220"/>
      <c r="H719" s="220"/>
      <c r="I719" s="220"/>
      <c r="J719" s="220"/>
      <c r="S719" s="220"/>
      <c r="T719" s="220"/>
      <c r="U719" s="220"/>
      <c r="Y719" s="221"/>
      <c r="Z719" s="303"/>
      <c r="AB719" s="233"/>
      <c r="AD719" s="82"/>
      <c r="AE719" s="82"/>
      <c r="AF719" s="84"/>
      <c r="AG719" s="33"/>
    </row>
    <row r="720" spans="2:33" ht="18" customHeight="1">
      <c r="B720" s="40" t="s">
        <v>79</v>
      </c>
      <c r="C720" s="41"/>
      <c r="D720" s="41"/>
      <c r="E720" s="41"/>
      <c r="AF720" s="101"/>
      <c r="AG720" s="33"/>
    </row>
    <row r="721" spans="1:64" s="10" customFormat="1" ht="18" customHeight="1">
      <c r="B721" s="237">
        <v>1</v>
      </c>
      <c r="C721" s="236">
        <v>2</v>
      </c>
      <c r="D721" s="236">
        <v>3</v>
      </c>
      <c r="E721" s="236">
        <v>4</v>
      </c>
      <c r="F721" s="670">
        <v>5</v>
      </c>
      <c r="G721" s="669">
        <v>6</v>
      </c>
      <c r="H721" s="237">
        <v>7</v>
      </c>
      <c r="I721" s="237">
        <v>8</v>
      </c>
      <c r="J721" s="670">
        <v>9</v>
      </c>
      <c r="K721" s="236">
        <v>10</v>
      </c>
      <c r="L721" s="236">
        <v>11</v>
      </c>
      <c r="M721" s="670">
        <v>12</v>
      </c>
      <c r="N721" s="669">
        <v>13</v>
      </c>
      <c r="O721" s="236">
        <v>14</v>
      </c>
      <c r="P721" s="237">
        <v>15</v>
      </c>
      <c r="Q721" s="236">
        <v>16</v>
      </c>
      <c r="R721" s="236">
        <v>17</v>
      </c>
      <c r="S721" s="236">
        <v>18</v>
      </c>
      <c r="T721" s="670">
        <v>19</v>
      </c>
      <c r="U721" s="669">
        <v>20</v>
      </c>
      <c r="V721" s="236">
        <v>21</v>
      </c>
      <c r="W721" s="237">
        <v>22</v>
      </c>
      <c r="X721" s="236">
        <v>23</v>
      </c>
      <c r="Y721" s="237">
        <v>24</v>
      </c>
      <c r="Z721" s="236">
        <v>25</v>
      </c>
      <c r="AA721" s="670">
        <v>26</v>
      </c>
      <c r="AB721" s="697">
        <v>27</v>
      </c>
      <c r="AC721" s="670">
        <v>28</v>
      </c>
      <c r="AD721" s="237">
        <v>29</v>
      </c>
      <c r="AE721" s="236">
        <v>30</v>
      </c>
      <c r="AF721" s="236">
        <v>31</v>
      </c>
      <c r="AG721" s="11"/>
      <c r="AH721" s="11"/>
      <c r="AI721" s="11"/>
      <c r="AJ721" s="11"/>
      <c r="AK721" s="11"/>
      <c r="AL721" s="11"/>
      <c r="AM721" s="11"/>
      <c r="AN721" s="11"/>
      <c r="AO721" s="11"/>
      <c r="AP721" s="11"/>
      <c r="AQ721" s="11"/>
      <c r="AR721" s="11"/>
      <c r="AS721" s="11"/>
      <c r="AT721" s="11"/>
      <c r="AU721" s="11"/>
      <c r="AV721" s="11"/>
      <c r="AW721" s="11"/>
      <c r="AX721" s="11"/>
      <c r="AY721" s="11"/>
      <c r="AZ721" s="11"/>
      <c r="BA721" s="11"/>
      <c r="BB721" s="11"/>
      <c r="BC721" s="11"/>
      <c r="BD721" s="11"/>
      <c r="BE721" s="11"/>
      <c r="BF721" s="11"/>
      <c r="BG721" s="11"/>
      <c r="BH721" s="11"/>
      <c r="BI721" s="11"/>
      <c r="BJ721" s="11"/>
      <c r="BK721" s="11"/>
      <c r="BL721" s="11"/>
    </row>
    <row r="722" spans="1:64" ht="18" customHeight="1">
      <c r="B722" s="48" t="e">
        <f>VLOOKUP(A703,#REF!,276,FALSE)</f>
        <v>#REF!</v>
      </c>
      <c r="C722" s="48" t="e">
        <f>VLOOKUP(A703,#REF!,278,FALSE)</f>
        <v>#REF!</v>
      </c>
      <c r="D722" s="48" t="e">
        <f>VLOOKUP(A703,#REF!,280,FALSE)</f>
        <v>#REF!</v>
      </c>
      <c r="E722" s="48" t="e">
        <f>VLOOKUP(A703,#REF!,282,FALSE)</f>
        <v>#REF!</v>
      </c>
      <c r="F722" s="48" t="e">
        <f>VLOOKUP(A703,#REF!,284,FALSE)</f>
        <v>#REF!</v>
      </c>
      <c r="G722" s="48" t="e">
        <f>VLOOKUP(A703,#REF!,286,FALSE)</f>
        <v>#REF!</v>
      </c>
      <c r="H722" s="48" t="e">
        <f>VLOOKUP(A703,#REF!,288,FALSE)</f>
        <v>#REF!</v>
      </c>
      <c r="I722" s="48" t="e">
        <f>VLOOKUP(A703,#REF!,290,FALSE)</f>
        <v>#REF!</v>
      </c>
      <c r="J722" s="48" t="e">
        <f>VLOOKUP(A703,#REF!,292,FALSE)</f>
        <v>#REF!</v>
      </c>
      <c r="K722" s="48" t="e">
        <f>VLOOKUP(A703,#REF!,294,FALSE)</f>
        <v>#REF!</v>
      </c>
      <c r="L722" s="48" t="e">
        <f>VLOOKUP(A703,#REF!,296,FALSE)</f>
        <v>#REF!</v>
      </c>
      <c r="M722" s="48" t="e">
        <f>VLOOKUP(A703,#REF!,298,FALSE)</f>
        <v>#REF!</v>
      </c>
      <c r="N722" s="48" t="e">
        <f>VLOOKUP(A703,#REF!,300,FALSE)</f>
        <v>#REF!</v>
      </c>
      <c r="O722" s="48" t="e">
        <f>VLOOKUP(A703,#REF!,302,FALSE)</f>
        <v>#REF!</v>
      </c>
      <c r="P722" s="48" t="e">
        <f>VLOOKUP(A703,#REF!,304,FALSE)</f>
        <v>#REF!</v>
      </c>
      <c r="Q722" s="48" t="e">
        <f>VLOOKUP(A703,#REF!,306,FALSE)</f>
        <v>#REF!</v>
      </c>
      <c r="R722" s="48" t="e">
        <f>VLOOKUP(A703,#REF!,308,FALSE)</f>
        <v>#REF!</v>
      </c>
      <c r="S722" s="48" t="e">
        <f>VLOOKUP(A703,#REF!,310,FALSE)</f>
        <v>#REF!</v>
      </c>
      <c r="T722" s="48" t="e">
        <f>VLOOKUP(A703,#REF!,312,FALSE)</f>
        <v>#REF!</v>
      </c>
      <c r="U722" s="48" t="e">
        <f>VLOOKUP(A703,#REF!,314,FALSE)</f>
        <v>#REF!</v>
      </c>
      <c r="V722" s="48" t="e">
        <f>VLOOKUP(A703,#REF!,316,FALSE)</f>
        <v>#REF!</v>
      </c>
      <c r="W722" s="48" t="e">
        <f>VLOOKUP(A703,#REF!,318,FALSE)</f>
        <v>#REF!</v>
      </c>
      <c r="X722" s="48" t="e">
        <f>VLOOKUP(A703,#REF!,320,FALSE)</f>
        <v>#REF!</v>
      </c>
      <c r="Y722" s="48" t="e">
        <f>VLOOKUP(A703,#REF!,322,FALSE)</f>
        <v>#REF!</v>
      </c>
      <c r="Z722" s="48" t="e">
        <f>VLOOKUP(A703,#REF!,324,FALSE)</f>
        <v>#REF!</v>
      </c>
      <c r="AA722" s="48" t="e">
        <f>VLOOKUP(A703,#REF!,326,FALSE)</f>
        <v>#REF!</v>
      </c>
      <c r="AB722" s="48" t="e">
        <f>VLOOKUP(A703,#REF!,328,FALSE)</f>
        <v>#REF!</v>
      </c>
      <c r="AC722" s="48" t="e">
        <f>VLOOKUP(A703,#REF!,330,FALSE)</f>
        <v>#REF!</v>
      </c>
      <c r="AD722" s="48" t="e">
        <f>VLOOKUP(A703,#REF!,332,FALSE)</f>
        <v>#REF!</v>
      </c>
      <c r="AE722" s="48" t="e">
        <f>VLOOKUP(A703,#REF!,334,FALSE)</f>
        <v>#REF!</v>
      </c>
      <c r="AF722" s="48" t="e">
        <f>VLOOKUP(A703,#REF!,336,FALSE)</f>
        <v>#REF!</v>
      </c>
      <c r="AG722" s="33"/>
    </row>
    <row r="723" spans="1:64" s="113" customFormat="1" ht="18" customHeight="1">
      <c r="B723" s="48" t="e">
        <f>VLOOKUP(A703,#REF!,53,FALSE)</f>
        <v>#REF!</v>
      </c>
      <c r="C723" s="48" t="e">
        <f>VLOOKUP(A703,#REF!,54,FALSE)</f>
        <v>#REF!</v>
      </c>
      <c r="D723" s="48" t="e">
        <f>VLOOKUP(A703,#REF!,55,FALSE)</f>
        <v>#REF!</v>
      </c>
      <c r="E723" s="48" t="e">
        <f>VLOOKUP(A703,#REF!,56,FALSE)</f>
        <v>#REF!</v>
      </c>
      <c r="F723" s="48" t="e">
        <f>VLOOKUP(A703,#REF!,57,FALSE)</f>
        <v>#REF!</v>
      </c>
      <c r="G723" s="48" t="e">
        <f>VLOOKUP(A703,#REF!,58,FALSE)</f>
        <v>#REF!</v>
      </c>
      <c r="H723" s="48" t="e">
        <f>VLOOKUP(A703,#REF!,59,FALSE)</f>
        <v>#REF!</v>
      </c>
      <c r="I723" s="48" t="e">
        <f>VLOOKUP(A703,#REF!,60,FALSE)</f>
        <v>#REF!</v>
      </c>
      <c r="J723" s="48" t="e">
        <f>VLOOKUP(A703,#REF!,61,FALSE)</f>
        <v>#REF!</v>
      </c>
      <c r="K723" s="48" t="e">
        <f>VLOOKUP(A703,#REF!,62,FALSE)</f>
        <v>#REF!</v>
      </c>
      <c r="L723" s="48" t="e">
        <f>VLOOKUP(A703,#REF!,63,FALSE)</f>
        <v>#REF!</v>
      </c>
      <c r="M723" s="48" t="e">
        <f>VLOOKUP(A703,#REF!,64,FALSE)</f>
        <v>#REF!</v>
      </c>
      <c r="N723" s="48" t="e">
        <f>VLOOKUP(A703,#REF!,65,FALSE)</f>
        <v>#REF!</v>
      </c>
      <c r="O723" s="48" t="e">
        <f>VLOOKUP(A703,#REF!,66,FALSE)</f>
        <v>#REF!</v>
      </c>
      <c r="P723" s="48" t="e">
        <f>VLOOKUP(A703,#REF!,67,FALSE)</f>
        <v>#REF!</v>
      </c>
      <c r="Q723" s="48" t="e">
        <f>VLOOKUP(A703,#REF!,68,FALSE)</f>
        <v>#REF!</v>
      </c>
      <c r="R723" s="48" t="e">
        <f>VLOOKUP(A703,#REF!,69,FALSE)</f>
        <v>#REF!</v>
      </c>
      <c r="S723" s="48" t="e">
        <f>VLOOKUP(A703,#REF!,70,FALSE)</f>
        <v>#REF!</v>
      </c>
      <c r="T723" s="48" t="e">
        <f>VLOOKUP(A703,#REF!,71,FALSE)</f>
        <v>#REF!</v>
      </c>
      <c r="U723" s="48" t="e">
        <f>VLOOKUP(A703,#REF!,72,FALSE)</f>
        <v>#REF!</v>
      </c>
      <c r="V723" s="48" t="e">
        <f>VLOOKUP(A703,#REF!,73,FALSE)</f>
        <v>#REF!</v>
      </c>
      <c r="W723" s="48" t="e">
        <f>VLOOKUP(A703,#REF!,74,FALSE)</f>
        <v>#REF!</v>
      </c>
      <c r="X723" s="48" t="e">
        <f>VLOOKUP(A703,#REF!,75,FALSE)</f>
        <v>#REF!</v>
      </c>
      <c r="Y723" s="48" t="e">
        <f>VLOOKUP(A703,#REF!,76,FALSE)</f>
        <v>#REF!</v>
      </c>
      <c r="Z723" s="48" t="e">
        <f>VLOOKUP(A703,#REF!,77,FALSE)</f>
        <v>#REF!</v>
      </c>
      <c r="AA723" s="48" t="e">
        <f>VLOOKUP(A703,#REF!,78,FALSE)</f>
        <v>#REF!</v>
      </c>
      <c r="AB723" s="48" t="e">
        <f>VLOOKUP(A703,#REF!,79,FALSE)</f>
        <v>#REF!</v>
      </c>
      <c r="AC723" s="48" t="e">
        <f>VLOOKUP(A703,#REF!,80,FALSE)</f>
        <v>#REF!</v>
      </c>
      <c r="AD723" s="48" t="e">
        <f>VLOOKUP(A703,#REF!,81,FALSE)</f>
        <v>#REF!</v>
      </c>
      <c r="AE723" s="48" t="e">
        <f>VLOOKUP(A703,#REF!,82,FALSE)</f>
        <v>#REF!</v>
      </c>
      <c r="AF723" s="48" t="e">
        <f>VLOOKUP(A703,#REF!,83,FALSE)</f>
        <v>#REF!</v>
      </c>
      <c r="AG723" s="114"/>
      <c r="AH723" s="114"/>
      <c r="AI723" s="114"/>
      <c r="AJ723" s="114"/>
      <c r="AK723" s="114"/>
      <c r="AL723" s="114"/>
      <c r="AM723" s="114"/>
      <c r="AN723" s="114"/>
      <c r="AO723" s="114"/>
      <c r="AP723" s="114"/>
      <c r="AQ723" s="114"/>
      <c r="AR723" s="114"/>
      <c r="AS723" s="114"/>
      <c r="AT723" s="114"/>
      <c r="AU723" s="114"/>
      <c r="AV723" s="114"/>
      <c r="AW723" s="114"/>
      <c r="AX723" s="114"/>
      <c r="AY723" s="114"/>
      <c r="AZ723" s="114"/>
      <c r="BA723" s="114"/>
      <c r="BB723" s="114"/>
      <c r="BC723" s="114"/>
      <c r="BD723" s="114"/>
      <c r="BE723" s="114"/>
      <c r="BF723" s="114"/>
      <c r="BG723" s="114"/>
      <c r="BH723" s="114"/>
      <c r="BI723" s="114"/>
      <c r="BJ723" s="114"/>
      <c r="BK723" s="114"/>
      <c r="BL723" s="114"/>
    </row>
    <row r="724" spans="1:64" ht="18" customHeight="1">
      <c r="B724" s="48" t="e">
        <f>VLOOKUP(A703,#REF!,277,FALSE)</f>
        <v>#REF!</v>
      </c>
      <c r="C724" s="48" t="e">
        <f>VLOOKUP(A703,#REF!,279,FALSE)</f>
        <v>#REF!</v>
      </c>
      <c r="D724" s="48" t="e">
        <f>VLOOKUP(A703,#REF!,281,FALSE)</f>
        <v>#REF!</v>
      </c>
      <c r="E724" s="48" t="e">
        <f>VLOOKUP(A703,#REF!,283,FALSE)</f>
        <v>#REF!</v>
      </c>
      <c r="F724" s="48" t="e">
        <f>VLOOKUP(A703,#REF!,285,FALSE)</f>
        <v>#REF!</v>
      </c>
      <c r="G724" s="48" t="e">
        <f>VLOOKUP(A703,#REF!,287,FALSE)</f>
        <v>#REF!</v>
      </c>
      <c r="H724" s="48" t="e">
        <f>VLOOKUP(A703,#REF!,289,FALSE)</f>
        <v>#REF!</v>
      </c>
      <c r="I724" s="48" t="e">
        <f>VLOOKUP(A703,#REF!,291,FALSE)</f>
        <v>#REF!</v>
      </c>
      <c r="J724" s="48" t="e">
        <f>VLOOKUP(A703,#REF!,293,FALSE)</f>
        <v>#REF!</v>
      </c>
      <c r="K724" s="48" t="e">
        <f>VLOOKUP(A703,#REF!,295,FALSE)</f>
        <v>#REF!</v>
      </c>
      <c r="L724" s="48" t="e">
        <f>VLOOKUP(A703,#REF!,297,FALSE)</f>
        <v>#REF!</v>
      </c>
      <c r="M724" s="48" t="e">
        <f>VLOOKUP(A703,#REF!,299,FALSE)</f>
        <v>#REF!</v>
      </c>
      <c r="N724" s="48" t="e">
        <f>VLOOKUP(A703,#REF!,301,FALSE)</f>
        <v>#REF!</v>
      </c>
      <c r="O724" s="48" t="e">
        <f>VLOOKUP(A703,#REF!,303,FALSE)</f>
        <v>#REF!</v>
      </c>
      <c r="P724" s="48" t="e">
        <f>VLOOKUP(A703,#REF!,305,FALSE)</f>
        <v>#REF!</v>
      </c>
      <c r="Q724" s="48" t="e">
        <f>VLOOKUP(A703,#REF!,307,FALSE)</f>
        <v>#REF!</v>
      </c>
      <c r="R724" s="48" t="e">
        <f>VLOOKUP(A703,#REF!,309,FALSE)</f>
        <v>#REF!</v>
      </c>
      <c r="S724" s="48" t="e">
        <f>VLOOKUP(A703,#REF!,311,FALSE)</f>
        <v>#REF!</v>
      </c>
      <c r="T724" s="48" t="e">
        <f>VLOOKUP(A703,#REF!,313,FALSE)</f>
        <v>#REF!</v>
      </c>
      <c r="U724" s="48" t="e">
        <f>VLOOKUP(A703,#REF!,315,FALSE)</f>
        <v>#REF!</v>
      </c>
      <c r="V724" s="48" t="e">
        <f>VLOOKUP(A703,#REF!,317,FALSE)</f>
        <v>#REF!</v>
      </c>
      <c r="W724" s="48" t="e">
        <f>VLOOKUP(A703,#REF!,319,FALSE)</f>
        <v>#REF!</v>
      </c>
      <c r="X724" s="48" t="e">
        <f>VLOOKUP(A703,#REF!,321,FALSE)</f>
        <v>#REF!</v>
      </c>
      <c r="Y724" s="48" t="e">
        <f>VLOOKUP(A703,#REF!,323,FALSE)</f>
        <v>#REF!</v>
      </c>
      <c r="Z724" s="48" t="e">
        <f>VLOOKUP(A703,#REF!,325,FALSE)</f>
        <v>#REF!</v>
      </c>
      <c r="AA724" s="48" t="e">
        <f>VLOOKUP(A703,#REF!,327,FALSE)</f>
        <v>#REF!</v>
      </c>
      <c r="AB724" s="48" t="e">
        <f>VLOOKUP(A703,#REF!,329,FALSE)</f>
        <v>#REF!</v>
      </c>
      <c r="AC724" s="48" t="e">
        <f>VLOOKUP(A703,#REF!,331,FALSE)</f>
        <v>#REF!</v>
      </c>
      <c r="AD724" s="48" t="e">
        <f>VLOOKUP(A703,#REF!,333,FALSE)</f>
        <v>#REF!</v>
      </c>
      <c r="AE724" s="48" t="e">
        <f>VLOOKUP(A703,#REF!,335,FALSE)</f>
        <v>#REF!</v>
      </c>
      <c r="AF724" s="48" t="e">
        <f>VLOOKUP(A703,#REF!,337,FALSE)</f>
        <v>#REF!</v>
      </c>
      <c r="AG724" s="33"/>
    </row>
    <row r="725" spans="1:64" s="140" customFormat="1" ht="18" customHeight="1">
      <c r="B725" s="980"/>
      <c r="C725" s="980"/>
      <c r="D725" s="980"/>
      <c r="E725" s="980"/>
      <c r="F725" s="980"/>
      <c r="G725" s="980"/>
      <c r="H725" s="980"/>
      <c r="I725" s="980"/>
      <c r="J725" s="980"/>
      <c r="K725" s="980"/>
      <c r="L725" s="980"/>
      <c r="M725" s="980"/>
      <c r="N725" s="980"/>
      <c r="O725" s="980"/>
      <c r="P725" s="980"/>
      <c r="Q725" s="980"/>
      <c r="R725" s="980"/>
      <c r="S725" s="980"/>
      <c r="T725" s="980"/>
      <c r="U725" s="980"/>
      <c r="V725" s="980"/>
      <c r="W725" s="980"/>
      <c r="X725" s="980"/>
      <c r="Y725" s="980"/>
      <c r="Z725" s="980"/>
      <c r="AA725" s="980"/>
      <c r="AB725" s="980"/>
      <c r="AC725" s="980"/>
      <c r="AD725" s="980"/>
      <c r="AE725" s="980"/>
      <c r="AF725" s="980"/>
      <c r="AG725" s="33"/>
      <c r="AH725" s="33"/>
      <c r="AI725" s="33"/>
      <c r="AJ725" s="33"/>
      <c r="AK725" s="33"/>
      <c r="AL725" s="33"/>
      <c r="AM725" s="33"/>
      <c r="AN725" s="33"/>
      <c r="AO725" s="33"/>
      <c r="AP725" s="33"/>
      <c r="AQ725" s="33"/>
      <c r="AR725" s="33"/>
      <c r="AS725" s="33"/>
      <c r="AT725" s="33"/>
      <c r="AU725" s="33"/>
      <c r="AV725" s="33"/>
      <c r="AW725" s="33"/>
      <c r="AX725" s="33"/>
      <c r="AY725" s="33"/>
      <c r="AZ725" s="33"/>
      <c r="BA725" s="33"/>
      <c r="BB725" s="33"/>
      <c r="BC725" s="33"/>
      <c r="BD725" s="33"/>
      <c r="BE725" s="33"/>
      <c r="BF725" s="33"/>
      <c r="BG725" s="33"/>
      <c r="BH725" s="33"/>
      <c r="BI725" s="33"/>
      <c r="BJ725" s="33"/>
      <c r="BK725" s="33"/>
      <c r="BL725" s="33"/>
    </row>
    <row r="726" spans="1:64" ht="18" customHeight="1">
      <c r="B726" s="880" t="s">
        <v>826</v>
      </c>
      <c r="C726" s="880"/>
      <c r="D726" s="880"/>
      <c r="E726" s="880"/>
      <c r="F726" s="880"/>
      <c r="G726" s="880"/>
      <c r="H726" s="880"/>
      <c r="I726" s="880"/>
      <c r="J726" s="880"/>
      <c r="K726" s="880"/>
      <c r="L726" s="880"/>
      <c r="M726" s="880"/>
      <c r="N726" s="880"/>
      <c r="O726" s="880"/>
      <c r="P726" s="880"/>
      <c r="Q726" s="880"/>
      <c r="R726" s="880"/>
      <c r="S726" s="880"/>
      <c r="T726" s="880"/>
      <c r="U726" s="880"/>
      <c r="V726" s="880"/>
      <c r="W726" s="880"/>
      <c r="X726" s="880"/>
      <c r="Y726" s="880"/>
      <c r="Z726" s="880"/>
      <c r="AA726" s="880"/>
      <c r="AB726" s="880"/>
      <c r="AC726" s="880"/>
      <c r="AD726" s="880"/>
      <c r="AE726" s="880"/>
      <c r="AF726" s="880"/>
      <c r="AG726" s="33"/>
    </row>
    <row r="727" spans="1:64" ht="18" customHeight="1">
      <c r="B727" s="15" t="s">
        <v>80</v>
      </c>
      <c r="C727" s="16"/>
      <c r="D727" s="16"/>
      <c r="E727" s="16"/>
      <c r="F727" s="16"/>
      <c r="G727" s="216"/>
      <c r="H727" s="201"/>
      <c r="I727" s="201"/>
      <c r="J727" s="201"/>
      <c r="K727" s="202"/>
      <c r="L727" s="201"/>
      <c r="M727" s="201"/>
      <c r="N727" s="201"/>
      <c r="O727" s="270"/>
      <c r="P727" s="270"/>
      <c r="Q727" s="201"/>
      <c r="R727" s="201"/>
      <c r="S727" s="201"/>
      <c r="T727" s="201"/>
      <c r="U727" s="201"/>
      <c r="V727" s="201"/>
      <c r="W727" s="270"/>
      <c r="X727" s="984" t="str">
        <f>X702</f>
        <v>វិច្ឆិកា ឆ្នាំ ២០២៣</v>
      </c>
      <c r="Y727" s="985"/>
      <c r="Z727" s="985"/>
      <c r="AA727" s="985"/>
      <c r="AB727" s="985"/>
      <c r="AC727" s="985"/>
      <c r="AD727" s="985"/>
      <c r="AE727" s="985"/>
      <c r="AF727" s="986"/>
      <c r="AG727" s="33"/>
    </row>
    <row r="728" spans="1:64" ht="18" customHeight="1">
      <c r="A728" s="140" t="e">
        <f>#REF!</f>
        <v>#REF!</v>
      </c>
      <c r="B728" s="20" t="s">
        <v>176</v>
      </c>
      <c r="C728" s="3"/>
      <c r="D728" s="3"/>
      <c r="E728" s="3"/>
      <c r="F728" s="3"/>
      <c r="G728" s="217"/>
      <c r="H728" s="271"/>
      <c r="I728" s="217"/>
      <c r="J728" s="271"/>
      <c r="K728" s="991" t="e">
        <f>VLOOKUP(A728,'Payroll master 总表'!B:AY,3,FALSE)</f>
        <v>#REF!</v>
      </c>
      <c r="L728" s="992"/>
      <c r="M728" s="992"/>
      <c r="N728" s="993"/>
      <c r="O728" s="272" t="s">
        <v>183</v>
      </c>
      <c r="P728" s="273"/>
      <c r="Q728" s="203"/>
      <c r="R728" s="203"/>
      <c r="S728" s="203"/>
      <c r="T728" s="994" t="e">
        <f>#REF!</f>
        <v>#REF!</v>
      </c>
      <c r="U728" s="994"/>
      <c r="V728" s="217"/>
      <c r="W728" s="274"/>
      <c r="X728" s="275" t="s">
        <v>279</v>
      </c>
      <c r="Y728" s="203"/>
      <c r="Z728" s="203"/>
      <c r="AA728" s="203"/>
      <c r="AB728" s="227"/>
      <c r="AC728" s="75"/>
      <c r="AD728" s="139" t="e">
        <f>VLOOKUP(A728,'Payroll master 总表'!B:AY,39,FALSE)</f>
        <v>#REF!</v>
      </c>
      <c r="AE728" s="23" t="s">
        <v>82</v>
      </c>
      <c r="AF728" s="244"/>
      <c r="AG728" s="33"/>
    </row>
    <row r="729" spans="1:64" ht="18" customHeight="1">
      <c r="B729" s="55" t="s">
        <v>177</v>
      </c>
      <c r="C729" s="28"/>
      <c r="D729" s="28"/>
      <c r="E729" s="28"/>
      <c r="F729" s="21"/>
      <c r="G729" s="206"/>
      <c r="H729" s="206"/>
      <c r="I729" s="206"/>
      <c r="J729" s="206"/>
      <c r="K729" s="995" t="e">
        <f>VLOOKUP(A728,'Payroll master 总表'!B:AY,1,FALSE)</f>
        <v>#REF!</v>
      </c>
      <c r="L729" s="996"/>
      <c r="M729" s="206"/>
      <c r="N729" s="208"/>
      <c r="O729" s="276" t="s">
        <v>184</v>
      </c>
      <c r="P729" s="273"/>
      <c r="Q729" s="218"/>
      <c r="R729" s="218"/>
      <c r="S729" s="218"/>
      <c r="U729" s="222" t="e">
        <f>VLOOKUP(A728,'Payroll master 总表'!B:AY,15,FALSE)</f>
        <v>#REF!</v>
      </c>
      <c r="V729" s="222"/>
      <c r="W729" s="208"/>
      <c r="X729" s="278" t="s">
        <v>187</v>
      </c>
      <c r="Y729" s="218"/>
      <c r="Z729" s="218"/>
      <c r="AA729" s="218"/>
      <c r="AB729" s="209"/>
      <c r="AC729" s="26"/>
      <c r="AD729" s="139" t="e">
        <f>VLOOKUP(A728,'Payroll master 总表'!B:AY,35,FALSE)</f>
        <v>#REF!</v>
      </c>
      <c r="AE729" s="23" t="s">
        <v>82</v>
      </c>
      <c r="AF729" s="103"/>
      <c r="AG729" s="33"/>
    </row>
    <row r="730" spans="1:64" ht="18" customHeight="1">
      <c r="B730" s="24" t="s">
        <v>178</v>
      </c>
      <c r="C730" s="22"/>
      <c r="D730" s="25"/>
      <c r="E730" s="21"/>
      <c r="F730" s="21"/>
      <c r="G730" s="206"/>
      <c r="H730" s="206"/>
      <c r="I730" s="206"/>
      <c r="J730" s="206"/>
      <c r="K730" s="995" t="e">
        <f>VLOOKUP(A728,'Payroll master 总表'!B:AY,5,FALSE)</f>
        <v>#REF!</v>
      </c>
      <c r="L730" s="996"/>
      <c r="M730" s="206"/>
      <c r="N730" s="208"/>
      <c r="O730" s="205" t="s">
        <v>198</v>
      </c>
      <c r="P730" s="273"/>
      <c r="Q730" s="218"/>
      <c r="R730" s="218"/>
      <c r="S730" s="218"/>
      <c r="T730" s="206"/>
      <c r="U730" s="997" t="e">
        <f>VLOOKUP(A728,'Payroll master 总表'!B:AY,8,FALSE)</f>
        <v>#REF!</v>
      </c>
      <c r="V730" s="997"/>
      <c r="W730" s="998"/>
      <c r="X730" s="278" t="s">
        <v>185</v>
      </c>
      <c r="Y730" s="218"/>
      <c r="Z730" s="218"/>
      <c r="AA730" s="218"/>
      <c r="AB730" s="209"/>
      <c r="AC730" s="26"/>
      <c r="AD730" s="139" t="e">
        <f>VLOOKUP(A728,'Payroll master 总表'!B:AY,34,FALSE)</f>
        <v>#REF!</v>
      </c>
      <c r="AE730" s="23" t="s">
        <v>82</v>
      </c>
      <c r="AF730" s="103"/>
      <c r="AG730" s="33"/>
    </row>
    <row r="731" spans="1:64" ht="18" customHeight="1">
      <c r="B731" s="58"/>
      <c r="C731" s="28"/>
      <c r="D731" s="28"/>
      <c r="E731" s="28"/>
      <c r="F731" s="28"/>
      <c r="G731" s="206"/>
      <c r="H731" s="206"/>
      <c r="I731" s="206"/>
      <c r="J731" s="206"/>
      <c r="K731" s="280"/>
      <c r="L731" s="281" t="s">
        <v>76</v>
      </c>
      <c r="M731" s="206"/>
      <c r="N731" s="208"/>
      <c r="O731" s="278" t="s">
        <v>199</v>
      </c>
      <c r="P731" s="273"/>
      <c r="Q731" s="218"/>
      <c r="R731" s="218"/>
      <c r="S731" s="218"/>
      <c r="T731" s="218"/>
      <c r="U731" s="218"/>
      <c r="V731" s="218"/>
      <c r="W731" s="230"/>
      <c r="X731" s="278" t="s">
        <v>753</v>
      </c>
      <c r="Y731" s="218"/>
      <c r="Z731" s="218"/>
      <c r="AA731" s="218"/>
      <c r="AB731" s="209"/>
      <c r="AC731" s="26"/>
      <c r="AD731" s="139" t="e">
        <f>VLOOKUP(A728,'Payroll master 总表'!B:AY,33,FALSE)</f>
        <v>#REF!</v>
      </c>
      <c r="AE731" s="23" t="s">
        <v>82</v>
      </c>
      <c r="AF731" s="103"/>
      <c r="AG731" s="33"/>
    </row>
    <row r="732" spans="1:64" ht="18" customHeight="1">
      <c r="B732" s="54" t="s">
        <v>196</v>
      </c>
      <c r="C732" s="28"/>
      <c r="D732" s="28"/>
      <c r="E732" s="28"/>
      <c r="F732" s="28"/>
      <c r="G732" s="206"/>
      <c r="H732" s="206"/>
      <c r="I732" s="206"/>
      <c r="J732" s="206"/>
      <c r="K732" s="280"/>
      <c r="L732" s="282" t="e">
        <f>VLOOKUP(A728,'Payroll master 总表'!B:AY,18,FALSE)</f>
        <v>#REF!</v>
      </c>
      <c r="M732" s="206"/>
      <c r="N732" s="208"/>
      <c r="O732" s="283"/>
      <c r="P732" s="273"/>
      <c r="Q732" s="223"/>
      <c r="R732" s="987" t="e">
        <f>U729/26*L732</f>
        <v>#REF!</v>
      </c>
      <c r="S732" s="987"/>
      <c r="T732" s="284" t="s">
        <v>82</v>
      </c>
      <c r="U732" s="223"/>
      <c r="V732" s="223"/>
      <c r="W732" s="285"/>
      <c r="X732" s="278" t="s">
        <v>186</v>
      </c>
      <c r="Y732" s="218"/>
      <c r="Z732" s="218"/>
      <c r="AA732" s="218"/>
      <c r="AB732" s="209"/>
      <c r="AC732" s="26"/>
      <c r="AD732" s="139" t="e">
        <f>VLOOKUP(A728,'Payroll master 总表'!B:AY,37,FALSE)+'Payroll master 总表'!AM37</f>
        <v>#REF!</v>
      </c>
      <c r="AE732" s="23" t="s">
        <v>82</v>
      </c>
      <c r="AF732" s="103"/>
      <c r="AG732" s="33"/>
    </row>
    <row r="733" spans="1:64" ht="18" customHeight="1">
      <c r="B733" s="27" t="s">
        <v>528</v>
      </c>
      <c r="C733" s="28"/>
      <c r="D733" s="28"/>
      <c r="E733" s="28"/>
      <c r="F733" s="28"/>
      <c r="G733" s="206"/>
      <c r="H733" s="206"/>
      <c r="I733" s="206"/>
      <c r="J733" s="206"/>
      <c r="K733" s="280"/>
      <c r="L733" s="282" t="e">
        <f>VLOOKUP(A728,'Payroll master 总表'!B:AY,21,FALSE)</f>
        <v>#REF!</v>
      </c>
      <c r="M733" s="206"/>
      <c r="N733" s="208"/>
      <c r="O733" s="283"/>
      <c r="P733" s="273"/>
      <c r="Q733" s="223"/>
      <c r="R733" s="987" t="e">
        <f>VLOOKUP(A728,'Payroll master 总表'!B:AY,29,FALSE)</f>
        <v>#REF!</v>
      </c>
      <c r="S733" s="987"/>
      <c r="T733" s="284" t="s">
        <v>82</v>
      </c>
      <c r="U733" s="223"/>
      <c r="V733" s="223"/>
      <c r="W733" s="285"/>
      <c r="X733" s="278" t="s">
        <v>455</v>
      </c>
      <c r="Y733" s="218"/>
      <c r="Z733" s="218"/>
      <c r="AA733" s="218"/>
      <c r="AB733" s="209"/>
      <c r="AC733" s="26"/>
      <c r="AD733" s="139" t="e">
        <f>VLOOKUP(A728,'Payroll master 总表'!B:AY,32,FALSE)</f>
        <v>#REF!</v>
      </c>
      <c r="AE733" s="23" t="s">
        <v>82</v>
      </c>
      <c r="AF733" s="103"/>
      <c r="AG733" s="33"/>
    </row>
    <row r="734" spans="1:64" ht="18" customHeight="1">
      <c r="B734" s="58" t="s">
        <v>534</v>
      </c>
      <c r="C734" s="28"/>
      <c r="D734" s="28"/>
      <c r="E734" s="28"/>
      <c r="F734" s="28"/>
      <c r="G734" s="206"/>
      <c r="H734" s="206"/>
      <c r="I734" s="206"/>
      <c r="J734" s="206"/>
      <c r="K734" s="280"/>
      <c r="L734" s="282" t="e">
        <f>VLOOKUP(A728,'Payroll master 总表'!B:AY,20,FALSE)</f>
        <v>#REF!</v>
      </c>
      <c r="M734" s="206"/>
      <c r="N734" s="208"/>
      <c r="O734" s="283"/>
      <c r="P734" s="273"/>
      <c r="Q734" s="223"/>
      <c r="R734" s="987" t="e">
        <f>VLOOKUP(A728,'Payroll master 总表'!B:AY,27,FALSE)</f>
        <v>#REF!</v>
      </c>
      <c r="S734" s="987"/>
      <c r="T734" s="284" t="s">
        <v>82</v>
      </c>
      <c r="U734" s="223"/>
      <c r="V734" s="223"/>
      <c r="W734" s="285"/>
      <c r="X734" s="278" t="s">
        <v>189</v>
      </c>
      <c r="Y734" s="218"/>
      <c r="Z734" s="218"/>
      <c r="AA734" s="218"/>
      <c r="AB734" s="209"/>
      <c r="AC734" s="26"/>
      <c r="AD734" s="139" t="e">
        <f>VLOOKUP(A728,'Payroll master 总表'!B:AY,31,FALSE)</f>
        <v>#REF!</v>
      </c>
      <c r="AE734" s="23" t="s">
        <v>82</v>
      </c>
      <c r="AF734" s="103"/>
      <c r="AG734" s="33"/>
    </row>
    <row r="735" spans="1:64" ht="18" customHeight="1">
      <c r="B735" s="58" t="s">
        <v>195</v>
      </c>
      <c r="C735" s="28"/>
      <c r="D735" s="28"/>
      <c r="E735" s="28"/>
      <c r="F735" s="28"/>
      <c r="G735" s="206"/>
      <c r="H735" s="206"/>
      <c r="I735" s="206"/>
      <c r="J735" s="206"/>
      <c r="K735" s="280"/>
      <c r="L735" s="282" t="e">
        <f>VLOOKUP(A728,'Payroll master 总表'!B:AY,17,FALSE)</f>
        <v>#REF!</v>
      </c>
      <c r="M735" s="206"/>
      <c r="N735" s="208"/>
      <c r="O735" s="283"/>
      <c r="P735" s="273"/>
      <c r="Q735" s="223"/>
      <c r="R735" s="987" t="e">
        <f>U729/26*L735</f>
        <v>#REF!</v>
      </c>
      <c r="S735" s="987"/>
      <c r="T735" s="284" t="s">
        <v>82</v>
      </c>
      <c r="U735" s="223"/>
      <c r="V735" s="223"/>
      <c r="W735" s="285"/>
      <c r="X735" s="278" t="s">
        <v>188</v>
      </c>
      <c r="Y735" s="218"/>
      <c r="Z735" s="218"/>
      <c r="AA735" s="218"/>
      <c r="AB735" s="209"/>
      <c r="AC735" s="26"/>
      <c r="AD735" s="139" t="e">
        <f>VLOOKUP(A728,'Payroll master 总表'!B:AY,36,FALSE)</f>
        <v>#REF!</v>
      </c>
      <c r="AE735" s="23" t="s">
        <v>82</v>
      </c>
      <c r="AF735" s="103"/>
      <c r="AG735" s="33"/>
    </row>
    <row r="736" spans="1:64" ht="18" customHeight="1">
      <c r="B736" s="27" t="s">
        <v>179</v>
      </c>
      <c r="C736" s="28"/>
      <c r="D736" s="28"/>
      <c r="E736" s="28"/>
      <c r="F736" s="28"/>
      <c r="G736" s="218"/>
      <c r="H736" s="218"/>
      <c r="I736" s="218"/>
      <c r="J736" s="206"/>
      <c r="K736" s="280"/>
      <c r="L736" s="286"/>
      <c r="M736" s="206"/>
      <c r="N736" s="208"/>
      <c r="O736" s="283"/>
      <c r="P736" s="273"/>
      <c r="Q736" s="223"/>
      <c r="R736" s="987" t="e">
        <f>SUM(R732:S735)</f>
        <v>#REF!</v>
      </c>
      <c r="S736" s="987"/>
      <c r="T736" s="284" t="s">
        <v>82</v>
      </c>
      <c r="U736" s="223"/>
      <c r="V736" s="223"/>
      <c r="W736" s="285"/>
      <c r="X736" s="278" t="s">
        <v>190</v>
      </c>
      <c r="Y736" s="218"/>
      <c r="Z736" s="218"/>
      <c r="AA736" s="218"/>
      <c r="AB736" s="209"/>
      <c r="AC736" s="988" t="e">
        <f>R736+R738+R739+R740+AD728+AD729+AD730+AD731+AD732+AD733+AD734+AD735</f>
        <v>#REF!</v>
      </c>
      <c r="AD736" s="989"/>
      <c r="AF736" s="103"/>
      <c r="AG736" s="33"/>
    </row>
    <row r="737" spans="2:64" ht="18" customHeight="1">
      <c r="B737" s="58" t="s">
        <v>197</v>
      </c>
      <c r="C737" s="28"/>
      <c r="D737" s="28"/>
      <c r="E737" s="28"/>
      <c r="F737" s="28"/>
      <c r="G737" s="206"/>
      <c r="H737" s="206"/>
      <c r="I737" s="206"/>
      <c r="J737" s="206"/>
      <c r="K737" s="280"/>
      <c r="L737" s="287" t="s">
        <v>77</v>
      </c>
      <c r="M737" s="288"/>
      <c r="N737" s="211"/>
      <c r="O737" s="278" t="s">
        <v>199</v>
      </c>
      <c r="P737" s="210"/>
      <c r="Q737" s="210"/>
      <c r="R737" s="210"/>
      <c r="S737" s="210"/>
      <c r="T737" s="210"/>
      <c r="U737" s="210"/>
      <c r="V737" s="210"/>
      <c r="W737" s="289"/>
      <c r="X737" s="278" t="s">
        <v>433</v>
      </c>
      <c r="Y737" s="218"/>
      <c r="Z737" s="230"/>
      <c r="AA737" s="290"/>
      <c r="AB737" s="228"/>
      <c r="AC737" s="135" t="e">
        <f>VLOOKUP(A728,'Payroll master 总表'!B:AY,45,FALSE)</f>
        <v>#REF!</v>
      </c>
      <c r="AE737" s="61"/>
      <c r="AF737" s="245"/>
      <c r="AG737" s="33"/>
    </row>
    <row r="738" spans="2:64" ht="18" customHeight="1">
      <c r="B738" s="58" t="s">
        <v>180</v>
      </c>
      <c r="C738" s="28"/>
      <c r="D738" s="28"/>
      <c r="E738" s="28"/>
      <c r="F738" s="28"/>
      <c r="G738" s="206"/>
      <c r="H738" s="206"/>
      <c r="I738" s="206"/>
      <c r="J738" s="206"/>
      <c r="K738" s="280"/>
      <c r="L738" s="282" t="e">
        <f>VLOOKUP(A728,'Payroll master 总表'!B:AY,19,FALSE)</f>
        <v>#REF!</v>
      </c>
      <c r="M738" s="206"/>
      <c r="N738" s="208"/>
      <c r="O738" s="283"/>
      <c r="P738" s="273"/>
      <c r="Q738" s="224"/>
      <c r="R738" s="990" t="e">
        <f>VLOOKUP(A728,'Payroll master 总表'!B:AY,26,FALSE)</f>
        <v>#REF!</v>
      </c>
      <c r="S738" s="990"/>
      <c r="T738" s="224" t="s">
        <v>82</v>
      </c>
      <c r="U738" s="224"/>
      <c r="V738" s="224"/>
      <c r="W738" s="228"/>
      <c r="X738" s="278" t="s">
        <v>861</v>
      </c>
      <c r="Y738" s="218"/>
      <c r="Z738" s="230"/>
      <c r="AB738" s="224"/>
      <c r="AD738" s="57"/>
      <c r="AE738" s="999" t="e">
        <f>VLOOKUP(A728,'Payroll master 总表'!B:AY,42,FALSE)</f>
        <v>#REF!</v>
      </c>
      <c r="AF738" s="1000"/>
      <c r="AG738" s="33"/>
    </row>
    <row r="739" spans="2:64" ht="18" customHeight="1">
      <c r="B739" s="58" t="s">
        <v>181</v>
      </c>
      <c r="C739" s="28"/>
      <c r="D739" s="28"/>
      <c r="E739" s="28"/>
      <c r="F739" s="28"/>
      <c r="G739" s="206"/>
      <c r="H739" s="206"/>
      <c r="I739" s="206"/>
      <c r="J739" s="206"/>
      <c r="K739" s="280"/>
      <c r="L739" s="282" t="e">
        <f>VLOOKUP(A728,'Payroll master 总表'!B:AY,22,FALSE)</f>
        <v>#REF!</v>
      </c>
      <c r="M739" s="206"/>
      <c r="N739" s="208"/>
      <c r="O739" s="283"/>
      <c r="P739" s="273"/>
      <c r="Q739" s="224"/>
      <c r="R739" s="990" t="e">
        <f>VLOOKUP(A728,'Payroll master 总表'!B:AY,28,FALSE)</f>
        <v>#REF!</v>
      </c>
      <c r="S739" s="990"/>
      <c r="T739" s="224" t="s">
        <v>82</v>
      </c>
      <c r="U739" s="224"/>
      <c r="V739" s="224"/>
      <c r="W739" s="228"/>
      <c r="X739" s="291" t="s">
        <v>244</v>
      </c>
      <c r="Y739" s="218"/>
      <c r="Z739" s="218"/>
      <c r="AA739" s="230"/>
      <c r="AB739" s="229"/>
      <c r="AC739" s="76"/>
      <c r="AD739" s="57" t="e">
        <f>VLOOKUP(A728,'Payroll master 总表'!B:AY,44,FALSE)</f>
        <v>#REF!</v>
      </c>
      <c r="AE739" s="541"/>
      <c r="AF739" s="542"/>
      <c r="AG739" s="33"/>
    </row>
    <row r="740" spans="2:64" ht="18" customHeight="1">
      <c r="B740" s="59" t="s">
        <v>182</v>
      </c>
      <c r="C740" s="56"/>
      <c r="D740" s="56"/>
      <c r="E740" s="56"/>
      <c r="F740" s="56"/>
      <c r="G740" s="219"/>
      <c r="H740" s="219"/>
      <c r="I740" s="219"/>
      <c r="J740" s="219"/>
      <c r="K740" s="292"/>
      <c r="L740" s="293" t="e">
        <f>VLOOKUP(A728,'Payroll master 总表'!B:AY,23,FALSE)</f>
        <v>#REF!</v>
      </c>
      <c r="M740" s="219"/>
      <c r="N740" s="212"/>
      <c r="O740" s="294"/>
      <c r="P740" s="295"/>
      <c r="Q740" s="225"/>
      <c r="R740" s="981" t="e">
        <f>VLOOKUP(A728,'Payroll master 总表'!B:AY,30,FALSE)</f>
        <v>#REF!</v>
      </c>
      <c r="S740" s="981"/>
      <c r="T740" s="225" t="s">
        <v>82</v>
      </c>
      <c r="U740" s="225"/>
      <c r="V740" s="225"/>
      <c r="W740" s="225"/>
      <c r="X740" s="278" t="s">
        <v>194</v>
      </c>
      <c r="Y740" s="218"/>
      <c r="Z740" s="218"/>
      <c r="AA740" s="218"/>
      <c r="AB740" s="230"/>
      <c r="AC740" s="26"/>
      <c r="AD740" s="57" t="e">
        <f>AE738+AD739</f>
        <v>#REF!</v>
      </c>
      <c r="AE740" s="49"/>
      <c r="AF740" s="73"/>
      <c r="AG740" s="33"/>
    </row>
    <row r="741" spans="2:64" ht="18" customHeight="1">
      <c r="B741" s="29"/>
      <c r="C741" s="30"/>
      <c r="D741" s="31"/>
      <c r="E741" s="30"/>
      <c r="F741" s="32"/>
      <c r="G741" s="220"/>
      <c r="H741" s="220"/>
      <c r="I741" s="220"/>
      <c r="J741" s="220"/>
      <c r="S741" s="220"/>
      <c r="T741" s="220"/>
      <c r="U741" s="220"/>
      <c r="X741" s="297" t="s">
        <v>191</v>
      </c>
      <c r="Y741" s="218"/>
      <c r="Z741" s="218"/>
      <c r="AA741" s="218"/>
      <c r="AB741" s="230"/>
      <c r="AC741" s="982" t="e">
        <f>ROUND((AC736-AD740-AC737),2)</f>
        <v>#REF!</v>
      </c>
      <c r="AD741" s="983"/>
      <c r="AE741" s="49"/>
      <c r="AF741" s="73"/>
      <c r="AG741" s="33"/>
    </row>
    <row r="742" spans="2:64" ht="18" customHeight="1">
      <c r="B742" s="35" t="s">
        <v>78</v>
      </c>
      <c r="C742" s="36"/>
      <c r="D742" s="36"/>
      <c r="E742" s="36"/>
      <c r="F742" s="36"/>
      <c r="G742" s="221"/>
      <c r="H742" s="221"/>
      <c r="I742" s="220"/>
      <c r="J742" s="220"/>
      <c r="S742" s="220"/>
      <c r="T742" s="220"/>
      <c r="U742" s="220"/>
      <c r="X742" s="298" t="s">
        <v>432</v>
      </c>
      <c r="Y742" s="299"/>
      <c r="Z742" s="280"/>
      <c r="AA742" s="206"/>
      <c r="AB742" s="231"/>
      <c r="AC742" s="63" t="e">
        <f>INT(AC741)</f>
        <v>#REF!</v>
      </c>
      <c r="AE742" s="62"/>
      <c r="AF742" s="80"/>
      <c r="AG742" s="33"/>
    </row>
    <row r="743" spans="2:64" ht="18" customHeight="1">
      <c r="B743" s="37"/>
      <c r="C743" s="38"/>
      <c r="D743" s="39"/>
      <c r="E743" s="38"/>
      <c r="F743" s="38"/>
      <c r="G743" s="202"/>
      <c r="H743" s="202"/>
      <c r="I743" s="220"/>
      <c r="J743" s="220"/>
      <c r="S743" s="220"/>
      <c r="T743" s="220"/>
      <c r="U743" s="220"/>
      <c r="X743" s="300" t="s">
        <v>192</v>
      </c>
      <c r="Y743" s="301"/>
      <c r="Z743" s="302"/>
      <c r="AA743" s="219"/>
      <c r="AB743" s="232"/>
      <c r="AC743" s="77" t="e">
        <f>ROUND((MOD(AC741,1)*4000),-2)</f>
        <v>#REF!</v>
      </c>
      <c r="AD743" s="45"/>
      <c r="AE743" s="45"/>
      <c r="AF743" s="81"/>
      <c r="AG743" s="33"/>
    </row>
    <row r="744" spans="2:64" ht="18" customHeight="1">
      <c r="B744" s="29"/>
      <c r="C744" s="30"/>
      <c r="D744" s="31"/>
      <c r="E744" s="30"/>
      <c r="F744" s="30"/>
      <c r="G744" s="220"/>
      <c r="H744" s="220"/>
      <c r="I744" s="220"/>
      <c r="J744" s="220"/>
      <c r="S744" s="220"/>
      <c r="T744" s="220"/>
      <c r="U744" s="220"/>
      <c r="Y744" s="221"/>
      <c r="Z744" s="303"/>
      <c r="AB744" s="233"/>
      <c r="AD744" s="82"/>
      <c r="AE744" s="82"/>
      <c r="AF744" s="84"/>
      <c r="AG744" s="33"/>
    </row>
    <row r="745" spans="2:64" ht="18" customHeight="1">
      <c r="B745" s="40" t="s">
        <v>79</v>
      </c>
      <c r="C745" s="41"/>
      <c r="D745" s="41"/>
      <c r="E745" s="41"/>
      <c r="AF745" s="101"/>
      <c r="AG745" s="33"/>
    </row>
    <row r="746" spans="2:64" s="10" customFormat="1" ht="18" customHeight="1">
      <c r="B746" s="237">
        <v>1</v>
      </c>
      <c r="C746" s="236">
        <v>2</v>
      </c>
      <c r="D746" s="236">
        <v>3</v>
      </c>
      <c r="E746" s="236">
        <v>4</v>
      </c>
      <c r="F746" s="670">
        <v>5</v>
      </c>
      <c r="G746" s="669">
        <v>6</v>
      </c>
      <c r="H746" s="237">
        <v>7</v>
      </c>
      <c r="I746" s="237">
        <v>8</v>
      </c>
      <c r="J746" s="670">
        <v>9</v>
      </c>
      <c r="K746" s="236">
        <v>10</v>
      </c>
      <c r="L746" s="236">
        <v>11</v>
      </c>
      <c r="M746" s="670">
        <v>12</v>
      </c>
      <c r="N746" s="669">
        <v>13</v>
      </c>
      <c r="O746" s="236">
        <v>14</v>
      </c>
      <c r="P746" s="237">
        <v>15</v>
      </c>
      <c r="Q746" s="236">
        <v>16</v>
      </c>
      <c r="R746" s="236">
        <v>17</v>
      </c>
      <c r="S746" s="236">
        <v>18</v>
      </c>
      <c r="T746" s="670">
        <v>19</v>
      </c>
      <c r="U746" s="669">
        <v>20</v>
      </c>
      <c r="V746" s="236">
        <v>21</v>
      </c>
      <c r="W746" s="237">
        <v>22</v>
      </c>
      <c r="X746" s="236">
        <v>23</v>
      </c>
      <c r="Y746" s="237">
        <v>24</v>
      </c>
      <c r="Z746" s="236">
        <v>25</v>
      </c>
      <c r="AA746" s="670">
        <v>26</v>
      </c>
      <c r="AB746" s="697">
        <v>27</v>
      </c>
      <c r="AC746" s="670">
        <v>28</v>
      </c>
      <c r="AD746" s="237">
        <v>29</v>
      </c>
      <c r="AE746" s="236">
        <v>30</v>
      </c>
      <c r="AF746" s="236">
        <v>31</v>
      </c>
      <c r="AG746" s="11"/>
      <c r="AH746" s="11"/>
      <c r="AI746" s="11"/>
      <c r="AJ746" s="11"/>
      <c r="AK746" s="11"/>
      <c r="AL746" s="11"/>
      <c r="AM746" s="11"/>
      <c r="AN746" s="11"/>
      <c r="AO746" s="11"/>
      <c r="AP746" s="11"/>
      <c r="AQ746" s="11"/>
      <c r="AR746" s="11"/>
      <c r="AS746" s="11"/>
      <c r="AT746" s="11"/>
      <c r="AU746" s="11"/>
      <c r="AV746" s="11"/>
      <c r="AW746" s="11"/>
      <c r="AX746" s="11"/>
      <c r="AY746" s="11"/>
      <c r="AZ746" s="11"/>
      <c r="BA746" s="11"/>
      <c r="BB746" s="11"/>
      <c r="BC746" s="11"/>
      <c r="BD746" s="11"/>
      <c r="BE746" s="11"/>
      <c r="BF746" s="11"/>
      <c r="BG746" s="11"/>
      <c r="BH746" s="11"/>
      <c r="BI746" s="11"/>
      <c r="BJ746" s="11"/>
      <c r="BK746" s="11"/>
      <c r="BL746" s="11"/>
    </row>
    <row r="747" spans="2:64" ht="18" customHeight="1">
      <c r="B747" s="48" t="e">
        <f>VLOOKUP(A728,#REF!,276,FALSE)</f>
        <v>#REF!</v>
      </c>
      <c r="C747" s="48" t="e">
        <f>VLOOKUP(A728,#REF!,278,FALSE)</f>
        <v>#REF!</v>
      </c>
      <c r="D747" s="48" t="e">
        <f>VLOOKUP(A728,#REF!,280,FALSE)</f>
        <v>#REF!</v>
      </c>
      <c r="E747" s="48" t="e">
        <f>VLOOKUP(A728,#REF!,282,FALSE)</f>
        <v>#REF!</v>
      </c>
      <c r="F747" s="48" t="e">
        <f>VLOOKUP(A728,#REF!,284,FALSE)</f>
        <v>#REF!</v>
      </c>
      <c r="G747" s="48" t="e">
        <f>VLOOKUP(A728,#REF!,286,FALSE)</f>
        <v>#REF!</v>
      </c>
      <c r="H747" s="48" t="e">
        <f>VLOOKUP(A728,#REF!,288,FALSE)</f>
        <v>#REF!</v>
      </c>
      <c r="I747" s="48" t="e">
        <f>VLOOKUP(A728,#REF!,290,FALSE)</f>
        <v>#REF!</v>
      </c>
      <c r="J747" s="48" t="e">
        <f>VLOOKUP(A728,#REF!,292,FALSE)</f>
        <v>#REF!</v>
      </c>
      <c r="K747" s="48" t="e">
        <f>VLOOKUP(A728,#REF!,294,FALSE)</f>
        <v>#REF!</v>
      </c>
      <c r="L747" s="48" t="e">
        <f>VLOOKUP(A728,#REF!,296,FALSE)</f>
        <v>#REF!</v>
      </c>
      <c r="M747" s="48" t="e">
        <f>VLOOKUP(A728,#REF!,298,FALSE)</f>
        <v>#REF!</v>
      </c>
      <c r="N747" s="48" t="e">
        <f>VLOOKUP(A728,#REF!,300,FALSE)</f>
        <v>#REF!</v>
      </c>
      <c r="O747" s="48" t="e">
        <f>VLOOKUP(A728,#REF!,302,FALSE)</f>
        <v>#REF!</v>
      </c>
      <c r="P747" s="48" t="e">
        <f>VLOOKUP(A728,#REF!,304,FALSE)</f>
        <v>#REF!</v>
      </c>
      <c r="Q747" s="48" t="e">
        <f>VLOOKUP(A728,#REF!,306,FALSE)</f>
        <v>#REF!</v>
      </c>
      <c r="R747" s="48" t="e">
        <f>VLOOKUP(A728,#REF!,308,FALSE)</f>
        <v>#REF!</v>
      </c>
      <c r="S747" s="48" t="e">
        <f>VLOOKUP(A728,#REF!,310,FALSE)</f>
        <v>#REF!</v>
      </c>
      <c r="T747" s="48" t="e">
        <f>VLOOKUP(A728,#REF!,312,FALSE)</f>
        <v>#REF!</v>
      </c>
      <c r="U747" s="48" t="e">
        <f>VLOOKUP(A728,#REF!,314,FALSE)</f>
        <v>#REF!</v>
      </c>
      <c r="V747" s="48" t="e">
        <f>VLOOKUP(A728,#REF!,316,FALSE)</f>
        <v>#REF!</v>
      </c>
      <c r="W747" s="48" t="e">
        <f>VLOOKUP(A728,#REF!,318,FALSE)</f>
        <v>#REF!</v>
      </c>
      <c r="X747" s="48" t="e">
        <f>VLOOKUP(A728,#REF!,320,FALSE)</f>
        <v>#REF!</v>
      </c>
      <c r="Y747" s="48" t="e">
        <f>VLOOKUP(A728,#REF!,322,FALSE)</f>
        <v>#REF!</v>
      </c>
      <c r="Z747" s="48" t="e">
        <f>VLOOKUP(A728,#REF!,324,FALSE)</f>
        <v>#REF!</v>
      </c>
      <c r="AA747" s="48" t="e">
        <f>VLOOKUP(A728,#REF!,326,FALSE)</f>
        <v>#REF!</v>
      </c>
      <c r="AB747" s="48" t="e">
        <f>VLOOKUP(A728,#REF!,328,FALSE)</f>
        <v>#REF!</v>
      </c>
      <c r="AC747" s="48" t="e">
        <f>VLOOKUP(A728,#REF!,330,FALSE)</f>
        <v>#REF!</v>
      </c>
      <c r="AD747" s="48" t="e">
        <f>VLOOKUP(A728,#REF!,332,FALSE)</f>
        <v>#REF!</v>
      </c>
      <c r="AE747" s="48" t="e">
        <f>VLOOKUP(A728,#REF!,334,FALSE)</f>
        <v>#REF!</v>
      </c>
      <c r="AF747" s="48" t="e">
        <f>VLOOKUP(A728,#REF!,336,FALSE)</f>
        <v>#REF!</v>
      </c>
      <c r="AG747" s="33"/>
    </row>
    <row r="748" spans="2:64" s="113" customFormat="1" ht="18" customHeight="1">
      <c r="B748" s="48" t="e">
        <f>VLOOKUP(A728,#REF!,53,FALSE)</f>
        <v>#REF!</v>
      </c>
      <c r="C748" s="48" t="e">
        <f>VLOOKUP(A728,#REF!,54,FALSE)</f>
        <v>#REF!</v>
      </c>
      <c r="D748" s="48" t="e">
        <f>VLOOKUP(A728,#REF!,55,FALSE)</f>
        <v>#REF!</v>
      </c>
      <c r="E748" s="48" t="e">
        <f>VLOOKUP(A728,#REF!,56,FALSE)</f>
        <v>#REF!</v>
      </c>
      <c r="F748" s="48" t="e">
        <f>VLOOKUP(A728,#REF!,57,FALSE)</f>
        <v>#REF!</v>
      </c>
      <c r="G748" s="48" t="e">
        <f>VLOOKUP(A728,#REF!,58,FALSE)</f>
        <v>#REF!</v>
      </c>
      <c r="H748" s="48" t="e">
        <f>VLOOKUP(A728,#REF!,59,FALSE)</f>
        <v>#REF!</v>
      </c>
      <c r="I748" s="48" t="e">
        <f>VLOOKUP(A728,#REF!,60,FALSE)</f>
        <v>#REF!</v>
      </c>
      <c r="J748" s="48" t="e">
        <f>VLOOKUP(A728,#REF!,61,FALSE)</f>
        <v>#REF!</v>
      </c>
      <c r="K748" s="48" t="e">
        <f>VLOOKUP(A728,#REF!,62,FALSE)</f>
        <v>#REF!</v>
      </c>
      <c r="L748" s="48" t="e">
        <f>VLOOKUP(A728,#REF!,63,FALSE)</f>
        <v>#REF!</v>
      </c>
      <c r="M748" s="48" t="e">
        <f>VLOOKUP(A728,#REF!,64,FALSE)</f>
        <v>#REF!</v>
      </c>
      <c r="N748" s="48" t="e">
        <f>VLOOKUP(A728,#REF!,65,FALSE)</f>
        <v>#REF!</v>
      </c>
      <c r="O748" s="48" t="e">
        <f>VLOOKUP(A728,#REF!,66,FALSE)</f>
        <v>#REF!</v>
      </c>
      <c r="P748" s="48" t="e">
        <f>VLOOKUP(A728,#REF!,67,FALSE)</f>
        <v>#REF!</v>
      </c>
      <c r="Q748" s="48" t="e">
        <f>VLOOKUP(A728,#REF!,68,FALSE)</f>
        <v>#REF!</v>
      </c>
      <c r="R748" s="48" t="e">
        <f>VLOOKUP(A728,#REF!,69,FALSE)</f>
        <v>#REF!</v>
      </c>
      <c r="S748" s="48" t="e">
        <f>VLOOKUP(A728,#REF!,70,FALSE)</f>
        <v>#REF!</v>
      </c>
      <c r="T748" s="48" t="e">
        <f>VLOOKUP(A728,#REF!,71,FALSE)</f>
        <v>#REF!</v>
      </c>
      <c r="U748" s="48" t="e">
        <f>VLOOKUP(A728,#REF!,72,FALSE)</f>
        <v>#REF!</v>
      </c>
      <c r="V748" s="48" t="e">
        <f>VLOOKUP(A728,#REF!,73,FALSE)</f>
        <v>#REF!</v>
      </c>
      <c r="W748" s="48" t="e">
        <f>VLOOKUP(A728,#REF!,74,FALSE)</f>
        <v>#REF!</v>
      </c>
      <c r="X748" s="48" t="e">
        <f>VLOOKUP(A728,#REF!,75,FALSE)</f>
        <v>#REF!</v>
      </c>
      <c r="Y748" s="48" t="e">
        <f>VLOOKUP(A728,#REF!,76,FALSE)</f>
        <v>#REF!</v>
      </c>
      <c r="Z748" s="48" t="e">
        <f>VLOOKUP(A728,#REF!,77,FALSE)</f>
        <v>#REF!</v>
      </c>
      <c r="AA748" s="48" t="e">
        <f>VLOOKUP(A728,#REF!,78,FALSE)</f>
        <v>#REF!</v>
      </c>
      <c r="AB748" s="48" t="e">
        <f>VLOOKUP(A728,#REF!,79,FALSE)</f>
        <v>#REF!</v>
      </c>
      <c r="AC748" s="48" t="e">
        <f>VLOOKUP(A728,#REF!,80,FALSE)</f>
        <v>#REF!</v>
      </c>
      <c r="AD748" s="48" t="e">
        <f>VLOOKUP(A728,#REF!,81,FALSE)</f>
        <v>#REF!</v>
      </c>
      <c r="AE748" s="48" t="e">
        <f>VLOOKUP(A728,#REF!,82,FALSE)</f>
        <v>#REF!</v>
      </c>
      <c r="AF748" s="48" t="e">
        <f>VLOOKUP(A728,#REF!,83,FALSE)</f>
        <v>#REF!</v>
      </c>
      <c r="AG748" s="114"/>
      <c r="AH748" s="114"/>
      <c r="AI748" s="114"/>
      <c r="AJ748" s="114"/>
      <c r="AK748" s="114"/>
      <c r="AL748" s="114"/>
      <c r="AM748" s="114"/>
      <c r="AN748" s="114"/>
      <c r="AO748" s="114"/>
      <c r="AP748" s="114"/>
      <c r="AQ748" s="114"/>
      <c r="AR748" s="114"/>
      <c r="AS748" s="114"/>
      <c r="AT748" s="114"/>
      <c r="AU748" s="114"/>
      <c r="AV748" s="114"/>
      <c r="AW748" s="114"/>
      <c r="AX748" s="114"/>
      <c r="AY748" s="114"/>
      <c r="AZ748" s="114"/>
      <c r="BA748" s="114"/>
      <c r="BB748" s="114"/>
      <c r="BC748" s="114"/>
      <c r="BD748" s="114"/>
      <c r="BE748" s="114"/>
      <c r="BF748" s="114"/>
      <c r="BG748" s="114"/>
      <c r="BH748" s="114"/>
      <c r="BI748" s="114"/>
      <c r="BJ748" s="114"/>
      <c r="BK748" s="114"/>
      <c r="BL748" s="114"/>
    </row>
    <row r="749" spans="2:64" ht="18" customHeight="1">
      <c r="B749" s="48" t="e">
        <f>VLOOKUP(A728,#REF!,277,FALSE)</f>
        <v>#REF!</v>
      </c>
      <c r="C749" s="48" t="e">
        <f>VLOOKUP(A728,#REF!,279,FALSE)</f>
        <v>#REF!</v>
      </c>
      <c r="D749" s="48" t="e">
        <f>VLOOKUP(A728,#REF!,281,FALSE)</f>
        <v>#REF!</v>
      </c>
      <c r="E749" s="48" t="e">
        <f>VLOOKUP(A728,#REF!,283,FALSE)</f>
        <v>#REF!</v>
      </c>
      <c r="F749" s="48" t="e">
        <f>VLOOKUP(A728,#REF!,285,FALSE)</f>
        <v>#REF!</v>
      </c>
      <c r="G749" s="48" t="e">
        <f>VLOOKUP(A728,#REF!,287,FALSE)</f>
        <v>#REF!</v>
      </c>
      <c r="H749" s="48" t="e">
        <f>VLOOKUP(A728,#REF!,289,FALSE)</f>
        <v>#REF!</v>
      </c>
      <c r="I749" s="48" t="e">
        <f>VLOOKUP(A728,#REF!,291,FALSE)</f>
        <v>#REF!</v>
      </c>
      <c r="J749" s="48" t="e">
        <f>VLOOKUP(A728,#REF!,293,FALSE)</f>
        <v>#REF!</v>
      </c>
      <c r="K749" s="48" t="e">
        <f>VLOOKUP(A728,#REF!,295,FALSE)</f>
        <v>#REF!</v>
      </c>
      <c r="L749" s="48" t="e">
        <f>VLOOKUP(A728,#REF!,297,FALSE)</f>
        <v>#REF!</v>
      </c>
      <c r="M749" s="48" t="e">
        <f>VLOOKUP(A728,#REF!,299,FALSE)</f>
        <v>#REF!</v>
      </c>
      <c r="N749" s="48" t="e">
        <f>VLOOKUP(A728,#REF!,301,FALSE)</f>
        <v>#REF!</v>
      </c>
      <c r="O749" s="48" t="e">
        <f>VLOOKUP(A728,#REF!,303,FALSE)</f>
        <v>#REF!</v>
      </c>
      <c r="P749" s="48" t="e">
        <f>VLOOKUP(A728,#REF!,305,FALSE)</f>
        <v>#REF!</v>
      </c>
      <c r="Q749" s="48" t="e">
        <f>VLOOKUP(A728,#REF!,307,FALSE)</f>
        <v>#REF!</v>
      </c>
      <c r="R749" s="48" t="e">
        <f>VLOOKUP(A728,#REF!,309,FALSE)</f>
        <v>#REF!</v>
      </c>
      <c r="S749" s="48" t="e">
        <f>VLOOKUP(A728,#REF!,311,FALSE)</f>
        <v>#REF!</v>
      </c>
      <c r="T749" s="48" t="e">
        <f>VLOOKUP(A728,#REF!,313,FALSE)</f>
        <v>#REF!</v>
      </c>
      <c r="U749" s="48" t="e">
        <f>VLOOKUP(A728,#REF!,315,FALSE)</f>
        <v>#REF!</v>
      </c>
      <c r="V749" s="48" t="e">
        <f>VLOOKUP(A728,#REF!,317,FALSE)</f>
        <v>#REF!</v>
      </c>
      <c r="W749" s="48" t="e">
        <f>VLOOKUP(A728,#REF!,319,FALSE)</f>
        <v>#REF!</v>
      </c>
      <c r="X749" s="48" t="e">
        <f>VLOOKUP(A728,#REF!,321,FALSE)</f>
        <v>#REF!</v>
      </c>
      <c r="Y749" s="48" t="e">
        <f>VLOOKUP(A728,#REF!,323,FALSE)</f>
        <v>#REF!</v>
      </c>
      <c r="Z749" s="48" t="e">
        <f>VLOOKUP(A728,#REF!,325,FALSE)</f>
        <v>#REF!</v>
      </c>
      <c r="AA749" s="48" t="e">
        <f>VLOOKUP(A728,#REF!,327,FALSE)</f>
        <v>#REF!</v>
      </c>
      <c r="AB749" s="48" t="e">
        <f>VLOOKUP(A728,#REF!,329,FALSE)</f>
        <v>#REF!</v>
      </c>
      <c r="AC749" s="48" t="e">
        <f>VLOOKUP(A728,#REF!,331,FALSE)</f>
        <v>#REF!</v>
      </c>
      <c r="AD749" s="48" t="e">
        <f>VLOOKUP(A728,#REF!,333,FALSE)</f>
        <v>#REF!</v>
      </c>
      <c r="AE749" s="48" t="e">
        <f>VLOOKUP(A728,#REF!,335,FALSE)</f>
        <v>#REF!</v>
      </c>
      <c r="AF749" s="48" t="e">
        <f>VLOOKUP(A728,#REF!,337,FALSE)</f>
        <v>#REF!</v>
      </c>
      <c r="AG749" s="33"/>
    </row>
    <row r="750" spans="2:64" s="140" customFormat="1" ht="18" customHeight="1">
      <c r="B750" s="980"/>
      <c r="C750" s="980"/>
      <c r="D750" s="980"/>
      <c r="E750" s="980"/>
      <c r="F750" s="980"/>
      <c r="G750" s="980"/>
      <c r="H750" s="980"/>
      <c r="I750" s="980"/>
      <c r="J750" s="980"/>
      <c r="K750" s="980"/>
      <c r="L750" s="980"/>
      <c r="M750" s="980"/>
      <c r="N750" s="980"/>
      <c r="O750" s="980"/>
      <c r="P750" s="980"/>
      <c r="Q750" s="980"/>
      <c r="R750" s="980"/>
      <c r="S750" s="980"/>
      <c r="T750" s="980"/>
      <c r="U750" s="980"/>
      <c r="V750" s="980"/>
      <c r="W750" s="980"/>
      <c r="X750" s="980"/>
      <c r="Y750" s="980"/>
      <c r="Z750" s="980"/>
      <c r="AA750" s="980"/>
      <c r="AB750" s="980"/>
      <c r="AC750" s="980"/>
      <c r="AD750" s="980"/>
      <c r="AE750" s="980"/>
      <c r="AF750" s="980"/>
      <c r="AH750" s="33"/>
      <c r="AI750" s="33"/>
      <c r="AJ750" s="33"/>
      <c r="AK750" s="33"/>
      <c r="AL750" s="33"/>
      <c r="AM750" s="33"/>
      <c r="AN750" s="33"/>
      <c r="AO750" s="33"/>
      <c r="AP750" s="33"/>
      <c r="AQ750" s="33"/>
      <c r="AR750" s="33"/>
      <c r="AS750" s="33"/>
      <c r="AT750" s="33"/>
      <c r="AU750" s="33"/>
      <c r="AV750" s="33"/>
      <c r="AW750" s="33"/>
      <c r="AX750" s="33"/>
      <c r="AY750" s="33"/>
      <c r="AZ750" s="33"/>
      <c r="BA750" s="33"/>
      <c r="BB750" s="33"/>
      <c r="BC750" s="33"/>
      <c r="BD750" s="33"/>
      <c r="BE750" s="33"/>
      <c r="BF750" s="33"/>
      <c r="BG750" s="33"/>
      <c r="BH750" s="33"/>
      <c r="BI750" s="33"/>
      <c r="BJ750" s="33"/>
      <c r="BK750" s="33"/>
      <c r="BL750" s="33"/>
    </row>
    <row r="751" spans="2:64" ht="18" customHeight="1">
      <c r="B751" s="880" t="s">
        <v>826</v>
      </c>
      <c r="C751" s="880"/>
      <c r="D751" s="880"/>
      <c r="E751" s="880"/>
      <c r="F751" s="880"/>
      <c r="G751" s="880"/>
      <c r="H751" s="880"/>
      <c r="I751" s="880"/>
      <c r="J751" s="880"/>
      <c r="K751" s="880"/>
      <c r="L751" s="880"/>
      <c r="M751" s="880"/>
      <c r="N751" s="880"/>
      <c r="O751" s="880"/>
      <c r="P751" s="880"/>
      <c r="Q751" s="880"/>
      <c r="R751" s="880"/>
      <c r="S751" s="880"/>
      <c r="T751" s="880"/>
      <c r="U751" s="880"/>
      <c r="V751" s="880"/>
      <c r="W751" s="880"/>
      <c r="X751" s="880"/>
      <c r="Y751" s="880"/>
      <c r="Z751" s="880"/>
      <c r="AA751" s="880"/>
      <c r="AB751" s="880"/>
      <c r="AC751" s="880"/>
      <c r="AD751" s="880"/>
      <c r="AE751" s="880"/>
      <c r="AF751" s="880"/>
      <c r="AG751" s="33"/>
    </row>
    <row r="752" spans="2:64" ht="18" customHeight="1">
      <c r="B752" s="15" t="s">
        <v>80</v>
      </c>
      <c r="C752" s="16"/>
      <c r="D752" s="16"/>
      <c r="E752" s="16"/>
      <c r="F752" s="16"/>
      <c r="G752" s="216"/>
      <c r="H752" s="201"/>
      <c r="I752" s="201"/>
      <c r="J752" s="201"/>
      <c r="K752" s="202"/>
      <c r="L752" s="201"/>
      <c r="M752" s="201"/>
      <c r="N752" s="201"/>
      <c r="O752" s="270"/>
      <c r="P752" s="270"/>
      <c r="Q752" s="201"/>
      <c r="R752" s="201"/>
      <c r="S752" s="201"/>
      <c r="T752" s="201"/>
      <c r="U752" s="201"/>
      <c r="V752" s="201"/>
      <c r="W752" s="270"/>
      <c r="X752" s="984" t="str">
        <f>X727</f>
        <v>វិច្ឆិកា ឆ្នាំ ២០២៣</v>
      </c>
      <c r="Y752" s="985"/>
      <c r="Z752" s="985"/>
      <c r="AA752" s="985"/>
      <c r="AB752" s="985"/>
      <c r="AC752" s="985"/>
      <c r="AD752" s="985"/>
      <c r="AE752" s="985"/>
      <c r="AF752" s="986"/>
      <c r="AG752" s="33"/>
    </row>
    <row r="753" spans="1:33" ht="18" customHeight="1">
      <c r="A753" s="140" t="e">
        <f>#REF!</f>
        <v>#REF!</v>
      </c>
      <c r="B753" s="20" t="s">
        <v>176</v>
      </c>
      <c r="C753" s="3"/>
      <c r="D753" s="3"/>
      <c r="E753" s="3"/>
      <c r="F753" s="3"/>
      <c r="G753" s="217"/>
      <c r="H753" s="271"/>
      <c r="I753" s="217"/>
      <c r="J753" s="271"/>
      <c r="K753" s="991" t="e">
        <f>VLOOKUP(A753,'Payroll master 总表'!B:AY,3,FALSE)</f>
        <v>#REF!</v>
      </c>
      <c r="L753" s="992"/>
      <c r="M753" s="992"/>
      <c r="N753" s="993"/>
      <c r="O753" s="272" t="s">
        <v>183</v>
      </c>
      <c r="P753" s="273"/>
      <c r="Q753" s="203"/>
      <c r="R753" s="203"/>
      <c r="S753" s="203"/>
      <c r="T753" s="994" t="e">
        <f>#REF!</f>
        <v>#REF!</v>
      </c>
      <c r="U753" s="994"/>
      <c r="V753" s="217"/>
      <c r="W753" s="274"/>
      <c r="X753" s="275" t="s">
        <v>279</v>
      </c>
      <c r="Y753" s="203"/>
      <c r="Z753" s="203"/>
      <c r="AA753" s="203"/>
      <c r="AB753" s="227"/>
      <c r="AC753" s="75"/>
      <c r="AD753" s="139" t="e">
        <f>VLOOKUP(A753,'Payroll master 总表'!B:AY,39,FALSE)</f>
        <v>#REF!</v>
      </c>
      <c r="AE753" s="23" t="s">
        <v>82</v>
      </c>
      <c r="AF753" s="244"/>
      <c r="AG753" s="33"/>
    </row>
    <row r="754" spans="1:33" ht="18" customHeight="1">
      <c r="B754" s="55" t="s">
        <v>177</v>
      </c>
      <c r="C754" s="28"/>
      <c r="D754" s="28"/>
      <c r="E754" s="28"/>
      <c r="F754" s="21"/>
      <c r="G754" s="206"/>
      <c r="H754" s="206"/>
      <c r="I754" s="206"/>
      <c r="J754" s="206"/>
      <c r="K754" s="995" t="e">
        <f>VLOOKUP(A753,'Payroll master 总表'!B:AY,1,FALSE)</f>
        <v>#REF!</v>
      </c>
      <c r="L754" s="996"/>
      <c r="M754" s="206"/>
      <c r="N754" s="208"/>
      <c r="O754" s="276" t="s">
        <v>184</v>
      </c>
      <c r="P754" s="273"/>
      <c r="Q754" s="218"/>
      <c r="R754" s="218"/>
      <c r="S754" s="218"/>
      <c r="U754" s="222" t="e">
        <f>VLOOKUP(A753,'Payroll master 总表'!B:AY,15,FALSE)</f>
        <v>#REF!</v>
      </c>
      <c r="V754" s="222"/>
      <c r="W754" s="208"/>
      <c r="X754" s="278" t="s">
        <v>187</v>
      </c>
      <c r="Y754" s="218"/>
      <c r="Z754" s="218"/>
      <c r="AA754" s="218"/>
      <c r="AB754" s="209"/>
      <c r="AC754" s="26"/>
      <c r="AD754" s="139" t="e">
        <f>VLOOKUP(A753,'Payroll master 总表'!B:AY,35,FALSE)</f>
        <v>#REF!</v>
      </c>
      <c r="AE754" s="23" t="s">
        <v>82</v>
      </c>
      <c r="AF754" s="103"/>
      <c r="AG754" s="33"/>
    </row>
    <row r="755" spans="1:33" ht="18" customHeight="1">
      <c r="B755" s="24" t="s">
        <v>178</v>
      </c>
      <c r="C755" s="22"/>
      <c r="D755" s="25"/>
      <c r="E755" s="21"/>
      <c r="F755" s="21"/>
      <c r="G755" s="206"/>
      <c r="H755" s="206"/>
      <c r="I755" s="206"/>
      <c r="J755" s="206"/>
      <c r="K755" s="995" t="e">
        <f>VLOOKUP(A753,'Payroll master 总表'!B:AY,5,FALSE)</f>
        <v>#REF!</v>
      </c>
      <c r="L755" s="996"/>
      <c r="M755" s="206"/>
      <c r="N755" s="208"/>
      <c r="O755" s="205" t="s">
        <v>198</v>
      </c>
      <c r="P755" s="273"/>
      <c r="Q755" s="218"/>
      <c r="R755" s="218"/>
      <c r="S755" s="218"/>
      <c r="T755" s="206"/>
      <c r="U755" s="997" t="e">
        <f>VLOOKUP(A753,'Payroll master 总表'!B:AY,8,FALSE)</f>
        <v>#REF!</v>
      </c>
      <c r="V755" s="997"/>
      <c r="W755" s="998"/>
      <c r="X755" s="278" t="s">
        <v>185</v>
      </c>
      <c r="Y755" s="218"/>
      <c r="Z755" s="218"/>
      <c r="AA755" s="218"/>
      <c r="AB755" s="209"/>
      <c r="AC755" s="26"/>
      <c r="AD755" s="139" t="e">
        <f>VLOOKUP(A753,'Payroll master 总表'!B:AY,34,FALSE)</f>
        <v>#REF!</v>
      </c>
      <c r="AE755" s="23" t="s">
        <v>82</v>
      </c>
      <c r="AF755" s="103"/>
      <c r="AG755" s="33"/>
    </row>
    <row r="756" spans="1:33" ht="18" customHeight="1">
      <c r="B756" s="58"/>
      <c r="C756" s="28"/>
      <c r="D756" s="28"/>
      <c r="E756" s="28"/>
      <c r="F756" s="28"/>
      <c r="G756" s="206"/>
      <c r="H756" s="206"/>
      <c r="I756" s="206"/>
      <c r="J756" s="206"/>
      <c r="K756" s="280"/>
      <c r="L756" s="281" t="s">
        <v>76</v>
      </c>
      <c r="M756" s="206"/>
      <c r="N756" s="208"/>
      <c r="O756" s="278" t="s">
        <v>199</v>
      </c>
      <c r="P756" s="273"/>
      <c r="Q756" s="218"/>
      <c r="R756" s="218"/>
      <c r="S756" s="218"/>
      <c r="T756" s="218"/>
      <c r="U756" s="218"/>
      <c r="V756" s="218"/>
      <c r="W756" s="230"/>
      <c r="X756" s="278" t="s">
        <v>753</v>
      </c>
      <c r="Y756" s="218"/>
      <c r="Z756" s="218"/>
      <c r="AA756" s="218"/>
      <c r="AB756" s="209"/>
      <c r="AC756" s="26"/>
      <c r="AD756" s="139" t="e">
        <f>VLOOKUP(A753,'Payroll master 总表'!B:AY,33,FALSE)</f>
        <v>#REF!</v>
      </c>
      <c r="AE756" s="23" t="s">
        <v>82</v>
      </c>
      <c r="AF756" s="103"/>
      <c r="AG756" s="33"/>
    </row>
    <row r="757" spans="1:33" ht="18" customHeight="1">
      <c r="B757" s="54" t="s">
        <v>196</v>
      </c>
      <c r="C757" s="28"/>
      <c r="D757" s="28"/>
      <c r="E757" s="28"/>
      <c r="F757" s="28"/>
      <c r="G757" s="206"/>
      <c r="H757" s="206"/>
      <c r="I757" s="206"/>
      <c r="J757" s="206"/>
      <c r="K757" s="280"/>
      <c r="L757" s="282" t="e">
        <f>VLOOKUP(A753,'Payroll master 总表'!B:AY,18,FALSE)</f>
        <v>#REF!</v>
      </c>
      <c r="M757" s="206"/>
      <c r="N757" s="208"/>
      <c r="O757" s="283"/>
      <c r="P757" s="273"/>
      <c r="Q757" s="223"/>
      <c r="R757" s="987" t="e">
        <f>U754/26*L757</f>
        <v>#REF!</v>
      </c>
      <c r="S757" s="987"/>
      <c r="T757" s="284" t="s">
        <v>82</v>
      </c>
      <c r="U757" s="223"/>
      <c r="V757" s="223"/>
      <c r="W757" s="285"/>
      <c r="X757" s="278" t="s">
        <v>186</v>
      </c>
      <c r="Y757" s="218"/>
      <c r="Z757" s="218"/>
      <c r="AA757" s="218"/>
      <c r="AB757" s="209"/>
      <c r="AC757" s="26"/>
      <c r="AD757" s="139" t="e">
        <f>VLOOKUP(A753,'Payroll master 总表'!B:AY,37,FALSE)+'Payroll master 总表'!AM38</f>
        <v>#REF!</v>
      </c>
      <c r="AE757" s="23" t="s">
        <v>82</v>
      </c>
      <c r="AF757" s="103"/>
      <c r="AG757" s="33"/>
    </row>
    <row r="758" spans="1:33" ht="18" customHeight="1">
      <c r="B758" s="27" t="s">
        <v>528</v>
      </c>
      <c r="C758" s="28"/>
      <c r="D758" s="28"/>
      <c r="E758" s="28"/>
      <c r="F758" s="28"/>
      <c r="G758" s="206"/>
      <c r="H758" s="206"/>
      <c r="I758" s="206"/>
      <c r="J758" s="206"/>
      <c r="K758" s="280"/>
      <c r="L758" s="282" t="e">
        <f>VLOOKUP(A753,'Payroll master 总表'!B:AY,21,FALSE)</f>
        <v>#REF!</v>
      </c>
      <c r="M758" s="206"/>
      <c r="N758" s="208"/>
      <c r="O758" s="283"/>
      <c r="P758" s="273"/>
      <c r="Q758" s="223"/>
      <c r="R758" s="987" t="e">
        <f>VLOOKUP(A753,'Payroll master 总表'!B:AY,29,FALSE)</f>
        <v>#REF!</v>
      </c>
      <c r="S758" s="987"/>
      <c r="T758" s="284" t="s">
        <v>82</v>
      </c>
      <c r="U758" s="223"/>
      <c r="V758" s="223"/>
      <c r="W758" s="285"/>
      <c r="X758" s="278" t="s">
        <v>455</v>
      </c>
      <c r="Y758" s="218"/>
      <c r="Z758" s="218"/>
      <c r="AA758" s="218"/>
      <c r="AB758" s="209"/>
      <c r="AC758" s="26"/>
      <c r="AD758" s="139" t="e">
        <f>VLOOKUP(A753,'Payroll master 总表'!B:AY,32,FALSE)</f>
        <v>#REF!</v>
      </c>
      <c r="AE758" s="23" t="s">
        <v>82</v>
      </c>
      <c r="AF758" s="103"/>
      <c r="AG758" s="33"/>
    </row>
    <row r="759" spans="1:33" ht="18" customHeight="1">
      <c r="B759" s="58" t="s">
        <v>534</v>
      </c>
      <c r="C759" s="28"/>
      <c r="D759" s="28"/>
      <c r="E759" s="28"/>
      <c r="F759" s="28"/>
      <c r="G759" s="206"/>
      <c r="H759" s="206"/>
      <c r="I759" s="206"/>
      <c r="J759" s="206"/>
      <c r="K759" s="280"/>
      <c r="L759" s="282" t="e">
        <f>VLOOKUP(A753,'Payroll master 总表'!B:AY,20,FALSE)</f>
        <v>#REF!</v>
      </c>
      <c r="M759" s="206"/>
      <c r="N759" s="208"/>
      <c r="O759" s="283"/>
      <c r="P759" s="273"/>
      <c r="Q759" s="223"/>
      <c r="R759" s="987" t="e">
        <f>VLOOKUP(A753,'Payroll master 总表'!B:AY,27,FALSE)</f>
        <v>#REF!</v>
      </c>
      <c r="S759" s="987"/>
      <c r="T759" s="284" t="s">
        <v>82</v>
      </c>
      <c r="U759" s="223"/>
      <c r="V759" s="223"/>
      <c r="W759" s="285"/>
      <c r="X759" s="278" t="s">
        <v>189</v>
      </c>
      <c r="Y759" s="218"/>
      <c r="Z759" s="218"/>
      <c r="AA759" s="218"/>
      <c r="AB759" s="209"/>
      <c r="AC759" s="26"/>
      <c r="AD759" s="139" t="e">
        <f>VLOOKUP(A753,'Payroll master 总表'!B:AY,31,FALSE)</f>
        <v>#REF!</v>
      </c>
      <c r="AE759" s="23" t="s">
        <v>82</v>
      </c>
      <c r="AF759" s="103"/>
      <c r="AG759" s="33"/>
    </row>
    <row r="760" spans="1:33" ht="18" customHeight="1">
      <c r="B760" s="58" t="s">
        <v>195</v>
      </c>
      <c r="C760" s="28"/>
      <c r="D760" s="28"/>
      <c r="E760" s="28"/>
      <c r="F760" s="28"/>
      <c r="G760" s="206"/>
      <c r="H760" s="206"/>
      <c r="I760" s="206"/>
      <c r="J760" s="206"/>
      <c r="K760" s="280"/>
      <c r="L760" s="282" t="e">
        <f>VLOOKUP(A753,'Payroll master 总表'!B:AY,17,FALSE)</f>
        <v>#REF!</v>
      </c>
      <c r="M760" s="206"/>
      <c r="N760" s="208"/>
      <c r="O760" s="283"/>
      <c r="P760" s="273"/>
      <c r="Q760" s="223"/>
      <c r="R760" s="987" t="e">
        <f>U754/26*L760</f>
        <v>#REF!</v>
      </c>
      <c r="S760" s="987"/>
      <c r="T760" s="284" t="s">
        <v>82</v>
      </c>
      <c r="U760" s="223"/>
      <c r="V760" s="223"/>
      <c r="W760" s="285"/>
      <c r="X760" s="278" t="s">
        <v>188</v>
      </c>
      <c r="Y760" s="218"/>
      <c r="Z760" s="218"/>
      <c r="AA760" s="218"/>
      <c r="AB760" s="209"/>
      <c r="AC760" s="26"/>
      <c r="AD760" s="139" t="e">
        <f>VLOOKUP(A753,'Payroll master 总表'!B:AY,36,FALSE)</f>
        <v>#REF!</v>
      </c>
      <c r="AE760" s="23" t="s">
        <v>82</v>
      </c>
      <c r="AF760" s="103"/>
      <c r="AG760" s="33"/>
    </row>
    <row r="761" spans="1:33" ht="18" customHeight="1">
      <c r="B761" s="27" t="s">
        <v>179</v>
      </c>
      <c r="C761" s="28"/>
      <c r="D761" s="28"/>
      <c r="E761" s="28"/>
      <c r="F761" s="28"/>
      <c r="G761" s="218"/>
      <c r="H761" s="218"/>
      <c r="I761" s="218"/>
      <c r="J761" s="206"/>
      <c r="K761" s="280"/>
      <c r="L761" s="286"/>
      <c r="M761" s="206"/>
      <c r="N761" s="208"/>
      <c r="O761" s="283"/>
      <c r="P761" s="273"/>
      <c r="Q761" s="223"/>
      <c r="R761" s="987" t="e">
        <f>SUM(R757:S760)</f>
        <v>#REF!</v>
      </c>
      <c r="S761" s="987"/>
      <c r="T761" s="284" t="s">
        <v>82</v>
      </c>
      <c r="U761" s="223"/>
      <c r="V761" s="223"/>
      <c r="W761" s="285"/>
      <c r="X761" s="278" t="s">
        <v>190</v>
      </c>
      <c r="Y761" s="218"/>
      <c r="Z761" s="218"/>
      <c r="AA761" s="218"/>
      <c r="AB761" s="209"/>
      <c r="AC761" s="988" t="e">
        <f>R761+R763+R764+R765+AD753+AD754+AD755+AD756+AD757+AD758+AD759+AD760</f>
        <v>#REF!</v>
      </c>
      <c r="AD761" s="989"/>
      <c r="AF761" s="103"/>
      <c r="AG761" s="33"/>
    </row>
    <row r="762" spans="1:33" ht="18" customHeight="1">
      <c r="B762" s="58" t="s">
        <v>197</v>
      </c>
      <c r="C762" s="28"/>
      <c r="D762" s="28"/>
      <c r="E762" s="28"/>
      <c r="F762" s="28"/>
      <c r="G762" s="206"/>
      <c r="H762" s="206"/>
      <c r="I762" s="206"/>
      <c r="J762" s="206"/>
      <c r="K762" s="280"/>
      <c r="L762" s="287" t="s">
        <v>77</v>
      </c>
      <c r="M762" s="288"/>
      <c r="N762" s="211"/>
      <c r="O762" s="278" t="s">
        <v>199</v>
      </c>
      <c r="P762" s="210"/>
      <c r="Q762" s="210"/>
      <c r="R762" s="210"/>
      <c r="S762" s="210"/>
      <c r="T762" s="210"/>
      <c r="U762" s="210"/>
      <c r="V762" s="210"/>
      <c r="W762" s="289"/>
      <c r="X762" s="278" t="s">
        <v>433</v>
      </c>
      <c r="Y762" s="218"/>
      <c r="Z762" s="230"/>
      <c r="AA762" s="290"/>
      <c r="AB762" s="228"/>
      <c r="AC762" s="135" t="e">
        <f>VLOOKUP(A753,'Payroll master 总表'!B:AY,45,FALSE)</f>
        <v>#REF!</v>
      </c>
      <c r="AE762" s="61"/>
      <c r="AF762" s="245"/>
      <c r="AG762" s="33"/>
    </row>
    <row r="763" spans="1:33" ht="18" customHeight="1">
      <c r="B763" s="58" t="s">
        <v>180</v>
      </c>
      <c r="C763" s="28"/>
      <c r="D763" s="28"/>
      <c r="E763" s="28"/>
      <c r="F763" s="28"/>
      <c r="G763" s="206"/>
      <c r="H763" s="206"/>
      <c r="I763" s="206"/>
      <c r="J763" s="206"/>
      <c r="K763" s="280"/>
      <c r="L763" s="282" t="e">
        <f>VLOOKUP(A753,'Payroll master 总表'!B:AY,19,FALSE)</f>
        <v>#REF!</v>
      </c>
      <c r="M763" s="206"/>
      <c r="N763" s="208"/>
      <c r="O763" s="283"/>
      <c r="P763" s="273"/>
      <c r="Q763" s="224"/>
      <c r="R763" s="990" t="e">
        <f>VLOOKUP(A753,'Payroll master 总表'!B:AY,26,FALSE)</f>
        <v>#REF!</v>
      </c>
      <c r="S763" s="990"/>
      <c r="T763" s="224" t="s">
        <v>82</v>
      </c>
      <c r="U763" s="224"/>
      <c r="V763" s="224"/>
      <c r="W763" s="228"/>
      <c r="X763" s="278" t="s">
        <v>861</v>
      </c>
      <c r="Y763" s="218"/>
      <c r="Z763" s="230"/>
      <c r="AB763" s="224"/>
      <c r="AD763" s="57"/>
      <c r="AE763" s="999" t="e">
        <f>VLOOKUP(A753,'Payroll master 总表'!B:AY,42,FALSE)</f>
        <v>#REF!</v>
      </c>
      <c r="AF763" s="1000"/>
      <c r="AG763" s="33"/>
    </row>
    <row r="764" spans="1:33" ht="18" customHeight="1">
      <c r="B764" s="58" t="s">
        <v>181</v>
      </c>
      <c r="C764" s="28"/>
      <c r="D764" s="28"/>
      <c r="E764" s="28"/>
      <c r="F764" s="28"/>
      <c r="G764" s="206"/>
      <c r="H764" s="206"/>
      <c r="I764" s="206"/>
      <c r="J764" s="206"/>
      <c r="K764" s="280"/>
      <c r="L764" s="282" t="e">
        <f>VLOOKUP(A753,'Payroll master 总表'!B:AY,22,FALSE)</f>
        <v>#REF!</v>
      </c>
      <c r="M764" s="206"/>
      <c r="N764" s="208"/>
      <c r="O764" s="283"/>
      <c r="P764" s="273"/>
      <c r="Q764" s="224"/>
      <c r="R764" s="990" t="e">
        <f>VLOOKUP(A753,'Payroll master 总表'!B:AY,28,FALSE)</f>
        <v>#REF!</v>
      </c>
      <c r="S764" s="990"/>
      <c r="T764" s="224" t="s">
        <v>82</v>
      </c>
      <c r="U764" s="224"/>
      <c r="V764" s="224"/>
      <c r="W764" s="228"/>
      <c r="X764" s="291" t="s">
        <v>244</v>
      </c>
      <c r="Y764" s="218"/>
      <c r="Z764" s="218"/>
      <c r="AA764" s="230"/>
      <c r="AB764" s="229"/>
      <c r="AC764" s="76"/>
      <c r="AD764" s="57" t="e">
        <f>VLOOKUP(A753,'Payroll master 总表'!B:AY,44,FALSE)</f>
        <v>#REF!</v>
      </c>
      <c r="AE764" s="541"/>
      <c r="AF764" s="542"/>
      <c r="AG764" s="33"/>
    </row>
    <row r="765" spans="1:33" ht="18" customHeight="1">
      <c r="B765" s="59" t="s">
        <v>182</v>
      </c>
      <c r="C765" s="56"/>
      <c r="D765" s="56"/>
      <c r="E765" s="56"/>
      <c r="F765" s="56"/>
      <c r="G765" s="219"/>
      <c r="H765" s="219"/>
      <c r="I765" s="219"/>
      <c r="J765" s="219"/>
      <c r="K765" s="292"/>
      <c r="L765" s="293" t="e">
        <f>VLOOKUP(A753,'Payroll master 总表'!B:AY,23,FALSE)</f>
        <v>#REF!</v>
      </c>
      <c r="M765" s="219"/>
      <c r="N765" s="212"/>
      <c r="O765" s="294"/>
      <c r="P765" s="295"/>
      <c r="Q765" s="225"/>
      <c r="R765" s="981" t="e">
        <f>VLOOKUP(A753,'Payroll master 总表'!B:AY,30,FALSE)</f>
        <v>#REF!</v>
      </c>
      <c r="S765" s="981"/>
      <c r="T765" s="225" t="s">
        <v>82</v>
      </c>
      <c r="U765" s="225"/>
      <c r="V765" s="225"/>
      <c r="W765" s="225"/>
      <c r="X765" s="278" t="s">
        <v>194</v>
      </c>
      <c r="Y765" s="218"/>
      <c r="Z765" s="218"/>
      <c r="AA765" s="218"/>
      <c r="AB765" s="230"/>
      <c r="AC765" s="26"/>
      <c r="AD765" s="57" t="e">
        <f>AE763+AD764</f>
        <v>#REF!</v>
      </c>
      <c r="AE765" s="49"/>
      <c r="AF765" s="73"/>
      <c r="AG765" s="33"/>
    </row>
    <row r="766" spans="1:33" ht="18" customHeight="1">
      <c r="B766" s="29"/>
      <c r="C766" s="30"/>
      <c r="D766" s="31"/>
      <c r="E766" s="30"/>
      <c r="F766" s="32"/>
      <c r="G766" s="220"/>
      <c r="H766" s="220"/>
      <c r="I766" s="220"/>
      <c r="J766" s="220"/>
      <c r="S766" s="220"/>
      <c r="T766" s="220"/>
      <c r="U766" s="220"/>
      <c r="X766" s="297" t="s">
        <v>191</v>
      </c>
      <c r="Y766" s="218"/>
      <c r="Z766" s="218"/>
      <c r="AA766" s="218"/>
      <c r="AB766" s="230"/>
      <c r="AC766" s="982" t="e">
        <f>ROUND((AC761-AD765-AC762),2)</f>
        <v>#REF!</v>
      </c>
      <c r="AD766" s="983"/>
      <c r="AE766" s="49"/>
      <c r="AF766" s="73"/>
      <c r="AG766" s="33"/>
    </row>
    <row r="767" spans="1:33" ht="18" customHeight="1">
      <c r="B767" s="35" t="s">
        <v>78</v>
      </c>
      <c r="C767" s="36"/>
      <c r="D767" s="36"/>
      <c r="E767" s="36"/>
      <c r="F767" s="36"/>
      <c r="G767" s="221"/>
      <c r="H767" s="221"/>
      <c r="I767" s="220"/>
      <c r="J767" s="220"/>
      <c r="S767" s="220"/>
      <c r="T767" s="220"/>
      <c r="U767" s="220"/>
      <c r="X767" s="298" t="s">
        <v>432</v>
      </c>
      <c r="Y767" s="299"/>
      <c r="Z767" s="280"/>
      <c r="AA767" s="206"/>
      <c r="AB767" s="231"/>
      <c r="AC767" s="63" t="e">
        <f>INT(AC766)</f>
        <v>#REF!</v>
      </c>
      <c r="AE767" s="62"/>
      <c r="AF767" s="80"/>
      <c r="AG767" s="33"/>
    </row>
    <row r="768" spans="1:33" ht="18" customHeight="1">
      <c r="B768" s="37"/>
      <c r="C768" s="38"/>
      <c r="D768" s="39"/>
      <c r="E768" s="38"/>
      <c r="F768" s="38"/>
      <c r="G768" s="202"/>
      <c r="H768" s="202"/>
      <c r="I768" s="220"/>
      <c r="J768" s="220"/>
      <c r="S768" s="220"/>
      <c r="T768" s="220"/>
      <c r="U768" s="220"/>
      <c r="X768" s="300" t="s">
        <v>192</v>
      </c>
      <c r="Y768" s="301"/>
      <c r="Z768" s="302"/>
      <c r="AA768" s="219"/>
      <c r="AB768" s="232"/>
      <c r="AC768" s="77" t="e">
        <f>ROUND((MOD(AC766,1)*4000),-2)</f>
        <v>#REF!</v>
      </c>
      <c r="AD768" s="45"/>
      <c r="AE768" s="45"/>
      <c r="AF768" s="81"/>
      <c r="AG768" s="33"/>
    </row>
    <row r="769" spans="1:64" ht="18" customHeight="1">
      <c r="B769" s="29"/>
      <c r="C769" s="30"/>
      <c r="D769" s="31"/>
      <c r="E769" s="30"/>
      <c r="F769" s="30"/>
      <c r="G769" s="220"/>
      <c r="H769" s="220"/>
      <c r="I769" s="220"/>
      <c r="J769" s="220"/>
      <c r="S769" s="220"/>
      <c r="T769" s="220"/>
      <c r="U769" s="220"/>
      <c r="Y769" s="221"/>
      <c r="Z769" s="303"/>
      <c r="AB769" s="233"/>
      <c r="AD769" s="82"/>
      <c r="AE769" s="82"/>
      <c r="AF769" s="84"/>
      <c r="AG769" s="33"/>
    </row>
    <row r="770" spans="1:64" ht="18" customHeight="1">
      <c r="B770" s="40" t="s">
        <v>79</v>
      </c>
      <c r="C770" s="41"/>
      <c r="D770" s="41"/>
      <c r="E770" s="41"/>
      <c r="AF770" s="101"/>
      <c r="AG770" s="33"/>
    </row>
    <row r="771" spans="1:64" s="10" customFormat="1" ht="18" customHeight="1">
      <c r="B771" s="237">
        <v>1</v>
      </c>
      <c r="C771" s="236">
        <v>2</v>
      </c>
      <c r="D771" s="236">
        <v>3</v>
      </c>
      <c r="E771" s="236">
        <v>4</v>
      </c>
      <c r="F771" s="670">
        <v>5</v>
      </c>
      <c r="G771" s="669">
        <v>6</v>
      </c>
      <c r="H771" s="237">
        <v>7</v>
      </c>
      <c r="I771" s="237">
        <v>8</v>
      </c>
      <c r="J771" s="670">
        <v>9</v>
      </c>
      <c r="K771" s="236">
        <v>10</v>
      </c>
      <c r="L771" s="236">
        <v>11</v>
      </c>
      <c r="M771" s="670">
        <v>12</v>
      </c>
      <c r="N771" s="669">
        <v>13</v>
      </c>
      <c r="O771" s="236">
        <v>14</v>
      </c>
      <c r="P771" s="237">
        <v>15</v>
      </c>
      <c r="Q771" s="236">
        <v>16</v>
      </c>
      <c r="R771" s="236">
        <v>17</v>
      </c>
      <c r="S771" s="236">
        <v>18</v>
      </c>
      <c r="T771" s="670">
        <v>19</v>
      </c>
      <c r="U771" s="669">
        <v>20</v>
      </c>
      <c r="V771" s="236">
        <v>21</v>
      </c>
      <c r="W771" s="237">
        <v>22</v>
      </c>
      <c r="X771" s="236">
        <v>23</v>
      </c>
      <c r="Y771" s="237">
        <v>24</v>
      </c>
      <c r="Z771" s="236">
        <v>25</v>
      </c>
      <c r="AA771" s="670">
        <v>26</v>
      </c>
      <c r="AB771" s="697">
        <v>27</v>
      </c>
      <c r="AC771" s="670">
        <v>28</v>
      </c>
      <c r="AD771" s="237">
        <v>29</v>
      </c>
      <c r="AE771" s="236">
        <v>30</v>
      </c>
      <c r="AF771" s="236">
        <v>31</v>
      </c>
      <c r="AG771" s="11"/>
      <c r="AH771" s="11"/>
      <c r="AI771" s="11"/>
      <c r="AJ771" s="11"/>
      <c r="AK771" s="11"/>
      <c r="AL771" s="11"/>
      <c r="AM771" s="11"/>
      <c r="AN771" s="11"/>
      <c r="AO771" s="11"/>
      <c r="AP771" s="11"/>
      <c r="AQ771" s="11"/>
      <c r="AR771" s="11"/>
      <c r="AS771" s="11"/>
      <c r="AT771" s="11"/>
      <c r="AU771" s="11"/>
      <c r="AV771" s="11"/>
      <c r="AW771" s="11"/>
      <c r="AX771" s="11"/>
      <c r="AY771" s="11"/>
      <c r="AZ771" s="11"/>
      <c r="BA771" s="11"/>
      <c r="BB771" s="11"/>
      <c r="BC771" s="11"/>
      <c r="BD771" s="11"/>
      <c r="BE771" s="11"/>
      <c r="BF771" s="11"/>
      <c r="BG771" s="11"/>
      <c r="BH771" s="11"/>
      <c r="BI771" s="11"/>
      <c r="BJ771" s="11"/>
      <c r="BK771" s="11"/>
      <c r="BL771" s="11"/>
    </row>
    <row r="772" spans="1:64" ht="18" customHeight="1">
      <c r="B772" s="48" t="e">
        <f>VLOOKUP(A753,#REF!,276,FALSE)</f>
        <v>#REF!</v>
      </c>
      <c r="C772" s="48" t="e">
        <f>VLOOKUP(A753,#REF!,278,FALSE)</f>
        <v>#REF!</v>
      </c>
      <c r="D772" s="48" t="e">
        <f>VLOOKUP(A753,#REF!,280,FALSE)</f>
        <v>#REF!</v>
      </c>
      <c r="E772" s="48" t="e">
        <f>VLOOKUP(A753,#REF!,282,FALSE)</f>
        <v>#REF!</v>
      </c>
      <c r="F772" s="48" t="e">
        <f>VLOOKUP(A753,#REF!,284,FALSE)</f>
        <v>#REF!</v>
      </c>
      <c r="G772" s="48" t="e">
        <f>VLOOKUP(A753,#REF!,286,FALSE)</f>
        <v>#REF!</v>
      </c>
      <c r="H772" s="48" t="e">
        <f>VLOOKUP(A753,#REF!,288,FALSE)</f>
        <v>#REF!</v>
      </c>
      <c r="I772" s="48" t="e">
        <f>VLOOKUP(A753,#REF!,290,FALSE)</f>
        <v>#REF!</v>
      </c>
      <c r="J772" s="48" t="e">
        <f>VLOOKUP(A753,#REF!,292,FALSE)</f>
        <v>#REF!</v>
      </c>
      <c r="K772" s="48" t="e">
        <f>VLOOKUP(A753,#REF!,294,FALSE)</f>
        <v>#REF!</v>
      </c>
      <c r="L772" s="48" t="e">
        <f>VLOOKUP(A753,#REF!,296,FALSE)</f>
        <v>#REF!</v>
      </c>
      <c r="M772" s="48" t="e">
        <f>VLOOKUP(A753,#REF!,298,FALSE)</f>
        <v>#REF!</v>
      </c>
      <c r="N772" s="48" t="e">
        <f>VLOOKUP(A753,#REF!,300,FALSE)</f>
        <v>#REF!</v>
      </c>
      <c r="O772" s="48" t="e">
        <f>VLOOKUP(A753,#REF!,302,FALSE)</f>
        <v>#REF!</v>
      </c>
      <c r="P772" s="48" t="e">
        <f>VLOOKUP(A753,#REF!,304,FALSE)</f>
        <v>#REF!</v>
      </c>
      <c r="Q772" s="48" t="e">
        <f>VLOOKUP(A753,#REF!,306,FALSE)</f>
        <v>#REF!</v>
      </c>
      <c r="R772" s="48" t="e">
        <f>VLOOKUP(A753,#REF!,308,FALSE)</f>
        <v>#REF!</v>
      </c>
      <c r="S772" s="48" t="e">
        <f>VLOOKUP(A753,#REF!,310,FALSE)</f>
        <v>#REF!</v>
      </c>
      <c r="T772" s="48" t="e">
        <f>VLOOKUP(A753,#REF!,312,FALSE)</f>
        <v>#REF!</v>
      </c>
      <c r="U772" s="48" t="e">
        <f>VLOOKUP(A753,#REF!,314,FALSE)</f>
        <v>#REF!</v>
      </c>
      <c r="V772" s="48" t="e">
        <f>VLOOKUP(A753,#REF!,316,FALSE)</f>
        <v>#REF!</v>
      </c>
      <c r="W772" s="48" t="e">
        <f>VLOOKUP(A753,#REF!,318,FALSE)</f>
        <v>#REF!</v>
      </c>
      <c r="X772" s="48" t="e">
        <f>VLOOKUP(A753,#REF!,320,FALSE)</f>
        <v>#REF!</v>
      </c>
      <c r="Y772" s="48" t="e">
        <f>VLOOKUP(A753,#REF!,322,FALSE)</f>
        <v>#REF!</v>
      </c>
      <c r="Z772" s="48" t="e">
        <f>VLOOKUP(A753,#REF!,324,FALSE)</f>
        <v>#REF!</v>
      </c>
      <c r="AA772" s="48" t="e">
        <f>VLOOKUP(A753,#REF!,326,FALSE)</f>
        <v>#REF!</v>
      </c>
      <c r="AB772" s="48" t="e">
        <f>VLOOKUP(A753,#REF!,328,FALSE)</f>
        <v>#REF!</v>
      </c>
      <c r="AC772" s="48" t="e">
        <f>VLOOKUP(A753,#REF!,330,FALSE)</f>
        <v>#REF!</v>
      </c>
      <c r="AD772" s="48" t="e">
        <f>VLOOKUP(A753,#REF!,332,FALSE)</f>
        <v>#REF!</v>
      </c>
      <c r="AE772" s="48" t="e">
        <f>VLOOKUP(A753,#REF!,334,FALSE)</f>
        <v>#REF!</v>
      </c>
      <c r="AF772" s="48" t="e">
        <f>VLOOKUP(A753,#REF!,336,FALSE)</f>
        <v>#REF!</v>
      </c>
      <c r="AG772" s="33"/>
    </row>
    <row r="773" spans="1:64" s="113" customFormat="1" ht="18" customHeight="1">
      <c r="B773" s="48" t="e">
        <f>VLOOKUP(A753,#REF!,53,FALSE)</f>
        <v>#REF!</v>
      </c>
      <c r="C773" s="48" t="e">
        <f>VLOOKUP(A753,#REF!,54,FALSE)</f>
        <v>#REF!</v>
      </c>
      <c r="D773" s="48" t="e">
        <f>VLOOKUP(A753,#REF!,55,FALSE)</f>
        <v>#REF!</v>
      </c>
      <c r="E773" s="48" t="e">
        <f>VLOOKUP(A753,#REF!,56,FALSE)</f>
        <v>#REF!</v>
      </c>
      <c r="F773" s="48" t="e">
        <f>VLOOKUP(A753,#REF!,57,FALSE)</f>
        <v>#REF!</v>
      </c>
      <c r="G773" s="48" t="e">
        <f>VLOOKUP(A753,#REF!,58,FALSE)</f>
        <v>#REF!</v>
      </c>
      <c r="H773" s="48" t="e">
        <f>VLOOKUP(A753,#REF!,59,FALSE)</f>
        <v>#REF!</v>
      </c>
      <c r="I773" s="48" t="e">
        <f>VLOOKUP(A753,#REF!,60,FALSE)</f>
        <v>#REF!</v>
      </c>
      <c r="J773" s="48" t="e">
        <f>VLOOKUP(A753,#REF!,61,FALSE)</f>
        <v>#REF!</v>
      </c>
      <c r="K773" s="48" t="e">
        <f>VLOOKUP(A753,#REF!,62,FALSE)</f>
        <v>#REF!</v>
      </c>
      <c r="L773" s="48" t="e">
        <f>VLOOKUP(A753,#REF!,63,FALSE)</f>
        <v>#REF!</v>
      </c>
      <c r="M773" s="48" t="e">
        <f>VLOOKUP(A753,#REF!,64,FALSE)</f>
        <v>#REF!</v>
      </c>
      <c r="N773" s="48" t="e">
        <f>VLOOKUP(A753,#REF!,65,FALSE)</f>
        <v>#REF!</v>
      </c>
      <c r="O773" s="48" t="e">
        <f>VLOOKUP(A753,#REF!,66,FALSE)</f>
        <v>#REF!</v>
      </c>
      <c r="P773" s="48" t="e">
        <f>VLOOKUP(A753,#REF!,67,FALSE)</f>
        <v>#REF!</v>
      </c>
      <c r="Q773" s="48" t="e">
        <f>VLOOKUP(A753,#REF!,68,FALSE)</f>
        <v>#REF!</v>
      </c>
      <c r="R773" s="48" t="e">
        <f>VLOOKUP(A753,#REF!,69,FALSE)</f>
        <v>#REF!</v>
      </c>
      <c r="S773" s="48" t="e">
        <f>VLOOKUP(A753,#REF!,70,FALSE)</f>
        <v>#REF!</v>
      </c>
      <c r="T773" s="48" t="e">
        <f>VLOOKUP(A753,#REF!,71,FALSE)</f>
        <v>#REF!</v>
      </c>
      <c r="U773" s="48" t="e">
        <f>VLOOKUP(A753,#REF!,72,FALSE)</f>
        <v>#REF!</v>
      </c>
      <c r="V773" s="48" t="e">
        <f>VLOOKUP(A753,#REF!,73,FALSE)</f>
        <v>#REF!</v>
      </c>
      <c r="W773" s="48" t="e">
        <f>VLOOKUP(A753,#REF!,74,FALSE)</f>
        <v>#REF!</v>
      </c>
      <c r="X773" s="48" t="e">
        <f>VLOOKUP(A753,#REF!,75,FALSE)</f>
        <v>#REF!</v>
      </c>
      <c r="Y773" s="48" t="e">
        <f>VLOOKUP(A753,#REF!,76,FALSE)</f>
        <v>#REF!</v>
      </c>
      <c r="Z773" s="48" t="e">
        <f>VLOOKUP(A753,#REF!,77,FALSE)</f>
        <v>#REF!</v>
      </c>
      <c r="AA773" s="48" t="e">
        <f>VLOOKUP(A753,#REF!,78,FALSE)</f>
        <v>#REF!</v>
      </c>
      <c r="AB773" s="48" t="e">
        <f>VLOOKUP(A753,#REF!,79,FALSE)</f>
        <v>#REF!</v>
      </c>
      <c r="AC773" s="48" t="e">
        <f>VLOOKUP(A753,#REF!,80,FALSE)</f>
        <v>#REF!</v>
      </c>
      <c r="AD773" s="48" t="e">
        <f>VLOOKUP(A753,#REF!,81,FALSE)</f>
        <v>#REF!</v>
      </c>
      <c r="AE773" s="48" t="e">
        <f>VLOOKUP(A753,#REF!,82,FALSE)</f>
        <v>#REF!</v>
      </c>
      <c r="AF773" s="48" t="e">
        <f>VLOOKUP(A753,#REF!,83,FALSE)</f>
        <v>#REF!</v>
      </c>
      <c r="AG773" s="114"/>
      <c r="AH773" s="114"/>
      <c r="AI773" s="114"/>
      <c r="AJ773" s="114"/>
      <c r="AK773" s="114"/>
      <c r="AL773" s="114"/>
      <c r="AM773" s="114"/>
      <c r="AN773" s="114"/>
      <c r="AO773" s="114"/>
      <c r="AP773" s="114"/>
      <c r="AQ773" s="114"/>
      <c r="AR773" s="114"/>
      <c r="AS773" s="114"/>
      <c r="AT773" s="114"/>
      <c r="AU773" s="114"/>
      <c r="AV773" s="114"/>
      <c r="AW773" s="114"/>
      <c r="AX773" s="114"/>
      <c r="AY773" s="114"/>
      <c r="AZ773" s="114"/>
      <c r="BA773" s="114"/>
      <c r="BB773" s="114"/>
      <c r="BC773" s="114"/>
      <c r="BD773" s="114"/>
      <c r="BE773" s="114"/>
      <c r="BF773" s="114"/>
      <c r="BG773" s="114"/>
      <c r="BH773" s="114"/>
      <c r="BI773" s="114"/>
      <c r="BJ773" s="114"/>
      <c r="BK773" s="114"/>
      <c r="BL773" s="114"/>
    </row>
    <row r="774" spans="1:64" ht="18" customHeight="1">
      <c r="B774" s="48" t="e">
        <f>VLOOKUP(A753,#REF!,277,FALSE)</f>
        <v>#REF!</v>
      </c>
      <c r="C774" s="48" t="e">
        <f>VLOOKUP(A753,#REF!,279,FALSE)</f>
        <v>#REF!</v>
      </c>
      <c r="D774" s="48" t="e">
        <f>VLOOKUP(A753,#REF!,281,FALSE)</f>
        <v>#REF!</v>
      </c>
      <c r="E774" s="48" t="e">
        <f>VLOOKUP(A753,#REF!,283,FALSE)</f>
        <v>#REF!</v>
      </c>
      <c r="F774" s="48" t="e">
        <f>VLOOKUP(A753,#REF!,285,FALSE)</f>
        <v>#REF!</v>
      </c>
      <c r="G774" s="48" t="e">
        <f>VLOOKUP(A753,#REF!,287,FALSE)</f>
        <v>#REF!</v>
      </c>
      <c r="H774" s="48" t="e">
        <f>VLOOKUP(A753,#REF!,289,FALSE)</f>
        <v>#REF!</v>
      </c>
      <c r="I774" s="48" t="e">
        <f>VLOOKUP(A753,#REF!,291,FALSE)</f>
        <v>#REF!</v>
      </c>
      <c r="J774" s="48" t="e">
        <f>VLOOKUP(A753,#REF!,293,FALSE)</f>
        <v>#REF!</v>
      </c>
      <c r="K774" s="48" t="e">
        <f>VLOOKUP(A753,#REF!,295,FALSE)</f>
        <v>#REF!</v>
      </c>
      <c r="L774" s="48" t="e">
        <f>VLOOKUP(A753,#REF!,297,FALSE)</f>
        <v>#REF!</v>
      </c>
      <c r="M774" s="48" t="e">
        <f>VLOOKUP(A753,#REF!,299,FALSE)</f>
        <v>#REF!</v>
      </c>
      <c r="N774" s="48" t="e">
        <f>VLOOKUP(A753,#REF!,301,FALSE)</f>
        <v>#REF!</v>
      </c>
      <c r="O774" s="48" t="e">
        <f>VLOOKUP(A753,#REF!,303,FALSE)</f>
        <v>#REF!</v>
      </c>
      <c r="P774" s="48" t="e">
        <f>VLOOKUP(A753,#REF!,305,FALSE)</f>
        <v>#REF!</v>
      </c>
      <c r="Q774" s="48" t="e">
        <f>VLOOKUP(A753,#REF!,307,FALSE)</f>
        <v>#REF!</v>
      </c>
      <c r="R774" s="48" t="e">
        <f>VLOOKUP(A753,#REF!,309,FALSE)</f>
        <v>#REF!</v>
      </c>
      <c r="S774" s="48" t="e">
        <f>VLOOKUP(A753,#REF!,311,FALSE)</f>
        <v>#REF!</v>
      </c>
      <c r="T774" s="48" t="e">
        <f>VLOOKUP(A753,#REF!,313,FALSE)</f>
        <v>#REF!</v>
      </c>
      <c r="U774" s="48" t="e">
        <f>VLOOKUP(A753,#REF!,315,FALSE)</f>
        <v>#REF!</v>
      </c>
      <c r="V774" s="48" t="e">
        <f>VLOOKUP(A753,#REF!,317,FALSE)</f>
        <v>#REF!</v>
      </c>
      <c r="W774" s="48" t="e">
        <f>VLOOKUP(A753,#REF!,319,FALSE)</f>
        <v>#REF!</v>
      </c>
      <c r="X774" s="48" t="e">
        <f>VLOOKUP(A753,#REF!,321,FALSE)</f>
        <v>#REF!</v>
      </c>
      <c r="Y774" s="48" t="e">
        <f>VLOOKUP(A753,#REF!,323,FALSE)</f>
        <v>#REF!</v>
      </c>
      <c r="Z774" s="48" t="e">
        <f>VLOOKUP(A753,#REF!,325,FALSE)</f>
        <v>#REF!</v>
      </c>
      <c r="AA774" s="48" t="e">
        <f>VLOOKUP(A753,#REF!,327,FALSE)</f>
        <v>#REF!</v>
      </c>
      <c r="AB774" s="48" t="e">
        <f>VLOOKUP(A753,#REF!,329,FALSE)</f>
        <v>#REF!</v>
      </c>
      <c r="AC774" s="48" t="e">
        <f>VLOOKUP(A753,#REF!,331,FALSE)</f>
        <v>#REF!</v>
      </c>
      <c r="AD774" s="48" t="e">
        <f>VLOOKUP(A753,#REF!,333,FALSE)</f>
        <v>#REF!</v>
      </c>
      <c r="AE774" s="48" t="e">
        <f>VLOOKUP(A753,#REF!,335,FALSE)</f>
        <v>#REF!</v>
      </c>
      <c r="AF774" s="48" t="e">
        <f>VLOOKUP(A753,#REF!,337,FALSE)</f>
        <v>#REF!</v>
      </c>
      <c r="AG774" s="33"/>
    </row>
    <row r="775" spans="1:64" s="140" customFormat="1" ht="18" customHeight="1">
      <c r="B775" s="980"/>
      <c r="C775" s="980"/>
      <c r="D775" s="980"/>
      <c r="E775" s="980"/>
      <c r="F775" s="980"/>
      <c r="G775" s="980"/>
      <c r="H775" s="980"/>
      <c r="I775" s="980"/>
      <c r="J775" s="980"/>
      <c r="K775" s="980"/>
      <c r="L775" s="980"/>
      <c r="M775" s="980"/>
      <c r="N775" s="980"/>
      <c r="O775" s="980"/>
      <c r="P775" s="980"/>
      <c r="Q775" s="980"/>
      <c r="R775" s="980"/>
      <c r="S775" s="980"/>
      <c r="T775" s="980"/>
      <c r="U775" s="980"/>
      <c r="V775" s="980"/>
      <c r="W775" s="980"/>
      <c r="X775" s="980"/>
      <c r="Y775" s="980"/>
      <c r="Z775" s="980"/>
      <c r="AA775" s="980"/>
      <c r="AB775" s="980"/>
      <c r="AC775" s="980"/>
      <c r="AD775" s="980"/>
      <c r="AE775" s="980"/>
      <c r="AF775" s="980"/>
      <c r="AG775" s="33"/>
      <c r="AH775" s="33"/>
      <c r="AI775" s="33"/>
      <c r="AJ775" s="33"/>
      <c r="AK775" s="33"/>
      <c r="AL775" s="33"/>
      <c r="AM775" s="33"/>
      <c r="AN775" s="33"/>
      <c r="AO775" s="33"/>
      <c r="AP775" s="33"/>
      <c r="AQ775" s="33"/>
      <c r="AR775" s="33"/>
      <c r="AS775" s="33"/>
      <c r="AT775" s="33"/>
      <c r="AU775" s="33"/>
      <c r="AV775" s="33"/>
      <c r="AW775" s="33"/>
      <c r="AX775" s="33"/>
      <c r="AY775" s="33"/>
      <c r="AZ775" s="33"/>
      <c r="BA775" s="33"/>
      <c r="BB775" s="33"/>
      <c r="BC775" s="33"/>
      <c r="BD775" s="33"/>
      <c r="BE775" s="33"/>
      <c r="BF775" s="33"/>
      <c r="BG775" s="33"/>
      <c r="BH775" s="33"/>
      <c r="BI775" s="33"/>
      <c r="BJ775" s="33"/>
      <c r="BK775" s="33"/>
      <c r="BL775" s="33"/>
    </row>
    <row r="776" spans="1:64" ht="18" customHeight="1">
      <c r="B776" s="880" t="s">
        <v>826</v>
      </c>
      <c r="C776" s="880"/>
      <c r="D776" s="880"/>
      <c r="E776" s="880"/>
      <c r="F776" s="880"/>
      <c r="G776" s="880"/>
      <c r="H776" s="880"/>
      <c r="I776" s="880"/>
      <c r="J776" s="880"/>
      <c r="K776" s="880"/>
      <c r="L776" s="880"/>
      <c r="M776" s="880"/>
      <c r="N776" s="880"/>
      <c r="O776" s="880"/>
      <c r="P776" s="880"/>
      <c r="Q776" s="880"/>
      <c r="R776" s="880"/>
      <c r="S776" s="880"/>
      <c r="T776" s="880"/>
      <c r="U776" s="880"/>
      <c r="V776" s="880"/>
      <c r="W776" s="880"/>
      <c r="X776" s="880"/>
      <c r="Y776" s="880"/>
      <c r="Z776" s="880"/>
      <c r="AA776" s="880"/>
      <c r="AB776" s="880"/>
      <c r="AC776" s="880"/>
      <c r="AD776" s="880"/>
      <c r="AE776" s="880"/>
      <c r="AF776" s="880"/>
      <c r="AG776" s="33"/>
    </row>
    <row r="777" spans="1:64" ht="18" customHeight="1">
      <c r="B777" s="15" t="s">
        <v>80</v>
      </c>
      <c r="C777" s="16"/>
      <c r="D777" s="16"/>
      <c r="E777" s="16"/>
      <c r="F777" s="16"/>
      <c r="G777" s="216"/>
      <c r="H777" s="201"/>
      <c r="I777" s="201"/>
      <c r="J777" s="201"/>
      <c r="K777" s="202"/>
      <c r="L777" s="201"/>
      <c r="M777" s="201"/>
      <c r="N777" s="201"/>
      <c r="O777" s="270"/>
      <c r="P777" s="270"/>
      <c r="Q777" s="201"/>
      <c r="R777" s="201"/>
      <c r="S777" s="201"/>
      <c r="T777" s="201"/>
      <c r="U777" s="201"/>
      <c r="V777" s="201"/>
      <c r="W777" s="270"/>
      <c r="X777" s="984" t="str">
        <f>X752</f>
        <v>វិច្ឆិកា ឆ្នាំ ២០២៣</v>
      </c>
      <c r="Y777" s="985"/>
      <c r="Z777" s="985"/>
      <c r="AA777" s="985"/>
      <c r="AB777" s="985"/>
      <c r="AC777" s="985"/>
      <c r="AD777" s="985"/>
      <c r="AE777" s="985"/>
      <c r="AF777" s="986"/>
      <c r="AG777" s="33"/>
    </row>
    <row r="778" spans="1:64" ht="18" customHeight="1">
      <c r="A778" s="140" t="str">
        <f>'Payroll master 总表'!B39</f>
        <v>AE0324</v>
      </c>
      <c r="B778" s="20" t="s">
        <v>176</v>
      </c>
      <c r="C778" s="3"/>
      <c r="D778" s="3"/>
      <c r="E778" s="3"/>
      <c r="F778" s="3"/>
      <c r="G778" s="217"/>
      <c r="H778" s="271"/>
      <c r="I778" s="217"/>
      <c r="J778" s="271"/>
      <c r="K778" s="991" t="str">
        <f>VLOOKUP(A778,'Payroll master 总表'!B:AY,3,FALSE)</f>
        <v>គឹម គាថា</v>
      </c>
      <c r="L778" s="992"/>
      <c r="M778" s="992"/>
      <c r="N778" s="993"/>
      <c r="O778" s="272" t="s">
        <v>183</v>
      </c>
      <c r="P778" s="273"/>
      <c r="Q778" s="203"/>
      <c r="R778" s="203"/>
      <c r="S778" s="203"/>
      <c r="T778" s="994" t="e">
        <f>#REF!</f>
        <v>#REF!</v>
      </c>
      <c r="U778" s="994"/>
      <c r="V778" s="217"/>
      <c r="W778" s="274"/>
      <c r="X778" s="275" t="s">
        <v>279</v>
      </c>
      <c r="Y778" s="203"/>
      <c r="Z778" s="203"/>
      <c r="AA778" s="203"/>
      <c r="AB778" s="227"/>
      <c r="AC778" s="75"/>
      <c r="AD778" s="139">
        <f>VLOOKUP(A778,'Payroll master 总表'!B:AY,39,FALSE)</f>
        <v>0</v>
      </c>
      <c r="AE778" s="23" t="s">
        <v>82</v>
      </c>
      <c r="AF778" s="244"/>
      <c r="AG778" s="33"/>
    </row>
    <row r="779" spans="1:64" ht="18" customHeight="1">
      <c r="B779" s="55" t="s">
        <v>177</v>
      </c>
      <c r="C779" s="28"/>
      <c r="D779" s="28"/>
      <c r="E779" s="28"/>
      <c r="F779" s="21"/>
      <c r="G779" s="206"/>
      <c r="H779" s="206"/>
      <c r="I779" s="206"/>
      <c r="J779" s="206"/>
      <c r="K779" s="995" t="str">
        <f>VLOOKUP(A778,'Payroll master 总表'!B:AY,1,FALSE)</f>
        <v>AE0324</v>
      </c>
      <c r="L779" s="996"/>
      <c r="M779" s="206"/>
      <c r="N779" s="208"/>
      <c r="O779" s="276" t="s">
        <v>184</v>
      </c>
      <c r="P779" s="273"/>
      <c r="Q779" s="218"/>
      <c r="R779" s="218"/>
      <c r="S779" s="218"/>
      <c r="U779" s="222">
        <f>VLOOKUP(A778,'Payroll master 总表'!B:AY,15,FALSE)</f>
        <v>202</v>
      </c>
      <c r="V779" s="222"/>
      <c r="W779" s="208"/>
      <c r="X779" s="278" t="s">
        <v>187</v>
      </c>
      <c r="Y779" s="218"/>
      <c r="Z779" s="218"/>
      <c r="AA779" s="218"/>
      <c r="AB779" s="209"/>
      <c r="AC779" s="26"/>
      <c r="AD779" s="139">
        <f>VLOOKUP(A778,'Payroll master 总表'!B:AY,35,FALSE)</f>
        <v>0</v>
      </c>
      <c r="AE779" s="23" t="s">
        <v>82</v>
      </c>
      <c r="AF779" s="103"/>
      <c r="AG779" s="33"/>
    </row>
    <row r="780" spans="1:64" ht="18" customHeight="1">
      <c r="B780" s="24" t="s">
        <v>178</v>
      </c>
      <c r="C780" s="22"/>
      <c r="D780" s="25"/>
      <c r="E780" s="21"/>
      <c r="F780" s="21"/>
      <c r="G780" s="206"/>
      <c r="H780" s="206"/>
      <c r="I780" s="206"/>
      <c r="J780" s="206"/>
      <c r="K780" s="995" t="str">
        <f>VLOOKUP(A778,'Payroll master 总表'!B:AY,5,FALSE)</f>
        <v>EMB.N</v>
      </c>
      <c r="L780" s="996"/>
      <c r="M780" s="206"/>
      <c r="N780" s="208"/>
      <c r="O780" s="205" t="s">
        <v>198</v>
      </c>
      <c r="P780" s="273"/>
      <c r="Q780" s="218"/>
      <c r="R780" s="218"/>
      <c r="S780" s="218"/>
      <c r="T780" s="206"/>
      <c r="U780" s="1005">
        <f>VLOOKUP(A778,'Payroll master 总表'!B:AY,8,FALSE)</f>
        <v>42391</v>
      </c>
      <c r="V780" s="1005"/>
      <c r="W780" s="1006"/>
      <c r="X780" s="278" t="s">
        <v>185</v>
      </c>
      <c r="Y780" s="218"/>
      <c r="Z780" s="218"/>
      <c r="AA780" s="218"/>
      <c r="AB780" s="209"/>
      <c r="AC780" s="26"/>
      <c r="AD780" s="139">
        <f>VLOOKUP(A778,'Payroll master 总表'!B:AY,34,FALSE)</f>
        <v>10</v>
      </c>
      <c r="AE780" s="23" t="s">
        <v>82</v>
      </c>
      <c r="AF780" s="103"/>
      <c r="AG780" s="33"/>
    </row>
    <row r="781" spans="1:64" ht="18" customHeight="1">
      <c r="B781" s="58"/>
      <c r="C781" s="28"/>
      <c r="D781" s="28"/>
      <c r="E781" s="28"/>
      <c r="F781" s="28"/>
      <c r="G781" s="206"/>
      <c r="H781" s="206"/>
      <c r="I781" s="206"/>
      <c r="J781" s="206"/>
      <c r="K781" s="280"/>
      <c r="L781" s="281" t="s">
        <v>76</v>
      </c>
      <c r="M781" s="206"/>
      <c r="N781" s="208"/>
      <c r="O781" s="278" t="s">
        <v>199</v>
      </c>
      <c r="P781" s="273"/>
      <c r="Q781" s="218"/>
      <c r="R781" s="218"/>
      <c r="S781" s="218"/>
      <c r="T781" s="218"/>
      <c r="U781" s="218"/>
      <c r="V781" s="218"/>
      <c r="W781" s="230"/>
      <c r="X781" s="278" t="s">
        <v>753</v>
      </c>
      <c r="Y781" s="218"/>
      <c r="Z781" s="218"/>
      <c r="AA781" s="218"/>
      <c r="AB781" s="209"/>
      <c r="AC781" s="26"/>
      <c r="AD781" s="139">
        <f>VLOOKUP(A778,'Payroll master 总表'!B:AY,33,FALSE)</f>
        <v>0</v>
      </c>
      <c r="AE781" s="23" t="s">
        <v>82</v>
      </c>
      <c r="AF781" s="103"/>
      <c r="AG781" s="33"/>
    </row>
    <row r="782" spans="1:64" ht="18" customHeight="1">
      <c r="B782" s="54" t="s">
        <v>196</v>
      </c>
      <c r="C782" s="28"/>
      <c r="D782" s="28"/>
      <c r="E782" s="28"/>
      <c r="F782" s="28"/>
      <c r="G782" s="206"/>
      <c r="H782" s="206"/>
      <c r="I782" s="206"/>
      <c r="J782" s="206"/>
      <c r="K782" s="280"/>
      <c r="L782" s="282">
        <f>VLOOKUP(A778,'Payroll master 总表'!B:AY,18,FALSE)</f>
        <v>20</v>
      </c>
      <c r="M782" s="206"/>
      <c r="N782" s="208"/>
      <c r="O782" s="283"/>
      <c r="P782" s="273"/>
      <c r="Q782" s="223"/>
      <c r="R782" s="987">
        <f>U779/26*L782</f>
        <v>155.38461538461539</v>
      </c>
      <c r="S782" s="987"/>
      <c r="T782" s="284" t="s">
        <v>82</v>
      </c>
      <c r="U782" s="223"/>
      <c r="V782" s="223"/>
      <c r="W782" s="285"/>
      <c r="X782" s="278" t="s">
        <v>186</v>
      </c>
      <c r="Y782" s="218"/>
      <c r="Z782" s="218"/>
      <c r="AA782" s="218"/>
      <c r="AB782" s="209"/>
      <c r="AC782" s="26"/>
      <c r="AD782" s="139">
        <f>VLOOKUP(A778,'Payroll master 总表'!B:AY,37,FALSE)+'Payroll master 总表'!AM39</f>
        <v>8.5</v>
      </c>
      <c r="AE782" s="23" t="s">
        <v>82</v>
      </c>
      <c r="AF782" s="103"/>
      <c r="AG782" s="33"/>
    </row>
    <row r="783" spans="1:64" ht="18" customHeight="1">
      <c r="B783" s="27" t="s">
        <v>528</v>
      </c>
      <c r="C783" s="28"/>
      <c r="D783" s="28"/>
      <c r="E783" s="28"/>
      <c r="F783" s="28"/>
      <c r="G783" s="206"/>
      <c r="H783" s="206"/>
      <c r="I783" s="206"/>
      <c r="J783" s="206"/>
      <c r="K783" s="280"/>
      <c r="L783" s="282">
        <f>VLOOKUP(A778,'Payroll master 总表'!B:AY,21,FALSE)</f>
        <v>0</v>
      </c>
      <c r="M783" s="206"/>
      <c r="N783" s="208"/>
      <c r="O783" s="283"/>
      <c r="P783" s="273"/>
      <c r="Q783" s="223"/>
      <c r="R783" s="987">
        <f>VLOOKUP(A778,'Payroll master 总表'!B:AY,29,FALSE)</f>
        <v>0</v>
      </c>
      <c r="S783" s="987"/>
      <c r="T783" s="284" t="s">
        <v>82</v>
      </c>
      <c r="U783" s="223"/>
      <c r="V783" s="223"/>
      <c r="W783" s="285"/>
      <c r="X783" s="278" t="s">
        <v>455</v>
      </c>
      <c r="Y783" s="218"/>
      <c r="Z783" s="218"/>
      <c r="AA783" s="218"/>
      <c r="AB783" s="209"/>
      <c r="AC783" s="26"/>
      <c r="AD783" s="139">
        <f>VLOOKUP(A778,'Payroll master 总表'!B:AY,32,FALSE)</f>
        <v>7</v>
      </c>
      <c r="AE783" s="23" t="s">
        <v>82</v>
      </c>
      <c r="AF783" s="103"/>
      <c r="AG783" s="33"/>
    </row>
    <row r="784" spans="1:64" ht="18" customHeight="1">
      <c r="B784" s="58" t="s">
        <v>534</v>
      </c>
      <c r="C784" s="28"/>
      <c r="D784" s="28"/>
      <c r="E784" s="28"/>
      <c r="F784" s="28"/>
      <c r="G784" s="206"/>
      <c r="H784" s="206"/>
      <c r="I784" s="206"/>
      <c r="J784" s="206"/>
      <c r="K784" s="280"/>
      <c r="L784" s="282">
        <f>VLOOKUP(A778,'Payroll master 总表'!B:AY,20,FALSE)</f>
        <v>0</v>
      </c>
      <c r="M784" s="206"/>
      <c r="N784" s="208"/>
      <c r="O784" s="283"/>
      <c r="P784" s="273"/>
      <c r="Q784" s="223"/>
      <c r="R784" s="987">
        <f>VLOOKUP(A778,'Payroll master 总表'!B:AY,27,FALSE)</f>
        <v>0</v>
      </c>
      <c r="S784" s="987"/>
      <c r="T784" s="284" t="s">
        <v>82</v>
      </c>
      <c r="U784" s="223"/>
      <c r="V784" s="223"/>
      <c r="W784" s="285"/>
      <c r="X784" s="278" t="s">
        <v>189</v>
      </c>
      <c r="Y784" s="218"/>
      <c r="Z784" s="218"/>
      <c r="AA784" s="218"/>
      <c r="AB784" s="209"/>
      <c r="AC784" s="26"/>
      <c r="AD784" s="139">
        <f>VLOOKUP(A778,'Payroll master 总表'!B:AY,31,FALSE)</f>
        <v>0</v>
      </c>
      <c r="AE784" s="23" t="s">
        <v>82</v>
      </c>
      <c r="AF784" s="103"/>
      <c r="AG784" s="33"/>
    </row>
    <row r="785" spans="2:64" ht="18" customHeight="1">
      <c r="B785" s="58" t="s">
        <v>195</v>
      </c>
      <c r="C785" s="28"/>
      <c r="D785" s="28"/>
      <c r="E785" s="28"/>
      <c r="F785" s="28"/>
      <c r="G785" s="206"/>
      <c r="H785" s="206"/>
      <c r="I785" s="206"/>
      <c r="J785" s="206"/>
      <c r="K785" s="280"/>
      <c r="L785" s="282">
        <f>VLOOKUP(A778,'Payroll master 总表'!B:AY,17,FALSE)</f>
        <v>3</v>
      </c>
      <c r="M785" s="206"/>
      <c r="N785" s="208"/>
      <c r="O785" s="283"/>
      <c r="P785" s="273"/>
      <c r="Q785" s="223"/>
      <c r="R785" s="987">
        <f>U779/26*L785</f>
        <v>23.307692307692307</v>
      </c>
      <c r="S785" s="987"/>
      <c r="T785" s="284" t="s">
        <v>82</v>
      </c>
      <c r="U785" s="223"/>
      <c r="V785" s="223"/>
      <c r="W785" s="285"/>
      <c r="X785" s="278" t="s">
        <v>188</v>
      </c>
      <c r="Y785" s="218"/>
      <c r="Z785" s="218"/>
      <c r="AA785" s="218"/>
      <c r="AB785" s="209"/>
      <c r="AC785" s="26"/>
      <c r="AD785" s="139">
        <f>VLOOKUP(A778,'Payroll master 总表'!B:AY,36,FALSE)</f>
        <v>8</v>
      </c>
      <c r="AE785" s="23" t="s">
        <v>82</v>
      </c>
      <c r="AF785" s="103"/>
      <c r="AG785" s="33"/>
    </row>
    <row r="786" spans="2:64" ht="18" customHeight="1">
      <c r="B786" s="27" t="s">
        <v>179</v>
      </c>
      <c r="C786" s="28"/>
      <c r="D786" s="28"/>
      <c r="E786" s="28"/>
      <c r="F786" s="28"/>
      <c r="G786" s="218"/>
      <c r="H786" s="218"/>
      <c r="I786" s="218"/>
      <c r="J786" s="206"/>
      <c r="K786" s="280"/>
      <c r="L786" s="286"/>
      <c r="M786" s="206"/>
      <c r="N786" s="208"/>
      <c r="O786" s="283"/>
      <c r="P786" s="273"/>
      <c r="Q786" s="223"/>
      <c r="R786" s="987">
        <f>SUM(R782:S785)</f>
        <v>178.69230769230768</v>
      </c>
      <c r="S786" s="987"/>
      <c r="T786" s="284" t="s">
        <v>82</v>
      </c>
      <c r="U786" s="223"/>
      <c r="V786" s="223"/>
      <c r="W786" s="285"/>
      <c r="X786" s="278" t="s">
        <v>190</v>
      </c>
      <c r="Y786" s="218"/>
      <c r="Z786" s="218"/>
      <c r="AA786" s="218"/>
      <c r="AB786" s="209"/>
      <c r="AC786" s="988">
        <f>R786+R788+R789+R790+AD778+AD779+AD780+AD781+AD782+AD783+AD784+AD785</f>
        <v>212.19230769230768</v>
      </c>
      <c r="AD786" s="989"/>
      <c r="AF786" s="103"/>
      <c r="AG786" s="33"/>
    </row>
    <row r="787" spans="2:64" ht="18" customHeight="1">
      <c r="B787" s="58" t="s">
        <v>197</v>
      </c>
      <c r="C787" s="28"/>
      <c r="D787" s="28"/>
      <c r="E787" s="28"/>
      <c r="F787" s="28"/>
      <c r="G787" s="206"/>
      <c r="H787" s="206"/>
      <c r="I787" s="206"/>
      <c r="J787" s="206"/>
      <c r="K787" s="280"/>
      <c r="L787" s="287" t="s">
        <v>77</v>
      </c>
      <c r="M787" s="288"/>
      <c r="N787" s="211"/>
      <c r="O787" s="278" t="s">
        <v>199</v>
      </c>
      <c r="P787" s="210"/>
      <c r="Q787" s="210"/>
      <c r="R787" s="210"/>
      <c r="S787" s="210"/>
      <c r="T787" s="210"/>
      <c r="U787" s="210"/>
      <c r="V787" s="210"/>
      <c r="W787" s="289"/>
      <c r="X787" s="278" t="s">
        <v>433</v>
      </c>
      <c r="Y787" s="218"/>
      <c r="Z787" s="230"/>
      <c r="AA787" s="290"/>
      <c r="AB787" s="228"/>
      <c r="AC787" s="135">
        <f>VLOOKUP(A778,'Payroll master 总表'!B:AY,45,FALSE)</f>
        <v>103.03846153846153</v>
      </c>
      <c r="AE787" s="61"/>
      <c r="AF787" s="245"/>
      <c r="AG787" s="33"/>
    </row>
    <row r="788" spans="2:64" ht="18" customHeight="1">
      <c r="B788" s="58" t="s">
        <v>180</v>
      </c>
      <c r="C788" s="28"/>
      <c r="D788" s="28"/>
      <c r="E788" s="28"/>
      <c r="F788" s="28"/>
      <c r="G788" s="206"/>
      <c r="H788" s="206"/>
      <c r="I788" s="206"/>
      <c r="J788" s="206"/>
      <c r="K788" s="280"/>
      <c r="L788" s="282">
        <f>VLOOKUP(A778,'Payroll master 总表'!B:AY,19,FALSE)</f>
        <v>0</v>
      </c>
      <c r="M788" s="206"/>
      <c r="N788" s="208"/>
      <c r="O788" s="283"/>
      <c r="P788" s="273"/>
      <c r="Q788" s="224"/>
      <c r="R788" s="990">
        <f>VLOOKUP(A778,'Payroll master 总表'!B:AY,26,FALSE)</f>
        <v>0</v>
      </c>
      <c r="S788" s="990"/>
      <c r="T788" s="224" t="s">
        <v>82</v>
      </c>
      <c r="U788" s="224"/>
      <c r="V788" s="224"/>
      <c r="W788" s="228"/>
      <c r="X788" s="278" t="s">
        <v>861</v>
      </c>
      <c r="Y788" s="218"/>
      <c r="Z788" s="230"/>
      <c r="AB788" s="224"/>
      <c r="AD788" s="57"/>
      <c r="AE788" s="999">
        <f>VLOOKUP(A778,'Payroll master 总表'!B:AY,42,FALSE)</f>
        <v>4.3765000000000001</v>
      </c>
      <c r="AF788" s="1000"/>
      <c r="AG788" s="33"/>
    </row>
    <row r="789" spans="2:64" ht="18" customHeight="1">
      <c r="B789" s="58" t="s">
        <v>181</v>
      </c>
      <c r="C789" s="28"/>
      <c r="D789" s="28"/>
      <c r="E789" s="28"/>
      <c r="F789" s="28"/>
      <c r="G789" s="206"/>
      <c r="H789" s="206"/>
      <c r="I789" s="206"/>
      <c r="J789" s="206"/>
      <c r="K789" s="280"/>
      <c r="L789" s="282">
        <f>VLOOKUP(A778,'Payroll master 总表'!B:AY,22,FALSE)</f>
        <v>0</v>
      </c>
      <c r="M789" s="206"/>
      <c r="N789" s="208"/>
      <c r="O789" s="283"/>
      <c r="P789" s="273"/>
      <c r="Q789" s="224"/>
      <c r="R789" s="990">
        <f>VLOOKUP(A778,'Payroll master 总表'!B:AY,28,FALSE)</f>
        <v>0</v>
      </c>
      <c r="S789" s="990"/>
      <c r="T789" s="224" t="s">
        <v>82</v>
      </c>
      <c r="U789" s="224"/>
      <c r="V789" s="224"/>
      <c r="W789" s="228"/>
      <c r="X789" s="291" t="s">
        <v>244</v>
      </c>
      <c r="Y789" s="218"/>
      <c r="Z789" s="218"/>
      <c r="AA789" s="230"/>
      <c r="AB789" s="229"/>
      <c r="AC789" s="76"/>
      <c r="AD789" s="57">
        <f>VLOOKUP(A778,'Payroll master 总表'!B:AY,44,FALSE)</f>
        <v>0.5</v>
      </c>
      <c r="AE789" s="541"/>
      <c r="AF789" s="542"/>
      <c r="AG789" s="33"/>
    </row>
    <row r="790" spans="2:64" ht="18" customHeight="1">
      <c r="B790" s="59" t="s">
        <v>182</v>
      </c>
      <c r="C790" s="56"/>
      <c r="D790" s="56"/>
      <c r="E790" s="56"/>
      <c r="F790" s="56"/>
      <c r="G790" s="219"/>
      <c r="H790" s="219"/>
      <c r="I790" s="219"/>
      <c r="J790" s="219"/>
      <c r="K790" s="292"/>
      <c r="L790" s="293">
        <f>VLOOKUP(A778,'Payroll master 总表'!B:AY,23,FALSE)</f>
        <v>0</v>
      </c>
      <c r="M790" s="219"/>
      <c r="N790" s="212"/>
      <c r="O790" s="294"/>
      <c r="P790" s="295"/>
      <c r="Q790" s="225"/>
      <c r="R790" s="981">
        <f>VLOOKUP(A778,'Payroll master 总表'!B:AY,30,FALSE)</f>
        <v>0</v>
      </c>
      <c r="S790" s="981"/>
      <c r="T790" s="225" t="s">
        <v>82</v>
      </c>
      <c r="U790" s="225"/>
      <c r="V790" s="225"/>
      <c r="W790" s="225"/>
      <c r="X790" s="278" t="s">
        <v>194</v>
      </c>
      <c r="Y790" s="218"/>
      <c r="Z790" s="218"/>
      <c r="AA790" s="218"/>
      <c r="AB790" s="230"/>
      <c r="AC790" s="26"/>
      <c r="AD790" s="57">
        <f>AE788+AD789</f>
        <v>4.8765000000000001</v>
      </c>
      <c r="AE790" s="49"/>
      <c r="AF790" s="73"/>
      <c r="AG790" s="33"/>
    </row>
    <row r="791" spans="2:64" ht="18" customHeight="1">
      <c r="B791" s="29"/>
      <c r="C791" s="30"/>
      <c r="D791" s="31"/>
      <c r="E791" s="30"/>
      <c r="F791" s="32"/>
      <c r="G791" s="220"/>
      <c r="H791" s="220"/>
      <c r="I791" s="220"/>
      <c r="J791" s="220"/>
      <c r="S791" s="220"/>
      <c r="T791" s="220"/>
      <c r="U791" s="220"/>
      <c r="X791" s="297" t="s">
        <v>191</v>
      </c>
      <c r="Y791" s="218"/>
      <c r="Z791" s="218"/>
      <c r="AA791" s="218"/>
      <c r="AB791" s="230"/>
      <c r="AC791" s="982">
        <f>ROUND((AC786-AD790-AC787),2)</f>
        <v>104.28</v>
      </c>
      <c r="AD791" s="983"/>
      <c r="AE791" s="49"/>
      <c r="AF791" s="73"/>
      <c r="AG791" s="33"/>
    </row>
    <row r="792" spans="2:64" ht="18" customHeight="1">
      <c r="B792" s="35" t="s">
        <v>78</v>
      </c>
      <c r="C792" s="36"/>
      <c r="D792" s="36"/>
      <c r="E792" s="36"/>
      <c r="F792" s="36"/>
      <c r="G792" s="221"/>
      <c r="H792" s="221"/>
      <c r="I792" s="220"/>
      <c r="J792" s="220"/>
      <c r="S792" s="220"/>
      <c r="T792" s="220"/>
      <c r="U792" s="220"/>
      <c r="X792" s="298" t="s">
        <v>432</v>
      </c>
      <c r="Y792" s="299"/>
      <c r="Z792" s="280"/>
      <c r="AA792" s="206"/>
      <c r="AB792" s="231"/>
      <c r="AC792" s="63">
        <f>INT(AC791)</f>
        <v>104</v>
      </c>
      <c r="AE792" s="62"/>
      <c r="AF792" s="80"/>
      <c r="AG792" s="33"/>
    </row>
    <row r="793" spans="2:64" ht="18" customHeight="1">
      <c r="B793" s="37"/>
      <c r="C793" s="38"/>
      <c r="D793" s="39"/>
      <c r="E793" s="38"/>
      <c r="F793" s="38"/>
      <c r="G793" s="202"/>
      <c r="H793" s="202"/>
      <c r="I793" s="220"/>
      <c r="J793" s="220"/>
      <c r="S793" s="220"/>
      <c r="T793" s="220"/>
      <c r="U793" s="220"/>
      <c r="X793" s="300" t="s">
        <v>192</v>
      </c>
      <c r="Y793" s="301"/>
      <c r="Z793" s="302"/>
      <c r="AA793" s="219"/>
      <c r="AB793" s="232"/>
      <c r="AC793" s="77">
        <f>ROUND((MOD(AC791,1)*4000),-2)</f>
        <v>1100</v>
      </c>
      <c r="AD793" s="45"/>
      <c r="AE793" s="45"/>
      <c r="AF793" s="81"/>
      <c r="AG793" s="33"/>
    </row>
    <row r="794" spans="2:64" ht="18" customHeight="1">
      <c r="B794" s="29"/>
      <c r="C794" s="30"/>
      <c r="D794" s="31"/>
      <c r="E794" s="30"/>
      <c r="F794" s="30"/>
      <c r="G794" s="220"/>
      <c r="H794" s="220"/>
      <c r="I794" s="220"/>
      <c r="J794" s="220"/>
      <c r="S794" s="220"/>
      <c r="T794" s="220"/>
      <c r="U794" s="220"/>
      <c r="Y794" s="221"/>
      <c r="Z794" s="303"/>
      <c r="AB794" s="233"/>
      <c r="AD794" s="82"/>
      <c r="AE794" s="82"/>
      <c r="AF794" s="84"/>
      <c r="AG794" s="33"/>
    </row>
    <row r="795" spans="2:64" ht="18" customHeight="1">
      <c r="B795" s="40" t="s">
        <v>79</v>
      </c>
      <c r="C795" s="41"/>
      <c r="D795" s="41"/>
      <c r="E795" s="41"/>
      <c r="AF795" s="101"/>
      <c r="AG795" s="33"/>
    </row>
    <row r="796" spans="2:64" s="10" customFormat="1" ht="18" customHeight="1">
      <c r="B796" s="237">
        <v>1</v>
      </c>
      <c r="C796" s="236">
        <v>2</v>
      </c>
      <c r="D796" s="236">
        <v>3</v>
      </c>
      <c r="E796" s="236">
        <v>4</v>
      </c>
      <c r="F796" s="670">
        <v>5</v>
      </c>
      <c r="G796" s="669">
        <v>6</v>
      </c>
      <c r="H796" s="237">
        <v>7</v>
      </c>
      <c r="I796" s="237">
        <v>8</v>
      </c>
      <c r="J796" s="670">
        <v>9</v>
      </c>
      <c r="K796" s="236">
        <v>10</v>
      </c>
      <c r="L796" s="236">
        <v>11</v>
      </c>
      <c r="M796" s="670">
        <v>12</v>
      </c>
      <c r="N796" s="669">
        <v>13</v>
      </c>
      <c r="O796" s="236">
        <v>14</v>
      </c>
      <c r="P796" s="237">
        <v>15</v>
      </c>
      <c r="Q796" s="236">
        <v>16</v>
      </c>
      <c r="R796" s="236">
        <v>17</v>
      </c>
      <c r="S796" s="236">
        <v>18</v>
      </c>
      <c r="T796" s="670">
        <v>19</v>
      </c>
      <c r="U796" s="669">
        <v>20</v>
      </c>
      <c r="V796" s="236">
        <v>21</v>
      </c>
      <c r="W796" s="237">
        <v>22</v>
      </c>
      <c r="X796" s="236">
        <v>23</v>
      </c>
      <c r="Y796" s="237">
        <v>24</v>
      </c>
      <c r="Z796" s="236">
        <v>25</v>
      </c>
      <c r="AA796" s="670">
        <v>26</v>
      </c>
      <c r="AB796" s="697">
        <v>27</v>
      </c>
      <c r="AC796" s="670">
        <v>28</v>
      </c>
      <c r="AD796" s="237">
        <v>29</v>
      </c>
      <c r="AE796" s="236">
        <v>30</v>
      </c>
      <c r="AF796" s="236">
        <v>31</v>
      </c>
      <c r="AG796" s="11"/>
      <c r="AH796" s="11"/>
      <c r="AI796" s="11"/>
      <c r="AJ796" s="11"/>
      <c r="AK796" s="11"/>
      <c r="AL796" s="11"/>
      <c r="AM796" s="11"/>
      <c r="AN796" s="11"/>
      <c r="AO796" s="11"/>
      <c r="AP796" s="11"/>
      <c r="AQ796" s="11"/>
      <c r="AR796" s="11"/>
      <c r="AS796" s="11"/>
      <c r="AT796" s="11"/>
      <c r="AU796" s="11"/>
      <c r="AV796" s="11"/>
      <c r="AW796" s="11"/>
      <c r="AX796" s="11"/>
      <c r="AY796" s="11"/>
      <c r="AZ796" s="11"/>
      <c r="BA796" s="11"/>
      <c r="BB796" s="11"/>
      <c r="BC796" s="11"/>
      <c r="BD796" s="11"/>
      <c r="BE796" s="11"/>
      <c r="BF796" s="11"/>
      <c r="BG796" s="11"/>
      <c r="BH796" s="11"/>
      <c r="BI796" s="11"/>
      <c r="BJ796" s="11"/>
      <c r="BK796" s="11"/>
      <c r="BL796" s="11"/>
    </row>
    <row r="797" spans="2:64" ht="18" customHeight="1">
      <c r="B797" s="48" t="e">
        <f>VLOOKUP(A778,#REF!,276,FALSE)</f>
        <v>#REF!</v>
      </c>
      <c r="C797" s="48" t="e">
        <f>VLOOKUP(A778,#REF!,278,FALSE)</f>
        <v>#REF!</v>
      </c>
      <c r="D797" s="48" t="e">
        <f>VLOOKUP(A778,#REF!,280,FALSE)</f>
        <v>#REF!</v>
      </c>
      <c r="E797" s="48" t="e">
        <f>VLOOKUP(A778,#REF!,282,FALSE)</f>
        <v>#REF!</v>
      </c>
      <c r="F797" s="48" t="e">
        <f>VLOOKUP(A778,#REF!,284,FALSE)</f>
        <v>#REF!</v>
      </c>
      <c r="G797" s="48" t="e">
        <f>VLOOKUP(A778,#REF!,286,FALSE)</f>
        <v>#REF!</v>
      </c>
      <c r="H797" s="48" t="e">
        <f>VLOOKUP(A778,#REF!,288,FALSE)</f>
        <v>#REF!</v>
      </c>
      <c r="I797" s="48" t="e">
        <f>VLOOKUP(A778,#REF!,290,FALSE)</f>
        <v>#REF!</v>
      </c>
      <c r="J797" s="48" t="e">
        <f>VLOOKUP(A778,#REF!,292,FALSE)</f>
        <v>#REF!</v>
      </c>
      <c r="K797" s="48" t="e">
        <f>VLOOKUP(A778,#REF!,294,FALSE)</f>
        <v>#REF!</v>
      </c>
      <c r="L797" s="48" t="e">
        <f>VLOOKUP(A778,#REF!,296,FALSE)</f>
        <v>#REF!</v>
      </c>
      <c r="M797" s="48" t="e">
        <f>VLOOKUP(A778,#REF!,298,FALSE)</f>
        <v>#REF!</v>
      </c>
      <c r="N797" s="48" t="e">
        <f>VLOOKUP(A778,#REF!,300,FALSE)</f>
        <v>#REF!</v>
      </c>
      <c r="O797" s="48" t="e">
        <f>VLOOKUP(A778,#REF!,302,FALSE)</f>
        <v>#REF!</v>
      </c>
      <c r="P797" s="48" t="e">
        <f>VLOOKUP(A778,#REF!,304,FALSE)</f>
        <v>#REF!</v>
      </c>
      <c r="Q797" s="48" t="e">
        <f>VLOOKUP(A778,#REF!,306,FALSE)</f>
        <v>#REF!</v>
      </c>
      <c r="R797" s="48" t="e">
        <f>VLOOKUP(A778,#REF!,308,FALSE)</f>
        <v>#REF!</v>
      </c>
      <c r="S797" s="48" t="e">
        <f>VLOOKUP(A778,#REF!,310,FALSE)</f>
        <v>#REF!</v>
      </c>
      <c r="T797" s="48" t="e">
        <f>VLOOKUP(A778,#REF!,312,FALSE)</f>
        <v>#REF!</v>
      </c>
      <c r="U797" s="48" t="e">
        <f>VLOOKUP(A778,#REF!,314,FALSE)</f>
        <v>#REF!</v>
      </c>
      <c r="V797" s="48" t="e">
        <f>VLOOKUP(A778,#REF!,316,FALSE)</f>
        <v>#REF!</v>
      </c>
      <c r="W797" s="48" t="e">
        <f>VLOOKUP(A778,#REF!,318,FALSE)</f>
        <v>#REF!</v>
      </c>
      <c r="X797" s="48" t="e">
        <f>VLOOKUP(A778,#REF!,320,FALSE)</f>
        <v>#REF!</v>
      </c>
      <c r="Y797" s="48" t="e">
        <f>VLOOKUP(A778,#REF!,322,FALSE)</f>
        <v>#REF!</v>
      </c>
      <c r="Z797" s="48" t="e">
        <f>VLOOKUP(A778,#REF!,324,FALSE)</f>
        <v>#REF!</v>
      </c>
      <c r="AA797" s="48" t="e">
        <f>VLOOKUP(A778,#REF!,326,FALSE)</f>
        <v>#REF!</v>
      </c>
      <c r="AB797" s="48" t="e">
        <f>VLOOKUP(A778,#REF!,328,FALSE)</f>
        <v>#REF!</v>
      </c>
      <c r="AC797" s="48" t="e">
        <f>VLOOKUP(A778,#REF!,330,FALSE)</f>
        <v>#REF!</v>
      </c>
      <c r="AD797" s="48" t="e">
        <f>VLOOKUP(A778,#REF!,332,FALSE)</f>
        <v>#REF!</v>
      </c>
      <c r="AE797" s="48" t="e">
        <f>VLOOKUP(A778,#REF!,334,FALSE)</f>
        <v>#REF!</v>
      </c>
      <c r="AF797" s="48" t="e">
        <f>VLOOKUP(A778,#REF!,336,FALSE)</f>
        <v>#REF!</v>
      </c>
      <c r="AG797" s="33"/>
    </row>
    <row r="798" spans="2:64" s="116" customFormat="1" ht="18" customHeight="1">
      <c r="B798" s="48" t="e">
        <f>VLOOKUP(A778,#REF!,53,FALSE)</f>
        <v>#REF!</v>
      </c>
      <c r="C798" s="48" t="e">
        <f>VLOOKUP(A778,#REF!,54,FALSE)</f>
        <v>#REF!</v>
      </c>
      <c r="D798" s="48" t="e">
        <f>VLOOKUP(A778,#REF!,55,FALSE)</f>
        <v>#REF!</v>
      </c>
      <c r="E798" s="48" t="e">
        <f>VLOOKUP(A778,#REF!,56,FALSE)</f>
        <v>#REF!</v>
      </c>
      <c r="F798" s="48" t="e">
        <f>VLOOKUP(A778,#REF!,57,FALSE)</f>
        <v>#REF!</v>
      </c>
      <c r="G798" s="48" t="e">
        <f>VLOOKUP(A778,#REF!,58,FALSE)</f>
        <v>#REF!</v>
      </c>
      <c r="H798" s="48" t="e">
        <f>VLOOKUP(A778,#REF!,59,FALSE)</f>
        <v>#REF!</v>
      </c>
      <c r="I798" s="48" t="e">
        <f>VLOOKUP(A778,#REF!,60,FALSE)</f>
        <v>#REF!</v>
      </c>
      <c r="J798" s="48" t="e">
        <f>VLOOKUP(A778,#REF!,61,FALSE)</f>
        <v>#REF!</v>
      </c>
      <c r="K798" s="48" t="e">
        <f>VLOOKUP(A778,#REF!,62,FALSE)</f>
        <v>#REF!</v>
      </c>
      <c r="L798" s="48" t="e">
        <f>VLOOKUP(A778,#REF!,63,FALSE)</f>
        <v>#REF!</v>
      </c>
      <c r="M798" s="48" t="e">
        <f>VLOOKUP(A778,#REF!,64,FALSE)</f>
        <v>#REF!</v>
      </c>
      <c r="N798" s="48" t="e">
        <f>VLOOKUP(A778,#REF!,65,FALSE)</f>
        <v>#REF!</v>
      </c>
      <c r="O798" s="48" t="e">
        <f>VLOOKUP(A778,#REF!,66,FALSE)</f>
        <v>#REF!</v>
      </c>
      <c r="P798" s="48" t="e">
        <f>VLOOKUP(A778,#REF!,67,FALSE)</f>
        <v>#REF!</v>
      </c>
      <c r="Q798" s="48" t="e">
        <f>VLOOKUP(A778,#REF!,68,FALSE)</f>
        <v>#REF!</v>
      </c>
      <c r="R798" s="48" t="e">
        <f>VLOOKUP(A778,#REF!,69,FALSE)</f>
        <v>#REF!</v>
      </c>
      <c r="S798" s="48" t="e">
        <f>VLOOKUP(A778,#REF!,70,FALSE)</f>
        <v>#REF!</v>
      </c>
      <c r="T798" s="48" t="e">
        <f>VLOOKUP(A778,#REF!,71,FALSE)</f>
        <v>#REF!</v>
      </c>
      <c r="U798" s="48" t="e">
        <f>VLOOKUP(A778,#REF!,72,FALSE)</f>
        <v>#REF!</v>
      </c>
      <c r="V798" s="48" t="e">
        <f>VLOOKUP(A778,#REF!,73,FALSE)</f>
        <v>#REF!</v>
      </c>
      <c r="W798" s="48" t="e">
        <f>VLOOKUP(A778,#REF!,74,FALSE)</f>
        <v>#REF!</v>
      </c>
      <c r="X798" s="48" t="e">
        <f>VLOOKUP(A778,#REF!,75,FALSE)</f>
        <v>#REF!</v>
      </c>
      <c r="Y798" s="48" t="e">
        <f>VLOOKUP(A778,#REF!,76,FALSE)</f>
        <v>#REF!</v>
      </c>
      <c r="Z798" s="48" t="e">
        <f>VLOOKUP(A778,#REF!,77,FALSE)</f>
        <v>#REF!</v>
      </c>
      <c r="AA798" s="48" t="e">
        <f>VLOOKUP(A778,#REF!,78,FALSE)</f>
        <v>#REF!</v>
      </c>
      <c r="AB798" s="48" t="e">
        <f>VLOOKUP(A778,#REF!,79,FALSE)</f>
        <v>#REF!</v>
      </c>
      <c r="AC798" s="48" t="e">
        <f>VLOOKUP(A778,#REF!,80,FALSE)</f>
        <v>#REF!</v>
      </c>
      <c r="AD798" s="48" t="e">
        <f>VLOOKUP(A778,#REF!,81,FALSE)</f>
        <v>#REF!</v>
      </c>
      <c r="AE798" s="48" t="e">
        <f>VLOOKUP(A778,#REF!,82,FALSE)</f>
        <v>#REF!</v>
      </c>
      <c r="AF798" s="48" t="e">
        <f>VLOOKUP(A778,#REF!,83,FALSE)</f>
        <v>#REF!</v>
      </c>
      <c r="AG798" s="117"/>
      <c r="AH798" s="117"/>
      <c r="AI798" s="117"/>
      <c r="AJ798" s="117"/>
      <c r="AK798" s="117"/>
      <c r="AL798" s="117"/>
      <c r="AM798" s="117"/>
      <c r="AN798" s="117"/>
      <c r="AO798" s="117"/>
      <c r="AP798" s="117"/>
      <c r="AQ798" s="117"/>
      <c r="AR798" s="117"/>
      <c r="AS798" s="117"/>
      <c r="AT798" s="117"/>
      <c r="AU798" s="117"/>
      <c r="AV798" s="117"/>
      <c r="AW798" s="117"/>
      <c r="AX798" s="117"/>
      <c r="AY798" s="117"/>
      <c r="AZ798" s="117"/>
      <c r="BA798" s="117"/>
      <c r="BB798" s="117"/>
      <c r="BC798" s="117"/>
      <c r="BD798" s="117"/>
      <c r="BE798" s="117"/>
      <c r="BF798" s="117"/>
      <c r="BG798" s="117"/>
      <c r="BH798" s="117"/>
      <c r="BI798" s="117"/>
      <c r="BJ798" s="117"/>
      <c r="BK798" s="117"/>
      <c r="BL798" s="117"/>
    </row>
    <row r="799" spans="2:64" ht="18" customHeight="1">
      <c r="B799" s="48" t="e">
        <f>VLOOKUP(A778,#REF!,277,FALSE)</f>
        <v>#REF!</v>
      </c>
      <c r="C799" s="48" t="e">
        <f>VLOOKUP(A778,#REF!,279,FALSE)</f>
        <v>#REF!</v>
      </c>
      <c r="D799" s="48" t="e">
        <f>VLOOKUP(A778,#REF!,281,FALSE)</f>
        <v>#REF!</v>
      </c>
      <c r="E799" s="48" t="e">
        <f>VLOOKUP(A778,#REF!,283,FALSE)</f>
        <v>#REF!</v>
      </c>
      <c r="F799" s="48" t="e">
        <f>VLOOKUP(A778,#REF!,285,FALSE)</f>
        <v>#REF!</v>
      </c>
      <c r="G799" s="48" t="e">
        <f>VLOOKUP(A778,#REF!,287,FALSE)</f>
        <v>#REF!</v>
      </c>
      <c r="H799" s="48" t="e">
        <f>VLOOKUP(A778,#REF!,289,FALSE)</f>
        <v>#REF!</v>
      </c>
      <c r="I799" s="48" t="e">
        <f>VLOOKUP(A778,#REF!,291,FALSE)</f>
        <v>#REF!</v>
      </c>
      <c r="J799" s="48" t="e">
        <f>VLOOKUP(A778,#REF!,293,FALSE)</f>
        <v>#REF!</v>
      </c>
      <c r="K799" s="48" t="e">
        <f>VLOOKUP(A778,#REF!,295,FALSE)</f>
        <v>#REF!</v>
      </c>
      <c r="L799" s="48" t="e">
        <f>VLOOKUP(A778,#REF!,297,FALSE)</f>
        <v>#REF!</v>
      </c>
      <c r="M799" s="48" t="e">
        <f>VLOOKUP(A778,#REF!,299,FALSE)</f>
        <v>#REF!</v>
      </c>
      <c r="N799" s="48" t="e">
        <f>VLOOKUP(A778,#REF!,301,FALSE)</f>
        <v>#REF!</v>
      </c>
      <c r="O799" s="48" t="e">
        <f>VLOOKUP(A778,#REF!,303,FALSE)</f>
        <v>#REF!</v>
      </c>
      <c r="P799" s="48" t="e">
        <f>VLOOKUP(A778,#REF!,305,FALSE)</f>
        <v>#REF!</v>
      </c>
      <c r="Q799" s="48" t="e">
        <f>VLOOKUP(A778,#REF!,307,FALSE)</f>
        <v>#REF!</v>
      </c>
      <c r="R799" s="48" t="e">
        <f>VLOOKUP(A778,#REF!,309,FALSE)</f>
        <v>#REF!</v>
      </c>
      <c r="S799" s="48" t="e">
        <f>VLOOKUP(A778,#REF!,311,FALSE)</f>
        <v>#REF!</v>
      </c>
      <c r="T799" s="48" t="e">
        <f>VLOOKUP(A778,#REF!,313,FALSE)</f>
        <v>#REF!</v>
      </c>
      <c r="U799" s="48" t="e">
        <f>VLOOKUP(A778,#REF!,315,FALSE)</f>
        <v>#REF!</v>
      </c>
      <c r="V799" s="48" t="e">
        <f>VLOOKUP(A778,#REF!,317,FALSE)</f>
        <v>#REF!</v>
      </c>
      <c r="W799" s="48" t="e">
        <f>VLOOKUP(A778,#REF!,319,FALSE)</f>
        <v>#REF!</v>
      </c>
      <c r="X799" s="48" t="e">
        <f>VLOOKUP(A778,#REF!,321,FALSE)</f>
        <v>#REF!</v>
      </c>
      <c r="Y799" s="48" t="e">
        <f>VLOOKUP(A778,#REF!,323,FALSE)</f>
        <v>#REF!</v>
      </c>
      <c r="Z799" s="48" t="e">
        <f>VLOOKUP(A778,#REF!,325,FALSE)</f>
        <v>#REF!</v>
      </c>
      <c r="AA799" s="48" t="e">
        <f>VLOOKUP(A778,#REF!,327,FALSE)</f>
        <v>#REF!</v>
      </c>
      <c r="AB799" s="48" t="e">
        <f>VLOOKUP(A778,#REF!,329,FALSE)</f>
        <v>#REF!</v>
      </c>
      <c r="AC799" s="48" t="e">
        <f>VLOOKUP(A778,#REF!,331,FALSE)</f>
        <v>#REF!</v>
      </c>
      <c r="AD799" s="48" t="e">
        <f>VLOOKUP(A778,#REF!,333,FALSE)</f>
        <v>#REF!</v>
      </c>
      <c r="AE799" s="48" t="e">
        <f>VLOOKUP(A778,#REF!,335,FALSE)</f>
        <v>#REF!</v>
      </c>
      <c r="AF799" s="48" t="e">
        <f>VLOOKUP(A778,#REF!,337,FALSE)</f>
        <v>#REF!</v>
      </c>
      <c r="AG799" s="33"/>
    </row>
    <row r="800" spans="2:64" s="140" customFormat="1" ht="18" customHeight="1">
      <c r="B800" s="980"/>
      <c r="C800" s="980"/>
      <c r="D800" s="980"/>
      <c r="E800" s="980"/>
      <c r="F800" s="980"/>
      <c r="G800" s="980"/>
      <c r="H800" s="980"/>
      <c r="I800" s="980"/>
      <c r="J800" s="980"/>
      <c r="K800" s="980"/>
      <c r="L800" s="980"/>
      <c r="M800" s="980"/>
      <c r="N800" s="980"/>
      <c r="O800" s="980"/>
      <c r="P800" s="980"/>
      <c r="Q800" s="980"/>
      <c r="R800" s="980"/>
      <c r="S800" s="980"/>
      <c r="T800" s="980"/>
      <c r="U800" s="980"/>
      <c r="V800" s="980"/>
      <c r="W800" s="980"/>
      <c r="X800" s="980"/>
      <c r="Y800" s="980"/>
      <c r="Z800" s="980"/>
      <c r="AA800" s="980"/>
      <c r="AB800" s="980"/>
      <c r="AC800" s="980"/>
      <c r="AD800" s="980"/>
      <c r="AE800" s="980"/>
      <c r="AF800" s="980"/>
      <c r="AH800" s="33"/>
      <c r="AI800" s="33"/>
      <c r="AJ800" s="33"/>
      <c r="AK800" s="33"/>
      <c r="AL800" s="33"/>
      <c r="AM800" s="33"/>
      <c r="AN800" s="33"/>
      <c r="AO800" s="33"/>
      <c r="AP800" s="33"/>
      <c r="AQ800" s="33"/>
      <c r="AR800" s="33"/>
      <c r="AS800" s="33"/>
      <c r="AT800" s="33"/>
      <c r="AU800" s="33"/>
      <c r="AV800" s="33"/>
      <c r="AW800" s="33"/>
      <c r="AX800" s="33"/>
      <c r="AY800" s="33"/>
      <c r="AZ800" s="33"/>
      <c r="BA800" s="33"/>
      <c r="BB800" s="33"/>
      <c r="BC800" s="33"/>
      <c r="BD800" s="33"/>
      <c r="BE800" s="33"/>
      <c r="BF800" s="33"/>
      <c r="BG800" s="33"/>
      <c r="BH800" s="33"/>
      <c r="BI800" s="33"/>
      <c r="BJ800" s="33"/>
      <c r="BK800" s="33"/>
      <c r="BL800" s="33"/>
    </row>
    <row r="801" spans="1:33" ht="18" customHeight="1">
      <c r="B801" s="880" t="s">
        <v>826</v>
      </c>
      <c r="C801" s="880"/>
      <c r="D801" s="880"/>
      <c r="E801" s="880"/>
      <c r="F801" s="880"/>
      <c r="G801" s="880"/>
      <c r="H801" s="880"/>
      <c r="I801" s="880"/>
      <c r="J801" s="880"/>
      <c r="K801" s="880"/>
      <c r="L801" s="880"/>
      <c r="M801" s="880"/>
      <c r="N801" s="880"/>
      <c r="O801" s="880"/>
      <c r="P801" s="880"/>
      <c r="Q801" s="880"/>
      <c r="R801" s="880"/>
      <c r="S801" s="880"/>
      <c r="T801" s="880"/>
      <c r="U801" s="880"/>
      <c r="V801" s="880"/>
      <c r="W801" s="880"/>
      <c r="X801" s="880"/>
      <c r="Y801" s="880"/>
      <c r="Z801" s="880"/>
      <c r="AA801" s="880"/>
      <c r="AB801" s="880"/>
      <c r="AC801" s="880"/>
      <c r="AD801" s="880"/>
      <c r="AE801" s="880"/>
      <c r="AF801" s="880"/>
      <c r="AG801" s="33"/>
    </row>
    <row r="802" spans="1:33" ht="18" customHeight="1">
      <c r="B802" s="15" t="s">
        <v>80</v>
      </c>
      <c r="C802" s="16"/>
      <c r="D802" s="16"/>
      <c r="E802" s="16"/>
      <c r="F802" s="16"/>
      <c r="G802" s="216"/>
      <c r="H802" s="201"/>
      <c r="I802" s="201"/>
      <c r="J802" s="201"/>
      <c r="K802" s="202"/>
      <c r="L802" s="201"/>
      <c r="M802" s="201"/>
      <c r="N802" s="201"/>
      <c r="O802" s="270"/>
      <c r="P802" s="270"/>
      <c r="Q802" s="201"/>
      <c r="R802" s="201"/>
      <c r="S802" s="201"/>
      <c r="T802" s="201"/>
      <c r="U802" s="201"/>
      <c r="V802" s="201"/>
      <c r="W802" s="270"/>
      <c r="X802" s="984" t="str">
        <f>X777</f>
        <v>វិច្ឆិកា ឆ្នាំ ២០២៣</v>
      </c>
      <c r="Y802" s="985"/>
      <c r="Z802" s="985"/>
      <c r="AA802" s="985"/>
      <c r="AB802" s="985"/>
      <c r="AC802" s="985"/>
      <c r="AD802" s="985"/>
      <c r="AE802" s="985"/>
      <c r="AF802" s="986"/>
      <c r="AG802" s="33"/>
    </row>
    <row r="803" spans="1:33" ht="18" customHeight="1">
      <c r="A803" s="140" t="e">
        <f>#REF!</f>
        <v>#REF!</v>
      </c>
      <c r="B803" s="20" t="s">
        <v>176</v>
      </c>
      <c r="C803" s="3"/>
      <c r="D803" s="3"/>
      <c r="E803" s="3"/>
      <c r="F803" s="3"/>
      <c r="G803" s="217"/>
      <c r="H803" s="271"/>
      <c r="I803" s="217"/>
      <c r="J803" s="271"/>
      <c r="K803" s="991" t="e">
        <f>VLOOKUP(A803,'Payroll master 总表'!B:AY,3,FALSE)</f>
        <v>#REF!</v>
      </c>
      <c r="L803" s="992"/>
      <c r="M803" s="992"/>
      <c r="N803" s="993"/>
      <c r="O803" s="272" t="s">
        <v>183</v>
      </c>
      <c r="P803" s="273"/>
      <c r="Q803" s="203"/>
      <c r="R803" s="203"/>
      <c r="S803" s="203"/>
      <c r="T803" s="994" t="e">
        <f>#REF!</f>
        <v>#REF!</v>
      </c>
      <c r="U803" s="994"/>
      <c r="V803" s="217"/>
      <c r="W803" s="274"/>
      <c r="X803" s="275" t="s">
        <v>279</v>
      </c>
      <c r="Y803" s="203"/>
      <c r="Z803" s="203"/>
      <c r="AA803" s="203"/>
      <c r="AB803" s="227"/>
      <c r="AC803" s="75"/>
      <c r="AD803" s="139" t="e">
        <f>VLOOKUP(A803,'Payroll master 总表'!B:AY,39,FALSE)</f>
        <v>#REF!</v>
      </c>
      <c r="AE803" s="23" t="s">
        <v>82</v>
      </c>
      <c r="AF803" s="244"/>
      <c r="AG803" s="33"/>
    </row>
    <row r="804" spans="1:33" ht="18" customHeight="1">
      <c r="B804" s="55" t="s">
        <v>177</v>
      </c>
      <c r="C804" s="28"/>
      <c r="D804" s="28"/>
      <c r="E804" s="28"/>
      <c r="F804" s="21"/>
      <c r="G804" s="206"/>
      <c r="H804" s="206"/>
      <c r="I804" s="206"/>
      <c r="J804" s="206"/>
      <c r="K804" s="995" t="e">
        <f>VLOOKUP(A803,'Payroll master 总表'!B:AY,1,FALSE)</f>
        <v>#REF!</v>
      </c>
      <c r="L804" s="996"/>
      <c r="M804" s="206"/>
      <c r="N804" s="208"/>
      <c r="O804" s="276" t="s">
        <v>184</v>
      </c>
      <c r="P804" s="273"/>
      <c r="Q804" s="218"/>
      <c r="R804" s="218"/>
      <c r="S804" s="218"/>
      <c r="U804" s="222" t="e">
        <f>VLOOKUP(A803,'Payroll master 总表'!B:AY,15,FALSE)</f>
        <v>#REF!</v>
      </c>
      <c r="V804" s="222"/>
      <c r="W804" s="208"/>
      <c r="X804" s="278" t="s">
        <v>187</v>
      </c>
      <c r="Y804" s="218"/>
      <c r="Z804" s="218"/>
      <c r="AA804" s="218"/>
      <c r="AB804" s="209"/>
      <c r="AC804" s="26"/>
      <c r="AD804" s="139" t="e">
        <f>VLOOKUP(A803,'Payroll master 总表'!B:AY,35,FALSE)</f>
        <v>#REF!</v>
      </c>
      <c r="AE804" s="23" t="s">
        <v>82</v>
      </c>
      <c r="AF804" s="103"/>
      <c r="AG804" s="33"/>
    </row>
    <row r="805" spans="1:33" ht="18" customHeight="1">
      <c r="B805" s="24" t="s">
        <v>178</v>
      </c>
      <c r="C805" s="22"/>
      <c r="D805" s="25"/>
      <c r="E805" s="21"/>
      <c r="F805" s="21"/>
      <c r="G805" s="206"/>
      <c r="H805" s="206"/>
      <c r="I805" s="206"/>
      <c r="J805" s="206"/>
      <c r="K805" s="995" t="e">
        <f>VLOOKUP(A803,'Payroll master 总表'!B:AY,5,FALSE)</f>
        <v>#REF!</v>
      </c>
      <c r="L805" s="996"/>
      <c r="M805" s="206"/>
      <c r="N805" s="208"/>
      <c r="O805" s="205" t="s">
        <v>198</v>
      </c>
      <c r="P805" s="273"/>
      <c r="Q805" s="218"/>
      <c r="R805" s="218"/>
      <c r="S805" s="218"/>
      <c r="T805" s="206"/>
      <c r="U805" s="997" t="e">
        <f>VLOOKUP(A803,'Payroll master 总表'!B:AY,8,FALSE)</f>
        <v>#REF!</v>
      </c>
      <c r="V805" s="997"/>
      <c r="W805" s="998"/>
      <c r="X805" s="278" t="s">
        <v>185</v>
      </c>
      <c r="Y805" s="218"/>
      <c r="Z805" s="218"/>
      <c r="AA805" s="218"/>
      <c r="AB805" s="209"/>
      <c r="AC805" s="26"/>
      <c r="AD805" s="139" t="e">
        <f>VLOOKUP(A803,'Payroll master 总表'!B:AY,34,FALSE)</f>
        <v>#REF!</v>
      </c>
      <c r="AE805" s="23" t="s">
        <v>82</v>
      </c>
      <c r="AF805" s="103"/>
      <c r="AG805" s="33"/>
    </row>
    <row r="806" spans="1:33" ht="18" customHeight="1">
      <c r="B806" s="58"/>
      <c r="C806" s="28"/>
      <c r="D806" s="28"/>
      <c r="E806" s="28"/>
      <c r="F806" s="28"/>
      <c r="G806" s="206"/>
      <c r="H806" s="206"/>
      <c r="I806" s="206"/>
      <c r="J806" s="206"/>
      <c r="K806" s="280"/>
      <c r="L806" s="281" t="s">
        <v>76</v>
      </c>
      <c r="M806" s="206"/>
      <c r="N806" s="208"/>
      <c r="O806" s="278" t="s">
        <v>199</v>
      </c>
      <c r="P806" s="273"/>
      <c r="Q806" s="218"/>
      <c r="R806" s="218"/>
      <c r="S806" s="218"/>
      <c r="T806" s="218"/>
      <c r="U806" s="218"/>
      <c r="V806" s="218"/>
      <c r="W806" s="230"/>
      <c r="X806" s="278" t="s">
        <v>753</v>
      </c>
      <c r="Y806" s="218"/>
      <c r="Z806" s="218"/>
      <c r="AA806" s="218"/>
      <c r="AB806" s="209"/>
      <c r="AC806" s="26"/>
      <c r="AD806" s="139" t="e">
        <f>VLOOKUP(A803,'Payroll master 总表'!B:AY,33,FALSE)</f>
        <v>#REF!</v>
      </c>
      <c r="AE806" s="23" t="s">
        <v>82</v>
      </c>
      <c r="AF806" s="103"/>
      <c r="AG806" s="33"/>
    </row>
    <row r="807" spans="1:33" ht="18" customHeight="1">
      <c r="B807" s="54" t="s">
        <v>196</v>
      </c>
      <c r="C807" s="28"/>
      <c r="D807" s="28"/>
      <c r="E807" s="28"/>
      <c r="F807" s="28"/>
      <c r="G807" s="206"/>
      <c r="H807" s="206"/>
      <c r="I807" s="206"/>
      <c r="J807" s="206"/>
      <c r="K807" s="280"/>
      <c r="L807" s="282" t="e">
        <f>VLOOKUP(A803,'Payroll master 总表'!B:AY,18,FALSE)</f>
        <v>#REF!</v>
      </c>
      <c r="M807" s="206"/>
      <c r="N807" s="208"/>
      <c r="O807" s="283"/>
      <c r="P807" s="273"/>
      <c r="Q807" s="223"/>
      <c r="R807" s="987" t="e">
        <f>U804/26*L807</f>
        <v>#REF!</v>
      </c>
      <c r="S807" s="987"/>
      <c r="T807" s="284" t="s">
        <v>82</v>
      </c>
      <c r="U807" s="223"/>
      <c r="V807" s="223"/>
      <c r="W807" s="285"/>
      <c r="X807" s="278" t="s">
        <v>186</v>
      </c>
      <c r="Y807" s="218"/>
      <c r="Z807" s="218"/>
      <c r="AA807" s="218"/>
      <c r="AB807" s="209"/>
      <c r="AC807" s="26"/>
      <c r="AD807" s="139" t="e">
        <f>VLOOKUP(A803,'Payroll master 总表'!B:AY,37,FALSE)+'Payroll master 总表'!AM40</f>
        <v>#REF!</v>
      </c>
      <c r="AE807" s="23" t="s">
        <v>82</v>
      </c>
      <c r="AF807" s="103"/>
      <c r="AG807" s="33"/>
    </row>
    <row r="808" spans="1:33" ht="18" customHeight="1">
      <c r="B808" s="27" t="s">
        <v>528</v>
      </c>
      <c r="C808" s="28"/>
      <c r="D808" s="28"/>
      <c r="E808" s="28"/>
      <c r="F808" s="28"/>
      <c r="G808" s="206"/>
      <c r="H808" s="206"/>
      <c r="I808" s="206"/>
      <c r="J808" s="206"/>
      <c r="K808" s="280"/>
      <c r="L808" s="282" t="e">
        <f>VLOOKUP(A803,'Payroll master 总表'!B:AY,21,FALSE)</f>
        <v>#REF!</v>
      </c>
      <c r="M808" s="206"/>
      <c r="N808" s="208"/>
      <c r="O808" s="283"/>
      <c r="P808" s="273"/>
      <c r="Q808" s="223"/>
      <c r="R808" s="987" t="e">
        <f>VLOOKUP(A803,'Payroll master 总表'!B:AY,29,FALSE)</f>
        <v>#REF!</v>
      </c>
      <c r="S808" s="987"/>
      <c r="T808" s="284" t="s">
        <v>82</v>
      </c>
      <c r="U808" s="223"/>
      <c r="V808" s="223"/>
      <c r="W808" s="285"/>
      <c r="X808" s="278" t="s">
        <v>455</v>
      </c>
      <c r="Y808" s="218"/>
      <c r="Z808" s="218"/>
      <c r="AA808" s="218"/>
      <c r="AB808" s="209"/>
      <c r="AC808" s="26"/>
      <c r="AD808" s="139" t="e">
        <f>VLOOKUP(A803,'Payroll master 总表'!B:AY,32,FALSE)</f>
        <v>#REF!</v>
      </c>
      <c r="AE808" s="23" t="s">
        <v>82</v>
      </c>
      <c r="AF808" s="103"/>
      <c r="AG808" s="33"/>
    </row>
    <row r="809" spans="1:33" ht="18" customHeight="1">
      <c r="B809" s="58" t="s">
        <v>534</v>
      </c>
      <c r="C809" s="28"/>
      <c r="D809" s="28"/>
      <c r="E809" s="28"/>
      <c r="F809" s="28"/>
      <c r="G809" s="206"/>
      <c r="H809" s="206"/>
      <c r="I809" s="206"/>
      <c r="J809" s="206"/>
      <c r="K809" s="280"/>
      <c r="L809" s="282" t="e">
        <f>VLOOKUP(A803,'Payroll master 总表'!B:AY,20,FALSE)</f>
        <v>#REF!</v>
      </c>
      <c r="M809" s="206"/>
      <c r="N809" s="208"/>
      <c r="O809" s="283"/>
      <c r="P809" s="273"/>
      <c r="Q809" s="223"/>
      <c r="R809" s="987" t="e">
        <f>VLOOKUP(A803,'Payroll master 总表'!B:AY,27,FALSE)</f>
        <v>#REF!</v>
      </c>
      <c r="S809" s="987"/>
      <c r="T809" s="284" t="s">
        <v>82</v>
      </c>
      <c r="U809" s="223"/>
      <c r="V809" s="223"/>
      <c r="W809" s="285"/>
      <c r="X809" s="278" t="s">
        <v>189</v>
      </c>
      <c r="Y809" s="218"/>
      <c r="Z809" s="218"/>
      <c r="AA809" s="218"/>
      <c r="AB809" s="209"/>
      <c r="AC809" s="26"/>
      <c r="AD809" s="139" t="e">
        <f>VLOOKUP(A803,'Payroll master 总表'!B:AY,31,FALSE)</f>
        <v>#REF!</v>
      </c>
      <c r="AE809" s="23" t="s">
        <v>82</v>
      </c>
      <c r="AF809" s="103"/>
      <c r="AG809" s="33"/>
    </row>
    <row r="810" spans="1:33" ht="18" customHeight="1">
      <c r="B810" s="58" t="s">
        <v>195</v>
      </c>
      <c r="C810" s="28"/>
      <c r="D810" s="28"/>
      <c r="E810" s="28"/>
      <c r="F810" s="28"/>
      <c r="G810" s="206"/>
      <c r="H810" s="206"/>
      <c r="I810" s="206"/>
      <c r="J810" s="206"/>
      <c r="K810" s="280"/>
      <c r="L810" s="282" t="e">
        <f>VLOOKUP(A803,'Payroll master 总表'!B:AY,17,FALSE)</f>
        <v>#REF!</v>
      </c>
      <c r="M810" s="206"/>
      <c r="N810" s="208"/>
      <c r="O810" s="283"/>
      <c r="P810" s="273"/>
      <c r="Q810" s="223"/>
      <c r="R810" s="987" t="e">
        <f>U804/26*L810</f>
        <v>#REF!</v>
      </c>
      <c r="S810" s="987"/>
      <c r="T810" s="284" t="s">
        <v>82</v>
      </c>
      <c r="U810" s="223"/>
      <c r="V810" s="223"/>
      <c r="W810" s="285"/>
      <c r="X810" s="278" t="s">
        <v>188</v>
      </c>
      <c r="Y810" s="218"/>
      <c r="Z810" s="218"/>
      <c r="AA810" s="218"/>
      <c r="AB810" s="209"/>
      <c r="AC810" s="26"/>
      <c r="AD810" s="139" t="e">
        <f>VLOOKUP(A803,'Payroll master 总表'!B:AY,36,FALSE)</f>
        <v>#REF!</v>
      </c>
      <c r="AE810" s="23" t="s">
        <v>82</v>
      </c>
      <c r="AF810" s="103"/>
      <c r="AG810" s="33"/>
    </row>
    <row r="811" spans="1:33" ht="18" customHeight="1">
      <c r="B811" s="27" t="s">
        <v>179</v>
      </c>
      <c r="C811" s="28"/>
      <c r="D811" s="28"/>
      <c r="E811" s="28"/>
      <c r="F811" s="28"/>
      <c r="G811" s="218"/>
      <c r="H811" s="218"/>
      <c r="I811" s="218"/>
      <c r="J811" s="206"/>
      <c r="K811" s="280"/>
      <c r="L811" s="286"/>
      <c r="M811" s="206"/>
      <c r="N811" s="208"/>
      <c r="O811" s="283"/>
      <c r="P811" s="273"/>
      <c r="Q811" s="223"/>
      <c r="R811" s="987" t="e">
        <f>SUM(R807:S810)</f>
        <v>#REF!</v>
      </c>
      <c r="S811" s="987"/>
      <c r="T811" s="284" t="s">
        <v>82</v>
      </c>
      <c r="U811" s="223"/>
      <c r="V811" s="223"/>
      <c r="W811" s="285"/>
      <c r="X811" s="278" t="s">
        <v>190</v>
      </c>
      <c r="Y811" s="218"/>
      <c r="Z811" s="218"/>
      <c r="AA811" s="218"/>
      <c r="AB811" s="209"/>
      <c r="AC811" s="988" t="e">
        <f>R811+R813+R814+R815+AD803+AD804+AD805+AD806+AD807+AD808+AD809+AD810</f>
        <v>#REF!</v>
      </c>
      <c r="AD811" s="989"/>
      <c r="AF811" s="103"/>
      <c r="AG811" s="33"/>
    </row>
    <row r="812" spans="1:33" ht="18" customHeight="1">
      <c r="B812" s="58" t="s">
        <v>197</v>
      </c>
      <c r="C812" s="28"/>
      <c r="D812" s="28"/>
      <c r="E812" s="28"/>
      <c r="F812" s="28"/>
      <c r="G812" s="206"/>
      <c r="H812" s="206"/>
      <c r="I812" s="206"/>
      <c r="J812" s="206"/>
      <c r="K812" s="280"/>
      <c r="L812" s="287" t="s">
        <v>77</v>
      </c>
      <c r="M812" s="288"/>
      <c r="N812" s="211"/>
      <c r="O812" s="278" t="s">
        <v>199</v>
      </c>
      <c r="P812" s="210"/>
      <c r="Q812" s="210"/>
      <c r="R812" s="210"/>
      <c r="S812" s="210"/>
      <c r="T812" s="210"/>
      <c r="U812" s="210"/>
      <c r="V812" s="210"/>
      <c r="W812" s="289"/>
      <c r="X812" s="278" t="s">
        <v>433</v>
      </c>
      <c r="Y812" s="218"/>
      <c r="Z812" s="230"/>
      <c r="AA812" s="290"/>
      <c r="AB812" s="228"/>
      <c r="AC812" s="135" t="e">
        <f>VLOOKUP(A803,'Payroll master 总表'!B:AY,45,FALSE)</f>
        <v>#REF!</v>
      </c>
      <c r="AE812" s="61"/>
      <c r="AF812" s="245"/>
      <c r="AG812" s="33"/>
    </row>
    <row r="813" spans="1:33" ht="18" customHeight="1">
      <c r="B813" s="58" t="s">
        <v>180</v>
      </c>
      <c r="C813" s="28"/>
      <c r="D813" s="28"/>
      <c r="E813" s="28"/>
      <c r="F813" s="28"/>
      <c r="G813" s="206"/>
      <c r="H813" s="206"/>
      <c r="I813" s="206"/>
      <c r="J813" s="206"/>
      <c r="K813" s="280"/>
      <c r="L813" s="282" t="e">
        <f>VLOOKUP(A803,'Payroll master 总表'!B:AY,19,FALSE)</f>
        <v>#REF!</v>
      </c>
      <c r="M813" s="206"/>
      <c r="N813" s="208"/>
      <c r="O813" s="283"/>
      <c r="P813" s="273"/>
      <c r="Q813" s="224"/>
      <c r="R813" s="990" t="e">
        <f>VLOOKUP(A803,'Payroll master 总表'!B:AY,26,FALSE)</f>
        <v>#REF!</v>
      </c>
      <c r="S813" s="990"/>
      <c r="T813" s="224" t="s">
        <v>82</v>
      </c>
      <c r="U813" s="224"/>
      <c r="V813" s="224"/>
      <c r="W813" s="228"/>
      <c r="X813" s="278" t="s">
        <v>861</v>
      </c>
      <c r="Y813" s="218"/>
      <c r="Z813" s="230"/>
      <c r="AB813" s="224"/>
      <c r="AD813" s="57"/>
      <c r="AE813" s="999" t="e">
        <f>VLOOKUP(A803,'Payroll master 总表'!B:AY,42,FALSE)</f>
        <v>#REF!</v>
      </c>
      <c r="AF813" s="1000"/>
      <c r="AG813" s="33"/>
    </row>
    <row r="814" spans="1:33" ht="18" customHeight="1">
      <c r="B814" s="58" t="s">
        <v>181</v>
      </c>
      <c r="C814" s="28"/>
      <c r="D814" s="28"/>
      <c r="E814" s="28"/>
      <c r="F814" s="28"/>
      <c r="G814" s="206"/>
      <c r="H814" s="206"/>
      <c r="I814" s="206"/>
      <c r="J814" s="206"/>
      <c r="K814" s="280"/>
      <c r="L814" s="282" t="e">
        <f>VLOOKUP(A803,'Payroll master 总表'!B:AY,22,FALSE)</f>
        <v>#REF!</v>
      </c>
      <c r="M814" s="206"/>
      <c r="N814" s="208"/>
      <c r="O814" s="283"/>
      <c r="P814" s="273"/>
      <c r="Q814" s="224"/>
      <c r="R814" s="990" t="e">
        <f>VLOOKUP(A803,'Payroll master 总表'!B:AY,28,FALSE)</f>
        <v>#REF!</v>
      </c>
      <c r="S814" s="990"/>
      <c r="T814" s="224" t="s">
        <v>82</v>
      </c>
      <c r="U814" s="224"/>
      <c r="V814" s="224"/>
      <c r="W814" s="228"/>
      <c r="X814" s="291" t="s">
        <v>244</v>
      </c>
      <c r="Y814" s="218"/>
      <c r="Z814" s="218"/>
      <c r="AA814" s="230"/>
      <c r="AB814" s="229"/>
      <c r="AC814" s="76"/>
      <c r="AD814" s="57" t="e">
        <f>VLOOKUP(A803,'Payroll master 总表'!B:AY,44,FALSE)</f>
        <v>#REF!</v>
      </c>
      <c r="AE814" s="541"/>
      <c r="AF814" s="542"/>
      <c r="AG814" s="33"/>
    </row>
    <row r="815" spans="1:33" ht="18" customHeight="1">
      <c r="B815" s="59" t="s">
        <v>182</v>
      </c>
      <c r="C815" s="56"/>
      <c r="D815" s="56"/>
      <c r="E815" s="56"/>
      <c r="F815" s="56"/>
      <c r="G815" s="219"/>
      <c r="H815" s="219"/>
      <c r="I815" s="219"/>
      <c r="J815" s="219"/>
      <c r="K815" s="292"/>
      <c r="L815" s="293" t="e">
        <f>VLOOKUP(A803,'Payroll master 总表'!B:AY,23,FALSE)</f>
        <v>#REF!</v>
      </c>
      <c r="M815" s="219"/>
      <c r="N815" s="212"/>
      <c r="O815" s="294"/>
      <c r="P815" s="295"/>
      <c r="Q815" s="225"/>
      <c r="R815" s="981" t="e">
        <f>VLOOKUP(A803,'Payroll master 总表'!B:AY,30,FALSE)</f>
        <v>#REF!</v>
      </c>
      <c r="S815" s="981"/>
      <c r="T815" s="225" t="s">
        <v>82</v>
      </c>
      <c r="U815" s="225"/>
      <c r="V815" s="225"/>
      <c r="W815" s="225"/>
      <c r="X815" s="278" t="s">
        <v>194</v>
      </c>
      <c r="Y815" s="218"/>
      <c r="Z815" s="218"/>
      <c r="AA815" s="218"/>
      <c r="AB815" s="230"/>
      <c r="AC815" s="26"/>
      <c r="AD815" s="57" t="e">
        <f>AE813+AD814</f>
        <v>#REF!</v>
      </c>
      <c r="AE815" s="49"/>
      <c r="AF815" s="73"/>
      <c r="AG815" s="33"/>
    </row>
    <row r="816" spans="1:33" ht="18" customHeight="1">
      <c r="B816" s="29"/>
      <c r="C816" s="30"/>
      <c r="D816" s="31"/>
      <c r="E816" s="30"/>
      <c r="F816" s="32"/>
      <c r="G816" s="220"/>
      <c r="H816" s="220"/>
      <c r="I816" s="220"/>
      <c r="J816" s="220"/>
      <c r="S816" s="220"/>
      <c r="T816" s="220"/>
      <c r="U816" s="220"/>
      <c r="X816" s="297" t="s">
        <v>191</v>
      </c>
      <c r="Y816" s="218"/>
      <c r="Z816" s="218"/>
      <c r="AA816" s="218"/>
      <c r="AB816" s="230"/>
      <c r="AC816" s="982" t="e">
        <f>ROUND((AC811-AD815-AC812),2)</f>
        <v>#REF!</v>
      </c>
      <c r="AD816" s="983"/>
      <c r="AE816" s="49"/>
      <c r="AF816" s="73"/>
      <c r="AG816" s="33"/>
    </row>
    <row r="817" spans="1:64" ht="18" customHeight="1">
      <c r="B817" s="35" t="s">
        <v>78</v>
      </c>
      <c r="C817" s="36"/>
      <c r="D817" s="36"/>
      <c r="E817" s="36"/>
      <c r="F817" s="36"/>
      <c r="G817" s="221"/>
      <c r="H817" s="221"/>
      <c r="I817" s="220"/>
      <c r="J817" s="220"/>
      <c r="S817" s="220"/>
      <c r="T817" s="220"/>
      <c r="U817" s="220"/>
      <c r="X817" s="298" t="s">
        <v>432</v>
      </c>
      <c r="Y817" s="299"/>
      <c r="Z817" s="280"/>
      <c r="AA817" s="206"/>
      <c r="AB817" s="231"/>
      <c r="AC817" s="63" t="e">
        <f>INT(AC816)</f>
        <v>#REF!</v>
      </c>
      <c r="AE817" s="62"/>
      <c r="AF817" s="80"/>
      <c r="AG817" s="33"/>
    </row>
    <row r="818" spans="1:64" ht="18" customHeight="1">
      <c r="B818" s="37"/>
      <c r="C818" s="38"/>
      <c r="D818" s="39"/>
      <c r="E818" s="38"/>
      <c r="F818" s="38"/>
      <c r="G818" s="202"/>
      <c r="H818" s="202"/>
      <c r="I818" s="220"/>
      <c r="J818" s="220"/>
      <c r="S818" s="220"/>
      <c r="T818" s="220"/>
      <c r="U818" s="220"/>
      <c r="X818" s="300" t="s">
        <v>192</v>
      </c>
      <c r="Y818" s="301"/>
      <c r="Z818" s="302"/>
      <c r="AA818" s="219"/>
      <c r="AB818" s="232"/>
      <c r="AC818" s="77" t="e">
        <f>ROUND((MOD(AC816,1)*4000),-2)</f>
        <v>#REF!</v>
      </c>
      <c r="AD818" s="45"/>
      <c r="AE818" s="45"/>
      <c r="AF818" s="81"/>
      <c r="AG818" s="33"/>
    </row>
    <row r="819" spans="1:64" ht="18" customHeight="1">
      <c r="B819" s="29"/>
      <c r="C819" s="30"/>
      <c r="D819" s="31"/>
      <c r="E819" s="30"/>
      <c r="F819" s="30"/>
      <c r="G819" s="220"/>
      <c r="H819" s="220"/>
      <c r="I819" s="220"/>
      <c r="J819" s="220"/>
      <c r="S819" s="220"/>
      <c r="T819" s="220"/>
      <c r="U819" s="220"/>
      <c r="Y819" s="221"/>
      <c r="Z819" s="303"/>
      <c r="AB819" s="233"/>
      <c r="AD819" s="82"/>
      <c r="AE819" s="82"/>
      <c r="AF819" s="84"/>
      <c r="AG819" s="33"/>
    </row>
    <row r="820" spans="1:64" ht="18" customHeight="1">
      <c r="B820" s="40" t="s">
        <v>79</v>
      </c>
      <c r="C820" s="41"/>
      <c r="D820" s="41"/>
      <c r="E820" s="41"/>
      <c r="AF820" s="101"/>
      <c r="AG820" s="33"/>
    </row>
    <row r="821" spans="1:64" s="10" customFormat="1" ht="18" customHeight="1">
      <c r="B821" s="237">
        <v>1</v>
      </c>
      <c r="C821" s="236">
        <v>2</v>
      </c>
      <c r="D821" s="236">
        <v>3</v>
      </c>
      <c r="E821" s="236">
        <v>4</v>
      </c>
      <c r="F821" s="670">
        <v>5</v>
      </c>
      <c r="G821" s="669">
        <v>6</v>
      </c>
      <c r="H821" s="237">
        <v>7</v>
      </c>
      <c r="I821" s="237">
        <v>8</v>
      </c>
      <c r="J821" s="670">
        <v>9</v>
      </c>
      <c r="K821" s="236">
        <v>10</v>
      </c>
      <c r="L821" s="236">
        <v>11</v>
      </c>
      <c r="M821" s="670">
        <v>12</v>
      </c>
      <c r="N821" s="669">
        <v>13</v>
      </c>
      <c r="O821" s="236">
        <v>14</v>
      </c>
      <c r="P821" s="237">
        <v>15</v>
      </c>
      <c r="Q821" s="236">
        <v>16</v>
      </c>
      <c r="R821" s="236">
        <v>17</v>
      </c>
      <c r="S821" s="236">
        <v>18</v>
      </c>
      <c r="T821" s="670">
        <v>19</v>
      </c>
      <c r="U821" s="669">
        <v>20</v>
      </c>
      <c r="V821" s="236">
        <v>21</v>
      </c>
      <c r="W821" s="237">
        <v>22</v>
      </c>
      <c r="X821" s="236">
        <v>23</v>
      </c>
      <c r="Y821" s="237">
        <v>24</v>
      </c>
      <c r="Z821" s="236">
        <v>25</v>
      </c>
      <c r="AA821" s="670">
        <v>26</v>
      </c>
      <c r="AB821" s="697">
        <v>27</v>
      </c>
      <c r="AC821" s="670">
        <v>28</v>
      </c>
      <c r="AD821" s="237">
        <v>29</v>
      </c>
      <c r="AE821" s="236">
        <v>30</v>
      </c>
      <c r="AF821" s="236">
        <v>31</v>
      </c>
      <c r="AG821" s="11"/>
      <c r="AH821" s="11"/>
      <c r="AI821" s="11"/>
      <c r="AJ821" s="11"/>
      <c r="AK821" s="11"/>
      <c r="AL821" s="11"/>
      <c r="AM821" s="11"/>
      <c r="AN821" s="11"/>
      <c r="AO821" s="11"/>
      <c r="AP821" s="11"/>
      <c r="AQ821" s="11"/>
      <c r="AR821" s="11"/>
      <c r="AS821" s="11"/>
      <c r="AT821" s="11"/>
      <c r="AU821" s="11"/>
      <c r="AV821" s="11"/>
      <c r="AW821" s="11"/>
      <c r="AX821" s="11"/>
      <c r="AY821" s="11"/>
      <c r="AZ821" s="11"/>
      <c r="BA821" s="11"/>
      <c r="BB821" s="11"/>
      <c r="BC821" s="11"/>
      <c r="BD821" s="11"/>
      <c r="BE821" s="11"/>
      <c r="BF821" s="11"/>
      <c r="BG821" s="11"/>
      <c r="BH821" s="11"/>
      <c r="BI821" s="11"/>
      <c r="BJ821" s="11"/>
      <c r="BK821" s="11"/>
      <c r="BL821" s="11"/>
    </row>
    <row r="822" spans="1:64" ht="18" customHeight="1">
      <c r="B822" s="48" t="e">
        <f>VLOOKUP(A803,#REF!,276,FALSE)</f>
        <v>#REF!</v>
      </c>
      <c r="C822" s="48" t="e">
        <f>VLOOKUP(A803,#REF!,278,FALSE)</f>
        <v>#REF!</v>
      </c>
      <c r="D822" s="48" t="e">
        <f>VLOOKUP(A803,#REF!,280,FALSE)</f>
        <v>#REF!</v>
      </c>
      <c r="E822" s="48" t="e">
        <f>VLOOKUP(A803,#REF!,282,FALSE)</f>
        <v>#REF!</v>
      </c>
      <c r="F822" s="48" t="e">
        <f>VLOOKUP(A803,#REF!,284,FALSE)</f>
        <v>#REF!</v>
      </c>
      <c r="G822" s="48" t="e">
        <f>VLOOKUP(A803,#REF!,286,FALSE)</f>
        <v>#REF!</v>
      </c>
      <c r="H822" s="48" t="e">
        <f>VLOOKUP(A803,#REF!,288,FALSE)</f>
        <v>#REF!</v>
      </c>
      <c r="I822" s="48" t="e">
        <f>VLOOKUP(A803,#REF!,290,FALSE)</f>
        <v>#REF!</v>
      </c>
      <c r="J822" s="48" t="e">
        <f>VLOOKUP(A803,#REF!,292,FALSE)</f>
        <v>#REF!</v>
      </c>
      <c r="K822" s="48" t="e">
        <f>VLOOKUP(A803,#REF!,294,FALSE)</f>
        <v>#REF!</v>
      </c>
      <c r="L822" s="48" t="e">
        <f>VLOOKUP(A803,#REF!,296,FALSE)</f>
        <v>#REF!</v>
      </c>
      <c r="M822" s="48" t="e">
        <f>VLOOKUP(A803,#REF!,298,FALSE)</f>
        <v>#REF!</v>
      </c>
      <c r="N822" s="48" t="e">
        <f>VLOOKUP(A803,#REF!,300,FALSE)</f>
        <v>#REF!</v>
      </c>
      <c r="O822" s="48" t="e">
        <f>VLOOKUP(A803,#REF!,302,FALSE)</f>
        <v>#REF!</v>
      </c>
      <c r="P822" s="48" t="e">
        <f>VLOOKUP(A803,#REF!,304,FALSE)</f>
        <v>#REF!</v>
      </c>
      <c r="Q822" s="48" t="e">
        <f>VLOOKUP(A803,#REF!,306,FALSE)</f>
        <v>#REF!</v>
      </c>
      <c r="R822" s="48" t="e">
        <f>VLOOKUP(A803,#REF!,308,FALSE)</f>
        <v>#REF!</v>
      </c>
      <c r="S822" s="48" t="e">
        <f>VLOOKUP(A803,#REF!,310,FALSE)</f>
        <v>#REF!</v>
      </c>
      <c r="T822" s="48" t="e">
        <f>VLOOKUP(A803,#REF!,312,FALSE)</f>
        <v>#REF!</v>
      </c>
      <c r="U822" s="48" t="e">
        <f>VLOOKUP(A803,#REF!,314,FALSE)</f>
        <v>#REF!</v>
      </c>
      <c r="V822" s="48" t="e">
        <f>VLOOKUP(A803,#REF!,316,FALSE)</f>
        <v>#REF!</v>
      </c>
      <c r="W822" s="48" t="e">
        <f>VLOOKUP(A803,#REF!,318,FALSE)</f>
        <v>#REF!</v>
      </c>
      <c r="X822" s="48" t="e">
        <f>VLOOKUP(A803,#REF!,320,FALSE)</f>
        <v>#REF!</v>
      </c>
      <c r="Y822" s="48" t="e">
        <f>VLOOKUP(A803,#REF!,322,FALSE)</f>
        <v>#REF!</v>
      </c>
      <c r="Z822" s="48" t="e">
        <f>VLOOKUP(A803,#REF!,324,FALSE)</f>
        <v>#REF!</v>
      </c>
      <c r="AA822" s="48" t="e">
        <f>VLOOKUP(A803,#REF!,326,FALSE)</f>
        <v>#REF!</v>
      </c>
      <c r="AB822" s="48" t="e">
        <f>VLOOKUP(A803,#REF!,328,FALSE)</f>
        <v>#REF!</v>
      </c>
      <c r="AC822" s="48" t="e">
        <f>VLOOKUP(A803,#REF!,330,FALSE)</f>
        <v>#REF!</v>
      </c>
      <c r="AD822" s="48" t="e">
        <f>VLOOKUP(A803,#REF!,332,FALSE)</f>
        <v>#REF!</v>
      </c>
      <c r="AE822" s="48" t="e">
        <f>VLOOKUP(A803,#REF!,334,FALSE)</f>
        <v>#REF!</v>
      </c>
      <c r="AF822" s="48" t="e">
        <f>VLOOKUP(A803,#REF!,336,FALSE)</f>
        <v>#REF!</v>
      </c>
      <c r="AG822" s="33"/>
    </row>
    <row r="823" spans="1:64" s="116" customFormat="1" ht="18" customHeight="1">
      <c r="B823" s="48" t="e">
        <f>VLOOKUP(A803,#REF!,53,FALSE)</f>
        <v>#REF!</v>
      </c>
      <c r="C823" s="48" t="e">
        <f>VLOOKUP(A803,#REF!,54,FALSE)</f>
        <v>#REF!</v>
      </c>
      <c r="D823" s="48" t="e">
        <f>VLOOKUP(A803,#REF!,55,FALSE)</f>
        <v>#REF!</v>
      </c>
      <c r="E823" s="48" t="e">
        <f>VLOOKUP(A803,#REF!,56,FALSE)</f>
        <v>#REF!</v>
      </c>
      <c r="F823" s="48" t="e">
        <f>VLOOKUP(A803,#REF!,57,FALSE)</f>
        <v>#REF!</v>
      </c>
      <c r="G823" s="48" t="e">
        <f>VLOOKUP(A803,#REF!,58,FALSE)</f>
        <v>#REF!</v>
      </c>
      <c r="H823" s="48" t="e">
        <f>VLOOKUP(A803,#REF!,59,FALSE)</f>
        <v>#REF!</v>
      </c>
      <c r="I823" s="48" t="e">
        <f>VLOOKUP(A803,#REF!,60,FALSE)</f>
        <v>#REF!</v>
      </c>
      <c r="J823" s="48" t="e">
        <f>VLOOKUP(A803,#REF!,61,FALSE)</f>
        <v>#REF!</v>
      </c>
      <c r="K823" s="48" t="e">
        <f>VLOOKUP(A803,#REF!,62,FALSE)</f>
        <v>#REF!</v>
      </c>
      <c r="L823" s="48" t="e">
        <f>VLOOKUP(A803,#REF!,63,FALSE)</f>
        <v>#REF!</v>
      </c>
      <c r="M823" s="48" t="e">
        <f>VLOOKUP(A803,#REF!,64,FALSE)</f>
        <v>#REF!</v>
      </c>
      <c r="N823" s="48" t="e">
        <f>VLOOKUP(A803,#REF!,65,FALSE)</f>
        <v>#REF!</v>
      </c>
      <c r="O823" s="48" t="e">
        <f>VLOOKUP(A803,#REF!,66,FALSE)</f>
        <v>#REF!</v>
      </c>
      <c r="P823" s="48" t="e">
        <f>VLOOKUP(A803,#REF!,67,FALSE)</f>
        <v>#REF!</v>
      </c>
      <c r="Q823" s="48" t="e">
        <f>VLOOKUP(A803,#REF!,68,FALSE)</f>
        <v>#REF!</v>
      </c>
      <c r="R823" s="48" t="e">
        <f>VLOOKUP(A803,#REF!,69,FALSE)</f>
        <v>#REF!</v>
      </c>
      <c r="S823" s="48" t="e">
        <f>VLOOKUP(A803,#REF!,70,FALSE)</f>
        <v>#REF!</v>
      </c>
      <c r="T823" s="48" t="e">
        <f>VLOOKUP(A803,#REF!,71,FALSE)</f>
        <v>#REF!</v>
      </c>
      <c r="U823" s="48" t="e">
        <f>VLOOKUP(A803,#REF!,72,FALSE)</f>
        <v>#REF!</v>
      </c>
      <c r="V823" s="48" t="e">
        <f>VLOOKUP(A803,#REF!,73,FALSE)</f>
        <v>#REF!</v>
      </c>
      <c r="W823" s="48" t="e">
        <f>VLOOKUP(A803,#REF!,74,FALSE)</f>
        <v>#REF!</v>
      </c>
      <c r="X823" s="48" t="e">
        <f>VLOOKUP(A803,#REF!,75,FALSE)</f>
        <v>#REF!</v>
      </c>
      <c r="Y823" s="48" t="e">
        <f>VLOOKUP(A803,#REF!,76,FALSE)</f>
        <v>#REF!</v>
      </c>
      <c r="Z823" s="48" t="e">
        <f>VLOOKUP(A803,#REF!,77,FALSE)</f>
        <v>#REF!</v>
      </c>
      <c r="AA823" s="48" t="e">
        <f>VLOOKUP(A803,#REF!,78,FALSE)</f>
        <v>#REF!</v>
      </c>
      <c r="AB823" s="48" t="e">
        <f>VLOOKUP(A803,#REF!,79,FALSE)</f>
        <v>#REF!</v>
      </c>
      <c r="AC823" s="48" t="e">
        <f>VLOOKUP(A803,#REF!,80,FALSE)</f>
        <v>#REF!</v>
      </c>
      <c r="AD823" s="48" t="e">
        <f>VLOOKUP(A803,#REF!,81,FALSE)</f>
        <v>#REF!</v>
      </c>
      <c r="AE823" s="48" t="e">
        <f>VLOOKUP(A803,#REF!,82,FALSE)</f>
        <v>#REF!</v>
      </c>
      <c r="AF823" s="48" t="e">
        <f>VLOOKUP(A803,#REF!,83,FALSE)</f>
        <v>#REF!</v>
      </c>
      <c r="AG823" s="117"/>
      <c r="AH823" s="117"/>
      <c r="AI823" s="117"/>
      <c r="AJ823" s="117"/>
      <c r="AK823" s="117"/>
      <c r="AL823" s="117"/>
      <c r="AM823" s="117"/>
      <c r="AN823" s="117"/>
      <c r="AO823" s="117"/>
      <c r="AP823" s="117"/>
      <c r="AQ823" s="117"/>
      <c r="AR823" s="117"/>
      <c r="AS823" s="117"/>
      <c r="AT823" s="117"/>
      <c r="AU823" s="117"/>
      <c r="AV823" s="117"/>
      <c r="AW823" s="117"/>
      <c r="AX823" s="117"/>
      <c r="AY823" s="117"/>
      <c r="AZ823" s="117"/>
      <c r="BA823" s="117"/>
      <c r="BB823" s="117"/>
      <c r="BC823" s="117"/>
      <c r="BD823" s="117"/>
      <c r="BE823" s="117"/>
      <c r="BF823" s="117"/>
      <c r="BG823" s="117"/>
      <c r="BH823" s="117"/>
      <c r="BI823" s="117"/>
      <c r="BJ823" s="117"/>
      <c r="BK823" s="117"/>
      <c r="BL823" s="117"/>
    </row>
    <row r="824" spans="1:64" ht="18" customHeight="1">
      <c r="B824" s="48" t="e">
        <f>VLOOKUP(A803,#REF!,277,FALSE)</f>
        <v>#REF!</v>
      </c>
      <c r="C824" s="48" t="e">
        <f>VLOOKUP(A803,#REF!,279,FALSE)</f>
        <v>#REF!</v>
      </c>
      <c r="D824" s="48" t="e">
        <f>VLOOKUP(A803,#REF!,281,FALSE)</f>
        <v>#REF!</v>
      </c>
      <c r="E824" s="48" t="e">
        <f>VLOOKUP(A803,#REF!,283,FALSE)</f>
        <v>#REF!</v>
      </c>
      <c r="F824" s="48" t="e">
        <f>VLOOKUP(A803,#REF!,285,FALSE)</f>
        <v>#REF!</v>
      </c>
      <c r="G824" s="48" t="e">
        <f>VLOOKUP(A803,#REF!,287,FALSE)</f>
        <v>#REF!</v>
      </c>
      <c r="H824" s="48" t="e">
        <f>VLOOKUP(A803,#REF!,289,FALSE)</f>
        <v>#REF!</v>
      </c>
      <c r="I824" s="48" t="e">
        <f>VLOOKUP(A803,#REF!,291,FALSE)</f>
        <v>#REF!</v>
      </c>
      <c r="J824" s="48" t="e">
        <f>VLOOKUP(A803,#REF!,293,FALSE)</f>
        <v>#REF!</v>
      </c>
      <c r="K824" s="48" t="e">
        <f>VLOOKUP(A803,#REF!,295,FALSE)</f>
        <v>#REF!</v>
      </c>
      <c r="L824" s="48" t="e">
        <f>VLOOKUP(A803,#REF!,297,FALSE)</f>
        <v>#REF!</v>
      </c>
      <c r="M824" s="48" t="e">
        <f>VLOOKUP(A803,#REF!,299,FALSE)</f>
        <v>#REF!</v>
      </c>
      <c r="N824" s="48" t="e">
        <f>VLOOKUP(A803,#REF!,301,FALSE)</f>
        <v>#REF!</v>
      </c>
      <c r="O824" s="48" t="e">
        <f>VLOOKUP(A803,#REF!,303,FALSE)</f>
        <v>#REF!</v>
      </c>
      <c r="P824" s="48" t="e">
        <f>VLOOKUP(A803,#REF!,305,FALSE)</f>
        <v>#REF!</v>
      </c>
      <c r="Q824" s="48" t="e">
        <f>VLOOKUP(A803,#REF!,307,FALSE)</f>
        <v>#REF!</v>
      </c>
      <c r="R824" s="48" t="e">
        <f>VLOOKUP(A803,#REF!,309,FALSE)</f>
        <v>#REF!</v>
      </c>
      <c r="S824" s="48" t="e">
        <f>VLOOKUP(A803,#REF!,311,FALSE)</f>
        <v>#REF!</v>
      </c>
      <c r="T824" s="48" t="e">
        <f>VLOOKUP(A803,#REF!,313,FALSE)</f>
        <v>#REF!</v>
      </c>
      <c r="U824" s="48" t="e">
        <f>VLOOKUP(A803,#REF!,315,FALSE)</f>
        <v>#REF!</v>
      </c>
      <c r="V824" s="48" t="e">
        <f>VLOOKUP(A803,#REF!,317,FALSE)</f>
        <v>#REF!</v>
      </c>
      <c r="W824" s="48" t="e">
        <f>VLOOKUP(A803,#REF!,319,FALSE)</f>
        <v>#REF!</v>
      </c>
      <c r="X824" s="48" t="e">
        <f>VLOOKUP(A803,#REF!,321,FALSE)</f>
        <v>#REF!</v>
      </c>
      <c r="Y824" s="48" t="e">
        <f>VLOOKUP(A803,#REF!,323,FALSE)</f>
        <v>#REF!</v>
      </c>
      <c r="Z824" s="48" t="e">
        <f>VLOOKUP(A803,#REF!,325,FALSE)</f>
        <v>#REF!</v>
      </c>
      <c r="AA824" s="48" t="e">
        <f>VLOOKUP(A803,#REF!,327,FALSE)</f>
        <v>#REF!</v>
      </c>
      <c r="AB824" s="48" t="e">
        <f>VLOOKUP(A803,#REF!,329,FALSE)</f>
        <v>#REF!</v>
      </c>
      <c r="AC824" s="48" t="e">
        <f>VLOOKUP(A803,#REF!,331,FALSE)</f>
        <v>#REF!</v>
      </c>
      <c r="AD824" s="48" t="e">
        <f>VLOOKUP(A803,#REF!,333,FALSE)</f>
        <v>#REF!</v>
      </c>
      <c r="AE824" s="48" t="e">
        <f>VLOOKUP(A803,#REF!,335,FALSE)</f>
        <v>#REF!</v>
      </c>
      <c r="AF824" s="48" t="e">
        <f>VLOOKUP(A803,#REF!,337,FALSE)</f>
        <v>#REF!</v>
      </c>
      <c r="AG824" s="33"/>
    </row>
    <row r="825" spans="1:64" s="140" customFormat="1" ht="18" customHeight="1">
      <c r="B825" s="980"/>
      <c r="C825" s="980"/>
      <c r="D825" s="980"/>
      <c r="E825" s="980"/>
      <c r="F825" s="980"/>
      <c r="G825" s="980"/>
      <c r="H825" s="980"/>
      <c r="I825" s="980"/>
      <c r="J825" s="980"/>
      <c r="K825" s="980"/>
      <c r="L825" s="980"/>
      <c r="M825" s="980"/>
      <c r="N825" s="980"/>
      <c r="O825" s="980"/>
      <c r="P825" s="980"/>
      <c r="Q825" s="980"/>
      <c r="R825" s="980"/>
      <c r="S825" s="980"/>
      <c r="T825" s="980"/>
      <c r="U825" s="980"/>
      <c r="V825" s="980"/>
      <c r="W825" s="980"/>
      <c r="X825" s="980"/>
      <c r="Y825" s="980"/>
      <c r="Z825" s="980"/>
      <c r="AA825" s="980"/>
      <c r="AB825" s="980"/>
      <c r="AC825" s="980"/>
      <c r="AD825" s="980"/>
      <c r="AE825" s="980"/>
      <c r="AF825" s="980"/>
      <c r="AG825" s="33"/>
      <c r="AH825" s="33"/>
      <c r="AI825" s="33"/>
      <c r="AJ825" s="33"/>
      <c r="AK825" s="33"/>
      <c r="AL825" s="33"/>
      <c r="AM825" s="33"/>
      <c r="AN825" s="33"/>
      <c r="AO825" s="33"/>
      <c r="AP825" s="33"/>
      <c r="AQ825" s="33"/>
      <c r="AR825" s="33"/>
      <c r="AS825" s="33"/>
      <c r="AT825" s="33"/>
      <c r="AU825" s="33"/>
      <c r="AV825" s="33"/>
      <c r="AW825" s="33"/>
      <c r="AX825" s="33"/>
      <c r="AY825" s="33"/>
      <c r="AZ825" s="33"/>
      <c r="BA825" s="33"/>
      <c r="BB825" s="33"/>
      <c r="BC825" s="33"/>
      <c r="BD825" s="33"/>
      <c r="BE825" s="33"/>
      <c r="BF825" s="33"/>
      <c r="BG825" s="33"/>
      <c r="BH825" s="33"/>
      <c r="BI825" s="33"/>
      <c r="BJ825" s="33"/>
      <c r="BK825" s="33"/>
      <c r="BL825" s="33"/>
    </row>
    <row r="826" spans="1:64" ht="18" customHeight="1">
      <c r="B826" s="880" t="s">
        <v>826</v>
      </c>
      <c r="C826" s="880"/>
      <c r="D826" s="880"/>
      <c r="E826" s="880"/>
      <c r="F826" s="880"/>
      <c r="G826" s="880"/>
      <c r="H826" s="880"/>
      <c r="I826" s="880"/>
      <c r="J826" s="880"/>
      <c r="K826" s="880"/>
      <c r="L826" s="880"/>
      <c r="M826" s="880"/>
      <c r="N826" s="880"/>
      <c r="O826" s="880"/>
      <c r="P826" s="880"/>
      <c r="Q826" s="880"/>
      <c r="R826" s="880"/>
      <c r="S826" s="880"/>
      <c r="T826" s="880"/>
      <c r="U826" s="880"/>
      <c r="V826" s="880"/>
      <c r="W826" s="880"/>
      <c r="X826" s="880"/>
      <c r="Y826" s="880"/>
      <c r="Z826" s="880"/>
      <c r="AA826" s="880"/>
      <c r="AB826" s="880"/>
      <c r="AC826" s="880"/>
      <c r="AD826" s="880"/>
      <c r="AE826" s="880"/>
      <c r="AF826" s="880"/>
      <c r="AG826" s="33"/>
    </row>
    <row r="827" spans="1:64" ht="18" customHeight="1">
      <c r="B827" s="15" t="s">
        <v>80</v>
      </c>
      <c r="C827" s="16"/>
      <c r="D827" s="16"/>
      <c r="E827" s="16"/>
      <c r="F827" s="16"/>
      <c r="G827" s="216"/>
      <c r="H827" s="201"/>
      <c r="I827" s="201"/>
      <c r="J827" s="201"/>
      <c r="K827" s="202"/>
      <c r="L827" s="201"/>
      <c r="M827" s="201"/>
      <c r="N827" s="201"/>
      <c r="O827" s="270"/>
      <c r="P827" s="270"/>
      <c r="Q827" s="201"/>
      <c r="R827" s="201"/>
      <c r="S827" s="201"/>
      <c r="T827" s="201"/>
      <c r="U827" s="201"/>
      <c r="V827" s="201"/>
      <c r="W827" s="270"/>
      <c r="X827" s="984" t="str">
        <f>X802</f>
        <v>វិច្ឆិកា ឆ្នាំ ២០២៣</v>
      </c>
      <c r="Y827" s="985"/>
      <c r="Z827" s="985"/>
      <c r="AA827" s="985"/>
      <c r="AB827" s="985"/>
      <c r="AC827" s="985"/>
      <c r="AD827" s="985"/>
      <c r="AE827" s="985"/>
      <c r="AF827" s="986"/>
      <c r="AG827" s="33"/>
    </row>
    <row r="828" spans="1:64" ht="18" customHeight="1">
      <c r="A828" s="140" t="e">
        <f>#REF!</f>
        <v>#REF!</v>
      </c>
      <c r="B828" s="20" t="s">
        <v>176</v>
      </c>
      <c r="C828" s="3"/>
      <c r="D828" s="3"/>
      <c r="E828" s="3"/>
      <c r="F828" s="3"/>
      <c r="G828" s="217"/>
      <c r="H828" s="271"/>
      <c r="I828" s="217"/>
      <c r="J828" s="271"/>
      <c r="K828" s="991" t="e">
        <f>VLOOKUP(A828,'Payroll master 总表'!B:AY,3,FALSE)</f>
        <v>#REF!</v>
      </c>
      <c r="L828" s="992"/>
      <c r="M828" s="992"/>
      <c r="N828" s="993"/>
      <c r="O828" s="272" t="s">
        <v>183</v>
      </c>
      <c r="P828" s="273"/>
      <c r="Q828" s="203"/>
      <c r="R828" s="203"/>
      <c r="S828" s="203"/>
      <c r="T828" s="994" t="e">
        <f>#REF!</f>
        <v>#REF!</v>
      </c>
      <c r="U828" s="994"/>
      <c r="V828" s="217"/>
      <c r="W828" s="274"/>
      <c r="X828" s="275" t="s">
        <v>279</v>
      </c>
      <c r="Y828" s="203"/>
      <c r="Z828" s="203"/>
      <c r="AA828" s="203"/>
      <c r="AB828" s="227"/>
      <c r="AC828" s="75"/>
      <c r="AD828" s="139" t="e">
        <f>VLOOKUP(A828,'Payroll master 总表'!B:AY,39,FALSE)</f>
        <v>#REF!</v>
      </c>
      <c r="AE828" s="23" t="s">
        <v>82</v>
      </c>
      <c r="AF828" s="244"/>
      <c r="AG828" s="33"/>
    </row>
    <row r="829" spans="1:64" ht="18" customHeight="1">
      <c r="B829" s="55" t="s">
        <v>177</v>
      </c>
      <c r="C829" s="28"/>
      <c r="D829" s="28"/>
      <c r="E829" s="28"/>
      <c r="F829" s="21"/>
      <c r="G829" s="206"/>
      <c r="H829" s="206"/>
      <c r="I829" s="206"/>
      <c r="J829" s="206"/>
      <c r="K829" s="995" t="e">
        <f>VLOOKUP(A828,'Payroll master 总表'!B:AY,1,FALSE)</f>
        <v>#REF!</v>
      </c>
      <c r="L829" s="996"/>
      <c r="M829" s="206"/>
      <c r="N829" s="208"/>
      <c r="O829" s="276" t="s">
        <v>184</v>
      </c>
      <c r="P829" s="273"/>
      <c r="Q829" s="218"/>
      <c r="R829" s="218"/>
      <c r="S829" s="218"/>
      <c r="U829" s="222" t="e">
        <f>VLOOKUP(A828,'Payroll master 总表'!B:AY,15,FALSE)</f>
        <v>#REF!</v>
      </c>
      <c r="V829" s="222"/>
      <c r="W829" s="208"/>
      <c r="X829" s="278" t="s">
        <v>187</v>
      </c>
      <c r="Y829" s="218"/>
      <c r="Z829" s="218"/>
      <c r="AA829" s="218"/>
      <c r="AB829" s="209"/>
      <c r="AC829" s="26"/>
      <c r="AD829" s="139" t="e">
        <f>VLOOKUP(A828,'Payroll master 总表'!B:AY,35,FALSE)</f>
        <v>#REF!</v>
      </c>
      <c r="AE829" s="23" t="s">
        <v>82</v>
      </c>
      <c r="AF829" s="103"/>
      <c r="AG829" s="33"/>
    </row>
    <row r="830" spans="1:64" ht="18" customHeight="1">
      <c r="B830" s="24" t="s">
        <v>178</v>
      </c>
      <c r="C830" s="22"/>
      <c r="D830" s="25"/>
      <c r="E830" s="21"/>
      <c r="F830" s="21"/>
      <c r="G830" s="206"/>
      <c r="H830" s="206"/>
      <c r="I830" s="206"/>
      <c r="J830" s="206"/>
      <c r="K830" s="995" t="e">
        <f>VLOOKUP(A828,'Payroll master 总表'!B:AY,5,FALSE)</f>
        <v>#REF!</v>
      </c>
      <c r="L830" s="996"/>
      <c r="M830" s="206"/>
      <c r="N830" s="208"/>
      <c r="O830" s="205" t="s">
        <v>198</v>
      </c>
      <c r="P830" s="273"/>
      <c r="Q830" s="218"/>
      <c r="R830" s="218"/>
      <c r="S830" s="218"/>
      <c r="T830" s="206"/>
      <c r="U830" s="997" t="e">
        <f>VLOOKUP(A828,'Payroll master 总表'!B:AY,8,FALSE)</f>
        <v>#REF!</v>
      </c>
      <c r="V830" s="997"/>
      <c r="W830" s="998"/>
      <c r="X830" s="278" t="s">
        <v>185</v>
      </c>
      <c r="Y830" s="218"/>
      <c r="Z830" s="218"/>
      <c r="AA830" s="218"/>
      <c r="AB830" s="209"/>
      <c r="AC830" s="26"/>
      <c r="AD830" s="139" t="e">
        <f>VLOOKUP(A828,'Payroll master 总表'!B:AY,34,FALSE)</f>
        <v>#REF!</v>
      </c>
      <c r="AE830" s="23" t="s">
        <v>82</v>
      </c>
      <c r="AF830" s="103"/>
      <c r="AG830" s="33"/>
    </row>
    <row r="831" spans="1:64" ht="18" customHeight="1">
      <c r="B831" s="58"/>
      <c r="C831" s="28"/>
      <c r="D831" s="28"/>
      <c r="E831" s="28"/>
      <c r="F831" s="28"/>
      <c r="G831" s="206"/>
      <c r="H831" s="206"/>
      <c r="I831" s="206"/>
      <c r="J831" s="206"/>
      <c r="K831" s="280"/>
      <c r="L831" s="281" t="s">
        <v>76</v>
      </c>
      <c r="M831" s="206"/>
      <c r="N831" s="208"/>
      <c r="O831" s="278" t="s">
        <v>199</v>
      </c>
      <c r="P831" s="273"/>
      <c r="Q831" s="218"/>
      <c r="R831" s="218"/>
      <c r="S831" s="218"/>
      <c r="T831" s="218"/>
      <c r="U831" s="218"/>
      <c r="V831" s="218"/>
      <c r="W831" s="230"/>
      <c r="X831" s="278" t="s">
        <v>753</v>
      </c>
      <c r="Y831" s="218"/>
      <c r="Z831" s="218"/>
      <c r="AA831" s="218"/>
      <c r="AB831" s="209"/>
      <c r="AC831" s="26"/>
      <c r="AD831" s="139" t="e">
        <f>VLOOKUP(A828,'Payroll master 总表'!B:AY,33,FALSE)</f>
        <v>#REF!</v>
      </c>
      <c r="AE831" s="23" t="s">
        <v>82</v>
      </c>
      <c r="AF831" s="103"/>
      <c r="AG831" s="33"/>
    </row>
    <row r="832" spans="1:64" ht="18" customHeight="1">
      <c r="B832" s="54" t="s">
        <v>196</v>
      </c>
      <c r="C832" s="28"/>
      <c r="D832" s="28"/>
      <c r="E832" s="28"/>
      <c r="F832" s="28"/>
      <c r="G832" s="206"/>
      <c r="H832" s="206"/>
      <c r="I832" s="206"/>
      <c r="J832" s="206"/>
      <c r="K832" s="280"/>
      <c r="L832" s="282" t="e">
        <f>VLOOKUP(A828,'Payroll master 总表'!B:AY,18,FALSE)</f>
        <v>#REF!</v>
      </c>
      <c r="M832" s="206"/>
      <c r="N832" s="208"/>
      <c r="O832" s="283"/>
      <c r="P832" s="273"/>
      <c r="Q832" s="223"/>
      <c r="R832" s="987" t="e">
        <f>U829/26*L832</f>
        <v>#REF!</v>
      </c>
      <c r="S832" s="987"/>
      <c r="T832" s="284" t="s">
        <v>82</v>
      </c>
      <c r="U832" s="223"/>
      <c r="V832" s="223"/>
      <c r="W832" s="285"/>
      <c r="X832" s="278" t="s">
        <v>186</v>
      </c>
      <c r="Y832" s="218"/>
      <c r="Z832" s="218"/>
      <c r="AA832" s="218"/>
      <c r="AB832" s="209"/>
      <c r="AC832" s="26"/>
      <c r="AD832" s="139" t="e">
        <f>VLOOKUP(A828,'Payroll master 总表'!B:AY,37,FALSE)+'Payroll master 总表'!AM41</f>
        <v>#REF!</v>
      </c>
      <c r="AE832" s="23" t="s">
        <v>82</v>
      </c>
      <c r="AF832" s="103"/>
      <c r="AG832" s="33"/>
    </row>
    <row r="833" spans="2:64" ht="18" customHeight="1">
      <c r="B833" s="27" t="s">
        <v>528</v>
      </c>
      <c r="C833" s="28"/>
      <c r="D833" s="28"/>
      <c r="E833" s="28"/>
      <c r="F833" s="28"/>
      <c r="G833" s="206"/>
      <c r="H833" s="206"/>
      <c r="I833" s="206"/>
      <c r="J833" s="206"/>
      <c r="K833" s="280"/>
      <c r="L833" s="282" t="e">
        <f>VLOOKUP(A828,'Payroll master 总表'!B:AY,21,FALSE)</f>
        <v>#REF!</v>
      </c>
      <c r="M833" s="206"/>
      <c r="N833" s="208"/>
      <c r="O833" s="283"/>
      <c r="P833" s="273"/>
      <c r="Q833" s="223"/>
      <c r="R833" s="987" t="e">
        <f>VLOOKUP(A828,'Payroll master 总表'!B:AY,29,FALSE)</f>
        <v>#REF!</v>
      </c>
      <c r="S833" s="987"/>
      <c r="T833" s="284" t="s">
        <v>82</v>
      </c>
      <c r="U833" s="223"/>
      <c r="V833" s="223"/>
      <c r="W833" s="285"/>
      <c r="X833" s="278" t="s">
        <v>455</v>
      </c>
      <c r="Y833" s="218"/>
      <c r="Z833" s="218"/>
      <c r="AA833" s="218"/>
      <c r="AB833" s="209"/>
      <c r="AC833" s="26"/>
      <c r="AD833" s="139" t="e">
        <f>VLOOKUP(A828,'Payroll master 总表'!B:AY,32,FALSE)</f>
        <v>#REF!</v>
      </c>
      <c r="AE833" s="23" t="s">
        <v>82</v>
      </c>
      <c r="AF833" s="103"/>
      <c r="AG833" s="33"/>
    </row>
    <row r="834" spans="2:64" ht="18" customHeight="1">
      <c r="B834" s="58" t="s">
        <v>534</v>
      </c>
      <c r="C834" s="28"/>
      <c r="D834" s="28"/>
      <c r="E834" s="28"/>
      <c r="F834" s="28"/>
      <c r="G834" s="206"/>
      <c r="H834" s="206"/>
      <c r="I834" s="206"/>
      <c r="J834" s="206"/>
      <c r="K834" s="280"/>
      <c r="L834" s="282" t="e">
        <f>VLOOKUP(A828,'Payroll master 总表'!B:AY,20,FALSE)</f>
        <v>#REF!</v>
      </c>
      <c r="M834" s="206"/>
      <c r="N834" s="208"/>
      <c r="O834" s="283"/>
      <c r="P834" s="273"/>
      <c r="Q834" s="223"/>
      <c r="R834" s="987" t="e">
        <f>VLOOKUP(A828,'Payroll master 总表'!B:AY,27,FALSE)</f>
        <v>#REF!</v>
      </c>
      <c r="S834" s="987"/>
      <c r="T834" s="284" t="s">
        <v>82</v>
      </c>
      <c r="U834" s="223"/>
      <c r="V834" s="223"/>
      <c r="W834" s="285"/>
      <c r="X834" s="278" t="s">
        <v>189</v>
      </c>
      <c r="Y834" s="218"/>
      <c r="Z834" s="218"/>
      <c r="AA834" s="218"/>
      <c r="AB834" s="209"/>
      <c r="AC834" s="26"/>
      <c r="AD834" s="139" t="e">
        <f>VLOOKUP(A828,'Payroll master 总表'!B:AY,31,FALSE)</f>
        <v>#REF!</v>
      </c>
      <c r="AE834" s="23" t="s">
        <v>82</v>
      </c>
      <c r="AF834" s="103"/>
      <c r="AG834" s="33"/>
    </row>
    <row r="835" spans="2:64" ht="18" customHeight="1">
      <c r="B835" s="58" t="s">
        <v>195</v>
      </c>
      <c r="C835" s="28"/>
      <c r="D835" s="28"/>
      <c r="E835" s="28"/>
      <c r="F835" s="28"/>
      <c r="G835" s="206"/>
      <c r="H835" s="206"/>
      <c r="I835" s="206"/>
      <c r="J835" s="206"/>
      <c r="K835" s="280"/>
      <c r="L835" s="282" t="e">
        <f>VLOOKUP(A828,'Payroll master 总表'!B:AY,17,FALSE)</f>
        <v>#REF!</v>
      </c>
      <c r="M835" s="206"/>
      <c r="N835" s="208"/>
      <c r="O835" s="283"/>
      <c r="P835" s="273"/>
      <c r="Q835" s="223"/>
      <c r="R835" s="987" t="e">
        <f>U829/26*L835</f>
        <v>#REF!</v>
      </c>
      <c r="S835" s="987"/>
      <c r="T835" s="284" t="s">
        <v>82</v>
      </c>
      <c r="U835" s="223"/>
      <c r="V835" s="223"/>
      <c r="W835" s="285"/>
      <c r="X835" s="278" t="s">
        <v>188</v>
      </c>
      <c r="Y835" s="218"/>
      <c r="Z835" s="218"/>
      <c r="AA835" s="218"/>
      <c r="AB835" s="209"/>
      <c r="AC835" s="26"/>
      <c r="AD835" s="139" t="e">
        <f>VLOOKUP(A828,'Payroll master 总表'!B:AY,36,FALSE)</f>
        <v>#REF!</v>
      </c>
      <c r="AE835" s="23" t="s">
        <v>82</v>
      </c>
      <c r="AF835" s="103"/>
      <c r="AG835" s="33"/>
    </row>
    <row r="836" spans="2:64" ht="18" customHeight="1">
      <c r="B836" s="27" t="s">
        <v>179</v>
      </c>
      <c r="C836" s="28"/>
      <c r="D836" s="28"/>
      <c r="E836" s="28"/>
      <c r="F836" s="28"/>
      <c r="G836" s="218"/>
      <c r="H836" s="218"/>
      <c r="I836" s="218"/>
      <c r="J836" s="206"/>
      <c r="K836" s="280"/>
      <c r="L836" s="286"/>
      <c r="M836" s="206"/>
      <c r="N836" s="208"/>
      <c r="O836" s="283"/>
      <c r="P836" s="273"/>
      <c r="Q836" s="223"/>
      <c r="R836" s="987" t="e">
        <f>SUM(R832:S835)</f>
        <v>#REF!</v>
      </c>
      <c r="S836" s="987"/>
      <c r="T836" s="284" t="s">
        <v>82</v>
      </c>
      <c r="U836" s="223"/>
      <c r="V836" s="223"/>
      <c r="W836" s="285"/>
      <c r="X836" s="278" t="s">
        <v>190</v>
      </c>
      <c r="Y836" s="218"/>
      <c r="Z836" s="218"/>
      <c r="AA836" s="218"/>
      <c r="AB836" s="209"/>
      <c r="AC836" s="988" t="e">
        <f>R836+R838+R839+R840+AD828+AD829+AD830+AD831+AD832+AD833+AD834+AD835</f>
        <v>#REF!</v>
      </c>
      <c r="AD836" s="989"/>
      <c r="AF836" s="103"/>
      <c r="AG836" s="33"/>
    </row>
    <row r="837" spans="2:64" ht="18" customHeight="1">
      <c r="B837" s="58" t="s">
        <v>197</v>
      </c>
      <c r="C837" s="28"/>
      <c r="D837" s="28"/>
      <c r="E837" s="28"/>
      <c r="F837" s="28"/>
      <c r="G837" s="206"/>
      <c r="H837" s="206"/>
      <c r="I837" s="206"/>
      <c r="J837" s="206"/>
      <c r="K837" s="280"/>
      <c r="L837" s="287" t="s">
        <v>77</v>
      </c>
      <c r="M837" s="288"/>
      <c r="N837" s="211"/>
      <c r="O837" s="278" t="s">
        <v>199</v>
      </c>
      <c r="P837" s="210"/>
      <c r="Q837" s="210"/>
      <c r="R837" s="210"/>
      <c r="S837" s="210"/>
      <c r="T837" s="210"/>
      <c r="U837" s="210"/>
      <c r="V837" s="210"/>
      <c r="W837" s="289"/>
      <c r="X837" s="278" t="s">
        <v>433</v>
      </c>
      <c r="Y837" s="218"/>
      <c r="Z837" s="230"/>
      <c r="AA837" s="290"/>
      <c r="AB837" s="228"/>
      <c r="AC837" s="135" t="e">
        <f>VLOOKUP(A828,'Payroll master 总表'!B:AY,45,FALSE)</f>
        <v>#REF!</v>
      </c>
      <c r="AE837" s="61"/>
      <c r="AF837" s="245"/>
      <c r="AG837" s="33"/>
    </row>
    <row r="838" spans="2:64" ht="18" customHeight="1">
      <c r="B838" s="58" t="s">
        <v>180</v>
      </c>
      <c r="C838" s="28"/>
      <c r="D838" s="28"/>
      <c r="E838" s="28"/>
      <c r="F838" s="28"/>
      <c r="G838" s="206"/>
      <c r="H838" s="206"/>
      <c r="I838" s="206"/>
      <c r="J838" s="206"/>
      <c r="K838" s="280"/>
      <c r="L838" s="282" t="e">
        <f>VLOOKUP(A828,'Payroll master 总表'!B:AY,19,FALSE)</f>
        <v>#REF!</v>
      </c>
      <c r="M838" s="206"/>
      <c r="N838" s="208"/>
      <c r="O838" s="283"/>
      <c r="P838" s="273"/>
      <c r="Q838" s="224"/>
      <c r="R838" s="990" t="e">
        <f>VLOOKUP(A828,'Payroll master 总表'!B:AY,26,FALSE)</f>
        <v>#REF!</v>
      </c>
      <c r="S838" s="990"/>
      <c r="T838" s="224" t="s">
        <v>82</v>
      </c>
      <c r="U838" s="224"/>
      <c r="V838" s="224"/>
      <c r="W838" s="228"/>
      <c r="X838" s="278" t="s">
        <v>861</v>
      </c>
      <c r="Y838" s="218"/>
      <c r="Z838" s="230"/>
      <c r="AB838" s="224"/>
      <c r="AD838" s="57"/>
      <c r="AE838" s="999" t="e">
        <f>VLOOKUP(A828,'Payroll master 总表'!B:AY,42,FALSE)</f>
        <v>#REF!</v>
      </c>
      <c r="AF838" s="1000"/>
      <c r="AG838" s="33"/>
    </row>
    <row r="839" spans="2:64" ht="18" customHeight="1">
      <c r="B839" s="58" t="s">
        <v>181</v>
      </c>
      <c r="C839" s="28"/>
      <c r="D839" s="28"/>
      <c r="E839" s="28"/>
      <c r="F839" s="28"/>
      <c r="G839" s="206"/>
      <c r="H839" s="206"/>
      <c r="I839" s="206"/>
      <c r="J839" s="206"/>
      <c r="K839" s="280"/>
      <c r="L839" s="282" t="e">
        <f>VLOOKUP(A828,'Payroll master 总表'!B:AY,22,FALSE)</f>
        <v>#REF!</v>
      </c>
      <c r="M839" s="206"/>
      <c r="N839" s="208"/>
      <c r="O839" s="283"/>
      <c r="P839" s="273"/>
      <c r="Q839" s="224"/>
      <c r="R839" s="990" t="e">
        <f>VLOOKUP(A828,'Payroll master 总表'!B:AY,28,FALSE)</f>
        <v>#REF!</v>
      </c>
      <c r="S839" s="990"/>
      <c r="T839" s="224" t="s">
        <v>82</v>
      </c>
      <c r="U839" s="224"/>
      <c r="V839" s="224"/>
      <c r="W839" s="228"/>
      <c r="X839" s="291" t="s">
        <v>244</v>
      </c>
      <c r="Y839" s="218"/>
      <c r="Z839" s="218"/>
      <c r="AA839" s="230"/>
      <c r="AB839" s="229"/>
      <c r="AC839" s="76"/>
      <c r="AD839" s="57" t="e">
        <f>VLOOKUP(A828,'Payroll master 总表'!B:AY,44,FALSE)</f>
        <v>#REF!</v>
      </c>
      <c r="AE839" s="541"/>
      <c r="AF839" s="542"/>
      <c r="AG839" s="33"/>
    </row>
    <row r="840" spans="2:64" ht="18" customHeight="1">
      <c r="B840" s="59" t="s">
        <v>182</v>
      </c>
      <c r="C840" s="56"/>
      <c r="D840" s="56"/>
      <c r="E840" s="56"/>
      <c r="F840" s="56"/>
      <c r="G840" s="219"/>
      <c r="H840" s="219"/>
      <c r="I840" s="219"/>
      <c r="J840" s="219"/>
      <c r="K840" s="292"/>
      <c r="L840" s="293" t="e">
        <f>VLOOKUP(A828,'Payroll master 总表'!B:AY,23,FALSE)</f>
        <v>#REF!</v>
      </c>
      <c r="M840" s="219"/>
      <c r="N840" s="212"/>
      <c r="O840" s="294"/>
      <c r="P840" s="295"/>
      <c r="Q840" s="225"/>
      <c r="R840" s="981" t="e">
        <f>VLOOKUP(A828,'Payroll master 总表'!B:AY,30,FALSE)</f>
        <v>#REF!</v>
      </c>
      <c r="S840" s="981"/>
      <c r="T840" s="225" t="s">
        <v>82</v>
      </c>
      <c r="U840" s="225"/>
      <c r="V840" s="225"/>
      <c r="W840" s="225"/>
      <c r="X840" s="278" t="s">
        <v>194</v>
      </c>
      <c r="Y840" s="218"/>
      <c r="Z840" s="218"/>
      <c r="AA840" s="218"/>
      <c r="AB840" s="230"/>
      <c r="AC840" s="26"/>
      <c r="AD840" s="57" t="e">
        <f>AE838+AD839</f>
        <v>#REF!</v>
      </c>
      <c r="AE840" s="49"/>
      <c r="AF840" s="73"/>
      <c r="AG840" s="33"/>
    </row>
    <row r="841" spans="2:64" ht="18" customHeight="1">
      <c r="B841" s="29"/>
      <c r="C841" s="30"/>
      <c r="D841" s="31"/>
      <c r="E841" s="30"/>
      <c r="F841" s="32"/>
      <c r="G841" s="220"/>
      <c r="H841" s="220"/>
      <c r="I841" s="220"/>
      <c r="J841" s="220"/>
      <c r="S841" s="220"/>
      <c r="T841" s="220"/>
      <c r="U841" s="220"/>
      <c r="X841" s="297" t="s">
        <v>191</v>
      </c>
      <c r="Y841" s="218"/>
      <c r="Z841" s="218"/>
      <c r="AA841" s="218"/>
      <c r="AB841" s="230"/>
      <c r="AC841" s="982" t="e">
        <f>ROUND((AC836-AD840-AC837),2)</f>
        <v>#REF!</v>
      </c>
      <c r="AD841" s="983"/>
      <c r="AE841" s="49"/>
      <c r="AF841" s="73"/>
      <c r="AG841" s="33"/>
    </row>
    <row r="842" spans="2:64" ht="18" customHeight="1">
      <c r="B842" s="35" t="s">
        <v>78</v>
      </c>
      <c r="C842" s="36"/>
      <c r="D842" s="36"/>
      <c r="E842" s="36"/>
      <c r="F842" s="36"/>
      <c r="G842" s="221"/>
      <c r="H842" s="221"/>
      <c r="I842" s="220"/>
      <c r="J842" s="220"/>
      <c r="S842" s="220"/>
      <c r="T842" s="220"/>
      <c r="U842" s="220"/>
      <c r="X842" s="298" t="s">
        <v>432</v>
      </c>
      <c r="Y842" s="299"/>
      <c r="Z842" s="280"/>
      <c r="AA842" s="206"/>
      <c r="AB842" s="231"/>
      <c r="AC842" s="63" t="e">
        <f>INT(AC841)</f>
        <v>#REF!</v>
      </c>
      <c r="AE842" s="62"/>
      <c r="AF842" s="80"/>
      <c r="AG842" s="33"/>
    </row>
    <row r="843" spans="2:64" ht="18" customHeight="1">
      <c r="B843" s="37"/>
      <c r="C843" s="38"/>
      <c r="D843" s="39"/>
      <c r="E843" s="38"/>
      <c r="F843" s="38"/>
      <c r="G843" s="202"/>
      <c r="H843" s="202"/>
      <c r="I843" s="220"/>
      <c r="J843" s="220"/>
      <c r="S843" s="220"/>
      <c r="T843" s="220"/>
      <c r="U843" s="220"/>
      <c r="X843" s="300" t="s">
        <v>192</v>
      </c>
      <c r="Y843" s="301"/>
      <c r="Z843" s="302"/>
      <c r="AA843" s="219"/>
      <c r="AB843" s="232"/>
      <c r="AC843" s="77" t="e">
        <f>ROUND((MOD(AC841,1)*4000),-2)</f>
        <v>#REF!</v>
      </c>
      <c r="AD843" s="45"/>
      <c r="AE843" s="45"/>
      <c r="AF843" s="81"/>
      <c r="AG843" s="33"/>
    </row>
    <row r="844" spans="2:64" ht="18" customHeight="1">
      <c r="B844" s="29"/>
      <c r="C844" s="30"/>
      <c r="D844" s="31"/>
      <c r="E844" s="30"/>
      <c r="F844" s="30"/>
      <c r="G844" s="220"/>
      <c r="H844" s="220"/>
      <c r="I844" s="220"/>
      <c r="J844" s="220"/>
      <c r="S844" s="220"/>
      <c r="T844" s="220"/>
      <c r="U844" s="220"/>
      <c r="Y844" s="221"/>
      <c r="Z844" s="303"/>
      <c r="AB844" s="233"/>
      <c r="AD844" s="82"/>
      <c r="AE844" s="82"/>
      <c r="AF844" s="84"/>
      <c r="AG844" s="33"/>
    </row>
    <row r="845" spans="2:64" ht="18" customHeight="1">
      <c r="B845" s="40" t="s">
        <v>79</v>
      </c>
      <c r="C845" s="41"/>
      <c r="D845" s="41"/>
      <c r="E845" s="41"/>
      <c r="AF845" s="101"/>
      <c r="AG845" s="33"/>
    </row>
    <row r="846" spans="2:64" s="10" customFormat="1" ht="18" customHeight="1">
      <c r="B846" s="237">
        <v>1</v>
      </c>
      <c r="C846" s="236">
        <v>2</v>
      </c>
      <c r="D846" s="236">
        <v>3</v>
      </c>
      <c r="E846" s="236">
        <v>4</v>
      </c>
      <c r="F846" s="670">
        <v>5</v>
      </c>
      <c r="G846" s="669">
        <v>6</v>
      </c>
      <c r="H846" s="237">
        <v>7</v>
      </c>
      <c r="I846" s="237">
        <v>8</v>
      </c>
      <c r="J846" s="670">
        <v>9</v>
      </c>
      <c r="K846" s="236">
        <v>10</v>
      </c>
      <c r="L846" s="236">
        <v>11</v>
      </c>
      <c r="M846" s="670">
        <v>12</v>
      </c>
      <c r="N846" s="669">
        <v>13</v>
      </c>
      <c r="O846" s="236">
        <v>14</v>
      </c>
      <c r="P846" s="237">
        <v>15</v>
      </c>
      <c r="Q846" s="236">
        <v>16</v>
      </c>
      <c r="R846" s="236">
        <v>17</v>
      </c>
      <c r="S846" s="236">
        <v>18</v>
      </c>
      <c r="T846" s="670">
        <v>19</v>
      </c>
      <c r="U846" s="669">
        <v>20</v>
      </c>
      <c r="V846" s="236">
        <v>21</v>
      </c>
      <c r="W846" s="237">
        <v>22</v>
      </c>
      <c r="X846" s="236">
        <v>23</v>
      </c>
      <c r="Y846" s="237">
        <v>24</v>
      </c>
      <c r="Z846" s="236">
        <v>25</v>
      </c>
      <c r="AA846" s="670">
        <v>26</v>
      </c>
      <c r="AB846" s="697">
        <v>27</v>
      </c>
      <c r="AC846" s="670">
        <v>28</v>
      </c>
      <c r="AD846" s="237">
        <v>29</v>
      </c>
      <c r="AE846" s="236">
        <v>30</v>
      </c>
      <c r="AF846" s="236">
        <v>31</v>
      </c>
      <c r="AG846" s="11"/>
      <c r="AH846" s="11"/>
      <c r="AI846" s="11"/>
      <c r="AJ846" s="11"/>
      <c r="AK846" s="11"/>
      <c r="AL846" s="11"/>
      <c r="AM846" s="11"/>
      <c r="AN846" s="11"/>
      <c r="AO846" s="11"/>
      <c r="AP846" s="11"/>
      <c r="AQ846" s="11"/>
      <c r="AR846" s="11"/>
      <c r="AS846" s="11"/>
      <c r="AT846" s="11"/>
      <c r="AU846" s="11"/>
      <c r="AV846" s="11"/>
      <c r="AW846" s="11"/>
      <c r="AX846" s="11"/>
      <c r="AY846" s="11"/>
      <c r="AZ846" s="11"/>
      <c r="BA846" s="11"/>
      <c r="BB846" s="11"/>
      <c r="BC846" s="11"/>
      <c r="BD846" s="11"/>
      <c r="BE846" s="11"/>
      <c r="BF846" s="11"/>
      <c r="BG846" s="11"/>
      <c r="BH846" s="11"/>
      <c r="BI846" s="11"/>
      <c r="BJ846" s="11"/>
      <c r="BK846" s="11"/>
      <c r="BL846" s="11"/>
    </row>
    <row r="847" spans="2:64" ht="18" customHeight="1">
      <c r="B847" s="48" t="e">
        <f>VLOOKUP(A828,#REF!,276,FALSE)</f>
        <v>#REF!</v>
      </c>
      <c r="C847" s="48" t="e">
        <f>VLOOKUP(A828,#REF!,278,FALSE)</f>
        <v>#REF!</v>
      </c>
      <c r="D847" s="48" t="e">
        <f>VLOOKUP(A828,#REF!,280,FALSE)</f>
        <v>#REF!</v>
      </c>
      <c r="E847" s="48" t="e">
        <f>VLOOKUP(A828,#REF!,282,FALSE)</f>
        <v>#REF!</v>
      </c>
      <c r="F847" s="48" t="e">
        <f>VLOOKUP(A828,#REF!,284,FALSE)</f>
        <v>#REF!</v>
      </c>
      <c r="G847" s="48" t="e">
        <f>VLOOKUP(A828,#REF!,286,FALSE)</f>
        <v>#REF!</v>
      </c>
      <c r="H847" s="48" t="e">
        <f>VLOOKUP(A828,#REF!,288,FALSE)</f>
        <v>#REF!</v>
      </c>
      <c r="I847" s="48" t="e">
        <f>VLOOKUP(A828,#REF!,290,FALSE)</f>
        <v>#REF!</v>
      </c>
      <c r="J847" s="48" t="e">
        <f>VLOOKUP(A828,#REF!,292,FALSE)</f>
        <v>#REF!</v>
      </c>
      <c r="K847" s="48" t="e">
        <f>VLOOKUP(A828,#REF!,294,FALSE)</f>
        <v>#REF!</v>
      </c>
      <c r="L847" s="48" t="e">
        <f>VLOOKUP(A828,#REF!,296,FALSE)</f>
        <v>#REF!</v>
      </c>
      <c r="M847" s="48" t="e">
        <f>VLOOKUP(A828,#REF!,298,FALSE)</f>
        <v>#REF!</v>
      </c>
      <c r="N847" s="48" t="e">
        <f>VLOOKUP(A828,#REF!,300,FALSE)</f>
        <v>#REF!</v>
      </c>
      <c r="O847" s="48" t="e">
        <f>VLOOKUP(A828,#REF!,302,FALSE)</f>
        <v>#REF!</v>
      </c>
      <c r="P847" s="48" t="e">
        <f>VLOOKUP(A828,#REF!,304,FALSE)</f>
        <v>#REF!</v>
      </c>
      <c r="Q847" s="48" t="e">
        <f>VLOOKUP(A828,#REF!,306,FALSE)</f>
        <v>#REF!</v>
      </c>
      <c r="R847" s="48" t="e">
        <f>VLOOKUP(A828,#REF!,308,FALSE)</f>
        <v>#REF!</v>
      </c>
      <c r="S847" s="48" t="e">
        <f>VLOOKUP(A828,#REF!,310,FALSE)</f>
        <v>#REF!</v>
      </c>
      <c r="T847" s="48" t="e">
        <f>VLOOKUP(A828,#REF!,312,FALSE)</f>
        <v>#REF!</v>
      </c>
      <c r="U847" s="48" t="e">
        <f>VLOOKUP(A828,#REF!,314,FALSE)</f>
        <v>#REF!</v>
      </c>
      <c r="V847" s="48" t="e">
        <f>VLOOKUP(A828,#REF!,316,FALSE)</f>
        <v>#REF!</v>
      </c>
      <c r="W847" s="48" t="e">
        <f>VLOOKUP(A828,#REF!,318,FALSE)</f>
        <v>#REF!</v>
      </c>
      <c r="X847" s="48" t="e">
        <f>VLOOKUP(A828,#REF!,320,FALSE)</f>
        <v>#REF!</v>
      </c>
      <c r="Y847" s="48" t="e">
        <f>VLOOKUP(A828,#REF!,322,FALSE)</f>
        <v>#REF!</v>
      </c>
      <c r="Z847" s="48" t="e">
        <f>VLOOKUP(A828,#REF!,324,FALSE)</f>
        <v>#REF!</v>
      </c>
      <c r="AA847" s="48" t="e">
        <f>VLOOKUP(A828,#REF!,326,FALSE)</f>
        <v>#REF!</v>
      </c>
      <c r="AB847" s="48" t="e">
        <f>VLOOKUP(A828,#REF!,328,FALSE)</f>
        <v>#REF!</v>
      </c>
      <c r="AC847" s="48" t="e">
        <f>VLOOKUP(A828,#REF!,330,FALSE)</f>
        <v>#REF!</v>
      </c>
      <c r="AD847" s="48" t="e">
        <f>VLOOKUP(A828,#REF!,332,FALSE)</f>
        <v>#REF!</v>
      </c>
      <c r="AE847" s="48" t="e">
        <f>VLOOKUP(A828,#REF!,334,FALSE)</f>
        <v>#REF!</v>
      </c>
      <c r="AF847" s="48" t="e">
        <f>VLOOKUP(A828,#REF!,336,FALSE)</f>
        <v>#REF!</v>
      </c>
      <c r="AG847" s="33"/>
    </row>
    <row r="848" spans="2:64" s="113" customFormat="1" ht="18" customHeight="1">
      <c r="B848" s="48" t="e">
        <f>VLOOKUP(A828,#REF!,53,FALSE)</f>
        <v>#REF!</v>
      </c>
      <c r="C848" s="48" t="e">
        <f>VLOOKUP(A828,#REF!,54,FALSE)</f>
        <v>#REF!</v>
      </c>
      <c r="D848" s="48" t="e">
        <f>VLOOKUP(A828,#REF!,55,FALSE)</f>
        <v>#REF!</v>
      </c>
      <c r="E848" s="48" t="e">
        <f>VLOOKUP(A828,#REF!,56,FALSE)</f>
        <v>#REF!</v>
      </c>
      <c r="F848" s="48" t="e">
        <f>VLOOKUP(A828,#REF!,57,FALSE)</f>
        <v>#REF!</v>
      </c>
      <c r="G848" s="48" t="e">
        <f>VLOOKUP(A828,#REF!,58,FALSE)</f>
        <v>#REF!</v>
      </c>
      <c r="H848" s="48" t="e">
        <f>VLOOKUP(A828,#REF!,59,FALSE)</f>
        <v>#REF!</v>
      </c>
      <c r="I848" s="48" t="e">
        <f>VLOOKUP(A828,#REF!,60,FALSE)</f>
        <v>#REF!</v>
      </c>
      <c r="J848" s="48" t="e">
        <f>VLOOKUP(A828,#REF!,61,FALSE)</f>
        <v>#REF!</v>
      </c>
      <c r="K848" s="48" t="e">
        <f>VLOOKUP(A828,#REF!,62,FALSE)</f>
        <v>#REF!</v>
      </c>
      <c r="L848" s="48" t="e">
        <f>VLOOKUP(A828,#REF!,63,FALSE)</f>
        <v>#REF!</v>
      </c>
      <c r="M848" s="48" t="e">
        <f>VLOOKUP(A828,#REF!,64,FALSE)</f>
        <v>#REF!</v>
      </c>
      <c r="N848" s="48" t="e">
        <f>VLOOKUP(A828,#REF!,65,FALSE)</f>
        <v>#REF!</v>
      </c>
      <c r="O848" s="48" t="e">
        <f>VLOOKUP(A828,#REF!,66,FALSE)</f>
        <v>#REF!</v>
      </c>
      <c r="P848" s="48" t="e">
        <f>VLOOKUP(A828,#REF!,67,FALSE)</f>
        <v>#REF!</v>
      </c>
      <c r="Q848" s="48" t="e">
        <f>VLOOKUP(A828,#REF!,68,FALSE)</f>
        <v>#REF!</v>
      </c>
      <c r="R848" s="48" t="e">
        <f>VLOOKUP(A828,#REF!,69,FALSE)</f>
        <v>#REF!</v>
      </c>
      <c r="S848" s="48" t="e">
        <f>VLOOKUP(A828,#REF!,70,FALSE)</f>
        <v>#REF!</v>
      </c>
      <c r="T848" s="48" t="e">
        <f>VLOOKUP(A828,#REF!,71,FALSE)</f>
        <v>#REF!</v>
      </c>
      <c r="U848" s="48" t="e">
        <f>VLOOKUP(A828,#REF!,72,FALSE)</f>
        <v>#REF!</v>
      </c>
      <c r="V848" s="48" t="e">
        <f>VLOOKUP(A828,#REF!,73,FALSE)</f>
        <v>#REF!</v>
      </c>
      <c r="W848" s="48" t="e">
        <f>VLOOKUP(A828,#REF!,74,FALSE)</f>
        <v>#REF!</v>
      </c>
      <c r="X848" s="48" t="e">
        <f>VLOOKUP(A828,#REF!,75,FALSE)</f>
        <v>#REF!</v>
      </c>
      <c r="Y848" s="48" t="e">
        <f>VLOOKUP(A828,#REF!,76,FALSE)</f>
        <v>#REF!</v>
      </c>
      <c r="Z848" s="48" t="e">
        <f>VLOOKUP(A828,#REF!,77,FALSE)</f>
        <v>#REF!</v>
      </c>
      <c r="AA848" s="48" t="e">
        <f>VLOOKUP(A828,#REF!,78,FALSE)</f>
        <v>#REF!</v>
      </c>
      <c r="AB848" s="48" t="e">
        <f>VLOOKUP(A828,#REF!,79,FALSE)</f>
        <v>#REF!</v>
      </c>
      <c r="AC848" s="48" t="e">
        <f>VLOOKUP(A828,#REF!,80,FALSE)</f>
        <v>#REF!</v>
      </c>
      <c r="AD848" s="48" t="e">
        <f>VLOOKUP(A828,#REF!,81,FALSE)</f>
        <v>#REF!</v>
      </c>
      <c r="AE848" s="48" t="e">
        <f>VLOOKUP(A828,#REF!,82,FALSE)</f>
        <v>#REF!</v>
      </c>
      <c r="AF848" s="48" t="e">
        <f>VLOOKUP(A828,#REF!,83,FALSE)</f>
        <v>#REF!</v>
      </c>
      <c r="AG848" s="114"/>
      <c r="AH848" s="114"/>
      <c r="AI848" s="114"/>
      <c r="AJ848" s="114"/>
      <c r="AK848" s="114"/>
      <c r="AL848" s="114"/>
      <c r="AM848" s="114"/>
      <c r="AN848" s="114"/>
      <c r="AO848" s="114"/>
      <c r="AP848" s="114"/>
      <c r="AQ848" s="114"/>
      <c r="AR848" s="114"/>
      <c r="AS848" s="114"/>
      <c r="AT848" s="114"/>
      <c r="AU848" s="114"/>
      <c r="AV848" s="114"/>
      <c r="AW848" s="114"/>
      <c r="AX848" s="114"/>
      <c r="AY848" s="114"/>
      <c r="AZ848" s="114"/>
      <c r="BA848" s="114"/>
      <c r="BB848" s="114"/>
      <c r="BC848" s="114"/>
      <c r="BD848" s="114"/>
      <c r="BE848" s="114"/>
      <c r="BF848" s="114"/>
      <c r="BG848" s="114"/>
      <c r="BH848" s="114"/>
      <c r="BI848" s="114"/>
      <c r="BJ848" s="114"/>
      <c r="BK848" s="114"/>
      <c r="BL848" s="114"/>
    </row>
    <row r="849" spans="1:64" ht="18" customHeight="1">
      <c r="B849" s="48" t="e">
        <f>VLOOKUP(A828,#REF!,277,FALSE)</f>
        <v>#REF!</v>
      </c>
      <c r="C849" s="48" t="e">
        <f>VLOOKUP(A828,#REF!,279,FALSE)</f>
        <v>#REF!</v>
      </c>
      <c r="D849" s="48" t="e">
        <f>VLOOKUP(A828,#REF!,281,FALSE)</f>
        <v>#REF!</v>
      </c>
      <c r="E849" s="48" t="e">
        <f>VLOOKUP(A828,#REF!,283,FALSE)</f>
        <v>#REF!</v>
      </c>
      <c r="F849" s="48" t="e">
        <f>VLOOKUP(A828,#REF!,285,FALSE)</f>
        <v>#REF!</v>
      </c>
      <c r="G849" s="48" t="e">
        <f>VLOOKUP(A828,#REF!,287,FALSE)</f>
        <v>#REF!</v>
      </c>
      <c r="H849" s="48" t="e">
        <f>VLOOKUP(A828,#REF!,289,FALSE)</f>
        <v>#REF!</v>
      </c>
      <c r="I849" s="48" t="e">
        <f>VLOOKUP(A828,#REF!,291,FALSE)</f>
        <v>#REF!</v>
      </c>
      <c r="J849" s="48" t="e">
        <f>VLOOKUP(A828,#REF!,293,FALSE)</f>
        <v>#REF!</v>
      </c>
      <c r="K849" s="48" t="e">
        <f>VLOOKUP(A828,#REF!,295,FALSE)</f>
        <v>#REF!</v>
      </c>
      <c r="L849" s="48" t="e">
        <f>VLOOKUP(A828,#REF!,297,FALSE)</f>
        <v>#REF!</v>
      </c>
      <c r="M849" s="48" t="e">
        <f>VLOOKUP(A828,#REF!,299,FALSE)</f>
        <v>#REF!</v>
      </c>
      <c r="N849" s="48" t="e">
        <f>VLOOKUP(A828,#REF!,301,FALSE)</f>
        <v>#REF!</v>
      </c>
      <c r="O849" s="48" t="e">
        <f>VLOOKUP(A828,#REF!,303,FALSE)</f>
        <v>#REF!</v>
      </c>
      <c r="P849" s="48" t="e">
        <f>VLOOKUP(A828,#REF!,305,FALSE)</f>
        <v>#REF!</v>
      </c>
      <c r="Q849" s="48" t="e">
        <f>VLOOKUP(A828,#REF!,307,FALSE)</f>
        <v>#REF!</v>
      </c>
      <c r="R849" s="48" t="e">
        <f>VLOOKUP(A828,#REF!,309,FALSE)</f>
        <v>#REF!</v>
      </c>
      <c r="S849" s="48" t="e">
        <f>VLOOKUP(A828,#REF!,311,FALSE)</f>
        <v>#REF!</v>
      </c>
      <c r="T849" s="48" t="e">
        <f>VLOOKUP(A828,#REF!,313,FALSE)</f>
        <v>#REF!</v>
      </c>
      <c r="U849" s="48" t="e">
        <f>VLOOKUP(A828,#REF!,315,FALSE)</f>
        <v>#REF!</v>
      </c>
      <c r="V849" s="48" t="e">
        <f>VLOOKUP(A828,#REF!,317,FALSE)</f>
        <v>#REF!</v>
      </c>
      <c r="W849" s="48" t="e">
        <f>VLOOKUP(A828,#REF!,319,FALSE)</f>
        <v>#REF!</v>
      </c>
      <c r="X849" s="48" t="e">
        <f>VLOOKUP(A828,#REF!,321,FALSE)</f>
        <v>#REF!</v>
      </c>
      <c r="Y849" s="48" t="e">
        <f>VLOOKUP(A828,#REF!,323,FALSE)</f>
        <v>#REF!</v>
      </c>
      <c r="Z849" s="48" t="e">
        <f>VLOOKUP(A828,#REF!,325,FALSE)</f>
        <v>#REF!</v>
      </c>
      <c r="AA849" s="48" t="e">
        <f>VLOOKUP(A828,#REF!,327,FALSE)</f>
        <v>#REF!</v>
      </c>
      <c r="AB849" s="48" t="e">
        <f>VLOOKUP(A828,#REF!,329,FALSE)</f>
        <v>#REF!</v>
      </c>
      <c r="AC849" s="48" t="e">
        <f>VLOOKUP(A828,#REF!,331,FALSE)</f>
        <v>#REF!</v>
      </c>
      <c r="AD849" s="48" t="e">
        <f>VLOOKUP(A828,#REF!,333,FALSE)</f>
        <v>#REF!</v>
      </c>
      <c r="AE849" s="48" t="e">
        <f>VLOOKUP(A828,#REF!,335,FALSE)</f>
        <v>#REF!</v>
      </c>
      <c r="AF849" s="48" t="e">
        <f>VLOOKUP(A828,#REF!,337,FALSE)</f>
        <v>#REF!</v>
      </c>
      <c r="AG849" s="33"/>
    </row>
    <row r="850" spans="1:64" s="140" customFormat="1" ht="18" customHeight="1">
      <c r="B850" s="980"/>
      <c r="C850" s="980"/>
      <c r="D850" s="980"/>
      <c r="E850" s="980"/>
      <c r="F850" s="980"/>
      <c r="G850" s="980"/>
      <c r="H850" s="980"/>
      <c r="I850" s="980"/>
      <c r="J850" s="980"/>
      <c r="K850" s="980"/>
      <c r="L850" s="980"/>
      <c r="M850" s="980"/>
      <c r="N850" s="980"/>
      <c r="O850" s="980"/>
      <c r="P850" s="980"/>
      <c r="Q850" s="980"/>
      <c r="R850" s="980"/>
      <c r="S850" s="980"/>
      <c r="T850" s="980"/>
      <c r="U850" s="980"/>
      <c r="V850" s="980"/>
      <c r="W850" s="980"/>
      <c r="X850" s="980"/>
      <c r="Y850" s="980"/>
      <c r="Z850" s="980"/>
      <c r="AA850" s="980"/>
      <c r="AB850" s="980"/>
      <c r="AC850" s="980"/>
      <c r="AD850" s="980"/>
      <c r="AE850" s="980"/>
      <c r="AF850" s="980"/>
      <c r="AH850" s="33"/>
      <c r="AI850" s="33"/>
      <c r="AJ850" s="33"/>
      <c r="AK850" s="33"/>
      <c r="AL850" s="33"/>
      <c r="AM850" s="33"/>
      <c r="AN850" s="33"/>
      <c r="AO850" s="33"/>
      <c r="AP850" s="33"/>
      <c r="AQ850" s="33"/>
      <c r="AR850" s="33"/>
      <c r="AS850" s="33"/>
      <c r="AT850" s="33"/>
      <c r="AU850" s="33"/>
      <c r="AV850" s="33"/>
      <c r="AW850" s="33"/>
      <c r="AX850" s="33"/>
      <c r="AY850" s="33"/>
      <c r="AZ850" s="33"/>
      <c r="BA850" s="33"/>
      <c r="BB850" s="33"/>
      <c r="BC850" s="33"/>
      <c r="BD850" s="33"/>
      <c r="BE850" s="33"/>
      <c r="BF850" s="33"/>
      <c r="BG850" s="33"/>
      <c r="BH850" s="33"/>
      <c r="BI850" s="33"/>
      <c r="BJ850" s="33"/>
      <c r="BK850" s="33"/>
      <c r="BL850" s="33"/>
    </row>
    <row r="851" spans="1:64" ht="18" customHeight="1">
      <c r="B851" s="880" t="s">
        <v>826</v>
      </c>
      <c r="C851" s="880"/>
      <c r="D851" s="880"/>
      <c r="E851" s="880"/>
      <c r="F851" s="880"/>
      <c r="G851" s="880"/>
      <c r="H851" s="880"/>
      <c r="I851" s="880"/>
      <c r="J851" s="880"/>
      <c r="K851" s="880"/>
      <c r="L851" s="880"/>
      <c r="M851" s="880"/>
      <c r="N851" s="880"/>
      <c r="O851" s="880"/>
      <c r="P851" s="880"/>
      <c r="Q851" s="880"/>
      <c r="R851" s="880"/>
      <c r="S851" s="880"/>
      <c r="T851" s="880"/>
      <c r="U851" s="880"/>
      <c r="V851" s="880"/>
      <c r="W851" s="880"/>
      <c r="X851" s="880"/>
      <c r="Y851" s="880"/>
      <c r="Z851" s="880"/>
      <c r="AA851" s="880"/>
      <c r="AB851" s="880"/>
      <c r="AC851" s="880"/>
      <c r="AD851" s="880"/>
      <c r="AE851" s="880"/>
      <c r="AF851" s="880"/>
      <c r="AG851" s="33"/>
    </row>
    <row r="852" spans="1:64" ht="18" customHeight="1">
      <c r="B852" s="15" t="s">
        <v>80</v>
      </c>
      <c r="C852" s="16"/>
      <c r="D852" s="16"/>
      <c r="E852" s="16"/>
      <c r="F852" s="16"/>
      <c r="G852" s="216"/>
      <c r="H852" s="201"/>
      <c r="I852" s="201"/>
      <c r="J852" s="201"/>
      <c r="K852" s="202"/>
      <c r="L852" s="201"/>
      <c r="M852" s="201"/>
      <c r="N852" s="201"/>
      <c r="O852" s="270"/>
      <c r="P852" s="270"/>
      <c r="Q852" s="201"/>
      <c r="R852" s="201"/>
      <c r="S852" s="201"/>
      <c r="T852" s="201"/>
      <c r="U852" s="201"/>
      <c r="V852" s="201"/>
      <c r="W852" s="270"/>
      <c r="X852" s="984" t="str">
        <f>X827</f>
        <v>វិច្ឆិកា ឆ្នាំ ២០២៣</v>
      </c>
      <c r="Y852" s="985"/>
      <c r="Z852" s="985"/>
      <c r="AA852" s="985"/>
      <c r="AB852" s="985"/>
      <c r="AC852" s="985"/>
      <c r="AD852" s="985"/>
      <c r="AE852" s="985"/>
      <c r="AF852" s="986"/>
      <c r="AG852" s="33"/>
    </row>
    <row r="853" spans="1:64" ht="18" customHeight="1">
      <c r="A853" s="140" t="e">
        <f>#REF!</f>
        <v>#REF!</v>
      </c>
      <c r="B853" s="20" t="s">
        <v>176</v>
      </c>
      <c r="C853" s="3"/>
      <c r="D853" s="3"/>
      <c r="E853" s="3"/>
      <c r="F853" s="3"/>
      <c r="G853" s="217"/>
      <c r="H853" s="271"/>
      <c r="I853" s="217"/>
      <c r="J853" s="271"/>
      <c r="K853" s="991" t="e">
        <f>VLOOKUP(A853,'Payroll master 总表'!B:AY,3,FALSE)</f>
        <v>#REF!</v>
      </c>
      <c r="L853" s="992"/>
      <c r="M853" s="992"/>
      <c r="N853" s="993"/>
      <c r="O853" s="272" t="s">
        <v>183</v>
      </c>
      <c r="P853" s="273"/>
      <c r="Q853" s="203"/>
      <c r="R853" s="203"/>
      <c r="S853" s="203"/>
      <c r="T853" s="994" t="e">
        <f>#REF!</f>
        <v>#REF!</v>
      </c>
      <c r="U853" s="994"/>
      <c r="V853" s="217"/>
      <c r="W853" s="274"/>
      <c r="X853" s="275" t="s">
        <v>279</v>
      </c>
      <c r="Y853" s="203"/>
      <c r="Z853" s="203"/>
      <c r="AA853" s="203"/>
      <c r="AB853" s="227"/>
      <c r="AC853" s="75"/>
      <c r="AD853" s="139" t="e">
        <f>VLOOKUP(A853,'Payroll master 总表'!B:AY,39,FALSE)</f>
        <v>#REF!</v>
      </c>
      <c r="AE853" s="23" t="s">
        <v>82</v>
      </c>
      <c r="AF853" s="244"/>
      <c r="AG853" s="33"/>
    </row>
    <row r="854" spans="1:64" ht="18" customHeight="1">
      <c r="B854" s="55" t="s">
        <v>177</v>
      </c>
      <c r="C854" s="28"/>
      <c r="D854" s="28"/>
      <c r="E854" s="28"/>
      <c r="F854" s="21"/>
      <c r="G854" s="206"/>
      <c r="H854" s="206"/>
      <c r="I854" s="206"/>
      <c r="J854" s="206"/>
      <c r="K854" s="995" t="e">
        <f>VLOOKUP(A853,'Payroll master 总表'!B:AY,1,FALSE)</f>
        <v>#REF!</v>
      </c>
      <c r="L854" s="996"/>
      <c r="M854" s="206"/>
      <c r="N854" s="208"/>
      <c r="O854" s="276" t="s">
        <v>184</v>
      </c>
      <c r="P854" s="273"/>
      <c r="Q854" s="218"/>
      <c r="R854" s="218"/>
      <c r="S854" s="218"/>
      <c r="U854" s="222" t="e">
        <f>VLOOKUP(A853,'Payroll master 总表'!B:AY,15,FALSE)</f>
        <v>#REF!</v>
      </c>
      <c r="V854" s="222"/>
      <c r="W854" s="208"/>
      <c r="X854" s="278" t="s">
        <v>187</v>
      </c>
      <c r="Y854" s="218"/>
      <c r="Z854" s="218"/>
      <c r="AA854" s="218"/>
      <c r="AB854" s="209"/>
      <c r="AC854" s="26"/>
      <c r="AD854" s="139" t="e">
        <f>VLOOKUP(A853,'Payroll master 总表'!B:AY,35,FALSE)</f>
        <v>#REF!</v>
      </c>
      <c r="AE854" s="23" t="s">
        <v>82</v>
      </c>
      <c r="AF854" s="103"/>
      <c r="AG854" s="33"/>
    </row>
    <row r="855" spans="1:64" ht="18" customHeight="1">
      <c r="B855" s="24" t="s">
        <v>178</v>
      </c>
      <c r="C855" s="22"/>
      <c r="D855" s="25"/>
      <c r="E855" s="21"/>
      <c r="F855" s="21"/>
      <c r="G855" s="206"/>
      <c r="H855" s="206"/>
      <c r="I855" s="206"/>
      <c r="J855" s="206"/>
      <c r="K855" s="995" t="e">
        <f>VLOOKUP(A853,'Payroll master 总表'!B:AY,5,FALSE)</f>
        <v>#REF!</v>
      </c>
      <c r="L855" s="996"/>
      <c r="M855" s="206"/>
      <c r="N855" s="208"/>
      <c r="O855" s="205" t="s">
        <v>198</v>
      </c>
      <c r="P855" s="273"/>
      <c r="Q855" s="218"/>
      <c r="R855" s="218"/>
      <c r="S855" s="218"/>
      <c r="T855" s="206"/>
      <c r="U855" s="997" t="e">
        <f>VLOOKUP(A853,'Payroll master 总表'!B:AY,8,FALSE)</f>
        <v>#REF!</v>
      </c>
      <c r="V855" s="997"/>
      <c r="W855" s="998"/>
      <c r="X855" s="278" t="s">
        <v>185</v>
      </c>
      <c r="Y855" s="218"/>
      <c r="Z855" s="218"/>
      <c r="AA855" s="218"/>
      <c r="AB855" s="209"/>
      <c r="AC855" s="26"/>
      <c r="AD855" s="139" t="e">
        <f>VLOOKUP(A853,'Payroll master 总表'!B:AY,34,FALSE)</f>
        <v>#REF!</v>
      </c>
      <c r="AE855" s="23" t="s">
        <v>82</v>
      </c>
      <c r="AF855" s="103"/>
      <c r="AG855" s="33"/>
    </row>
    <row r="856" spans="1:64" ht="18" customHeight="1">
      <c r="B856" s="58"/>
      <c r="C856" s="28"/>
      <c r="D856" s="28"/>
      <c r="E856" s="28"/>
      <c r="F856" s="28"/>
      <c r="G856" s="206"/>
      <c r="H856" s="206"/>
      <c r="I856" s="206"/>
      <c r="J856" s="206"/>
      <c r="K856" s="280"/>
      <c r="L856" s="281" t="s">
        <v>76</v>
      </c>
      <c r="M856" s="206"/>
      <c r="N856" s="208"/>
      <c r="O856" s="278" t="s">
        <v>199</v>
      </c>
      <c r="P856" s="273"/>
      <c r="Q856" s="218"/>
      <c r="R856" s="218"/>
      <c r="S856" s="218"/>
      <c r="T856" s="218"/>
      <c r="U856" s="218"/>
      <c r="V856" s="218"/>
      <c r="W856" s="230"/>
      <c r="X856" s="278" t="s">
        <v>753</v>
      </c>
      <c r="Y856" s="218"/>
      <c r="Z856" s="218"/>
      <c r="AA856" s="218"/>
      <c r="AB856" s="209"/>
      <c r="AC856" s="26"/>
      <c r="AD856" s="139" t="e">
        <f>VLOOKUP(A853,'Payroll master 总表'!B:AY,33,FALSE)</f>
        <v>#REF!</v>
      </c>
      <c r="AE856" s="23" t="s">
        <v>82</v>
      </c>
      <c r="AF856" s="103"/>
      <c r="AG856" s="33"/>
    </row>
    <row r="857" spans="1:64" ht="18" customHeight="1">
      <c r="B857" s="54" t="s">
        <v>196</v>
      </c>
      <c r="C857" s="28"/>
      <c r="D857" s="28"/>
      <c r="E857" s="28"/>
      <c r="F857" s="28"/>
      <c r="G857" s="206"/>
      <c r="H857" s="206"/>
      <c r="I857" s="206"/>
      <c r="J857" s="206"/>
      <c r="K857" s="280"/>
      <c r="L857" s="282" t="e">
        <f>VLOOKUP(A853,'Payroll master 总表'!B:AY,18,FALSE)</f>
        <v>#REF!</v>
      </c>
      <c r="M857" s="206"/>
      <c r="N857" s="208"/>
      <c r="O857" s="283"/>
      <c r="P857" s="273"/>
      <c r="Q857" s="223"/>
      <c r="R857" s="987" t="e">
        <f>U854/26*L857</f>
        <v>#REF!</v>
      </c>
      <c r="S857" s="987"/>
      <c r="T857" s="284" t="s">
        <v>82</v>
      </c>
      <c r="U857" s="223"/>
      <c r="V857" s="223"/>
      <c r="W857" s="285"/>
      <c r="X857" s="278" t="s">
        <v>186</v>
      </c>
      <c r="Y857" s="218"/>
      <c r="Z857" s="218"/>
      <c r="AA857" s="218"/>
      <c r="AB857" s="209"/>
      <c r="AC857" s="26"/>
      <c r="AD857" s="139" t="e">
        <f>VLOOKUP(A853,'Payroll master 总表'!B:AY,37,FALSE)+'Payroll master 总表'!AM42</f>
        <v>#REF!</v>
      </c>
      <c r="AE857" s="23" t="s">
        <v>82</v>
      </c>
      <c r="AF857" s="103"/>
      <c r="AG857" s="33"/>
    </row>
    <row r="858" spans="1:64" ht="18" customHeight="1">
      <c r="B858" s="27" t="s">
        <v>528</v>
      </c>
      <c r="C858" s="28"/>
      <c r="D858" s="28"/>
      <c r="E858" s="28"/>
      <c r="F858" s="28"/>
      <c r="G858" s="206"/>
      <c r="H858" s="206"/>
      <c r="I858" s="206"/>
      <c r="J858" s="206"/>
      <c r="K858" s="280"/>
      <c r="L858" s="282" t="e">
        <f>VLOOKUP(A853,'Payroll master 总表'!B:AY,21,FALSE)</f>
        <v>#REF!</v>
      </c>
      <c r="M858" s="206"/>
      <c r="N858" s="208"/>
      <c r="O858" s="283"/>
      <c r="P858" s="273"/>
      <c r="Q858" s="223"/>
      <c r="R858" s="987" t="e">
        <f>VLOOKUP(A853,'Payroll master 总表'!B:AY,29,FALSE)</f>
        <v>#REF!</v>
      </c>
      <c r="S858" s="987"/>
      <c r="T858" s="284" t="s">
        <v>82</v>
      </c>
      <c r="U858" s="223"/>
      <c r="V858" s="223"/>
      <c r="W858" s="285"/>
      <c r="X858" s="278" t="s">
        <v>455</v>
      </c>
      <c r="Y858" s="218"/>
      <c r="Z858" s="218"/>
      <c r="AA858" s="218"/>
      <c r="AB858" s="209"/>
      <c r="AC858" s="26"/>
      <c r="AD858" s="139" t="e">
        <f>VLOOKUP(A853,'Payroll master 总表'!B:AY,32,FALSE)</f>
        <v>#REF!</v>
      </c>
      <c r="AE858" s="23" t="s">
        <v>82</v>
      </c>
      <c r="AF858" s="103"/>
      <c r="AG858" s="33"/>
    </row>
    <row r="859" spans="1:64" ht="18" customHeight="1">
      <c r="B859" s="58" t="s">
        <v>534</v>
      </c>
      <c r="C859" s="28"/>
      <c r="D859" s="28"/>
      <c r="E859" s="28"/>
      <c r="F859" s="28"/>
      <c r="G859" s="206"/>
      <c r="H859" s="206"/>
      <c r="I859" s="206"/>
      <c r="J859" s="206"/>
      <c r="K859" s="280"/>
      <c r="L859" s="282" t="e">
        <f>VLOOKUP(A853,'Payroll master 总表'!B:AY,20,FALSE)</f>
        <v>#REF!</v>
      </c>
      <c r="M859" s="206"/>
      <c r="N859" s="208"/>
      <c r="O859" s="283"/>
      <c r="P859" s="273"/>
      <c r="Q859" s="223"/>
      <c r="R859" s="987" t="e">
        <f>VLOOKUP(A853,'Payroll master 总表'!B:AY,27,FALSE)</f>
        <v>#REF!</v>
      </c>
      <c r="S859" s="987"/>
      <c r="T859" s="284" t="s">
        <v>82</v>
      </c>
      <c r="U859" s="223"/>
      <c r="V859" s="223"/>
      <c r="W859" s="285"/>
      <c r="X859" s="278" t="s">
        <v>189</v>
      </c>
      <c r="Y859" s="218"/>
      <c r="Z859" s="218"/>
      <c r="AA859" s="218"/>
      <c r="AB859" s="209"/>
      <c r="AC859" s="26"/>
      <c r="AD859" s="139" t="e">
        <f>VLOOKUP(A853,'Payroll master 总表'!B:AY,31,FALSE)</f>
        <v>#REF!</v>
      </c>
      <c r="AE859" s="23" t="s">
        <v>82</v>
      </c>
      <c r="AF859" s="103"/>
      <c r="AG859" s="33"/>
    </row>
    <row r="860" spans="1:64" ht="18" customHeight="1">
      <c r="B860" s="58" t="s">
        <v>195</v>
      </c>
      <c r="C860" s="28"/>
      <c r="D860" s="28"/>
      <c r="E860" s="28"/>
      <c r="F860" s="28"/>
      <c r="G860" s="206"/>
      <c r="H860" s="206"/>
      <c r="I860" s="206"/>
      <c r="J860" s="206"/>
      <c r="K860" s="280"/>
      <c r="L860" s="282" t="e">
        <f>VLOOKUP(A853,'Payroll master 总表'!B:AY,17,FALSE)</f>
        <v>#REF!</v>
      </c>
      <c r="M860" s="206"/>
      <c r="N860" s="208"/>
      <c r="O860" s="283"/>
      <c r="P860" s="273"/>
      <c r="Q860" s="223"/>
      <c r="R860" s="987" t="e">
        <f>U854/26*L860</f>
        <v>#REF!</v>
      </c>
      <c r="S860" s="987"/>
      <c r="T860" s="284" t="s">
        <v>82</v>
      </c>
      <c r="U860" s="223"/>
      <c r="V860" s="223"/>
      <c r="W860" s="285"/>
      <c r="X860" s="278" t="s">
        <v>188</v>
      </c>
      <c r="Y860" s="218"/>
      <c r="Z860" s="218"/>
      <c r="AA860" s="218"/>
      <c r="AB860" s="209"/>
      <c r="AC860" s="26"/>
      <c r="AD860" s="139" t="e">
        <f>VLOOKUP(A853,'Payroll master 总表'!B:AY,36,FALSE)</f>
        <v>#REF!</v>
      </c>
      <c r="AE860" s="23" t="s">
        <v>82</v>
      </c>
      <c r="AF860" s="103"/>
      <c r="AG860" s="33"/>
    </row>
    <row r="861" spans="1:64" ht="18" customHeight="1">
      <c r="B861" s="27" t="s">
        <v>179</v>
      </c>
      <c r="C861" s="28"/>
      <c r="D861" s="28"/>
      <c r="E861" s="28"/>
      <c r="F861" s="28"/>
      <c r="G861" s="218"/>
      <c r="H861" s="218"/>
      <c r="I861" s="218"/>
      <c r="J861" s="206"/>
      <c r="K861" s="280"/>
      <c r="L861" s="286"/>
      <c r="M861" s="206"/>
      <c r="N861" s="208"/>
      <c r="O861" s="283"/>
      <c r="P861" s="273"/>
      <c r="Q861" s="223"/>
      <c r="R861" s="987" t="e">
        <f>SUM(R857:S860)</f>
        <v>#REF!</v>
      </c>
      <c r="S861" s="987"/>
      <c r="T861" s="284" t="s">
        <v>82</v>
      </c>
      <c r="U861" s="223"/>
      <c r="V861" s="223"/>
      <c r="W861" s="285"/>
      <c r="X861" s="278" t="s">
        <v>190</v>
      </c>
      <c r="Y861" s="218"/>
      <c r="Z861" s="218"/>
      <c r="AA861" s="218"/>
      <c r="AB861" s="209"/>
      <c r="AC861" s="988" t="e">
        <f>R861+R863+R864+R865+AD853+AD854+AD855+AD856+AD857+AD858+AD859+AD860</f>
        <v>#REF!</v>
      </c>
      <c r="AD861" s="989"/>
      <c r="AF861" s="103"/>
      <c r="AG861" s="33"/>
    </row>
    <row r="862" spans="1:64" ht="18" customHeight="1">
      <c r="B862" s="58" t="s">
        <v>197</v>
      </c>
      <c r="C862" s="28"/>
      <c r="D862" s="28"/>
      <c r="E862" s="28"/>
      <c r="F862" s="28"/>
      <c r="G862" s="206"/>
      <c r="H862" s="206"/>
      <c r="I862" s="206"/>
      <c r="J862" s="206"/>
      <c r="K862" s="280"/>
      <c r="L862" s="287" t="s">
        <v>77</v>
      </c>
      <c r="M862" s="288"/>
      <c r="N862" s="211"/>
      <c r="O862" s="278" t="s">
        <v>199</v>
      </c>
      <c r="P862" s="210"/>
      <c r="Q862" s="210"/>
      <c r="R862" s="210"/>
      <c r="S862" s="210"/>
      <c r="T862" s="210"/>
      <c r="U862" s="210"/>
      <c r="V862" s="210"/>
      <c r="W862" s="289"/>
      <c r="X862" s="278" t="s">
        <v>433</v>
      </c>
      <c r="Y862" s="218"/>
      <c r="Z862" s="230"/>
      <c r="AA862" s="290"/>
      <c r="AB862" s="228"/>
      <c r="AC862" s="135" t="e">
        <f>VLOOKUP(A853,'Payroll master 总表'!B:AY,45,FALSE)</f>
        <v>#REF!</v>
      </c>
      <c r="AE862" s="61"/>
      <c r="AF862" s="245"/>
      <c r="AG862" s="33"/>
    </row>
    <row r="863" spans="1:64" ht="18" customHeight="1">
      <c r="B863" s="58" t="s">
        <v>180</v>
      </c>
      <c r="C863" s="28"/>
      <c r="D863" s="28"/>
      <c r="E863" s="28"/>
      <c r="F863" s="28"/>
      <c r="G863" s="206"/>
      <c r="H863" s="206"/>
      <c r="I863" s="206"/>
      <c r="J863" s="206"/>
      <c r="K863" s="280"/>
      <c r="L863" s="282" t="e">
        <f>VLOOKUP(A853,'Payroll master 总表'!B:AY,19,FALSE)</f>
        <v>#REF!</v>
      </c>
      <c r="M863" s="206"/>
      <c r="N863" s="208"/>
      <c r="O863" s="283"/>
      <c r="P863" s="273"/>
      <c r="Q863" s="224"/>
      <c r="R863" s="990" t="e">
        <f>VLOOKUP(A853,'Payroll master 总表'!B:AY,26,FALSE)</f>
        <v>#REF!</v>
      </c>
      <c r="S863" s="990"/>
      <c r="T863" s="224" t="s">
        <v>82</v>
      </c>
      <c r="U863" s="224"/>
      <c r="V863" s="224"/>
      <c r="W863" s="228"/>
      <c r="X863" s="278" t="s">
        <v>861</v>
      </c>
      <c r="Y863" s="218"/>
      <c r="Z863" s="230"/>
      <c r="AB863" s="224"/>
      <c r="AD863" s="57"/>
      <c r="AE863" s="999" t="e">
        <f>VLOOKUP(A853,'Payroll master 总表'!B:AY,42,FALSE)</f>
        <v>#REF!</v>
      </c>
      <c r="AF863" s="1000"/>
      <c r="AG863" s="33"/>
    </row>
    <row r="864" spans="1:64" ht="18" customHeight="1">
      <c r="B864" s="58" t="s">
        <v>181</v>
      </c>
      <c r="C864" s="28"/>
      <c r="D864" s="28"/>
      <c r="E864" s="28"/>
      <c r="F864" s="28"/>
      <c r="G864" s="206"/>
      <c r="H864" s="206"/>
      <c r="I864" s="206"/>
      <c r="J864" s="206"/>
      <c r="K864" s="280"/>
      <c r="L864" s="282" t="e">
        <f>VLOOKUP(A853,'Payroll master 总表'!B:AY,22,FALSE)</f>
        <v>#REF!</v>
      </c>
      <c r="M864" s="206"/>
      <c r="N864" s="208"/>
      <c r="O864" s="283"/>
      <c r="P864" s="273"/>
      <c r="Q864" s="224"/>
      <c r="R864" s="990" t="e">
        <f>VLOOKUP(A853,'Payroll master 总表'!B:AY,28,FALSE)</f>
        <v>#REF!</v>
      </c>
      <c r="S864" s="990"/>
      <c r="T864" s="224" t="s">
        <v>82</v>
      </c>
      <c r="U864" s="224"/>
      <c r="V864" s="224"/>
      <c r="W864" s="228"/>
      <c r="X864" s="291" t="s">
        <v>244</v>
      </c>
      <c r="Y864" s="218"/>
      <c r="Z864" s="218"/>
      <c r="AA864" s="230"/>
      <c r="AB864" s="229"/>
      <c r="AC864" s="76"/>
      <c r="AD864" s="57" t="e">
        <f>VLOOKUP(A853,'Payroll master 总表'!B:AY,44,FALSE)</f>
        <v>#REF!</v>
      </c>
      <c r="AE864" s="541"/>
      <c r="AF864" s="542"/>
      <c r="AG864" s="33"/>
    </row>
    <row r="865" spans="1:64" ht="18" customHeight="1">
      <c r="B865" s="59" t="s">
        <v>182</v>
      </c>
      <c r="C865" s="56"/>
      <c r="D865" s="56"/>
      <c r="E865" s="56"/>
      <c r="F865" s="56"/>
      <c r="G865" s="219"/>
      <c r="H865" s="219"/>
      <c r="I865" s="219"/>
      <c r="J865" s="219"/>
      <c r="K865" s="292"/>
      <c r="L865" s="293" t="e">
        <f>VLOOKUP(A853,'Payroll master 总表'!B:AY,23,FALSE)</f>
        <v>#REF!</v>
      </c>
      <c r="M865" s="219"/>
      <c r="N865" s="212"/>
      <c r="O865" s="294"/>
      <c r="P865" s="295"/>
      <c r="Q865" s="225"/>
      <c r="R865" s="981" t="e">
        <f>VLOOKUP(A853,'Payroll master 总表'!B:AY,30,FALSE)</f>
        <v>#REF!</v>
      </c>
      <c r="S865" s="981"/>
      <c r="T865" s="225" t="s">
        <v>82</v>
      </c>
      <c r="U865" s="225"/>
      <c r="V865" s="225"/>
      <c r="W865" s="225"/>
      <c r="X865" s="278" t="s">
        <v>194</v>
      </c>
      <c r="Y865" s="218"/>
      <c r="Z865" s="218"/>
      <c r="AA865" s="218"/>
      <c r="AB865" s="230"/>
      <c r="AC865" s="26"/>
      <c r="AD865" s="57" t="e">
        <f>AE863+AD864</f>
        <v>#REF!</v>
      </c>
      <c r="AE865" s="49"/>
      <c r="AF865" s="73"/>
      <c r="AG865" s="33"/>
    </row>
    <row r="866" spans="1:64" ht="18" customHeight="1">
      <c r="B866" s="29"/>
      <c r="C866" s="30"/>
      <c r="D866" s="31"/>
      <c r="E866" s="30"/>
      <c r="F866" s="32"/>
      <c r="G866" s="220"/>
      <c r="H866" s="220"/>
      <c r="I866" s="220"/>
      <c r="J866" s="220"/>
      <c r="S866" s="220"/>
      <c r="T866" s="220"/>
      <c r="U866" s="220"/>
      <c r="X866" s="297" t="s">
        <v>191</v>
      </c>
      <c r="Y866" s="218"/>
      <c r="Z866" s="218"/>
      <c r="AA866" s="218"/>
      <c r="AB866" s="230"/>
      <c r="AC866" s="982" t="e">
        <f>ROUND((AC861-AD865-AC862),2)</f>
        <v>#REF!</v>
      </c>
      <c r="AD866" s="983"/>
      <c r="AE866" s="49"/>
      <c r="AF866" s="73"/>
      <c r="AG866" s="33"/>
    </row>
    <row r="867" spans="1:64" ht="18" customHeight="1">
      <c r="B867" s="35" t="s">
        <v>78</v>
      </c>
      <c r="C867" s="36"/>
      <c r="D867" s="36"/>
      <c r="E867" s="36"/>
      <c r="F867" s="36"/>
      <c r="G867" s="221"/>
      <c r="H867" s="221"/>
      <c r="I867" s="220"/>
      <c r="J867" s="220"/>
      <c r="S867" s="220"/>
      <c r="T867" s="220"/>
      <c r="U867" s="220"/>
      <c r="X867" s="298" t="s">
        <v>432</v>
      </c>
      <c r="Y867" s="299"/>
      <c r="Z867" s="280"/>
      <c r="AA867" s="206"/>
      <c r="AB867" s="231"/>
      <c r="AC867" s="63" t="e">
        <f>INT(AC866)</f>
        <v>#REF!</v>
      </c>
      <c r="AE867" s="62"/>
      <c r="AF867" s="80"/>
      <c r="AG867" s="33"/>
    </row>
    <row r="868" spans="1:64" ht="18" customHeight="1">
      <c r="B868" s="37"/>
      <c r="C868" s="38"/>
      <c r="D868" s="39"/>
      <c r="E868" s="38"/>
      <c r="F868" s="38"/>
      <c r="G868" s="202"/>
      <c r="H868" s="202"/>
      <c r="I868" s="220"/>
      <c r="J868" s="220"/>
      <c r="S868" s="220"/>
      <c r="T868" s="220"/>
      <c r="U868" s="220"/>
      <c r="X868" s="300" t="s">
        <v>192</v>
      </c>
      <c r="Y868" s="301"/>
      <c r="Z868" s="302"/>
      <c r="AA868" s="219"/>
      <c r="AB868" s="232"/>
      <c r="AC868" s="77" t="e">
        <f>ROUND((MOD(AC866,1)*4000),-2)</f>
        <v>#REF!</v>
      </c>
      <c r="AD868" s="45"/>
      <c r="AE868" s="45"/>
      <c r="AF868" s="81"/>
      <c r="AG868" s="33"/>
    </row>
    <row r="869" spans="1:64" ht="18" customHeight="1">
      <c r="B869" s="29"/>
      <c r="C869" s="30"/>
      <c r="D869" s="31"/>
      <c r="E869" s="30"/>
      <c r="F869" s="30"/>
      <c r="G869" s="220"/>
      <c r="H869" s="220"/>
      <c r="I869" s="220"/>
      <c r="J869" s="220"/>
      <c r="S869" s="220"/>
      <c r="T869" s="220"/>
      <c r="U869" s="220"/>
      <c r="Y869" s="221"/>
      <c r="Z869" s="303"/>
      <c r="AB869" s="233"/>
      <c r="AD869" s="82"/>
      <c r="AE869" s="82"/>
      <c r="AF869" s="84"/>
      <c r="AG869" s="33"/>
    </row>
    <row r="870" spans="1:64" ht="18" customHeight="1">
      <c r="B870" s="40" t="s">
        <v>79</v>
      </c>
      <c r="C870" s="41"/>
      <c r="D870" s="41"/>
      <c r="E870" s="41"/>
      <c r="AF870" s="101"/>
      <c r="AG870" s="33"/>
    </row>
    <row r="871" spans="1:64" s="10" customFormat="1" ht="18" customHeight="1">
      <c r="B871" s="237">
        <v>1</v>
      </c>
      <c r="C871" s="236">
        <v>2</v>
      </c>
      <c r="D871" s="236">
        <v>3</v>
      </c>
      <c r="E871" s="236">
        <v>4</v>
      </c>
      <c r="F871" s="670">
        <v>5</v>
      </c>
      <c r="G871" s="669">
        <v>6</v>
      </c>
      <c r="H871" s="237">
        <v>7</v>
      </c>
      <c r="I871" s="237">
        <v>8</v>
      </c>
      <c r="J871" s="670">
        <v>9</v>
      </c>
      <c r="K871" s="236">
        <v>10</v>
      </c>
      <c r="L871" s="236">
        <v>11</v>
      </c>
      <c r="M871" s="670">
        <v>12</v>
      </c>
      <c r="N871" s="669">
        <v>13</v>
      </c>
      <c r="O871" s="236">
        <v>14</v>
      </c>
      <c r="P871" s="237">
        <v>15</v>
      </c>
      <c r="Q871" s="236">
        <v>16</v>
      </c>
      <c r="R871" s="236">
        <v>17</v>
      </c>
      <c r="S871" s="236">
        <v>18</v>
      </c>
      <c r="T871" s="670">
        <v>19</v>
      </c>
      <c r="U871" s="669">
        <v>20</v>
      </c>
      <c r="V871" s="236">
        <v>21</v>
      </c>
      <c r="W871" s="237">
        <v>22</v>
      </c>
      <c r="X871" s="236">
        <v>23</v>
      </c>
      <c r="Y871" s="237">
        <v>24</v>
      </c>
      <c r="Z871" s="236">
        <v>25</v>
      </c>
      <c r="AA871" s="670">
        <v>26</v>
      </c>
      <c r="AB871" s="697">
        <v>27</v>
      </c>
      <c r="AC871" s="670">
        <v>28</v>
      </c>
      <c r="AD871" s="237">
        <v>29</v>
      </c>
      <c r="AE871" s="236">
        <v>30</v>
      </c>
      <c r="AF871" s="236">
        <v>31</v>
      </c>
      <c r="AG871" s="11"/>
      <c r="AH871" s="11"/>
      <c r="AI871" s="11"/>
      <c r="AJ871" s="11"/>
      <c r="AK871" s="11"/>
      <c r="AL871" s="11"/>
      <c r="AM871" s="11"/>
      <c r="AN871" s="11"/>
      <c r="AO871" s="11"/>
      <c r="AP871" s="11"/>
      <c r="AQ871" s="11"/>
      <c r="AR871" s="11"/>
      <c r="AS871" s="11"/>
      <c r="AT871" s="11"/>
      <c r="AU871" s="11"/>
      <c r="AV871" s="11"/>
      <c r="AW871" s="11"/>
      <c r="AX871" s="11"/>
      <c r="AY871" s="11"/>
      <c r="AZ871" s="11"/>
      <c r="BA871" s="11"/>
      <c r="BB871" s="11"/>
      <c r="BC871" s="11"/>
      <c r="BD871" s="11"/>
      <c r="BE871" s="11"/>
      <c r="BF871" s="11"/>
      <c r="BG871" s="11"/>
      <c r="BH871" s="11"/>
      <c r="BI871" s="11"/>
      <c r="BJ871" s="11"/>
      <c r="BK871" s="11"/>
      <c r="BL871" s="11"/>
    </row>
    <row r="872" spans="1:64" ht="18" customHeight="1">
      <c r="B872" s="48" t="e">
        <f>VLOOKUP(A853,#REF!,276,FALSE)</f>
        <v>#REF!</v>
      </c>
      <c r="C872" s="48" t="e">
        <f>VLOOKUP(A853,#REF!,278,FALSE)</f>
        <v>#REF!</v>
      </c>
      <c r="D872" s="48" t="e">
        <f>VLOOKUP(A853,#REF!,280,FALSE)</f>
        <v>#REF!</v>
      </c>
      <c r="E872" s="48" t="e">
        <f>VLOOKUP(A853,#REF!,282,FALSE)</f>
        <v>#REF!</v>
      </c>
      <c r="F872" s="48" t="e">
        <f>VLOOKUP(A853,#REF!,284,FALSE)</f>
        <v>#REF!</v>
      </c>
      <c r="G872" s="48" t="e">
        <f>VLOOKUP(A853,#REF!,286,FALSE)</f>
        <v>#REF!</v>
      </c>
      <c r="H872" s="48" t="e">
        <f>VLOOKUP(A853,#REF!,288,FALSE)</f>
        <v>#REF!</v>
      </c>
      <c r="I872" s="48" t="e">
        <f>VLOOKUP(A853,#REF!,290,FALSE)</f>
        <v>#REF!</v>
      </c>
      <c r="J872" s="48" t="e">
        <f>VLOOKUP(A853,#REF!,292,FALSE)</f>
        <v>#REF!</v>
      </c>
      <c r="K872" s="48" t="e">
        <f>VLOOKUP(A853,#REF!,294,FALSE)</f>
        <v>#REF!</v>
      </c>
      <c r="L872" s="48" t="e">
        <f>VLOOKUP(A853,#REF!,296,FALSE)</f>
        <v>#REF!</v>
      </c>
      <c r="M872" s="48" t="e">
        <f>VLOOKUP(A853,#REF!,298,FALSE)</f>
        <v>#REF!</v>
      </c>
      <c r="N872" s="48" t="e">
        <f>VLOOKUP(A853,#REF!,300,FALSE)</f>
        <v>#REF!</v>
      </c>
      <c r="O872" s="48" t="e">
        <f>VLOOKUP(A853,#REF!,302,FALSE)</f>
        <v>#REF!</v>
      </c>
      <c r="P872" s="48" t="e">
        <f>VLOOKUP(A853,#REF!,304,FALSE)</f>
        <v>#REF!</v>
      </c>
      <c r="Q872" s="48" t="e">
        <f>VLOOKUP(A853,#REF!,306,FALSE)</f>
        <v>#REF!</v>
      </c>
      <c r="R872" s="48" t="e">
        <f>VLOOKUP(A853,#REF!,308,FALSE)</f>
        <v>#REF!</v>
      </c>
      <c r="S872" s="48" t="e">
        <f>VLOOKUP(A853,#REF!,310,FALSE)</f>
        <v>#REF!</v>
      </c>
      <c r="T872" s="48" t="e">
        <f>VLOOKUP(A853,#REF!,312,FALSE)</f>
        <v>#REF!</v>
      </c>
      <c r="U872" s="48" t="e">
        <f>VLOOKUP(A853,#REF!,314,FALSE)</f>
        <v>#REF!</v>
      </c>
      <c r="V872" s="48" t="e">
        <f>VLOOKUP(A853,#REF!,316,FALSE)</f>
        <v>#REF!</v>
      </c>
      <c r="W872" s="48" t="e">
        <f>VLOOKUP(A853,#REF!,318,FALSE)</f>
        <v>#REF!</v>
      </c>
      <c r="X872" s="48" t="e">
        <f>VLOOKUP(A853,#REF!,320,FALSE)</f>
        <v>#REF!</v>
      </c>
      <c r="Y872" s="48" t="e">
        <f>VLOOKUP(A853,#REF!,322,FALSE)</f>
        <v>#REF!</v>
      </c>
      <c r="Z872" s="48" t="e">
        <f>VLOOKUP(A853,#REF!,324,FALSE)</f>
        <v>#REF!</v>
      </c>
      <c r="AA872" s="48" t="e">
        <f>VLOOKUP(A853,#REF!,326,FALSE)</f>
        <v>#REF!</v>
      </c>
      <c r="AB872" s="48" t="e">
        <f>VLOOKUP(A853,#REF!,328,FALSE)</f>
        <v>#REF!</v>
      </c>
      <c r="AC872" s="48" t="e">
        <f>VLOOKUP(A853,#REF!,330,FALSE)</f>
        <v>#REF!</v>
      </c>
      <c r="AD872" s="48" t="e">
        <f>VLOOKUP(A853,#REF!,332,FALSE)</f>
        <v>#REF!</v>
      </c>
      <c r="AE872" s="48" t="e">
        <f>VLOOKUP(A853,#REF!,334,FALSE)</f>
        <v>#REF!</v>
      </c>
      <c r="AF872" s="48" t="e">
        <f>VLOOKUP(A853,#REF!,336,FALSE)</f>
        <v>#REF!</v>
      </c>
      <c r="AG872" s="33"/>
    </row>
    <row r="873" spans="1:64" s="116" customFormat="1" ht="18" customHeight="1">
      <c r="B873" s="48" t="e">
        <f>VLOOKUP(A853,#REF!,53,FALSE)</f>
        <v>#REF!</v>
      </c>
      <c r="C873" s="48" t="e">
        <f>VLOOKUP(A853,#REF!,54,FALSE)</f>
        <v>#REF!</v>
      </c>
      <c r="D873" s="48" t="e">
        <f>VLOOKUP(A853,#REF!,55,FALSE)</f>
        <v>#REF!</v>
      </c>
      <c r="E873" s="48" t="e">
        <f>VLOOKUP(A853,#REF!,56,FALSE)</f>
        <v>#REF!</v>
      </c>
      <c r="F873" s="48" t="e">
        <f>VLOOKUP(A853,#REF!,57,FALSE)</f>
        <v>#REF!</v>
      </c>
      <c r="G873" s="48" t="e">
        <f>VLOOKUP(A853,#REF!,58,FALSE)</f>
        <v>#REF!</v>
      </c>
      <c r="H873" s="48" t="e">
        <f>VLOOKUP(A853,#REF!,59,FALSE)</f>
        <v>#REF!</v>
      </c>
      <c r="I873" s="48" t="e">
        <f>VLOOKUP(A853,#REF!,60,FALSE)</f>
        <v>#REF!</v>
      </c>
      <c r="J873" s="48" t="e">
        <f>VLOOKUP(A853,#REF!,61,FALSE)</f>
        <v>#REF!</v>
      </c>
      <c r="K873" s="48" t="e">
        <f>VLOOKUP(A853,#REF!,62,FALSE)</f>
        <v>#REF!</v>
      </c>
      <c r="L873" s="48" t="e">
        <f>VLOOKUP(A853,#REF!,63,FALSE)</f>
        <v>#REF!</v>
      </c>
      <c r="M873" s="48" t="e">
        <f>VLOOKUP(A853,#REF!,64,FALSE)</f>
        <v>#REF!</v>
      </c>
      <c r="N873" s="48" t="e">
        <f>VLOOKUP(A853,#REF!,65,FALSE)</f>
        <v>#REF!</v>
      </c>
      <c r="O873" s="48" t="e">
        <f>VLOOKUP(A853,#REF!,66,FALSE)</f>
        <v>#REF!</v>
      </c>
      <c r="P873" s="48" t="e">
        <f>VLOOKUP(A853,#REF!,67,FALSE)</f>
        <v>#REF!</v>
      </c>
      <c r="Q873" s="48" t="e">
        <f>VLOOKUP(A853,#REF!,68,FALSE)</f>
        <v>#REF!</v>
      </c>
      <c r="R873" s="48" t="e">
        <f>VLOOKUP(A853,#REF!,69,FALSE)</f>
        <v>#REF!</v>
      </c>
      <c r="S873" s="48" t="e">
        <f>VLOOKUP(A853,#REF!,70,FALSE)</f>
        <v>#REF!</v>
      </c>
      <c r="T873" s="48" t="e">
        <f>VLOOKUP(A853,#REF!,71,FALSE)</f>
        <v>#REF!</v>
      </c>
      <c r="U873" s="48" t="e">
        <f>VLOOKUP(A853,#REF!,72,FALSE)</f>
        <v>#REF!</v>
      </c>
      <c r="V873" s="48" t="e">
        <f>VLOOKUP(A853,#REF!,73,FALSE)</f>
        <v>#REF!</v>
      </c>
      <c r="W873" s="48" t="e">
        <f>VLOOKUP(A853,#REF!,74,FALSE)</f>
        <v>#REF!</v>
      </c>
      <c r="X873" s="48" t="e">
        <f>VLOOKUP(A853,#REF!,75,FALSE)</f>
        <v>#REF!</v>
      </c>
      <c r="Y873" s="48" t="e">
        <f>VLOOKUP(A853,#REF!,76,FALSE)</f>
        <v>#REF!</v>
      </c>
      <c r="Z873" s="48" t="e">
        <f>VLOOKUP(A853,#REF!,77,FALSE)</f>
        <v>#REF!</v>
      </c>
      <c r="AA873" s="48" t="e">
        <f>VLOOKUP(A853,#REF!,78,FALSE)</f>
        <v>#REF!</v>
      </c>
      <c r="AB873" s="48" t="e">
        <f>VLOOKUP(A853,#REF!,79,FALSE)</f>
        <v>#REF!</v>
      </c>
      <c r="AC873" s="48" t="e">
        <f>VLOOKUP(A853,#REF!,80,FALSE)</f>
        <v>#REF!</v>
      </c>
      <c r="AD873" s="48" t="e">
        <f>VLOOKUP(A853,#REF!,81,FALSE)</f>
        <v>#REF!</v>
      </c>
      <c r="AE873" s="48" t="e">
        <f>VLOOKUP(A853,#REF!,82,FALSE)</f>
        <v>#REF!</v>
      </c>
      <c r="AF873" s="48" t="e">
        <f>VLOOKUP(A853,#REF!,83,FALSE)</f>
        <v>#REF!</v>
      </c>
      <c r="AG873" s="117"/>
      <c r="AH873" s="117"/>
      <c r="AI873" s="117"/>
      <c r="AJ873" s="117"/>
      <c r="AK873" s="117"/>
      <c r="AL873" s="117"/>
      <c r="AM873" s="117"/>
      <c r="AN873" s="117"/>
      <c r="AO873" s="117"/>
      <c r="AP873" s="117"/>
      <c r="AQ873" s="117"/>
      <c r="AR873" s="117"/>
      <c r="AS873" s="117"/>
      <c r="AT873" s="117"/>
      <c r="AU873" s="117"/>
      <c r="AV873" s="117"/>
      <c r="AW873" s="117"/>
      <c r="AX873" s="117"/>
      <c r="AY873" s="117"/>
      <c r="AZ873" s="117"/>
      <c r="BA873" s="117"/>
      <c r="BB873" s="117"/>
      <c r="BC873" s="117"/>
      <c r="BD873" s="117"/>
      <c r="BE873" s="117"/>
      <c r="BF873" s="117"/>
      <c r="BG873" s="117"/>
      <c r="BH873" s="117"/>
      <c r="BI873" s="117"/>
      <c r="BJ873" s="117"/>
      <c r="BK873" s="117"/>
      <c r="BL873" s="117"/>
    </row>
    <row r="874" spans="1:64" ht="18" customHeight="1">
      <c r="B874" s="48" t="e">
        <f>VLOOKUP(A853,#REF!,277,FALSE)</f>
        <v>#REF!</v>
      </c>
      <c r="C874" s="48" t="e">
        <f>VLOOKUP(A853,#REF!,279,FALSE)</f>
        <v>#REF!</v>
      </c>
      <c r="D874" s="48" t="e">
        <f>VLOOKUP(A853,#REF!,281,FALSE)</f>
        <v>#REF!</v>
      </c>
      <c r="E874" s="48" t="e">
        <f>VLOOKUP(A853,#REF!,283,FALSE)</f>
        <v>#REF!</v>
      </c>
      <c r="F874" s="48" t="e">
        <f>VLOOKUP(A853,#REF!,285,FALSE)</f>
        <v>#REF!</v>
      </c>
      <c r="G874" s="48" t="e">
        <f>VLOOKUP(A853,#REF!,287,FALSE)</f>
        <v>#REF!</v>
      </c>
      <c r="H874" s="48" t="e">
        <f>VLOOKUP(A853,#REF!,289,FALSE)</f>
        <v>#REF!</v>
      </c>
      <c r="I874" s="48" t="e">
        <f>VLOOKUP(A853,#REF!,291,FALSE)</f>
        <v>#REF!</v>
      </c>
      <c r="J874" s="48" t="e">
        <f>VLOOKUP(A853,#REF!,293,FALSE)</f>
        <v>#REF!</v>
      </c>
      <c r="K874" s="48" t="e">
        <f>VLOOKUP(A853,#REF!,295,FALSE)</f>
        <v>#REF!</v>
      </c>
      <c r="L874" s="48" t="e">
        <f>VLOOKUP(A853,#REF!,297,FALSE)</f>
        <v>#REF!</v>
      </c>
      <c r="M874" s="48" t="e">
        <f>VLOOKUP(A853,#REF!,299,FALSE)</f>
        <v>#REF!</v>
      </c>
      <c r="N874" s="48" t="e">
        <f>VLOOKUP(A853,#REF!,301,FALSE)</f>
        <v>#REF!</v>
      </c>
      <c r="O874" s="48" t="e">
        <f>VLOOKUP(A853,#REF!,303,FALSE)</f>
        <v>#REF!</v>
      </c>
      <c r="P874" s="48" t="e">
        <f>VLOOKUP(A853,#REF!,305,FALSE)</f>
        <v>#REF!</v>
      </c>
      <c r="Q874" s="48" t="e">
        <f>VLOOKUP(A853,#REF!,307,FALSE)</f>
        <v>#REF!</v>
      </c>
      <c r="R874" s="48" t="e">
        <f>VLOOKUP(A853,#REF!,309,FALSE)</f>
        <v>#REF!</v>
      </c>
      <c r="S874" s="48" t="e">
        <f>VLOOKUP(A853,#REF!,311,FALSE)</f>
        <v>#REF!</v>
      </c>
      <c r="T874" s="48" t="e">
        <f>VLOOKUP(A853,#REF!,313,FALSE)</f>
        <v>#REF!</v>
      </c>
      <c r="U874" s="48" t="e">
        <f>VLOOKUP(A853,#REF!,315,FALSE)</f>
        <v>#REF!</v>
      </c>
      <c r="V874" s="48" t="e">
        <f>VLOOKUP(A853,#REF!,317,FALSE)</f>
        <v>#REF!</v>
      </c>
      <c r="W874" s="48" t="e">
        <f>VLOOKUP(A853,#REF!,319,FALSE)</f>
        <v>#REF!</v>
      </c>
      <c r="X874" s="48" t="e">
        <f>VLOOKUP(A853,#REF!,321,FALSE)</f>
        <v>#REF!</v>
      </c>
      <c r="Y874" s="48" t="e">
        <f>VLOOKUP(A853,#REF!,323,FALSE)</f>
        <v>#REF!</v>
      </c>
      <c r="Z874" s="48" t="e">
        <f>VLOOKUP(A853,#REF!,325,FALSE)</f>
        <v>#REF!</v>
      </c>
      <c r="AA874" s="48" t="e">
        <f>VLOOKUP(A853,#REF!,327,FALSE)</f>
        <v>#REF!</v>
      </c>
      <c r="AB874" s="48" t="e">
        <f>VLOOKUP(A853,#REF!,329,FALSE)</f>
        <v>#REF!</v>
      </c>
      <c r="AC874" s="48" t="e">
        <f>VLOOKUP(A853,#REF!,331,FALSE)</f>
        <v>#REF!</v>
      </c>
      <c r="AD874" s="48" t="e">
        <f>VLOOKUP(A853,#REF!,333,FALSE)</f>
        <v>#REF!</v>
      </c>
      <c r="AE874" s="48" t="e">
        <f>VLOOKUP(A853,#REF!,335,FALSE)</f>
        <v>#REF!</v>
      </c>
      <c r="AF874" s="48" t="e">
        <f>VLOOKUP(A853,#REF!,337,FALSE)</f>
        <v>#REF!</v>
      </c>
      <c r="AG874" s="33"/>
    </row>
    <row r="875" spans="1:64" s="140" customFormat="1" ht="18" customHeight="1">
      <c r="B875" s="980"/>
      <c r="C875" s="980"/>
      <c r="D875" s="980"/>
      <c r="E875" s="980"/>
      <c r="F875" s="980"/>
      <c r="G875" s="980"/>
      <c r="H875" s="980"/>
      <c r="I875" s="980"/>
      <c r="J875" s="980"/>
      <c r="K875" s="980"/>
      <c r="L875" s="980"/>
      <c r="M875" s="980"/>
      <c r="N875" s="980"/>
      <c r="O875" s="980"/>
      <c r="P875" s="980"/>
      <c r="Q875" s="980"/>
      <c r="R875" s="980"/>
      <c r="S875" s="980"/>
      <c r="T875" s="980"/>
      <c r="U875" s="980"/>
      <c r="V875" s="980"/>
      <c r="W875" s="980"/>
      <c r="X875" s="980"/>
      <c r="Y875" s="980"/>
      <c r="Z875" s="980"/>
      <c r="AA875" s="980"/>
      <c r="AB875" s="980"/>
      <c r="AC875" s="980"/>
      <c r="AD875" s="980"/>
      <c r="AE875" s="980"/>
      <c r="AF875" s="980"/>
      <c r="AG875" s="33"/>
      <c r="AH875" s="33"/>
      <c r="AI875" s="33"/>
      <c r="AJ875" s="33"/>
      <c r="AK875" s="33"/>
      <c r="AL875" s="33"/>
      <c r="AM875" s="33"/>
      <c r="AN875" s="33"/>
      <c r="AO875" s="33"/>
      <c r="AP875" s="33"/>
      <c r="AQ875" s="33"/>
      <c r="AR875" s="33"/>
      <c r="AS875" s="33"/>
      <c r="AT875" s="33"/>
      <c r="AU875" s="33"/>
      <c r="AV875" s="33"/>
      <c r="AW875" s="33"/>
      <c r="AX875" s="33"/>
      <c r="AY875" s="33"/>
      <c r="AZ875" s="33"/>
      <c r="BA875" s="33"/>
      <c r="BB875" s="33"/>
      <c r="BC875" s="33"/>
      <c r="BD875" s="33"/>
      <c r="BE875" s="33"/>
      <c r="BF875" s="33"/>
      <c r="BG875" s="33"/>
      <c r="BH875" s="33"/>
      <c r="BI875" s="33"/>
      <c r="BJ875" s="33"/>
      <c r="BK875" s="33"/>
      <c r="BL875" s="33"/>
    </row>
    <row r="876" spans="1:64" ht="18" customHeight="1">
      <c r="B876" s="880" t="s">
        <v>826</v>
      </c>
      <c r="C876" s="880"/>
      <c r="D876" s="880"/>
      <c r="E876" s="880"/>
      <c r="F876" s="880"/>
      <c r="G876" s="880"/>
      <c r="H876" s="880"/>
      <c r="I876" s="880"/>
      <c r="J876" s="880"/>
      <c r="K876" s="880"/>
      <c r="L876" s="880"/>
      <c r="M876" s="880"/>
      <c r="N876" s="880"/>
      <c r="O876" s="880"/>
      <c r="P876" s="880"/>
      <c r="Q876" s="880"/>
      <c r="R876" s="880"/>
      <c r="S876" s="880"/>
      <c r="T876" s="880"/>
      <c r="U876" s="880"/>
      <c r="V876" s="880"/>
      <c r="W876" s="880"/>
      <c r="X876" s="880"/>
      <c r="Y876" s="880"/>
      <c r="Z876" s="880"/>
      <c r="AA876" s="880"/>
      <c r="AB876" s="880"/>
      <c r="AC876" s="880"/>
      <c r="AD876" s="880"/>
      <c r="AE876" s="880"/>
      <c r="AF876" s="880"/>
      <c r="AG876" s="33"/>
    </row>
    <row r="877" spans="1:64" ht="18" customHeight="1">
      <c r="B877" s="15" t="s">
        <v>80</v>
      </c>
      <c r="C877" s="16"/>
      <c r="D877" s="16"/>
      <c r="E877" s="16"/>
      <c r="F877" s="16"/>
      <c r="G877" s="216"/>
      <c r="H877" s="201"/>
      <c r="I877" s="201"/>
      <c r="J877" s="201"/>
      <c r="K877" s="202"/>
      <c r="L877" s="201"/>
      <c r="M877" s="201"/>
      <c r="N877" s="201"/>
      <c r="O877" s="270"/>
      <c r="P877" s="270"/>
      <c r="Q877" s="201"/>
      <c r="R877" s="201"/>
      <c r="S877" s="201"/>
      <c r="T877" s="201"/>
      <c r="U877" s="201"/>
      <c r="V877" s="201"/>
      <c r="W877" s="270"/>
      <c r="X877" s="984" t="str">
        <f>X852</f>
        <v>វិច្ឆិកា ឆ្នាំ ២០២៣</v>
      </c>
      <c r="Y877" s="985"/>
      <c r="Z877" s="985"/>
      <c r="AA877" s="985"/>
      <c r="AB877" s="985"/>
      <c r="AC877" s="985"/>
      <c r="AD877" s="985"/>
      <c r="AE877" s="985"/>
      <c r="AF877" s="986"/>
      <c r="AG877" s="33"/>
    </row>
    <row r="878" spans="1:64" ht="18" customHeight="1">
      <c r="A878" s="140" t="e">
        <f>#REF!</f>
        <v>#REF!</v>
      </c>
      <c r="B878" s="20" t="s">
        <v>176</v>
      </c>
      <c r="C878" s="3"/>
      <c r="D878" s="3"/>
      <c r="E878" s="3"/>
      <c r="F878" s="3"/>
      <c r="G878" s="217"/>
      <c r="H878" s="271"/>
      <c r="I878" s="217"/>
      <c r="J878" s="271"/>
      <c r="K878" s="991" t="e">
        <f>VLOOKUP(A878,'Payroll master 总表'!B:AY,3,FALSE)</f>
        <v>#REF!</v>
      </c>
      <c r="L878" s="992"/>
      <c r="M878" s="992"/>
      <c r="N878" s="993"/>
      <c r="O878" s="272" t="s">
        <v>183</v>
      </c>
      <c r="P878" s="273"/>
      <c r="Q878" s="203"/>
      <c r="R878" s="203"/>
      <c r="S878" s="203"/>
      <c r="T878" s="994" t="e">
        <f>#REF!</f>
        <v>#REF!</v>
      </c>
      <c r="U878" s="994"/>
      <c r="V878" s="217"/>
      <c r="W878" s="274"/>
      <c r="X878" s="275" t="s">
        <v>279</v>
      </c>
      <c r="Y878" s="203"/>
      <c r="Z878" s="203"/>
      <c r="AA878" s="203"/>
      <c r="AB878" s="227"/>
      <c r="AC878" s="75"/>
      <c r="AD878" s="139" t="e">
        <f>VLOOKUP(A878,'Payroll master 总表'!B:AY,39,FALSE)</f>
        <v>#REF!</v>
      </c>
      <c r="AE878" s="23" t="s">
        <v>82</v>
      </c>
      <c r="AF878" s="244"/>
      <c r="AG878" s="33"/>
    </row>
    <row r="879" spans="1:64" ht="18" customHeight="1">
      <c r="B879" s="55" t="s">
        <v>177</v>
      </c>
      <c r="C879" s="28"/>
      <c r="D879" s="28"/>
      <c r="E879" s="28"/>
      <c r="F879" s="21"/>
      <c r="G879" s="206"/>
      <c r="H879" s="206"/>
      <c r="I879" s="206"/>
      <c r="J879" s="206"/>
      <c r="K879" s="995" t="e">
        <f>VLOOKUP(A878,'Payroll master 总表'!B:AY,1,FALSE)</f>
        <v>#REF!</v>
      </c>
      <c r="L879" s="996"/>
      <c r="M879" s="206"/>
      <c r="N879" s="208"/>
      <c r="O879" s="276" t="s">
        <v>184</v>
      </c>
      <c r="P879" s="273"/>
      <c r="Q879" s="218"/>
      <c r="R879" s="218"/>
      <c r="S879" s="218"/>
      <c r="U879" s="222" t="e">
        <f>VLOOKUP(A878,'Payroll master 总表'!B:AY,15,FALSE)</f>
        <v>#REF!</v>
      </c>
      <c r="V879" s="222"/>
      <c r="W879" s="208"/>
      <c r="X879" s="278" t="s">
        <v>187</v>
      </c>
      <c r="Y879" s="218"/>
      <c r="Z879" s="218"/>
      <c r="AA879" s="218"/>
      <c r="AB879" s="209"/>
      <c r="AC879" s="26"/>
      <c r="AD879" s="139" t="e">
        <f>VLOOKUP(A878,'Payroll master 总表'!B:AY,35,FALSE)</f>
        <v>#REF!</v>
      </c>
      <c r="AE879" s="23" t="s">
        <v>82</v>
      </c>
      <c r="AF879" s="103"/>
      <c r="AG879" s="33"/>
    </row>
    <row r="880" spans="1:64" ht="18" customHeight="1">
      <c r="B880" s="24" t="s">
        <v>178</v>
      </c>
      <c r="C880" s="22"/>
      <c r="D880" s="25"/>
      <c r="E880" s="21"/>
      <c r="F880" s="21"/>
      <c r="G880" s="206"/>
      <c r="H880" s="206"/>
      <c r="I880" s="206"/>
      <c r="J880" s="206"/>
      <c r="K880" s="995" t="e">
        <f>VLOOKUP(A878,'Payroll master 总表'!B:AY,5,FALSE)</f>
        <v>#REF!</v>
      </c>
      <c r="L880" s="996"/>
      <c r="M880" s="206"/>
      <c r="N880" s="208"/>
      <c r="O880" s="205" t="s">
        <v>198</v>
      </c>
      <c r="P880" s="273"/>
      <c r="Q880" s="218"/>
      <c r="R880" s="218"/>
      <c r="S880" s="218"/>
      <c r="T880" s="206"/>
      <c r="U880" s="997" t="e">
        <f>VLOOKUP(A878,'Payroll master 总表'!B:AY,8,FALSE)</f>
        <v>#REF!</v>
      </c>
      <c r="V880" s="997"/>
      <c r="W880" s="998"/>
      <c r="X880" s="278" t="s">
        <v>185</v>
      </c>
      <c r="Y880" s="218"/>
      <c r="Z880" s="218"/>
      <c r="AA880" s="218"/>
      <c r="AB880" s="209"/>
      <c r="AC880" s="26"/>
      <c r="AD880" s="139" t="e">
        <f>VLOOKUP(A878,'Payroll master 总表'!B:AY,34,FALSE)</f>
        <v>#REF!</v>
      </c>
      <c r="AE880" s="23" t="s">
        <v>82</v>
      </c>
      <c r="AF880" s="103"/>
      <c r="AG880" s="33"/>
    </row>
    <row r="881" spans="2:64" ht="18" customHeight="1">
      <c r="B881" s="58"/>
      <c r="C881" s="28"/>
      <c r="D881" s="28"/>
      <c r="E881" s="28"/>
      <c r="F881" s="28"/>
      <c r="G881" s="206"/>
      <c r="H881" s="206"/>
      <c r="I881" s="206"/>
      <c r="J881" s="206"/>
      <c r="K881" s="280"/>
      <c r="L881" s="281" t="s">
        <v>76</v>
      </c>
      <c r="M881" s="206"/>
      <c r="N881" s="208"/>
      <c r="O881" s="278" t="s">
        <v>199</v>
      </c>
      <c r="P881" s="273"/>
      <c r="Q881" s="218"/>
      <c r="R881" s="218"/>
      <c r="S881" s="218"/>
      <c r="T881" s="218"/>
      <c r="U881" s="218"/>
      <c r="V881" s="218"/>
      <c r="W881" s="230"/>
      <c r="X881" s="278" t="s">
        <v>753</v>
      </c>
      <c r="Y881" s="218"/>
      <c r="Z881" s="218"/>
      <c r="AA881" s="218"/>
      <c r="AB881" s="209"/>
      <c r="AC881" s="26"/>
      <c r="AD881" s="139" t="e">
        <f>VLOOKUP(A878,'Payroll master 总表'!B:AY,33,FALSE)</f>
        <v>#REF!</v>
      </c>
      <c r="AE881" s="23" t="s">
        <v>82</v>
      </c>
      <c r="AF881" s="103"/>
      <c r="AG881" s="33"/>
    </row>
    <row r="882" spans="2:64" ht="18" customHeight="1">
      <c r="B882" s="54" t="s">
        <v>196</v>
      </c>
      <c r="C882" s="28"/>
      <c r="D882" s="28"/>
      <c r="E882" s="28"/>
      <c r="F882" s="28"/>
      <c r="G882" s="206"/>
      <c r="H882" s="206"/>
      <c r="I882" s="206"/>
      <c r="J882" s="206"/>
      <c r="K882" s="280"/>
      <c r="L882" s="282" t="e">
        <f>VLOOKUP(A878,'Payroll master 总表'!B:AY,18,FALSE)</f>
        <v>#REF!</v>
      </c>
      <c r="M882" s="206"/>
      <c r="N882" s="208"/>
      <c r="O882" s="283"/>
      <c r="P882" s="273"/>
      <c r="Q882" s="223"/>
      <c r="R882" s="987" t="e">
        <f>U879/26*L882</f>
        <v>#REF!</v>
      </c>
      <c r="S882" s="987"/>
      <c r="T882" s="284" t="s">
        <v>82</v>
      </c>
      <c r="U882" s="223"/>
      <c r="V882" s="223"/>
      <c r="W882" s="285"/>
      <c r="X882" s="278" t="s">
        <v>186</v>
      </c>
      <c r="Y882" s="218"/>
      <c r="Z882" s="218"/>
      <c r="AA882" s="218"/>
      <c r="AB882" s="209"/>
      <c r="AC882" s="26"/>
      <c r="AD882" s="139" t="e">
        <f>VLOOKUP(A878,'Payroll master 总表'!B:AY,37,FALSE)+'Payroll master 总表'!AM43</f>
        <v>#REF!</v>
      </c>
      <c r="AE882" s="23" t="s">
        <v>82</v>
      </c>
      <c r="AF882" s="103"/>
      <c r="AG882" s="33"/>
    </row>
    <row r="883" spans="2:64" ht="18" customHeight="1">
      <c r="B883" s="27" t="s">
        <v>528</v>
      </c>
      <c r="C883" s="28"/>
      <c r="D883" s="28"/>
      <c r="E883" s="28"/>
      <c r="F883" s="28"/>
      <c r="G883" s="206"/>
      <c r="H883" s="206"/>
      <c r="I883" s="206"/>
      <c r="J883" s="206"/>
      <c r="K883" s="280"/>
      <c r="L883" s="282" t="e">
        <f>VLOOKUP(A878,'Payroll master 总表'!B:AY,21,FALSE)</f>
        <v>#REF!</v>
      </c>
      <c r="M883" s="206"/>
      <c r="N883" s="208"/>
      <c r="O883" s="283"/>
      <c r="P883" s="273"/>
      <c r="Q883" s="223"/>
      <c r="R883" s="987" t="e">
        <f>VLOOKUP(A878,'Payroll master 总表'!B:AY,29,FALSE)</f>
        <v>#REF!</v>
      </c>
      <c r="S883" s="987"/>
      <c r="T883" s="284" t="s">
        <v>82</v>
      </c>
      <c r="U883" s="223"/>
      <c r="V883" s="223"/>
      <c r="W883" s="285"/>
      <c r="X883" s="278" t="s">
        <v>455</v>
      </c>
      <c r="Y883" s="218"/>
      <c r="Z883" s="218"/>
      <c r="AA883" s="218"/>
      <c r="AB883" s="209"/>
      <c r="AC883" s="26"/>
      <c r="AD883" s="139" t="e">
        <f>VLOOKUP(A878,'Payroll master 总表'!B:AY,32,FALSE)</f>
        <v>#REF!</v>
      </c>
      <c r="AE883" s="23" t="s">
        <v>82</v>
      </c>
      <c r="AF883" s="103"/>
      <c r="AG883" s="33"/>
    </row>
    <row r="884" spans="2:64" ht="18" customHeight="1">
      <c r="B884" s="58" t="s">
        <v>534</v>
      </c>
      <c r="C884" s="28"/>
      <c r="D884" s="28"/>
      <c r="E884" s="28"/>
      <c r="F884" s="28"/>
      <c r="G884" s="206"/>
      <c r="H884" s="206"/>
      <c r="I884" s="206"/>
      <c r="J884" s="206"/>
      <c r="K884" s="280"/>
      <c r="L884" s="282" t="e">
        <f>VLOOKUP(A878,'Payroll master 总表'!B:AY,20,FALSE)</f>
        <v>#REF!</v>
      </c>
      <c r="M884" s="206"/>
      <c r="N884" s="208"/>
      <c r="O884" s="283"/>
      <c r="P884" s="273"/>
      <c r="Q884" s="223"/>
      <c r="R884" s="987" t="e">
        <f>VLOOKUP(A878,'Payroll master 总表'!B:AY,27,FALSE)</f>
        <v>#REF!</v>
      </c>
      <c r="S884" s="987"/>
      <c r="T884" s="284" t="s">
        <v>82</v>
      </c>
      <c r="U884" s="223"/>
      <c r="V884" s="223"/>
      <c r="W884" s="285"/>
      <c r="X884" s="278" t="s">
        <v>189</v>
      </c>
      <c r="Y884" s="218"/>
      <c r="Z884" s="218"/>
      <c r="AA884" s="218"/>
      <c r="AB884" s="209"/>
      <c r="AC884" s="26"/>
      <c r="AD884" s="139" t="e">
        <f>VLOOKUP(A878,'Payroll master 总表'!B:AY,31,FALSE)</f>
        <v>#REF!</v>
      </c>
      <c r="AE884" s="23" t="s">
        <v>82</v>
      </c>
      <c r="AF884" s="103"/>
      <c r="AG884" s="33"/>
    </row>
    <row r="885" spans="2:64" ht="18" customHeight="1">
      <c r="B885" s="58" t="s">
        <v>195</v>
      </c>
      <c r="C885" s="28"/>
      <c r="D885" s="28"/>
      <c r="E885" s="28"/>
      <c r="F885" s="28"/>
      <c r="G885" s="206"/>
      <c r="H885" s="206"/>
      <c r="I885" s="206"/>
      <c r="J885" s="206"/>
      <c r="K885" s="280"/>
      <c r="L885" s="282" t="e">
        <f>VLOOKUP(A878,'Payroll master 总表'!B:AY,17,FALSE)</f>
        <v>#REF!</v>
      </c>
      <c r="M885" s="206"/>
      <c r="N885" s="208"/>
      <c r="O885" s="283"/>
      <c r="P885" s="273"/>
      <c r="Q885" s="223"/>
      <c r="R885" s="987" t="e">
        <f>U879/26*L885</f>
        <v>#REF!</v>
      </c>
      <c r="S885" s="987"/>
      <c r="T885" s="284" t="s">
        <v>82</v>
      </c>
      <c r="U885" s="223"/>
      <c r="V885" s="223"/>
      <c r="W885" s="285"/>
      <c r="X885" s="278" t="s">
        <v>188</v>
      </c>
      <c r="Y885" s="218"/>
      <c r="Z885" s="218"/>
      <c r="AA885" s="218"/>
      <c r="AB885" s="209"/>
      <c r="AC885" s="26"/>
      <c r="AD885" s="139" t="e">
        <f>VLOOKUP(A878,'Payroll master 总表'!B:AY,36,FALSE)</f>
        <v>#REF!</v>
      </c>
      <c r="AE885" s="23" t="s">
        <v>82</v>
      </c>
      <c r="AF885" s="103"/>
      <c r="AG885" s="33"/>
    </row>
    <row r="886" spans="2:64" ht="18" customHeight="1">
      <c r="B886" s="27" t="s">
        <v>179</v>
      </c>
      <c r="C886" s="28"/>
      <c r="D886" s="28"/>
      <c r="E886" s="28"/>
      <c r="F886" s="28"/>
      <c r="G886" s="218"/>
      <c r="H886" s="218"/>
      <c r="I886" s="218"/>
      <c r="J886" s="206"/>
      <c r="K886" s="280"/>
      <c r="L886" s="286"/>
      <c r="M886" s="206"/>
      <c r="N886" s="208"/>
      <c r="O886" s="283"/>
      <c r="P886" s="273"/>
      <c r="Q886" s="223"/>
      <c r="R886" s="987" t="e">
        <f>SUM(R882:S885)</f>
        <v>#REF!</v>
      </c>
      <c r="S886" s="987"/>
      <c r="T886" s="284" t="s">
        <v>82</v>
      </c>
      <c r="U886" s="223"/>
      <c r="V886" s="223"/>
      <c r="W886" s="285"/>
      <c r="X886" s="278" t="s">
        <v>190</v>
      </c>
      <c r="Y886" s="218"/>
      <c r="Z886" s="218"/>
      <c r="AA886" s="218"/>
      <c r="AB886" s="209"/>
      <c r="AC886" s="988" t="e">
        <f>R886+R888+R889+R890+AD878+AD879+AD880+AD881+AD882+AD883+AD884+AD885</f>
        <v>#REF!</v>
      </c>
      <c r="AD886" s="989"/>
      <c r="AF886" s="103"/>
      <c r="AG886" s="33"/>
    </row>
    <row r="887" spans="2:64" ht="18" customHeight="1">
      <c r="B887" s="58" t="s">
        <v>197</v>
      </c>
      <c r="C887" s="28"/>
      <c r="D887" s="28"/>
      <c r="E887" s="28"/>
      <c r="F887" s="28"/>
      <c r="G887" s="206"/>
      <c r="H887" s="206"/>
      <c r="I887" s="206"/>
      <c r="J887" s="206"/>
      <c r="K887" s="280"/>
      <c r="L887" s="287" t="s">
        <v>77</v>
      </c>
      <c r="M887" s="288"/>
      <c r="N887" s="211"/>
      <c r="O887" s="278" t="s">
        <v>199</v>
      </c>
      <c r="P887" s="210"/>
      <c r="Q887" s="210"/>
      <c r="R887" s="210"/>
      <c r="S887" s="210"/>
      <c r="T887" s="210"/>
      <c r="U887" s="210"/>
      <c r="V887" s="210"/>
      <c r="W887" s="289"/>
      <c r="X887" s="278" t="s">
        <v>433</v>
      </c>
      <c r="Y887" s="218"/>
      <c r="Z887" s="230"/>
      <c r="AA887" s="290"/>
      <c r="AB887" s="228"/>
      <c r="AC887" s="135" t="e">
        <f>VLOOKUP(A878,'Payroll master 总表'!B:AY,45,FALSE)</f>
        <v>#REF!</v>
      </c>
      <c r="AE887" s="61"/>
      <c r="AF887" s="245"/>
      <c r="AG887" s="33"/>
    </row>
    <row r="888" spans="2:64" ht="18" customHeight="1">
      <c r="B888" s="58" t="s">
        <v>180</v>
      </c>
      <c r="C888" s="28"/>
      <c r="D888" s="28"/>
      <c r="E888" s="28"/>
      <c r="F888" s="28"/>
      <c r="G888" s="206"/>
      <c r="H888" s="206"/>
      <c r="I888" s="206"/>
      <c r="J888" s="206"/>
      <c r="K888" s="280"/>
      <c r="L888" s="282" t="e">
        <f>VLOOKUP(A878,'Payroll master 总表'!B:AY,19,FALSE)</f>
        <v>#REF!</v>
      </c>
      <c r="M888" s="206"/>
      <c r="N888" s="208"/>
      <c r="O888" s="283"/>
      <c r="P888" s="273"/>
      <c r="Q888" s="224"/>
      <c r="R888" s="990" t="e">
        <f>VLOOKUP(A878,'Payroll master 总表'!B:AY,26,FALSE)</f>
        <v>#REF!</v>
      </c>
      <c r="S888" s="990"/>
      <c r="T888" s="224" t="s">
        <v>82</v>
      </c>
      <c r="U888" s="224"/>
      <c r="V888" s="224"/>
      <c r="W888" s="228"/>
      <c r="X888" s="278" t="s">
        <v>861</v>
      </c>
      <c r="Y888" s="218"/>
      <c r="Z888" s="230"/>
      <c r="AB888" s="224"/>
      <c r="AD888" s="57"/>
      <c r="AE888" s="999" t="e">
        <f>VLOOKUP(A878,'Payroll master 总表'!B:AY,42,FALSE)</f>
        <v>#REF!</v>
      </c>
      <c r="AF888" s="1000"/>
      <c r="AG888" s="33"/>
    </row>
    <row r="889" spans="2:64" ht="18" customHeight="1">
      <c r="B889" s="58" t="s">
        <v>181</v>
      </c>
      <c r="C889" s="28"/>
      <c r="D889" s="28"/>
      <c r="E889" s="28"/>
      <c r="F889" s="28"/>
      <c r="G889" s="206"/>
      <c r="H889" s="206"/>
      <c r="I889" s="206"/>
      <c r="J889" s="206"/>
      <c r="K889" s="280"/>
      <c r="L889" s="282" t="e">
        <f>VLOOKUP(A878,'Payroll master 总表'!B:AY,22,FALSE)</f>
        <v>#REF!</v>
      </c>
      <c r="M889" s="206"/>
      <c r="N889" s="208"/>
      <c r="O889" s="283"/>
      <c r="P889" s="273"/>
      <c r="Q889" s="224"/>
      <c r="R889" s="990" t="e">
        <f>VLOOKUP(A878,'Payroll master 总表'!B:AY,28,FALSE)</f>
        <v>#REF!</v>
      </c>
      <c r="S889" s="990"/>
      <c r="T889" s="224" t="s">
        <v>82</v>
      </c>
      <c r="U889" s="224"/>
      <c r="V889" s="224"/>
      <c r="W889" s="228"/>
      <c r="X889" s="291" t="s">
        <v>244</v>
      </c>
      <c r="Y889" s="218"/>
      <c r="Z889" s="218"/>
      <c r="AA889" s="230"/>
      <c r="AB889" s="229"/>
      <c r="AC889" s="76"/>
      <c r="AD889" s="57" t="e">
        <f>VLOOKUP(A878,'Payroll master 总表'!B:AY,44,FALSE)</f>
        <v>#REF!</v>
      </c>
      <c r="AE889" s="541"/>
      <c r="AF889" s="542"/>
      <c r="AG889" s="33"/>
    </row>
    <row r="890" spans="2:64" ht="18" customHeight="1">
      <c r="B890" s="59" t="s">
        <v>182</v>
      </c>
      <c r="C890" s="56"/>
      <c r="D890" s="56"/>
      <c r="E890" s="56"/>
      <c r="F890" s="56"/>
      <c r="G890" s="219"/>
      <c r="H890" s="219"/>
      <c r="I890" s="219"/>
      <c r="J890" s="219"/>
      <c r="K890" s="292"/>
      <c r="L890" s="293" t="e">
        <f>VLOOKUP(A878,'Payroll master 总表'!B:AY,23,FALSE)</f>
        <v>#REF!</v>
      </c>
      <c r="M890" s="219"/>
      <c r="N890" s="212"/>
      <c r="O890" s="294"/>
      <c r="P890" s="295"/>
      <c r="Q890" s="225"/>
      <c r="R890" s="981" t="e">
        <f>VLOOKUP(A878,'Payroll master 总表'!B:AY,30,FALSE)</f>
        <v>#REF!</v>
      </c>
      <c r="S890" s="981"/>
      <c r="T890" s="225" t="s">
        <v>82</v>
      </c>
      <c r="U890" s="225"/>
      <c r="V890" s="225"/>
      <c r="W890" s="225"/>
      <c r="X890" s="278" t="s">
        <v>194</v>
      </c>
      <c r="Y890" s="218"/>
      <c r="Z890" s="218"/>
      <c r="AA890" s="218"/>
      <c r="AB890" s="230"/>
      <c r="AC890" s="26"/>
      <c r="AD890" s="57" t="e">
        <f>AE888+AD889</f>
        <v>#REF!</v>
      </c>
      <c r="AE890" s="49"/>
      <c r="AF890" s="73"/>
      <c r="AG890" s="33"/>
    </row>
    <row r="891" spans="2:64" ht="18" customHeight="1">
      <c r="B891" s="29"/>
      <c r="C891" s="30"/>
      <c r="D891" s="31"/>
      <c r="E891" s="30"/>
      <c r="F891" s="32"/>
      <c r="G891" s="220"/>
      <c r="H891" s="220"/>
      <c r="I891" s="220"/>
      <c r="J891" s="220"/>
      <c r="S891" s="220"/>
      <c r="T891" s="220"/>
      <c r="U891" s="220"/>
      <c r="X891" s="297" t="s">
        <v>191</v>
      </c>
      <c r="Y891" s="218"/>
      <c r="Z891" s="218"/>
      <c r="AA891" s="218"/>
      <c r="AB891" s="230"/>
      <c r="AC891" s="982" t="e">
        <f>ROUND((AC886-AD890-AC887),2)</f>
        <v>#REF!</v>
      </c>
      <c r="AD891" s="983"/>
      <c r="AE891" s="49"/>
      <c r="AF891" s="73"/>
      <c r="AG891" s="33"/>
    </row>
    <row r="892" spans="2:64" ht="18" customHeight="1">
      <c r="B892" s="35" t="s">
        <v>78</v>
      </c>
      <c r="C892" s="36"/>
      <c r="D892" s="36"/>
      <c r="E892" s="36"/>
      <c r="F892" s="36"/>
      <c r="G892" s="221"/>
      <c r="H892" s="221"/>
      <c r="I892" s="220"/>
      <c r="J892" s="220"/>
      <c r="S892" s="220"/>
      <c r="T892" s="220"/>
      <c r="U892" s="220"/>
      <c r="X892" s="298" t="s">
        <v>432</v>
      </c>
      <c r="Y892" s="299"/>
      <c r="Z892" s="280"/>
      <c r="AA892" s="206"/>
      <c r="AB892" s="231"/>
      <c r="AC892" s="63" t="e">
        <f>INT(AC891)</f>
        <v>#REF!</v>
      </c>
      <c r="AE892" s="62"/>
      <c r="AF892" s="80"/>
      <c r="AG892" s="33"/>
    </row>
    <row r="893" spans="2:64" ht="18" customHeight="1">
      <c r="B893" s="37"/>
      <c r="C893" s="38"/>
      <c r="D893" s="39"/>
      <c r="E893" s="38"/>
      <c r="F893" s="38"/>
      <c r="G893" s="202"/>
      <c r="H893" s="202"/>
      <c r="I893" s="220"/>
      <c r="J893" s="220"/>
      <c r="S893" s="220"/>
      <c r="T893" s="220"/>
      <c r="U893" s="220"/>
      <c r="X893" s="300" t="s">
        <v>192</v>
      </c>
      <c r="Y893" s="301"/>
      <c r="Z893" s="302"/>
      <c r="AA893" s="219"/>
      <c r="AB893" s="232"/>
      <c r="AC893" s="77" t="e">
        <f>ROUND((MOD(AC891,1)*4000),-2)</f>
        <v>#REF!</v>
      </c>
      <c r="AD893" s="45"/>
      <c r="AE893" s="45"/>
      <c r="AF893" s="81"/>
      <c r="AG893" s="33"/>
    </row>
    <row r="894" spans="2:64" ht="18" customHeight="1">
      <c r="B894" s="29"/>
      <c r="C894" s="30"/>
      <c r="D894" s="31"/>
      <c r="E894" s="30"/>
      <c r="F894" s="30"/>
      <c r="G894" s="220"/>
      <c r="H894" s="220"/>
      <c r="I894" s="220"/>
      <c r="J894" s="220"/>
      <c r="S894" s="220"/>
      <c r="T894" s="220"/>
      <c r="U894" s="220"/>
      <c r="Y894" s="221"/>
      <c r="Z894" s="303"/>
      <c r="AB894" s="233"/>
      <c r="AD894" s="82"/>
      <c r="AE894" s="82"/>
      <c r="AF894" s="84"/>
      <c r="AG894" s="33"/>
    </row>
    <row r="895" spans="2:64" ht="18" customHeight="1">
      <c r="B895" s="40" t="s">
        <v>79</v>
      </c>
      <c r="C895" s="41"/>
      <c r="D895" s="41"/>
      <c r="E895" s="41"/>
      <c r="AF895" s="101"/>
      <c r="AG895" s="33"/>
    </row>
    <row r="896" spans="2:64" s="10" customFormat="1" ht="18" customHeight="1">
      <c r="B896" s="237">
        <v>1</v>
      </c>
      <c r="C896" s="236">
        <v>2</v>
      </c>
      <c r="D896" s="236">
        <v>3</v>
      </c>
      <c r="E896" s="236">
        <v>4</v>
      </c>
      <c r="F896" s="670">
        <v>5</v>
      </c>
      <c r="G896" s="669">
        <v>6</v>
      </c>
      <c r="H896" s="237">
        <v>7</v>
      </c>
      <c r="I896" s="237">
        <v>8</v>
      </c>
      <c r="J896" s="670">
        <v>9</v>
      </c>
      <c r="K896" s="236">
        <v>10</v>
      </c>
      <c r="L896" s="236">
        <v>11</v>
      </c>
      <c r="M896" s="670">
        <v>12</v>
      </c>
      <c r="N896" s="669">
        <v>13</v>
      </c>
      <c r="O896" s="236">
        <v>14</v>
      </c>
      <c r="P896" s="237">
        <v>15</v>
      </c>
      <c r="Q896" s="236">
        <v>16</v>
      </c>
      <c r="R896" s="236">
        <v>17</v>
      </c>
      <c r="S896" s="236">
        <v>18</v>
      </c>
      <c r="T896" s="670">
        <v>19</v>
      </c>
      <c r="U896" s="669">
        <v>20</v>
      </c>
      <c r="V896" s="236">
        <v>21</v>
      </c>
      <c r="W896" s="237">
        <v>22</v>
      </c>
      <c r="X896" s="236">
        <v>23</v>
      </c>
      <c r="Y896" s="237">
        <v>24</v>
      </c>
      <c r="Z896" s="236">
        <v>25</v>
      </c>
      <c r="AA896" s="670">
        <v>26</v>
      </c>
      <c r="AB896" s="697">
        <v>27</v>
      </c>
      <c r="AC896" s="670">
        <v>28</v>
      </c>
      <c r="AD896" s="237">
        <v>29</v>
      </c>
      <c r="AE896" s="236">
        <v>30</v>
      </c>
      <c r="AF896" s="236">
        <v>31</v>
      </c>
      <c r="AG896" s="11"/>
      <c r="AH896" s="11"/>
      <c r="AI896" s="11"/>
      <c r="AJ896" s="11"/>
      <c r="AK896" s="11"/>
      <c r="AL896" s="11"/>
      <c r="AM896" s="11"/>
      <c r="AN896" s="11"/>
      <c r="AO896" s="11"/>
      <c r="AP896" s="11"/>
      <c r="AQ896" s="11"/>
      <c r="AR896" s="11"/>
      <c r="AS896" s="11"/>
      <c r="AT896" s="11"/>
      <c r="AU896" s="11"/>
      <c r="AV896" s="11"/>
      <c r="AW896" s="11"/>
      <c r="AX896" s="11"/>
      <c r="AY896" s="11"/>
      <c r="AZ896" s="11"/>
      <c r="BA896" s="11"/>
      <c r="BB896" s="11"/>
      <c r="BC896" s="11"/>
      <c r="BD896" s="11"/>
      <c r="BE896" s="11"/>
      <c r="BF896" s="11"/>
      <c r="BG896" s="11"/>
      <c r="BH896" s="11"/>
      <c r="BI896" s="11"/>
      <c r="BJ896" s="11"/>
      <c r="BK896" s="11"/>
      <c r="BL896" s="11"/>
    </row>
    <row r="897" spans="1:64" ht="18" customHeight="1">
      <c r="B897" s="48" t="e">
        <f>VLOOKUP(A878,#REF!,276,FALSE)</f>
        <v>#REF!</v>
      </c>
      <c r="C897" s="48" t="e">
        <f>VLOOKUP(A878,#REF!,278,FALSE)</f>
        <v>#REF!</v>
      </c>
      <c r="D897" s="48" t="e">
        <f>VLOOKUP(A878,#REF!,280,FALSE)</f>
        <v>#REF!</v>
      </c>
      <c r="E897" s="48" t="e">
        <f>VLOOKUP(A878,#REF!,282,FALSE)</f>
        <v>#REF!</v>
      </c>
      <c r="F897" s="48" t="e">
        <f>VLOOKUP(A878,#REF!,284,FALSE)</f>
        <v>#REF!</v>
      </c>
      <c r="G897" s="48" t="e">
        <f>VLOOKUP(A878,#REF!,286,FALSE)</f>
        <v>#REF!</v>
      </c>
      <c r="H897" s="48" t="e">
        <f>VLOOKUP(A878,#REF!,288,FALSE)</f>
        <v>#REF!</v>
      </c>
      <c r="I897" s="48" t="e">
        <f>VLOOKUP(A878,#REF!,290,FALSE)</f>
        <v>#REF!</v>
      </c>
      <c r="J897" s="48" t="e">
        <f>VLOOKUP(A878,#REF!,292,FALSE)</f>
        <v>#REF!</v>
      </c>
      <c r="K897" s="48" t="e">
        <f>VLOOKUP(A878,#REF!,294,FALSE)</f>
        <v>#REF!</v>
      </c>
      <c r="L897" s="48" t="e">
        <f>VLOOKUP(A878,#REF!,296,FALSE)</f>
        <v>#REF!</v>
      </c>
      <c r="M897" s="48" t="e">
        <f>VLOOKUP(A878,#REF!,298,FALSE)</f>
        <v>#REF!</v>
      </c>
      <c r="N897" s="48" t="e">
        <f>VLOOKUP(A878,#REF!,300,FALSE)</f>
        <v>#REF!</v>
      </c>
      <c r="O897" s="48" t="e">
        <f>VLOOKUP(A878,#REF!,302,FALSE)</f>
        <v>#REF!</v>
      </c>
      <c r="P897" s="48" t="e">
        <f>VLOOKUP(A878,#REF!,304,FALSE)</f>
        <v>#REF!</v>
      </c>
      <c r="Q897" s="48" t="e">
        <f>VLOOKUP(A878,#REF!,306,FALSE)</f>
        <v>#REF!</v>
      </c>
      <c r="R897" s="48" t="e">
        <f>VLOOKUP(A878,#REF!,308,FALSE)</f>
        <v>#REF!</v>
      </c>
      <c r="S897" s="48" t="e">
        <f>VLOOKUP(A878,#REF!,310,FALSE)</f>
        <v>#REF!</v>
      </c>
      <c r="T897" s="48" t="e">
        <f>VLOOKUP(A878,#REF!,312,FALSE)</f>
        <v>#REF!</v>
      </c>
      <c r="U897" s="48" t="e">
        <f>VLOOKUP(A878,#REF!,314,FALSE)</f>
        <v>#REF!</v>
      </c>
      <c r="V897" s="48" t="e">
        <f>VLOOKUP(A878,#REF!,316,FALSE)</f>
        <v>#REF!</v>
      </c>
      <c r="W897" s="48" t="e">
        <f>VLOOKUP(A878,#REF!,318,FALSE)</f>
        <v>#REF!</v>
      </c>
      <c r="X897" s="48" t="e">
        <f>VLOOKUP(A878,#REF!,320,FALSE)</f>
        <v>#REF!</v>
      </c>
      <c r="Y897" s="48" t="e">
        <f>VLOOKUP(A878,#REF!,322,FALSE)</f>
        <v>#REF!</v>
      </c>
      <c r="Z897" s="48" t="e">
        <f>VLOOKUP(A878,#REF!,324,FALSE)</f>
        <v>#REF!</v>
      </c>
      <c r="AA897" s="48" t="e">
        <f>VLOOKUP(A878,#REF!,326,FALSE)</f>
        <v>#REF!</v>
      </c>
      <c r="AB897" s="48" t="e">
        <f>VLOOKUP(A878,#REF!,328,FALSE)</f>
        <v>#REF!</v>
      </c>
      <c r="AC897" s="48" t="e">
        <f>VLOOKUP(A878,#REF!,330,FALSE)</f>
        <v>#REF!</v>
      </c>
      <c r="AD897" s="48" t="e">
        <f>VLOOKUP(A878,#REF!,332,FALSE)</f>
        <v>#REF!</v>
      </c>
      <c r="AE897" s="48" t="e">
        <f>VLOOKUP(A878,#REF!,334,FALSE)</f>
        <v>#REF!</v>
      </c>
      <c r="AF897" s="48" t="e">
        <f>VLOOKUP(A878,#REF!,336,FALSE)</f>
        <v>#REF!</v>
      </c>
      <c r="AG897" s="33"/>
    </row>
    <row r="898" spans="1:64" s="113" customFormat="1" ht="18" customHeight="1">
      <c r="B898" s="48" t="e">
        <f>VLOOKUP(A878,#REF!,53,FALSE)</f>
        <v>#REF!</v>
      </c>
      <c r="C898" s="48" t="e">
        <f>VLOOKUP(A878,#REF!,54,FALSE)</f>
        <v>#REF!</v>
      </c>
      <c r="D898" s="48" t="e">
        <f>VLOOKUP(A878,#REF!,55,FALSE)</f>
        <v>#REF!</v>
      </c>
      <c r="E898" s="48" t="e">
        <f>VLOOKUP(A878,#REF!,56,FALSE)</f>
        <v>#REF!</v>
      </c>
      <c r="F898" s="48" t="e">
        <f>VLOOKUP(A878,#REF!,57,FALSE)</f>
        <v>#REF!</v>
      </c>
      <c r="G898" s="48" t="e">
        <f>VLOOKUP(A878,#REF!,58,FALSE)</f>
        <v>#REF!</v>
      </c>
      <c r="H898" s="48" t="e">
        <f>VLOOKUP(A878,#REF!,59,FALSE)</f>
        <v>#REF!</v>
      </c>
      <c r="I898" s="48" t="e">
        <f>VLOOKUP(A878,#REF!,60,FALSE)</f>
        <v>#REF!</v>
      </c>
      <c r="J898" s="48" t="e">
        <f>VLOOKUP(A878,#REF!,61,FALSE)</f>
        <v>#REF!</v>
      </c>
      <c r="K898" s="48" t="e">
        <f>VLOOKUP(A878,#REF!,62,FALSE)</f>
        <v>#REF!</v>
      </c>
      <c r="L898" s="48" t="e">
        <f>VLOOKUP(A878,#REF!,63,FALSE)</f>
        <v>#REF!</v>
      </c>
      <c r="M898" s="48" t="e">
        <f>VLOOKUP(A878,#REF!,64,FALSE)</f>
        <v>#REF!</v>
      </c>
      <c r="N898" s="48" t="e">
        <f>VLOOKUP(A878,#REF!,65,FALSE)</f>
        <v>#REF!</v>
      </c>
      <c r="O898" s="48" t="e">
        <f>VLOOKUP(A878,#REF!,66,FALSE)</f>
        <v>#REF!</v>
      </c>
      <c r="P898" s="48" t="e">
        <f>VLOOKUP(A878,#REF!,67,FALSE)</f>
        <v>#REF!</v>
      </c>
      <c r="Q898" s="48" t="e">
        <f>VLOOKUP(A878,#REF!,68,FALSE)</f>
        <v>#REF!</v>
      </c>
      <c r="R898" s="48" t="e">
        <f>VLOOKUP(A878,#REF!,69,FALSE)</f>
        <v>#REF!</v>
      </c>
      <c r="S898" s="48" t="e">
        <f>VLOOKUP(A878,#REF!,70,FALSE)</f>
        <v>#REF!</v>
      </c>
      <c r="T898" s="48" t="e">
        <f>VLOOKUP(A878,#REF!,71,FALSE)</f>
        <v>#REF!</v>
      </c>
      <c r="U898" s="48" t="e">
        <f>VLOOKUP(A878,#REF!,72,FALSE)</f>
        <v>#REF!</v>
      </c>
      <c r="V898" s="48" t="e">
        <f>VLOOKUP(A878,#REF!,73,FALSE)</f>
        <v>#REF!</v>
      </c>
      <c r="W898" s="48" t="e">
        <f>VLOOKUP(A878,#REF!,74,FALSE)</f>
        <v>#REF!</v>
      </c>
      <c r="X898" s="48" t="e">
        <f>VLOOKUP(A878,#REF!,75,FALSE)</f>
        <v>#REF!</v>
      </c>
      <c r="Y898" s="48" t="e">
        <f>VLOOKUP(A878,#REF!,76,FALSE)</f>
        <v>#REF!</v>
      </c>
      <c r="Z898" s="48" t="e">
        <f>VLOOKUP(A878,#REF!,77,FALSE)</f>
        <v>#REF!</v>
      </c>
      <c r="AA898" s="48" t="e">
        <f>VLOOKUP(A878,#REF!,78,FALSE)</f>
        <v>#REF!</v>
      </c>
      <c r="AB898" s="48" t="e">
        <f>VLOOKUP(A878,#REF!,79,FALSE)</f>
        <v>#REF!</v>
      </c>
      <c r="AC898" s="48" t="e">
        <f>VLOOKUP(A878,#REF!,80,FALSE)</f>
        <v>#REF!</v>
      </c>
      <c r="AD898" s="48" t="e">
        <f>VLOOKUP(A878,#REF!,81,FALSE)</f>
        <v>#REF!</v>
      </c>
      <c r="AE898" s="48" t="e">
        <f>VLOOKUP(A878,#REF!,82,FALSE)</f>
        <v>#REF!</v>
      </c>
      <c r="AF898" s="48" t="e">
        <f>VLOOKUP(A878,#REF!,83,FALSE)</f>
        <v>#REF!</v>
      </c>
      <c r="AG898" s="114"/>
      <c r="AH898" s="114"/>
      <c r="AI898" s="114"/>
      <c r="AJ898" s="114"/>
      <c r="AK898" s="114"/>
      <c r="AL898" s="114"/>
      <c r="AM898" s="114"/>
      <c r="AN898" s="114"/>
      <c r="AO898" s="114"/>
      <c r="AP898" s="114"/>
      <c r="AQ898" s="114"/>
      <c r="AR898" s="114"/>
      <c r="AS898" s="114"/>
      <c r="AT898" s="114"/>
      <c r="AU898" s="114"/>
      <c r="AV898" s="114"/>
      <c r="AW898" s="114"/>
      <c r="AX898" s="114"/>
      <c r="AY898" s="114"/>
      <c r="AZ898" s="114"/>
      <c r="BA898" s="114"/>
      <c r="BB898" s="114"/>
      <c r="BC898" s="114"/>
      <c r="BD898" s="114"/>
      <c r="BE898" s="114"/>
      <c r="BF898" s="114"/>
      <c r="BG898" s="114"/>
      <c r="BH898" s="114"/>
      <c r="BI898" s="114"/>
      <c r="BJ898" s="114"/>
      <c r="BK898" s="114"/>
      <c r="BL898" s="114"/>
    </row>
    <row r="899" spans="1:64" ht="18" customHeight="1">
      <c r="B899" s="48" t="e">
        <f>VLOOKUP(A878,#REF!,277,FALSE)</f>
        <v>#REF!</v>
      </c>
      <c r="C899" s="48" t="e">
        <f>VLOOKUP(A878,#REF!,279,FALSE)</f>
        <v>#REF!</v>
      </c>
      <c r="D899" s="48" t="e">
        <f>VLOOKUP(A878,#REF!,281,FALSE)</f>
        <v>#REF!</v>
      </c>
      <c r="E899" s="48" t="e">
        <f>VLOOKUP(A878,#REF!,283,FALSE)</f>
        <v>#REF!</v>
      </c>
      <c r="F899" s="48" t="e">
        <f>VLOOKUP(A878,#REF!,285,FALSE)</f>
        <v>#REF!</v>
      </c>
      <c r="G899" s="48" t="e">
        <f>VLOOKUP(A878,#REF!,287,FALSE)</f>
        <v>#REF!</v>
      </c>
      <c r="H899" s="48" t="e">
        <f>VLOOKUP(A878,#REF!,289,FALSE)</f>
        <v>#REF!</v>
      </c>
      <c r="I899" s="48" t="e">
        <f>VLOOKUP(A878,#REF!,291,FALSE)</f>
        <v>#REF!</v>
      </c>
      <c r="J899" s="48" t="e">
        <f>VLOOKUP(A878,#REF!,293,FALSE)</f>
        <v>#REF!</v>
      </c>
      <c r="K899" s="48" t="e">
        <f>VLOOKUP(A878,#REF!,295,FALSE)</f>
        <v>#REF!</v>
      </c>
      <c r="L899" s="48" t="e">
        <f>VLOOKUP(A878,#REF!,297,FALSE)</f>
        <v>#REF!</v>
      </c>
      <c r="M899" s="48" t="e">
        <f>VLOOKUP(A878,#REF!,299,FALSE)</f>
        <v>#REF!</v>
      </c>
      <c r="N899" s="48" t="e">
        <f>VLOOKUP(A878,#REF!,301,FALSE)</f>
        <v>#REF!</v>
      </c>
      <c r="O899" s="48" t="e">
        <f>VLOOKUP(A878,#REF!,303,FALSE)</f>
        <v>#REF!</v>
      </c>
      <c r="P899" s="48" t="e">
        <f>VLOOKUP(A878,#REF!,305,FALSE)</f>
        <v>#REF!</v>
      </c>
      <c r="Q899" s="48" t="e">
        <f>VLOOKUP(A878,#REF!,307,FALSE)</f>
        <v>#REF!</v>
      </c>
      <c r="R899" s="48" t="e">
        <f>VLOOKUP(A878,#REF!,309,FALSE)</f>
        <v>#REF!</v>
      </c>
      <c r="S899" s="48" t="e">
        <f>VLOOKUP(A878,#REF!,311,FALSE)</f>
        <v>#REF!</v>
      </c>
      <c r="T899" s="48" t="e">
        <f>VLOOKUP(A878,#REF!,313,FALSE)</f>
        <v>#REF!</v>
      </c>
      <c r="U899" s="48" t="e">
        <f>VLOOKUP(A878,#REF!,315,FALSE)</f>
        <v>#REF!</v>
      </c>
      <c r="V899" s="48" t="e">
        <f>VLOOKUP(A878,#REF!,317,FALSE)</f>
        <v>#REF!</v>
      </c>
      <c r="W899" s="48" t="e">
        <f>VLOOKUP(A878,#REF!,319,FALSE)</f>
        <v>#REF!</v>
      </c>
      <c r="X899" s="48" t="e">
        <f>VLOOKUP(A878,#REF!,321,FALSE)</f>
        <v>#REF!</v>
      </c>
      <c r="Y899" s="48" t="e">
        <f>VLOOKUP(A878,#REF!,323,FALSE)</f>
        <v>#REF!</v>
      </c>
      <c r="Z899" s="48" t="e">
        <f>VLOOKUP(A878,#REF!,325,FALSE)</f>
        <v>#REF!</v>
      </c>
      <c r="AA899" s="48" t="e">
        <f>VLOOKUP(A878,#REF!,327,FALSE)</f>
        <v>#REF!</v>
      </c>
      <c r="AB899" s="48" t="e">
        <f>VLOOKUP(A878,#REF!,329,FALSE)</f>
        <v>#REF!</v>
      </c>
      <c r="AC899" s="48" t="e">
        <f>VLOOKUP(A878,#REF!,331,FALSE)</f>
        <v>#REF!</v>
      </c>
      <c r="AD899" s="48" t="e">
        <f>VLOOKUP(A878,#REF!,333,FALSE)</f>
        <v>#REF!</v>
      </c>
      <c r="AE899" s="48" t="e">
        <f>VLOOKUP(A878,#REF!,335,FALSE)</f>
        <v>#REF!</v>
      </c>
      <c r="AF899" s="48" t="e">
        <f>VLOOKUP(A878,#REF!,337,FALSE)</f>
        <v>#REF!</v>
      </c>
      <c r="AG899" s="33"/>
    </row>
    <row r="900" spans="1:64" s="140" customFormat="1" ht="18" customHeight="1">
      <c r="B900" s="980"/>
      <c r="C900" s="980"/>
      <c r="D900" s="980"/>
      <c r="E900" s="980"/>
      <c r="F900" s="980"/>
      <c r="G900" s="980"/>
      <c r="H900" s="980"/>
      <c r="I900" s="980"/>
      <c r="J900" s="980"/>
      <c r="K900" s="980"/>
      <c r="L900" s="980"/>
      <c r="M900" s="980"/>
      <c r="N900" s="980"/>
      <c r="O900" s="980"/>
      <c r="P900" s="980"/>
      <c r="Q900" s="980"/>
      <c r="R900" s="980"/>
      <c r="S900" s="980"/>
      <c r="T900" s="980"/>
      <c r="U900" s="980"/>
      <c r="V900" s="980"/>
      <c r="W900" s="980"/>
      <c r="X900" s="980"/>
      <c r="Y900" s="980"/>
      <c r="Z900" s="980"/>
      <c r="AA900" s="980"/>
      <c r="AB900" s="980"/>
      <c r="AC900" s="980"/>
      <c r="AD900" s="980"/>
      <c r="AE900" s="980"/>
      <c r="AF900" s="980"/>
      <c r="AH900" s="33"/>
      <c r="AI900" s="33"/>
      <c r="AJ900" s="33"/>
      <c r="AK900" s="33"/>
      <c r="AL900" s="33"/>
      <c r="AM900" s="33"/>
      <c r="AN900" s="33"/>
      <c r="AO900" s="33"/>
      <c r="AP900" s="33"/>
      <c r="AQ900" s="33"/>
      <c r="AR900" s="33"/>
      <c r="AS900" s="33"/>
      <c r="AT900" s="33"/>
      <c r="AU900" s="33"/>
      <c r="AV900" s="33"/>
      <c r="AW900" s="33"/>
      <c r="AX900" s="33"/>
      <c r="AY900" s="33"/>
      <c r="AZ900" s="33"/>
      <c r="BA900" s="33"/>
      <c r="BB900" s="33"/>
      <c r="BC900" s="33"/>
      <c r="BD900" s="33"/>
      <c r="BE900" s="33"/>
      <c r="BF900" s="33"/>
      <c r="BG900" s="33"/>
      <c r="BH900" s="33"/>
      <c r="BI900" s="33"/>
      <c r="BJ900" s="33"/>
      <c r="BK900" s="33"/>
      <c r="BL900" s="33"/>
    </row>
    <row r="901" spans="1:64" ht="18" customHeight="1">
      <c r="B901" s="880" t="s">
        <v>826</v>
      </c>
      <c r="C901" s="880"/>
      <c r="D901" s="880"/>
      <c r="E901" s="880"/>
      <c r="F901" s="880"/>
      <c r="G901" s="880"/>
      <c r="H901" s="880"/>
      <c r="I901" s="880"/>
      <c r="J901" s="880"/>
      <c r="K901" s="880"/>
      <c r="L901" s="880"/>
      <c r="M901" s="880"/>
      <c r="N901" s="880"/>
      <c r="O901" s="880"/>
      <c r="P901" s="880"/>
      <c r="Q901" s="880"/>
      <c r="R901" s="880"/>
      <c r="S901" s="880"/>
      <c r="T901" s="880"/>
      <c r="U901" s="880"/>
      <c r="V901" s="880"/>
      <c r="W901" s="880"/>
      <c r="X901" s="880"/>
      <c r="Y901" s="880"/>
      <c r="Z901" s="880"/>
      <c r="AA901" s="880"/>
      <c r="AB901" s="880"/>
      <c r="AC901" s="880"/>
      <c r="AD901" s="880"/>
      <c r="AE901" s="880"/>
      <c r="AF901" s="880"/>
      <c r="AG901" s="33"/>
    </row>
    <row r="902" spans="1:64" ht="18" customHeight="1">
      <c r="B902" s="15" t="s">
        <v>80</v>
      </c>
      <c r="C902" s="16"/>
      <c r="D902" s="16"/>
      <c r="E902" s="16"/>
      <c r="F902" s="16"/>
      <c r="G902" s="216"/>
      <c r="H902" s="201"/>
      <c r="I902" s="201"/>
      <c r="J902" s="201"/>
      <c r="K902" s="202"/>
      <c r="L902" s="201"/>
      <c r="M902" s="201"/>
      <c r="N902" s="201"/>
      <c r="O902" s="270"/>
      <c r="P902" s="270"/>
      <c r="Q902" s="201"/>
      <c r="R902" s="201"/>
      <c r="S902" s="201"/>
      <c r="T902" s="201"/>
      <c r="U902" s="201"/>
      <c r="V902" s="201"/>
      <c r="W902" s="270"/>
      <c r="X902" s="984" t="str">
        <f>X877</f>
        <v>វិច្ឆិកា ឆ្នាំ ២០២៣</v>
      </c>
      <c r="Y902" s="985"/>
      <c r="Z902" s="985"/>
      <c r="AA902" s="985"/>
      <c r="AB902" s="985"/>
      <c r="AC902" s="985"/>
      <c r="AD902" s="985"/>
      <c r="AE902" s="985"/>
      <c r="AF902" s="986"/>
      <c r="AG902" s="33"/>
    </row>
    <row r="903" spans="1:64" ht="18" customHeight="1">
      <c r="A903" s="140" t="e">
        <f>#REF!</f>
        <v>#REF!</v>
      </c>
      <c r="B903" s="20" t="s">
        <v>176</v>
      </c>
      <c r="C903" s="3"/>
      <c r="D903" s="3"/>
      <c r="E903" s="3"/>
      <c r="F903" s="3"/>
      <c r="G903" s="217"/>
      <c r="H903" s="271"/>
      <c r="I903" s="217"/>
      <c r="J903" s="271"/>
      <c r="K903" s="991" t="e">
        <f>VLOOKUP(A903,'Payroll master 总表'!B:AY,3,FALSE)</f>
        <v>#REF!</v>
      </c>
      <c r="L903" s="992"/>
      <c r="M903" s="992"/>
      <c r="N903" s="993"/>
      <c r="O903" s="272" t="s">
        <v>183</v>
      </c>
      <c r="P903" s="273"/>
      <c r="Q903" s="203"/>
      <c r="R903" s="203"/>
      <c r="S903" s="203"/>
      <c r="T903" s="994" t="e">
        <f>#REF!</f>
        <v>#REF!</v>
      </c>
      <c r="U903" s="994"/>
      <c r="V903" s="217"/>
      <c r="W903" s="274"/>
      <c r="X903" s="275" t="s">
        <v>279</v>
      </c>
      <c r="Y903" s="203"/>
      <c r="Z903" s="203"/>
      <c r="AA903" s="203"/>
      <c r="AB903" s="227"/>
      <c r="AC903" s="75"/>
      <c r="AD903" s="139" t="e">
        <f>VLOOKUP(A903,'Payroll master 总表'!B:AY,39,FALSE)</f>
        <v>#REF!</v>
      </c>
      <c r="AE903" s="23" t="s">
        <v>82</v>
      </c>
      <c r="AF903" s="244"/>
      <c r="AG903" s="33"/>
    </row>
    <row r="904" spans="1:64" ht="18" customHeight="1">
      <c r="B904" s="55" t="s">
        <v>177</v>
      </c>
      <c r="C904" s="28"/>
      <c r="D904" s="28"/>
      <c r="E904" s="28"/>
      <c r="F904" s="21"/>
      <c r="G904" s="206"/>
      <c r="H904" s="206"/>
      <c r="I904" s="206"/>
      <c r="J904" s="206"/>
      <c r="K904" s="995" t="e">
        <f>VLOOKUP(A903,'Payroll master 总表'!B:AY,1,FALSE)</f>
        <v>#REF!</v>
      </c>
      <c r="L904" s="996"/>
      <c r="M904" s="206"/>
      <c r="N904" s="208"/>
      <c r="O904" s="276" t="s">
        <v>184</v>
      </c>
      <c r="P904" s="273"/>
      <c r="Q904" s="218"/>
      <c r="R904" s="218"/>
      <c r="S904" s="218"/>
      <c r="U904" s="222" t="e">
        <f>VLOOKUP(A903,'Payroll master 总表'!B:AY,15,FALSE)</f>
        <v>#REF!</v>
      </c>
      <c r="V904" s="222"/>
      <c r="W904" s="208"/>
      <c r="X904" s="278" t="s">
        <v>187</v>
      </c>
      <c r="Y904" s="218"/>
      <c r="Z904" s="218"/>
      <c r="AA904" s="218"/>
      <c r="AB904" s="209"/>
      <c r="AC904" s="26"/>
      <c r="AD904" s="139" t="e">
        <f>VLOOKUP(A903,'Payroll master 总表'!B:AY,35,FALSE)</f>
        <v>#REF!</v>
      </c>
      <c r="AE904" s="23" t="s">
        <v>82</v>
      </c>
      <c r="AF904" s="103"/>
      <c r="AG904" s="33"/>
    </row>
    <row r="905" spans="1:64" ht="18" customHeight="1">
      <c r="B905" s="24" t="s">
        <v>178</v>
      </c>
      <c r="C905" s="22"/>
      <c r="D905" s="25"/>
      <c r="E905" s="21"/>
      <c r="F905" s="21"/>
      <c r="G905" s="206"/>
      <c r="H905" s="206"/>
      <c r="I905" s="206"/>
      <c r="J905" s="206"/>
      <c r="K905" s="995" t="e">
        <f>VLOOKUP(A903,'Payroll master 总表'!B:AY,5,FALSE)</f>
        <v>#REF!</v>
      </c>
      <c r="L905" s="996"/>
      <c r="M905" s="206"/>
      <c r="N905" s="208"/>
      <c r="O905" s="205" t="s">
        <v>198</v>
      </c>
      <c r="P905" s="273"/>
      <c r="Q905" s="218"/>
      <c r="R905" s="218"/>
      <c r="S905" s="218"/>
      <c r="T905" s="206"/>
      <c r="U905" s="997" t="e">
        <f>VLOOKUP(A903,'Payroll master 总表'!B:AY,8,FALSE)</f>
        <v>#REF!</v>
      </c>
      <c r="V905" s="997"/>
      <c r="W905" s="998"/>
      <c r="X905" s="278" t="s">
        <v>185</v>
      </c>
      <c r="Y905" s="218"/>
      <c r="Z905" s="218"/>
      <c r="AA905" s="218"/>
      <c r="AB905" s="209"/>
      <c r="AC905" s="26"/>
      <c r="AD905" s="139" t="e">
        <f>VLOOKUP(A903,'Payroll master 总表'!B:AY,34,FALSE)</f>
        <v>#REF!</v>
      </c>
      <c r="AE905" s="23" t="s">
        <v>82</v>
      </c>
      <c r="AF905" s="103"/>
      <c r="AG905" s="33"/>
    </row>
    <row r="906" spans="1:64" ht="18" customHeight="1">
      <c r="B906" s="58"/>
      <c r="C906" s="28"/>
      <c r="D906" s="28"/>
      <c r="E906" s="28"/>
      <c r="F906" s="28"/>
      <c r="G906" s="206"/>
      <c r="H906" s="206"/>
      <c r="I906" s="206"/>
      <c r="J906" s="206"/>
      <c r="K906" s="280"/>
      <c r="L906" s="281" t="s">
        <v>76</v>
      </c>
      <c r="M906" s="206"/>
      <c r="N906" s="208"/>
      <c r="O906" s="278" t="s">
        <v>199</v>
      </c>
      <c r="P906" s="273"/>
      <c r="Q906" s="218"/>
      <c r="R906" s="218"/>
      <c r="S906" s="218"/>
      <c r="T906" s="218"/>
      <c r="U906" s="218"/>
      <c r="V906" s="218"/>
      <c r="W906" s="230"/>
      <c r="X906" s="278" t="s">
        <v>753</v>
      </c>
      <c r="Y906" s="218"/>
      <c r="Z906" s="218"/>
      <c r="AA906" s="218"/>
      <c r="AB906" s="209"/>
      <c r="AC906" s="26"/>
      <c r="AD906" s="139" t="e">
        <f>VLOOKUP(A903,'Payroll master 总表'!B:AY,33,FALSE)</f>
        <v>#REF!</v>
      </c>
      <c r="AE906" s="23" t="s">
        <v>82</v>
      </c>
      <c r="AF906" s="103"/>
      <c r="AG906" s="33"/>
    </row>
    <row r="907" spans="1:64" ht="18" customHeight="1">
      <c r="B907" s="54" t="s">
        <v>196</v>
      </c>
      <c r="C907" s="28"/>
      <c r="D907" s="28"/>
      <c r="E907" s="28"/>
      <c r="F907" s="28"/>
      <c r="G907" s="206"/>
      <c r="H907" s="206"/>
      <c r="I907" s="206"/>
      <c r="J907" s="206"/>
      <c r="K907" s="280"/>
      <c r="L907" s="282" t="e">
        <f>VLOOKUP(A903,'Payroll master 总表'!B:AY,18,FALSE)</f>
        <v>#REF!</v>
      </c>
      <c r="M907" s="206"/>
      <c r="N907" s="208"/>
      <c r="O907" s="283"/>
      <c r="P907" s="273"/>
      <c r="Q907" s="223"/>
      <c r="R907" s="987" t="e">
        <f>U904/26*L907</f>
        <v>#REF!</v>
      </c>
      <c r="S907" s="987"/>
      <c r="T907" s="284" t="s">
        <v>82</v>
      </c>
      <c r="U907" s="223"/>
      <c r="V907" s="223"/>
      <c r="W907" s="285"/>
      <c r="X907" s="278" t="s">
        <v>186</v>
      </c>
      <c r="Y907" s="218"/>
      <c r="Z907" s="218"/>
      <c r="AA907" s="218"/>
      <c r="AB907" s="209"/>
      <c r="AC907" s="26"/>
      <c r="AD907" s="139" t="e">
        <f>VLOOKUP(A903,'Payroll master 总表'!B:AY,37,FALSE)+'Payroll master 总表'!AM44</f>
        <v>#REF!</v>
      </c>
      <c r="AE907" s="23" t="s">
        <v>82</v>
      </c>
      <c r="AF907" s="103"/>
      <c r="AG907" s="33"/>
    </row>
    <row r="908" spans="1:64" ht="18" customHeight="1">
      <c r="B908" s="27" t="s">
        <v>528</v>
      </c>
      <c r="C908" s="28"/>
      <c r="D908" s="28"/>
      <c r="E908" s="28"/>
      <c r="F908" s="28"/>
      <c r="G908" s="206"/>
      <c r="H908" s="206"/>
      <c r="I908" s="206"/>
      <c r="J908" s="206"/>
      <c r="K908" s="280"/>
      <c r="L908" s="282" t="e">
        <f>VLOOKUP(A903,'Payroll master 总表'!B:AY,21,FALSE)</f>
        <v>#REF!</v>
      </c>
      <c r="M908" s="206"/>
      <c r="N908" s="208"/>
      <c r="O908" s="283"/>
      <c r="P908" s="273"/>
      <c r="Q908" s="223"/>
      <c r="R908" s="987" t="e">
        <f>VLOOKUP(A903,'Payroll master 总表'!B:AY,29,FALSE)</f>
        <v>#REF!</v>
      </c>
      <c r="S908" s="987"/>
      <c r="T908" s="284" t="s">
        <v>82</v>
      </c>
      <c r="U908" s="223"/>
      <c r="V908" s="223"/>
      <c r="W908" s="285"/>
      <c r="X908" s="278" t="s">
        <v>455</v>
      </c>
      <c r="Y908" s="218"/>
      <c r="Z908" s="218"/>
      <c r="AA908" s="218"/>
      <c r="AB908" s="209"/>
      <c r="AC908" s="26"/>
      <c r="AD908" s="139" t="e">
        <f>VLOOKUP(A903,'Payroll master 总表'!B:AY,32,FALSE)</f>
        <v>#REF!</v>
      </c>
      <c r="AE908" s="23" t="s">
        <v>82</v>
      </c>
      <c r="AF908" s="103"/>
      <c r="AG908" s="33"/>
    </row>
    <row r="909" spans="1:64" ht="18" customHeight="1">
      <c r="B909" s="58" t="s">
        <v>534</v>
      </c>
      <c r="C909" s="28"/>
      <c r="D909" s="28"/>
      <c r="E909" s="28"/>
      <c r="F909" s="28"/>
      <c r="G909" s="206"/>
      <c r="H909" s="206"/>
      <c r="I909" s="206"/>
      <c r="J909" s="206"/>
      <c r="K909" s="280"/>
      <c r="L909" s="282" t="e">
        <f>VLOOKUP(A903,'Payroll master 总表'!B:AY,20,FALSE)</f>
        <v>#REF!</v>
      </c>
      <c r="M909" s="206"/>
      <c r="N909" s="208"/>
      <c r="O909" s="283"/>
      <c r="P909" s="273"/>
      <c r="Q909" s="223"/>
      <c r="R909" s="987" t="e">
        <f>VLOOKUP(A903,'Payroll master 总表'!B:AY,27,FALSE)</f>
        <v>#REF!</v>
      </c>
      <c r="S909" s="987"/>
      <c r="T909" s="284" t="s">
        <v>82</v>
      </c>
      <c r="U909" s="223"/>
      <c r="V909" s="223"/>
      <c r="W909" s="285"/>
      <c r="X909" s="278" t="s">
        <v>189</v>
      </c>
      <c r="Y909" s="218"/>
      <c r="Z909" s="218"/>
      <c r="AA909" s="218"/>
      <c r="AB909" s="209"/>
      <c r="AC909" s="26"/>
      <c r="AD909" s="139" t="e">
        <f>VLOOKUP(A903,'Payroll master 总表'!B:AY,31,FALSE)</f>
        <v>#REF!</v>
      </c>
      <c r="AE909" s="23" t="s">
        <v>82</v>
      </c>
      <c r="AF909" s="103"/>
      <c r="AG909" s="33"/>
    </row>
    <row r="910" spans="1:64" ht="18" customHeight="1">
      <c r="B910" s="58" t="s">
        <v>195</v>
      </c>
      <c r="C910" s="28"/>
      <c r="D910" s="28"/>
      <c r="E910" s="28"/>
      <c r="F910" s="28"/>
      <c r="G910" s="206"/>
      <c r="H910" s="206"/>
      <c r="I910" s="206"/>
      <c r="J910" s="206"/>
      <c r="K910" s="280"/>
      <c r="L910" s="282" t="e">
        <f>VLOOKUP(A903,'Payroll master 总表'!B:AY,17,FALSE)</f>
        <v>#REF!</v>
      </c>
      <c r="M910" s="206"/>
      <c r="N910" s="208"/>
      <c r="O910" s="283"/>
      <c r="P910" s="273"/>
      <c r="Q910" s="223"/>
      <c r="R910" s="987" t="e">
        <f>U904/26*L910</f>
        <v>#REF!</v>
      </c>
      <c r="S910" s="987"/>
      <c r="T910" s="284" t="s">
        <v>82</v>
      </c>
      <c r="U910" s="223"/>
      <c r="V910" s="223"/>
      <c r="W910" s="285"/>
      <c r="X910" s="278" t="s">
        <v>188</v>
      </c>
      <c r="Y910" s="218"/>
      <c r="Z910" s="218"/>
      <c r="AA910" s="218"/>
      <c r="AB910" s="209"/>
      <c r="AC910" s="26"/>
      <c r="AD910" s="139" t="e">
        <f>VLOOKUP(A903,'Payroll master 总表'!B:AY,36,FALSE)</f>
        <v>#REF!</v>
      </c>
      <c r="AE910" s="23" t="s">
        <v>82</v>
      </c>
      <c r="AF910" s="103"/>
      <c r="AG910" s="33"/>
    </row>
    <row r="911" spans="1:64" ht="18" customHeight="1">
      <c r="B911" s="27" t="s">
        <v>179</v>
      </c>
      <c r="C911" s="28"/>
      <c r="D911" s="28"/>
      <c r="E911" s="28"/>
      <c r="F911" s="28"/>
      <c r="G911" s="218"/>
      <c r="H911" s="218"/>
      <c r="I911" s="218"/>
      <c r="J911" s="206"/>
      <c r="K911" s="280"/>
      <c r="L911" s="286"/>
      <c r="M911" s="206"/>
      <c r="N911" s="208"/>
      <c r="O911" s="283"/>
      <c r="P911" s="273"/>
      <c r="Q911" s="223"/>
      <c r="R911" s="987" t="e">
        <f>SUM(R907:S910)</f>
        <v>#REF!</v>
      </c>
      <c r="S911" s="987"/>
      <c r="T911" s="284" t="s">
        <v>82</v>
      </c>
      <c r="U911" s="223"/>
      <c r="V911" s="223"/>
      <c r="W911" s="285"/>
      <c r="X911" s="278" t="s">
        <v>190</v>
      </c>
      <c r="Y911" s="218"/>
      <c r="Z911" s="218"/>
      <c r="AA911" s="218"/>
      <c r="AB911" s="209"/>
      <c r="AC911" s="988" t="e">
        <f>R911+R913+R914+R915+AD903+AD904+AD905+AD906+AD907+AD908+AD909+AD910</f>
        <v>#REF!</v>
      </c>
      <c r="AD911" s="989"/>
      <c r="AF911" s="103"/>
      <c r="AG911" s="33"/>
    </row>
    <row r="912" spans="1:64" ht="18" customHeight="1">
      <c r="B912" s="58" t="s">
        <v>197</v>
      </c>
      <c r="C912" s="28"/>
      <c r="D912" s="28"/>
      <c r="E912" s="28"/>
      <c r="F912" s="28"/>
      <c r="G912" s="206"/>
      <c r="H912" s="206"/>
      <c r="I912" s="206"/>
      <c r="J912" s="206"/>
      <c r="K912" s="280"/>
      <c r="L912" s="287" t="s">
        <v>77</v>
      </c>
      <c r="M912" s="288"/>
      <c r="N912" s="211"/>
      <c r="O912" s="278" t="s">
        <v>199</v>
      </c>
      <c r="P912" s="210"/>
      <c r="Q912" s="210"/>
      <c r="R912" s="210"/>
      <c r="S912" s="210"/>
      <c r="T912" s="210"/>
      <c r="U912" s="210"/>
      <c r="V912" s="210"/>
      <c r="W912" s="289"/>
      <c r="X912" s="278" t="s">
        <v>433</v>
      </c>
      <c r="Y912" s="218"/>
      <c r="Z912" s="230"/>
      <c r="AA912" s="290"/>
      <c r="AB912" s="228"/>
      <c r="AC912" s="135" t="e">
        <f>VLOOKUP(A903,'Payroll master 总表'!B:AY,45,FALSE)</f>
        <v>#REF!</v>
      </c>
      <c r="AE912" s="61"/>
      <c r="AF912" s="245"/>
      <c r="AG912" s="33"/>
    </row>
    <row r="913" spans="1:64" ht="18" customHeight="1">
      <c r="B913" s="58" t="s">
        <v>180</v>
      </c>
      <c r="C913" s="28"/>
      <c r="D913" s="28"/>
      <c r="E913" s="28"/>
      <c r="F913" s="28"/>
      <c r="G913" s="206"/>
      <c r="H913" s="206"/>
      <c r="I913" s="206"/>
      <c r="J913" s="206"/>
      <c r="K913" s="280"/>
      <c r="L913" s="282" t="e">
        <f>VLOOKUP(A903,'Payroll master 总表'!B:AY,19,FALSE)</f>
        <v>#REF!</v>
      </c>
      <c r="M913" s="206"/>
      <c r="N913" s="208"/>
      <c r="O913" s="283"/>
      <c r="P913" s="273"/>
      <c r="Q913" s="224"/>
      <c r="R913" s="990" t="e">
        <f>VLOOKUP(A903,'Payroll master 总表'!B:AY,26,FALSE)</f>
        <v>#REF!</v>
      </c>
      <c r="S913" s="990"/>
      <c r="T913" s="224" t="s">
        <v>82</v>
      </c>
      <c r="U913" s="224"/>
      <c r="V913" s="224"/>
      <c r="W913" s="228"/>
      <c r="X913" s="278" t="s">
        <v>861</v>
      </c>
      <c r="Y913" s="218"/>
      <c r="Z913" s="230"/>
      <c r="AB913" s="224"/>
      <c r="AD913" s="57"/>
      <c r="AE913" s="999" t="e">
        <f>VLOOKUP(A903,'Payroll master 总表'!B:AY,42,FALSE)</f>
        <v>#REF!</v>
      </c>
      <c r="AF913" s="1000"/>
      <c r="AG913" s="33"/>
    </row>
    <row r="914" spans="1:64" ht="18" customHeight="1">
      <c r="B914" s="58" t="s">
        <v>181</v>
      </c>
      <c r="C914" s="28"/>
      <c r="D914" s="28"/>
      <c r="E914" s="28"/>
      <c r="F914" s="28"/>
      <c r="G914" s="206"/>
      <c r="H914" s="206"/>
      <c r="I914" s="206"/>
      <c r="J914" s="206"/>
      <c r="K914" s="280"/>
      <c r="L914" s="282" t="e">
        <f>VLOOKUP(A903,'Payroll master 总表'!B:AY,22,FALSE)</f>
        <v>#REF!</v>
      </c>
      <c r="M914" s="206"/>
      <c r="N914" s="208"/>
      <c r="O914" s="283"/>
      <c r="P914" s="273"/>
      <c r="Q914" s="224"/>
      <c r="R914" s="990" t="e">
        <f>VLOOKUP(A903,'Payroll master 总表'!B:AY,28,FALSE)</f>
        <v>#REF!</v>
      </c>
      <c r="S914" s="990"/>
      <c r="T914" s="224" t="s">
        <v>82</v>
      </c>
      <c r="U914" s="224"/>
      <c r="V914" s="224"/>
      <c r="W914" s="228"/>
      <c r="X914" s="291" t="s">
        <v>244</v>
      </c>
      <c r="Y914" s="218"/>
      <c r="Z914" s="218"/>
      <c r="AA914" s="230"/>
      <c r="AB914" s="229"/>
      <c r="AC914" s="76"/>
      <c r="AD914" s="57" t="e">
        <f>VLOOKUP(A903,'Payroll master 总表'!B:AY,44,FALSE)</f>
        <v>#REF!</v>
      </c>
      <c r="AE914" s="541"/>
      <c r="AF914" s="542"/>
      <c r="AG914" s="33"/>
    </row>
    <row r="915" spans="1:64" ht="18" customHeight="1">
      <c r="B915" s="59" t="s">
        <v>182</v>
      </c>
      <c r="C915" s="56"/>
      <c r="D915" s="56"/>
      <c r="E915" s="56"/>
      <c r="F915" s="56"/>
      <c r="G915" s="219"/>
      <c r="H915" s="219"/>
      <c r="I915" s="219"/>
      <c r="J915" s="219"/>
      <c r="K915" s="292"/>
      <c r="L915" s="293" t="e">
        <f>VLOOKUP(A903,'Payroll master 总表'!B:AY,23,FALSE)</f>
        <v>#REF!</v>
      </c>
      <c r="M915" s="219"/>
      <c r="N915" s="212"/>
      <c r="O915" s="294"/>
      <c r="P915" s="295"/>
      <c r="Q915" s="225"/>
      <c r="R915" s="981" t="e">
        <f>VLOOKUP(A903,'Payroll master 总表'!B:AY,30,FALSE)</f>
        <v>#REF!</v>
      </c>
      <c r="S915" s="981"/>
      <c r="T915" s="225" t="s">
        <v>82</v>
      </c>
      <c r="U915" s="225"/>
      <c r="V915" s="225"/>
      <c r="W915" s="225"/>
      <c r="X915" s="278" t="s">
        <v>194</v>
      </c>
      <c r="Y915" s="218"/>
      <c r="Z915" s="218"/>
      <c r="AA915" s="218"/>
      <c r="AB915" s="230"/>
      <c r="AC915" s="26"/>
      <c r="AD915" s="57" t="e">
        <f>AE913+AD914</f>
        <v>#REF!</v>
      </c>
      <c r="AE915" s="49"/>
      <c r="AF915" s="73"/>
      <c r="AG915" s="33"/>
    </row>
    <row r="916" spans="1:64" ht="18" customHeight="1">
      <c r="B916" s="29"/>
      <c r="C916" s="30"/>
      <c r="D916" s="31"/>
      <c r="E916" s="30"/>
      <c r="F916" s="32"/>
      <c r="G916" s="220"/>
      <c r="H916" s="220"/>
      <c r="I916" s="220"/>
      <c r="J916" s="220"/>
      <c r="S916" s="220"/>
      <c r="T916" s="220"/>
      <c r="U916" s="220"/>
      <c r="X916" s="297" t="s">
        <v>191</v>
      </c>
      <c r="Y916" s="218"/>
      <c r="Z916" s="218"/>
      <c r="AA916" s="218"/>
      <c r="AB916" s="230"/>
      <c r="AC916" s="982" t="e">
        <f>ROUND((AC911-AD915-AC912),2)</f>
        <v>#REF!</v>
      </c>
      <c r="AD916" s="983"/>
      <c r="AE916" s="49"/>
      <c r="AF916" s="73"/>
      <c r="AG916" s="33"/>
    </row>
    <row r="917" spans="1:64" ht="18" customHeight="1">
      <c r="B917" s="35" t="s">
        <v>78</v>
      </c>
      <c r="C917" s="36"/>
      <c r="D917" s="36"/>
      <c r="E917" s="36"/>
      <c r="F917" s="36"/>
      <c r="G917" s="221"/>
      <c r="H917" s="221"/>
      <c r="I917" s="220"/>
      <c r="J917" s="220"/>
      <c r="S917" s="220"/>
      <c r="T917" s="220"/>
      <c r="U917" s="220"/>
      <c r="X917" s="298" t="s">
        <v>432</v>
      </c>
      <c r="Y917" s="299"/>
      <c r="Z917" s="280"/>
      <c r="AA917" s="206"/>
      <c r="AB917" s="231"/>
      <c r="AC917" s="63" t="e">
        <f>INT(AC916)</f>
        <v>#REF!</v>
      </c>
      <c r="AE917" s="62"/>
      <c r="AF917" s="80"/>
      <c r="AG917" s="33"/>
    </row>
    <row r="918" spans="1:64" ht="18" customHeight="1">
      <c r="B918" s="37"/>
      <c r="C918" s="38"/>
      <c r="D918" s="39"/>
      <c r="E918" s="38"/>
      <c r="F918" s="38"/>
      <c r="G918" s="202"/>
      <c r="H918" s="202"/>
      <c r="I918" s="220"/>
      <c r="J918" s="220"/>
      <c r="S918" s="220"/>
      <c r="T918" s="220"/>
      <c r="U918" s="220"/>
      <c r="X918" s="300" t="s">
        <v>192</v>
      </c>
      <c r="Y918" s="301"/>
      <c r="Z918" s="302"/>
      <c r="AA918" s="219"/>
      <c r="AB918" s="232"/>
      <c r="AC918" s="77" t="e">
        <f>ROUND((MOD(AC916,1)*4000),-2)</f>
        <v>#REF!</v>
      </c>
      <c r="AD918" s="45"/>
      <c r="AE918" s="45"/>
      <c r="AF918" s="81"/>
      <c r="AG918" s="33"/>
    </row>
    <row r="919" spans="1:64" ht="18" customHeight="1">
      <c r="B919" s="29"/>
      <c r="C919" s="30"/>
      <c r="D919" s="31"/>
      <c r="E919" s="30"/>
      <c r="F919" s="30"/>
      <c r="G919" s="220"/>
      <c r="H919" s="220"/>
      <c r="I919" s="220"/>
      <c r="J919" s="220"/>
      <c r="S919" s="220"/>
      <c r="T919" s="220"/>
      <c r="U919" s="220"/>
      <c r="Y919" s="221"/>
      <c r="Z919" s="303"/>
      <c r="AB919" s="233"/>
      <c r="AD919" s="82"/>
      <c r="AE919" s="82"/>
      <c r="AF919" s="84"/>
      <c r="AG919" s="33"/>
    </row>
    <row r="920" spans="1:64" ht="18" customHeight="1">
      <c r="B920" s="40" t="s">
        <v>79</v>
      </c>
      <c r="C920" s="41"/>
      <c r="D920" s="41"/>
      <c r="E920" s="41"/>
      <c r="AF920" s="101"/>
      <c r="AG920" s="33"/>
    </row>
    <row r="921" spans="1:64" s="10" customFormat="1" ht="18" customHeight="1">
      <c r="B921" s="237">
        <v>1</v>
      </c>
      <c r="C921" s="236">
        <v>2</v>
      </c>
      <c r="D921" s="236">
        <v>3</v>
      </c>
      <c r="E921" s="236">
        <v>4</v>
      </c>
      <c r="F921" s="670">
        <v>5</v>
      </c>
      <c r="G921" s="669">
        <v>6</v>
      </c>
      <c r="H921" s="237">
        <v>7</v>
      </c>
      <c r="I921" s="237">
        <v>8</v>
      </c>
      <c r="J921" s="670">
        <v>9</v>
      </c>
      <c r="K921" s="236">
        <v>10</v>
      </c>
      <c r="L921" s="236">
        <v>11</v>
      </c>
      <c r="M921" s="670">
        <v>12</v>
      </c>
      <c r="N921" s="669">
        <v>13</v>
      </c>
      <c r="O921" s="236">
        <v>14</v>
      </c>
      <c r="P921" s="237">
        <v>15</v>
      </c>
      <c r="Q921" s="236">
        <v>16</v>
      </c>
      <c r="R921" s="236">
        <v>17</v>
      </c>
      <c r="S921" s="236">
        <v>18</v>
      </c>
      <c r="T921" s="670">
        <v>19</v>
      </c>
      <c r="U921" s="669">
        <v>20</v>
      </c>
      <c r="V921" s="236">
        <v>21</v>
      </c>
      <c r="W921" s="237">
        <v>22</v>
      </c>
      <c r="X921" s="236">
        <v>23</v>
      </c>
      <c r="Y921" s="237">
        <v>24</v>
      </c>
      <c r="Z921" s="236">
        <v>25</v>
      </c>
      <c r="AA921" s="670">
        <v>26</v>
      </c>
      <c r="AB921" s="697">
        <v>27</v>
      </c>
      <c r="AC921" s="670">
        <v>28</v>
      </c>
      <c r="AD921" s="237">
        <v>29</v>
      </c>
      <c r="AE921" s="236">
        <v>30</v>
      </c>
      <c r="AF921" s="236">
        <v>31</v>
      </c>
      <c r="AG921" s="11"/>
      <c r="AH921" s="11"/>
      <c r="AI921" s="11"/>
      <c r="AJ921" s="11"/>
      <c r="AK921" s="11"/>
      <c r="AL921" s="11"/>
      <c r="AM921" s="11"/>
      <c r="AN921" s="11"/>
      <c r="AO921" s="11"/>
      <c r="AP921" s="11"/>
      <c r="AQ921" s="11"/>
      <c r="AR921" s="11"/>
      <c r="AS921" s="11"/>
      <c r="AT921" s="11"/>
      <c r="AU921" s="11"/>
      <c r="AV921" s="11"/>
      <c r="AW921" s="11"/>
      <c r="AX921" s="11"/>
      <c r="AY921" s="11"/>
      <c r="AZ921" s="11"/>
      <c r="BA921" s="11"/>
      <c r="BB921" s="11"/>
      <c r="BC921" s="11"/>
      <c r="BD921" s="11"/>
      <c r="BE921" s="11"/>
      <c r="BF921" s="11"/>
      <c r="BG921" s="11"/>
      <c r="BH921" s="11"/>
      <c r="BI921" s="11"/>
      <c r="BJ921" s="11"/>
      <c r="BK921" s="11"/>
      <c r="BL921" s="11"/>
    </row>
    <row r="922" spans="1:64" ht="18" customHeight="1">
      <c r="B922" s="48" t="e">
        <f>VLOOKUP(A903,#REF!,276,FALSE)</f>
        <v>#REF!</v>
      </c>
      <c r="C922" s="48" t="e">
        <f>VLOOKUP(A903,#REF!,278,FALSE)</f>
        <v>#REF!</v>
      </c>
      <c r="D922" s="48" t="e">
        <f>VLOOKUP(A903,#REF!,280,FALSE)</f>
        <v>#REF!</v>
      </c>
      <c r="E922" s="48" t="e">
        <f>VLOOKUP(A903,#REF!,282,FALSE)</f>
        <v>#REF!</v>
      </c>
      <c r="F922" s="48" t="e">
        <f>VLOOKUP(A903,#REF!,284,FALSE)</f>
        <v>#REF!</v>
      </c>
      <c r="G922" s="48" t="e">
        <f>VLOOKUP(A903,#REF!,286,FALSE)</f>
        <v>#REF!</v>
      </c>
      <c r="H922" s="48" t="e">
        <f>VLOOKUP(A903,#REF!,288,FALSE)</f>
        <v>#REF!</v>
      </c>
      <c r="I922" s="48" t="e">
        <f>VLOOKUP(A903,#REF!,290,FALSE)</f>
        <v>#REF!</v>
      </c>
      <c r="J922" s="48" t="e">
        <f>VLOOKUP(A903,#REF!,292,FALSE)</f>
        <v>#REF!</v>
      </c>
      <c r="K922" s="48" t="e">
        <f>VLOOKUP(A903,#REF!,294,FALSE)</f>
        <v>#REF!</v>
      </c>
      <c r="L922" s="48" t="e">
        <f>VLOOKUP(A903,#REF!,296,FALSE)</f>
        <v>#REF!</v>
      </c>
      <c r="M922" s="48" t="e">
        <f>VLOOKUP(A903,#REF!,298,FALSE)</f>
        <v>#REF!</v>
      </c>
      <c r="N922" s="48" t="e">
        <f>VLOOKUP(A903,#REF!,300,FALSE)</f>
        <v>#REF!</v>
      </c>
      <c r="O922" s="48" t="e">
        <f>VLOOKUP(A903,#REF!,302,FALSE)</f>
        <v>#REF!</v>
      </c>
      <c r="P922" s="48" t="e">
        <f>VLOOKUP(A903,#REF!,304,FALSE)</f>
        <v>#REF!</v>
      </c>
      <c r="Q922" s="48" t="e">
        <f>VLOOKUP(A903,#REF!,306,FALSE)</f>
        <v>#REF!</v>
      </c>
      <c r="R922" s="48" t="e">
        <f>VLOOKUP(A903,#REF!,308,FALSE)</f>
        <v>#REF!</v>
      </c>
      <c r="S922" s="48" t="e">
        <f>VLOOKUP(A903,#REF!,310,FALSE)</f>
        <v>#REF!</v>
      </c>
      <c r="T922" s="48" t="e">
        <f>VLOOKUP(A903,#REF!,312,FALSE)</f>
        <v>#REF!</v>
      </c>
      <c r="U922" s="48" t="e">
        <f>VLOOKUP(A903,#REF!,314,FALSE)</f>
        <v>#REF!</v>
      </c>
      <c r="V922" s="48" t="e">
        <f>VLOOKUP(A903,#REF!,316,FALSE)</f>
        <v>#REF!</v>
      </c>
      <c r="W922" s="48" t="e">
        <f>VLOOKUP(A903,#REF!,318,FALSE)</f>
        <v>#REF!</v>
      </c>
      <c r="X922" s="48" t="e">
        <f>VLOOKUP(A903,#REF!,320,FALSE)</f>
        <v>#REF!</v>
      </c>
      <c r="Y922" s="48" t="e">
        <f>VLOOKUP(A903,#REF!,322,FALSE)</f>
        <v>#REF!</v>
      </c>
      <c r="Z922" s="48" t="e">
        <f>VLOOKUP(A903,#REF!,324,FALSE)</f>
        <v>#REF!</v>
      </c>
      <c r="AA922" s="48" t="e">
        <f>VLOOKUP(A903,#REF!,326,FALSE)</f>
        <v>#REF!</v>
      </c>
      <c r="AB922" s="48" t="e">
        <f>VLOOKUP(A903,#REF!,328,FALSE)</f>
        <v>#REF!</v>
      </c>
      <c r="AC922" s="48" t="e">
        <f>VLOOKUP(A903,#REF!,330,FALSE)</f>
        <v>#REF!</v>
      </c>
      <c r="AD922" s="48" t="e">
        <f>VLOOKUP(A903,#REF!,332,FALSE)</f>
        <v>#REF!</v>
      </c>
      <c r="AE922" s="48" t="e">
        <f>VLOOKUP(A903,#REF!,334,FALSE)</f>
        <v>#REF!</v>
      </c>
      <c r="AF922" s="48" t="e">
        <f>VLOOKUP(A903,#REF!,336,FALSE)</f>
        <v>#REF!</v>
      </c>
      <c r="AG922" s="33"/>
    </row>
    <row r="923" spans="1:64" s="116" customFormat="1" ht="18" customHeight="1">
      <c r="B923" s="48" t="e">
        <f>VLOOKUP(A903,#REF!,53,FALSE)</f>
        <v>#REF!</v>
      </c>
      <c r="C923" s="48" t="e">
        <f>VLOOKUP(A903,#REF!,54,FALSE)</f>
        <v>#REF!</v>
      </c>
      <c r="D923" s="48" t="e">
        <f>VLOOKUP(A903,#REF!,55,FALSE)</f>
        <v>#REF!</v>
      </c>
      <c r="E923" s="48" t="e">
        <f>VLOOKUP(A903,#REF!,56,FALSE)</f>
        <v>#REF!</v>
      </c>
      <c r="F923" s="48" t="e">
        <f>VLOOKUP(A903,#REF!,57,FALSE)</f>
        <v>#REF!</v>
      </c>
      <c r="G923" s="48" t="e">
        <f>VLOOKUP(A903,#REF!,58,FALSE)</f>
        <v>#REF!</v>
      </c>
      <c r="H923" s="48" t="e">
        <f>VLOOKUP(A903,#REF!,59,FALSE)</f>
        <v>#REF!</v>
      </c>
      <c r="I923" s="48" t="e">
        <f>VLOOKUP(A903,#REF!,60,FALSE)</f>
        <v>#REF!</v>
      </c>
      <c r="J923" s="48" t="e">
        <f>VLOOKUP(A903,#REF!,61,FALSE)</f>
        <v>#REF!</v>
      </c>
      <c r="K923" s="48" t="e">
        <f>VLOOKUP(A903,#REF!,62,FALSE)</f>
        <v>#REF!</v>
      </c>
      <c r="L923" s="48" t="e">
        <f>VLOOKUP(A903,#REF!,63,FALSE)</f>
        <v>#REF!</v>
      </c>
      <c r="M923" s="48" t="e">
        <f>VLOOKUP(A903,#REF!,64,FALSE)</f>
        <v>#REF!</v>
      </c>
      <c r="N923" s="48" t="e">
        <f>VLOOKUP(A903,#REF!,65,FALSE)</f>
        <v>#REF!</v>
      </c>
      <c r="O923" s="48" t="e">
        <f>VLOOKUP(A903,#REF!,66,FALSE)</f>
        <v>#REF!</v>
      </c>
      <c r="P923" s="48" t="e">
        <f>VLOOKUP(A903,#REF!,67,FALSE)</f>
        <v>#REF!</v>
      </c>
      <c r="Q923" s="48" t="e">
        <f>VLOOKUP(A903,#REF!,68,FALSE)</f>
        <v>#REF!</v>
      </c>
      <c r="R923" s="48" t="e">
        <f>VLOOKUP(A903,#REF!,69,FALSE)</f>
        <v>#REF!</v>
      </c>
      <c r="S923" s="48" t="e">
        <f>VLOOKUP(A903,#REF!,70,FALSE)</f>
        <v>#REF!</v>
      </c>
      <c r="T923" s="48" t="e">
        <f>VLOOKUP(A903,#REF!,71,FALSE)</f>
        <v>#REF!</v>
      </c>
      <c r="U923" s="48" t="e">
        <f>VLOOKUP(A903,#REF!,72,FALSE)</f>
        <v>#REF!</v>
      </c>
      <c r="V923" s="48" t="e">
        <f>VLOOKUP(A903,#REF!,73,FALSE)</f>
        <v>#REF!</v>
      </c>
      <c r="W923" s="48" t="e">
        <f>VLOOKUP(A903,#REF!,74,FALSE)</f>
        <v>#REF!</v>
      </c>
      <c r="X923" s="48" t="e">
        <f>VLOOKUP(A903,#REF!,75,FALSE)</f>
        <v>#REF!</v>
      </c>
      <c r="Y923" s="48" t="e">
        <f>VLOOKUP(A903,#REF!,76,FALSE)</f>
        <v>#REF!</v>
      </c>
      <c r="Z923" s="48" t="e">
        <f>VLOOKUP(A903,#REF!,77,FALSE)</f>
        <v>#REF!</v>
      </c>
      <c r="AA923" s="48" t="e">
        <f>VLOOKUP(A903,#REF!,78,FALSE)</f>
        <v>#REF!</v>
      </c>
      <c r="AB923" s="48" t="e">
        <f>VLOOKUP(A903,#REF!,79,FALSE)</f>
        <v>#REF!</v>
      </c>
      <c r="AC923" s="48" t="e">
        <f>VLOOKUP(A903,#REF!,80,FALSE)</f>
        <v>#REF!</v>
      </c>
      <c r="AD923" s="48" t="e">
        <f>VLOOKUP(A903,#REF!,81,FALSE)</f>
        <v>#REF!</v>
      </c>
      <c r="AE923" s="48" t="e">
        <f>VLOOKUP(A903,#REF!,82,FALSE)</f>
        <v>#REF!</v>
      </c>
      <c r="AF923" s="48" t="e">
        <f>VLOOKUP(A903,#REF!,83,FALSE)</f>
        <v>#REF!</v>
      </c>
      <c r="AG923" s="117"/>
      <c r="AH923" s="117"/>
      <c r="AI923" s="117"/>
      <c r="AJ923" s="117"/>
      <c r="AK923" s="117"/>
      <c r="AL923" s="117"/>
      <c r="AM923" s="117"/>
      <c r="AN923" s="117"/>
      <c r="AO923" s="117"/>
      <c r="AP923" s="117"/>
      <c r="AQ923" s="117"/>
      <c r="AR923" s="117"/>
      <c r="AS923" s="117"/>
      <c r="AT923" s="117"/>
      <c r="AU923" s="117"/>
      <c r="AV923" s="117"/>
      <c r="AW923" s="117"/>
      <c r="AX923" s="117"/>
      <c r="AY923" s="117"/>
      <c r="AZ923" s="117"/>
      <c r="BA923" s="117"/>
      <c r="BB923" s="117"/>
      <c r="BC923" s="117"/>
      <c r="BD923" s="117"/>
      <c r="BE923" s="117"/>
      <c r="BF923" s="117"/>
      <c r="BG923" s="117"/>
      <c r="BH923" s="117"/>
      <c r="BI923" s="117"/>
      <c r="BJ923" s="117"/>
      <c r="BK923" s="117"/>
      <c r="BL923" s="117"/>
    </row>
    <row r="924" spans="1:64" ht="18" customHeight="1">
      <c r="B924" s="48" t="e">
        <f>VLOOKUP(A903,#REF!,277,FALSE)</f>
        <v>#REF!</v>
      </c>
      <c r="C924" s="48" t="e">
        <f>VLOOKUP(A903,#REF!,279,FALSE)</f>
        <v>#REF!</v>
      </c>
      <c r="D924" s="48" t="e">
        <f>VLOOKUP(A903,#REF!,281,FALSE)</f>
        <v>#REF!</v>
      </c>
      <c r="E924" s="48" t="e">
        <f>VLOOKUP(A903,#REF!,283,FALSE)</f>
        <v>#REF!</v>
      </c>
      <c r="F924" s="48" t="e">
        <f>VLOOKUP(A903,#REF!,285,FALSE)</f>
        <v>#REF!</v>
      </c>
      <c r="G924" s="48" t="e">
        <f>VLOOKUP(A903,#REF!,287,FALSE)</f>
        <v>#REF!</v>
      </c>
      <c r="H924" s="48" t="e">
        <f>VLOOKUP(A903,#REF!,289,FALSE)</f>
        <v>#REF!</v>
      </c>
      <c r="I924" s="48" t="e">
        <f>VLOOKUP(A903,#REF!,291,FALSE)</f>
        <v>#REF!</v>
      </c>
      <c r="J924" s="48" t="e">
        <f>VLOOKUP(A903,#REF!,293,FALSE)</f>
        <v>#REF!</v>
      </c>
      <c r="K924" s="48" t="e">
        <f>VLOOKUP(A903,#REF!,295,FALSE)</f>
        <v>#REF!</v>
      </c>
      <c r="L924" s="48" t="e">
        <f>VLOOKUP(A903,#REF!,297,FALSE)</f>
        <v>#REF!</v>
      </c>
      <c r="M924" s="48" t="e">
        <f>VLOOKUP(A903,#REF!,299,FALSE)</f>
        <v>#REF!</v>
      </c>
      <c r="N924" s="48" t="e">
        <f>VLOOKUP(A903,#REF!,301,FALSE)</f>
        <v>#REF!</v>
      </c>
      <c r="O924" s="48" t="e">
        <f>VLOOKUP(A903,#REF!,303,FALSE)</f>
        <v>#REF!</v>
      </c>
      <c r="P924" s="48" t="e">
        <f>VLOOKUP(A903,#REF!,305,FALSE)</f>
        <v>#REF!</v>
      </c>
      <c r="Q924" s="48" t="e">
        <f>VLOOKUP(A903,#REF!,307,FALSE)</f>
        <v>#REF!</v>
      </c>
      <c r="R924" s="48" t="e">
        <f>VLOOKUP(A903,#REF!,309,FALSE)</f>
        <v>#REF!</v>
      </c>
      <c r="S924" s="48" t="e">
        <f>VLOOKUP(A903,#REF!,311,FALSE)</f>
        <v>#REF!</v>
      </c>
      <c r="T924" s="48" t="e">
        <f>VLOOKUP(A903,#REF!,313,FALSE)</f>
        <v>#REF!</v>
      </c>
      <c r="U924" s="48" t="e">
        <f>VLOOKUP(A903,#REF!,315,FALSE)</f>
        <v>#REF!</v>
      </c>
      <c r="V924" s="48" t="e">
        <f>VLOOKUP(A903,#REF!,317,FALSE)</f>
        <v>#REF!</v>
      </c>
      <c r="W924" s="48" t="e">
        <f>VLOOKUP(A903,#REF!,319,FALSE)</f>
        <v>#REF!</v>
      </c>
      <c r="X924" s="48" t="e">
        <f>VLOOKUP(A903,#REF!,321,FALSE)</f>
        <v>#REF!</v>
      </c>
      <c r="Y924" s="48" t="e">
        <f>VLOOKUP(A903,#REF!,323,FALSE)</f>
        <v>#REF!</v>
      </c>
      <c r="Z924" s="48" t="e">
        <f>VLOOKUP(A903,#REF!,325,FALSE)</f>
        <v>#REF!</v>
      </c>
      <c r="AA924" s="48" t="e">
        <f>VLOOKUP(A903,#REF!,327,FALSE)</f>
        <v>#REF!</v>
      </c>
      <c r="AB924" s="48" t="e">
        <f>VLOOKUP(A903,#REF!,329,FALSE)</f>
        <v>#REF!</v>
      </c>
      <c r="AC924" s="48" t="e">
        <f>VLOOKUP(A903,#REF!,331,FALSE)</f>
        <v>#REF!</v>
      </c>
      <c r="AD924" s="48" t="e">
        <f>VLOOKUP(A903,#REF!,333,FALSE)</f>
        <v>#REF!</v>
      </c>
      <c r="AE924" s="48" t="e">
        <f>VLOOKUP(A903,#REF!,335,FALSE)</f>
        <v>#REF!</v>
      </c>
      <c r="AF924" s="48" t="e">
        <f>VLOOKUP(A903,#REF!,337,FALSE)</f>
        <v>#REF!</v>
      </c>
      <c r="AG924" s="33"/>
    </row>
    <row r="925" spans="1:64" s="140" customFormat="1" ht="18" customHeight="1">
      <c r="B925" s="980"/>
      <c r="C925" s="980"/>
      <c r="D925" s="980"/>
      <c r="E925" s="980"/>
      <c r="F925" s="980"/>
      <c r="G925" s="980"/>
      <c r="H925" s="980"/>
      <c r="I925" s="980"/>
      <c r="J925" s="980"/>
      <c r="K925" s="980"/>
      <c r="L925" s="980"/>
      <c r="M925" s="980"/>
      <c r="N925" s="980"/>
      <c r="O925" s="980"/>
      <c r="P925" s="980"/>
      <c r="Q925" s="980"/>
      <c r="R925" s="980"/>
      <c r="S925" s="980"/>
      <c r="T925" s="980"/>
      <c r="U925" s="980"/>
      <c r="V925" s="980"/>
      <c r="W925" s="980"/>
      <c r="X925" s="980"/>
      <c r="Y925" s="980"/>
      <c r="Z925" s="980"/>
      <c r="AA925" s="980"/>
      <c r="AB925" s="980"/>
      <c r="AC925" s="980"/>
      <c r="AD925" s="980"/>
      <c r="AE925" s="980"/>
      <c r="AF925" s="980"/>
      <c r="AG925" s="33"/>
      <c r="AH925" s="33"/>
      <c r="AI925" s="33"/>
      <c r="AJ925" s="33"/>
      <c r="AK925" s="33"/>
      <c r="AL925" s="33"/>
      <c r="AM925" s="33"/>
      <c r="AN925" s="33"/>
      <c r="AO925" s="33"/>
      <c r="AP925" s="33"/>
      <c r="AQ925" s="33"/>
      <c r="AR925" s="33"/>
      <c r="AS925" s="33"/>
      <c r="AT925" s="33"/>
      <c r="AU925" s="33"/>
      <c r="AV925" s="33"/>
      <c r="AW925" s="33"/>
      <c r="AX925" s="33"/>
      <c r="AY925" s="33"/>
      <c r="AZ925" s="33"/>
      <c r="BA925" s="33"/>
      <c r="BB925" s="33"/>
      <c r="BC925" s="33"/>
      <c r="BD925" s="33"/>
      <c r="BE925" s="33"/>
      <c r="BF925" s="33"/>
      <c r="BG925" s="33"/>
      <c r="BH925" s="33"/>
      <c r="BI925" s="33"/>
      <c r="BJ925" s="33"/>
      <c r="BK925" s="33"/>
      <c r="BL925" s="33"/>
    </row>
    <row r="926" spans="1:64" ht="18" customHeight="1">
      <c r="B926" s="880" t="s">
        <v>826</v>
      </c>
      <c r="C926" s="880"/>
      <c r="D926" s="880"/>
      <c r="E926" s="880"/>
      <c r="F926" s="880"/>
      <c r="G926" s="880"/>
      <c r="H926" s="880"/>
      <c r="I926" s="880"/>
      <c r="J926" s="880"/>
      <c r="K926" s="880"/>
      <c r="L926" s="880"/>
      <c r="M926" s="880"/>
      <c r="N926" s="880"/>
      <c r="O926" s="880"/>
      <c r="P926" s="880"/>
      <c r="Q926" s="880"/>
      <c r="R926" s="880"/>
      <c r="S926" s="880"/>
      <c r="T926" s="880"/>
      <c r="U926" s="880"/>
      <c r="V926" s="880"/>
      <c r="W926" s="880"/>
      <c r="X926" s="880"/>
      <c r="Y926" s="880"/>
      <c r="Z926" s="880"/>
      <c r="AA926" s="880"/>
      <c r="AB926" s="880"/>
      <c r="AC926" s="880"/>
      <c r="AD926" s="880"/>
      <c r="AE926" s="880"/>
      <c r="AF926" s="880"/>
      <c r="AG926" s="33"/>
    </row>
    <row r="927" spans="1:64" ht="18" customHeight="1">
      <c r="B927" s="15" t="s">
        <v>80</v>
      </c>
      <c r="C927" s="16"/>
      <c r="D927" s="16"/>
      <c r="E927" s="16"/>
      <c r="F927" s="16"/>
      <c r="G927" s="216"/>
      <c r="H927" s="201"/>
      <c r="I927" s="201"/>
      <c r="J927" s="201"/>
      <c r="K927" s="202"/>
      <c r="L927" s="201"/>
      <c r="M927" s="201"/>
      <c r="N927" s="201"/>
      <c r="O927" s="270"/>
      <c r="P927" s="270"/>
      <c r="Q927" s="201"/>
      <c r="R927" s="201"/>
      <c r="S927" s="201"/>
      <c r="T927" s="201"/>
      <c r="U927" s="201"/>
      <c r="V927" s="201"/>
      <c r="W927" s="270"/>
      <c r="X927" s="984" t="str">
        <f>X902</f>
        <v>វិច្ឆិកា ឆ្នាំ ២០២៣</v>
      </c>
      <c r="Y927" s="985"/>
      <c r="Z927" s="985"/>
      <c r="AA927" s="985"/>
      <c r="AB927" s="985"/>
      <c r="AC927" s="985"/>
      <c r="AD927" s="985"/>
      <c r="AE927" s="985"/>
      <c r="AF927" s="986"/>
      <c r="AG927" s="33"/>
    </row>
    <row r="928" spans="1:64" ht="18" customHeight="1">
      <c r="A928" s="140" t="e">
        <f>#REF!</f>
        <v>#REF!</v>
      </c>
      <c r="B928" s="20" t="s">
        <v>176</v>
      </c>
      <c r="C928" s="3"/>
      <c r="D928" s="3"/>
      <c r="E928" s="3"/>
      <c r="F928" s="3"/>
      <c r="G928" s="217"/>
      <c r="H928" s="271"/>
      <c r="I928" s="217"/>
      <c r="J928" s="271"/>
      <c r="K928" s="991" t="e">
        <f>VLOOKUP(A928,'Payroll master 总表'!B:AY,3,FALSE)</f>
        <v>#REF!</v>
      </c>
      <c r="L928" s="992"/>
      <c r="M928" s="992"/>
      <c r="N928" s="993"/>
      <c r="O928" s="272" t="s">
        <v>183</v>
      </c>
      <c r="P928" s="273"/>
      <c r="Q928" s="203"/>
      <c r="R928" s="203"/>
      <c r="S928" s="203"/>
      <c r="T928" s="994" t="e">
        <f>#REF!</f>
        <v>#REF!</v>
      </c>
      <c r="U928" s="994"/>
      <c r="V928" s="217"/>
      <c r="W928" s="274"/>
      <c r="X928" s="275" t="s">
        <v>279</v>
      </c>
      <c r="Y928" s="203"/>
      <c r="Z928" s="203"/>
      <c r="AA928" s="203"/>
      <c r="AB928" s="227"/>
      <c r="AC928" s="75"/>
      <c r="AD928" s="139" t="e">
        <f>VLOOKUP(A928,'Payroll master 总表'!B:AY,39,FALSE)</f>
        <v>#REF!</v>
      </c>
      <c r="AE928" s="23" t="s">
        <v>82</v>
      </c>
      <c r="AF928" s="244"/>
      <c r="AG928" s="33"/>
    </row>
    <row r="929" spans="2:33" ht="18" customHeight="1">
      <c r="B929" s="55" t="s">
        <v>177</v>
      </c>
      <c r="C929" s="28"/>
      <c r="D929" s="28"/>
      <c r="E929" s="28"/>
      <c r="F929" s="21"/>
      <c r="G929" s="206"/>
      <c r="H929" s="206"/>
      <c r="I929" s="206"/>
      <c r="J929" s="206"/>
      <c r="K929" s="995" t="e">
        <f>VLOOKUP(A928,'Payroll master 总表'!B:AY,1,FALSE)</f>
        <v>#REF!</v>
      </c>
      <c r="L929" s="996"/>
      <c r="M929" s="206"/>
      <c r="N929" s="208"/>
      <c r="O929" s="276" t="s">
        <v>184</v>
      </c>
      <c r="P929" s="273"/>
      <c r="Q929" s="218"/>
      <c r="R929" s="218"/>
      <c r="S929" s="218"/>
      <c r="U929" s="222" t="e">
        <f>VLOOKUP(A928,'Payroll master 总表'!B:AY,15,FALSE)</f>
        <v>#REF!</v>
      </c>
      <c r="V929" s="222"/>
      <c r="W929" s="208"/>
      <c r="X929" s="278" t="s">
        <v>187</v>
      </c>
      <c r="Y929" s="218"/>
      <c r="Z929" s="218"/>
      <c r="AA929" s="218"/>
      <c r="AB929" s="209"/>
      <c r="AC929" s="26"/>
      <c r="AD929" s="139" t="e">
        <f>VLOOKUP(A928,'Payroll master 总表'!B:AY,35,FALSE)</f>
        <v>#REF!</v>
      </c>
      <c r="AE929" s="23" t="s">
        <v>82</v>
      </c>
      <c r="AF929" s="103"/>
      <c r="AG929" s="33"/>
    </row>
    <row r="930" spans="2:33" ht="18" customHeight="1">
      <c r="B930" s="24" t="s">
        <v>178</v>
      </c>
      <c r="C930" s="22"/>
      <c r="D930" s="25"/>
      <c r="E930" s="21"/>
      <c r="F930" s="21"/>
      <c r="G930" s="206"/>
      <c r="H930" s="206"/>
      <c r="I930" s="206"/>
      <c r="J930" s="206"/>
      <c r="K930" s="995" t="e">
        <f>VLOOKUP(A928,'Payroll master 总表'!B:AY,5,FALSE)</f>
        <v>#REF!</v>
      </c>
      <c r="L930" s="996"/>
      <c r="M930" s="206"/>
      <c r="N930" s="208"/>
      <c r="O930" s="205" t="s">
        <v>198</v>
      </c>
      <c r="P930" s="273"/>
      <c r="Q930" s="218"/>
      <c r="R930" s="218"/>
      <c r="S930" s="218"/>
      <c r="T930" s="206"/>
      <c r="U930" s="997" t="e">
        <f>VLOOKUP(A928,'Payroll master 总表'!B:AY,8,FALSE)</f>
        <v>#REF!</v>
      </c>
      <c r="V930" s="997"/>
      <c r="W930" s="998"/>
      <c r="X930" s="278" t="s">
        <v>185</v>
      </c>
      <c r="Y930" s="218"/>
      <c r="Z930" s="218"/>
      <c r="AA930" s="218"/>
      <c r="AB930" s="209"/>
      <c r="AC930" s="26"/>
      <c r="AD930" s="139" t="e">
        <f>VLOOKUP(A928,'Payroll master 总表'!B:AY,34,FALSE)</f>
        <v>#REF!</v>
      </c>
      <c r="AE930" s="23" t="s">
        <v>82</v>
      </c>
      <c r="AF930" s="103"/>
      <c r="AG930" s="33"/>
    </row>
    <row r="931" spans="2:33" ht="18" customHeight="1">
      <c r="B931" s="58"/>
      <c r="C931" s="28"/>
      <c r="D931" s="28"/>
      <c r="E931" s="28"/>
      <c r="F931" s="28"/>
      <c r="G931" s="206"/>
      <c r="H931" s="206"/>
      <c r="I931" s="206"/>
      <c r="J931" s="206"/>
      <c r="K931" s="280"/>
      <c r="L931" s="281" t="s">
        <v>76</v>
      </c>
      <c r="M931" s="206"/>
      <c r="N931" s="208"/>
      <c r="O931" s="278" t="s">
        <v>199</v>
      </c>
      <c r="P931" s="273"/>
      <c r="Q931" s="218"/>
      <c r="R931" s="218"/>
      <c r="S931" s="218"/>
      <c r="T931" s="218"/>
      <c r="U931" s="218"/>
      <c r="V931" s="218"/>
      <c r="W931" s="230"/>
      <c r="X931" s="278" t="s">
        <v>753</v>
      </c>
      <c r="Y931" s="218"/>
      <c r="Z931" s="218"/>
      <c r="AA931" s="218"/>
      <c r="AB931" s="209"/>
      <c r="AC931" s="26"/>
      <c r="AD931" s="139" t="e">
        <f>VLOOKUP(A928,'Payroll master 总表'!B:AY,33,FALSE)</f>
        <v>#REF!</v>
      </c>
      <c r="AE931" s="23" t="s">
        <v>82</v>
      </c>
      <c r="AF931" s="103"/>
      <c r="AG931" s="33"/>
    </row>
    <row r="932" spans="2:33" ht="18" customHeight="1">
      <c r="B932" s="54" t="s">
        <v>196</v>
      </c>
      <c r="C932" s="28"/>
      <c r="D932" s="28"/>
      <c r="E932" s="28"/>
      <c r="F932" s="28"/>
      <c r="G932" s="206"/>
      <c r="H932" s="206"/>
      <c r="I932" s="206"/>
      <c r="J932" s="206"/>
      <c r="K932" s="280"/>
      <c r="L932" s="282" t="e">
        <f>VLOOKUP(A928,'Payroll master 总表'!B:AY,18,FALSE)</f>
        <v>#REF!</v>
      </c>
      <c r="M932" s="206"/>
      <c r="N932" s="208"/>
      <c r="O932" s="283"/>
      <c r="P932" s="273"/>
      <c r="Q932" s="223"/>
      <c r="R932" s="987" t="e">
        <f>U929/26*L932</f>
        <v>#REF!</v>
      </c>
      <c r="S932" s="987"/>
      <c r="T932" s="284" t="s">
        <v>82</v>
      </c>
      <c r="U932" s="223"/>
      <c r="V932" s="223"/>
      <c r="W932" s="285"/>
      <c r="X932" s="278" t="s">
        <v>186</v>
      </c>
      <c r="Y932" s="218"/>
      <c r="Z932" s="218"/>
      <c r="AA932" s="218"/>
      <c r="AB932" s="209"/>
      <c r="AC932" s="26"/>
      <c r="AD932" s="139" t="e">
        <f>VLOOKUP(A928,'Payroll master 总表'!B:AY,37,FALSE)+'Payroll master 总表'!AM45</f>
        <v>#REF!</v>
      </c>
      <c r="AE932" s="23" t="s">
        <v>82</v>
      </c>
      <c r="AF932" s="103"/>
      <c r="AG932" s="33"/>
    </row>
    <row r="933" spans="2:33" ht="18" customHeight="1">
      <c r="B933" s="27" t="s">
        <v>528</v>
      </c>
      <c r="C933" s="28"/>
      <c r="D933" s="28"/>
      <c r="E933" s="28"/>
      <c r="F933" s="28"/>
      <c r="G933" s="206"/>
      <c r="H933" s="206"/>
      <c r="I933" s="206"/>
      <c r="J933" s="206"/>
      <c r="K933" s="280"/>
      <c r="L933" s="282" t="e">
        <f>VLOOKUP(A928,'Payroll master 总表'!B:AY,21,FALSE)</f>
        <v>#REF!</v>
      </c>
      <c r="M933" s="206"/>
      <c r="N933" s="208"/>
      <c r="O933" s="283"/>
      <c r="P933" s="273"/>
      <c r="Q933" s="223"/>
      <c r="R933" s="987" t="e">
        <f>VLOOKUP(A928,'Payroll master 总表'!B:AY,29,FALSE)</f>
        <v>#REF!</v>
      </c>
      <c r="S933" s="987"/>
      <c r="T933" s="284" t="s">
        <v>82</v>
      </c>
      <c r="U933" s="223"/>
      <c r="V933" s="223"/>
      <c r="W933" s="285"/>
      <c r="X933" s="278" t="s">
        <v>455</v>
      </c>
      <c r="Y933" s="218"/>
      <c r="Z933" s="218"/>
      <c r="AA933" s="218"/>
      <c r="AB933" s="209"/>
      <c r="AC933" s="26"/>
      <c r="AD933" s="139" t="e">
        <f>VLOOKUP(A928,'Payroll master 总表'!B:AY,32,FALSE)</f>
        <v>#REF!</v>
      </c>
      <c r="AE933" s="23" t="s">
        <v>82</v>
      </c>
      <c r="AF933" s="103"/>
      <c r="AG933" s="33"/>
    </row>
    <row r="934" spans="2:33" ht="18" customHeight="1">
      <c r="B934" s="58" t="s">
        <v>534</v>
      </c>
      <c r="C934" s="28"/>
      <c r="D934" s="28"/>
      <c r="E934" s="28"/>
      <c r="F934" s="28"/>
      <c r="G934" s="206"/>
      <c r="H934" s="206"/>
      <c r="I934" s="206"/>
      <c r="J934" s="206"/>
      <c r="K934" s="280"/>
      <c r="L934" s="282" t="e">
        <f>VLOOKUP(A928,'Payroll master 总表'!B:AY,20,FALSE)</f>
        <v>#REF!</v>
      </c>
      <c r="M934" s="206"/>
      <c r="N934" s="208"/>
      <c r="O934" s="283"/>
      <c r="P934" s="273"/>
      <c r="Q934" s="223"/>
      <c r="R934" s="987" t="e">
        <f>VLOOKUP(A928,'Payroll master 总表'!B:AY,27,FALSE)</f>
        <v>#REF!</v>
      </c>
      <c r="S934" s="987"/>
      <c r="T934" s="284" t="s">
        <v>82</v>
      </c>
      <c r="U934" s="223"/>
      <c r="V934" s="223"/>
      <c r="W934" s="285"/>
      <c r="X934" s="278" t="s">
        <v>189</v>
      </c>
      <c r="Y934" s="218"/>
      <c r="Z934" s="218"/>
      <c r="AA934" s="218"/>
      <c r="AB934" s="209"/>
      <c r="AC934" s="26"/>
      <c r="AD934" s="139" t="e">
        <f>VLOOKUP(A928,'Payroll master 总表'!B:AY,31,FALSE)</f>
        <v>#REF!</v>
      </c>
      <c r="AE934" s="23" t="s">
        <v>82</v>
      </c>
      <c r="AF934" s="103"/>
      <c r="AG934" s="33"/>
    </row>
    <row r="935" spans="2:33" ht="18" customHeight="1">
      <c r="B935" s="58" t="s">
        <v>195</v>
      </c>
      <c r="C935" s="28"/>
      <c r="D935" s="28"/>
      <c r="E935" s="28"/>
      <c r="F935" s="28"/>
      <c r="G935" s="206"/>
      <c r="H935" s="206"/>
      <c r="I935" s="206"/>
      <c r="J935" s="206"/>
      <c r="K935" s="280"/>
      <c r="L935" s="282" t="e">
        <f>VLOOKUP(A928,'Payroll master 总表'!B:AY,17,FALSE)</f>
        <v>#REF!</v>
      </c>
      <c r="M935" s="206"/>
      <c r="N935" s="208"/>
      <c r="O935" s="283"/>
      <c r="P935" s="273"/>
      <c r="Q935" s="223"/>
      <c r="R935" s="987" t="e">
        <f>U929/26*L935</f>
        <v>#REF!</v>
      </c>
      <c r="S935" s="987"/>
      <c r="T935" s="284" t="s">
        <v>82</v>
      </c>
      <c r="U935" s="223"/>
      <c r="V935" s="223"/>
      <c r="W935" s="285"/>
      <c r="X935" s="278" t="s">
        <v>188</v>
      </c>
      <c r="Y935" s="218"/>
      <c r="Z935" s="218"/>
      <c r="AA935" s="218"/>
      <c r="AB935" s="209"/>
      <c r="AC935" s="26"/>
      <c r="AD935" s="139" t="e">
        <f>VLOOKUP(A928,'Payroll master 总表'!B:AY,36,FALSE)</f>
        <v>#REF!</v>
      </c>
      <c r="AE935" s="23" t="s">
        <v>82</v>
      </c>
      <c r="AF935" s="103"/>
      <c r="AG935" s="33"/>
    </row>
    <row r="936" spans="2:33" ht="18" customHeight="1">
      <c r="B936" s="27" t="s">
        <v>179</v>
      </c>
      <c r="C936" s="28"/>
      <c r="D936" s="28"/>
      <c r="E936" s="28"/>
      <c r="F936" s="28"/>
      <c r="G936" s="218"/>
      <c r="H936" s="218"/>
      <c r="I936" s="218"/>
      <c r="J936" s="206"/>
      <c r="K936" s="280"/>
      <c r="L936" s="286"/>
      <c r="M936" s="206"/>
      <c r="N936" s="208"/>
      <c r="O936" s="283"/>
      <c r="P936" s="273"/>
      <c r="Q936" s="223"/>
      <c r="R936" s="987" t="e">
        <f>SUM(R932:S935)</f>
        <v>#REF!</v>
      </c>
      <c r="S936" s="987"/>
      <c r="T936" s="284" t="s">
        <v>82</v>
      </c>
      <c r="U936" s="223"/>
      <c r="V936" s="223"/>
      <c r="W936" s="285"/>
      <c r="X936" s="278" t="s">
        <v>190</v>
      </c>
      <c r="Y936" s="218"/>
      <c r="Z936" s="218"/>
      <c r="AA936" s="218"/>
      <c r="AB936" s="209"/>
      <c r="AC936" s="988" t="e">
        <f>R936+R938+R939+R940+AD928+AD929+AD930+AD931+AD932+AD933+AD934+AD935</f>
        <v>#REF!</v>
      </c>
      <c r="AD936" s="989"/>
      <c r="AF936" s="103"/>
      <c r="AG936" s="33"/>
    </row>
    <row r="937" spans="2:33" ht="18" customHeight="1">
      <c r="B937" s="58" t="s">
        <v>197</v>
      </c>
      <c r="C937" s="28"/>
      <c r="D937" s="28"/>
      <c r="E937" s="28"/>
      <c r="F937" s="28"/>
      <c r="G937" s="206"/>
      <c r="H937" s="206"/>
      <c r="I937" s="206"/>
      <c r="J937" s="206"/>
      <c r="K937" s="280"/>
      <c r="L937" s="287" t="s">
        <v>77</v>
      </c>
      <c r="M937" s="288"/>
      <c r="N937" s="211"/>
      <c r="O937" s="278" t="s">
        <v>199</v>
      </c>
      <c r="P937" s="210"/>
      <c r="Q937" s="210"/>
      <c r="R937" s="210"/>
      <c r="S937" s="210"/>
      <c r="T937" s="210"/>
      <c r="U937" s="210"/>
      <c r="V937" s="210"/>
      <c r="W937" s="289"/>
      <c r="X937" s="278" t="s">
        <v>433</v>
      </c>
      <c r="Y937" s="218"/>
      <c r="Z937" s="230"/>
      <c r="AA937" s="290"/>
      <c r="AB937" s="228"/>
      <c r="AC937" s="135" t="e">
        <f>VLOOKUP(A928,'Payroll master 总表'!B:AY,45,FALSE)</f>
        <v>#REF!</v>
      </c>
      <c r="AE937" s="61"/>
      <c r="AF937" s="245"/>
      <c r="AG937" s="33"/>
    </row>
    <row r="938" spans="2:33" ht="18" customHeight="1">
      <c r="B938" s="58" t="s">
        <v>180</v>
      </c>
      <c r="C938" s="28"/>
      <c r="D938" s="28"/>
      <c r="E938" s="28"/>
      <c r="F938" s="28"/>
      <c r="G938" s="206"/>
      <c r="H938" s="206"/>
      <c r="I938" s="206"/>
      <c r="J938" s="206"/>
      <c r="K938" s="280"/>
      <c r="L938" s="282" t="e">
        <f>VLOOKUP(A928,'Payroll master 总表'!B:AY,19,FALSE)</f>
        <v>#REF!</v>
      </c>
      <c r="M938" s="206"/>
      <c r="N938" s="208"/>
      <c r="O938" s="283"/>
      <c r="P938" s="273"/>
      <c r="Q938" s="224"/>
      <c r="R938" s="990" t="e">
        <f>VLOOKUP(A928,'Payroll master 总表'!B:AY,26,FALSE)</f>
        <v>#REF!</v>
      </c>
      <c r="S938" s="990"/>
      <c r="T938" s="224" t="s">
        <v>82</v>
      </c>
      <c r="U938" s="224"/>
      <c r="V938" s="224"/>
      <c r="W938" s="228"/>
      <c r="X938" s="278" t="s">
        <v>861</v>
      </c>
      <c r="Y938" s="218"/>
      <c r="Z938" s="230"/>
      <c r="AB938" s="224"/>
      <c r="AD938" s="57"/>
      <c r="AE938" s="999" t="e">
        <f>VLOOKUP(A928,'Payroll master 总表'!B:AY,42,FALSE)</f>
        <v>#REF!</v>
      </c>
      <c r="AF938" s="1000"/>
      <c r="AG938" s="33"/>
    </row>
    <row r="939" spans="2:33" ht="18" customHeight="1">
      <c r="B939" s="58" t="s">
        <v>181</v>
      </c>
      <c r="C939" s="28"/>
      <c r="D939" s="28"/>
      <c r="E939" s="28"/>
      <c r="F939" s="28"/>
      <c r="G939" s="206"/>
      <c r="H939" s="206"/>
      <c r="I939" s="206"/>
      <c r="J939" s="206"/>
      <c r="K939" s="280"/>
      <c r="L939" s="282" t="e">
        <f>VLOOKUP(A928,'Payroll master 总表'!B:AY,22,FALSE)</f>
        <v>#REF!</v>
      </c>
      <c r="M939" s="206"/>
      <c r="N939" s="208"/>
      <c r="O939" s="283"/>
      <c r="P939" s="273"/>
      <c r="Q939" s="224"/>
      <c r="R939" s="990" t="e">
        <f>VLOOKUP(A928,'Payroll master 总表'!B:AY,28,FALSE)</f>
        <v>#REF!</v>
      </c>
      <c r="S939" s="990"/>
      <c r="T939" s="224" t="s">
        <v>82</v>
      </c>
      <c r="U939" s="224"/>
      <c r="V939" s="224"/>
      <c r="W939" s="228"/>
      <c r="X939" s="291" t="s">
        <v>244</v>
      </c>
      <c r="Y939" s="218"/>
      <c r="Z939" s="218"/>
      <c r="AA939" s="230"/>
      <c r="AB939" s="229"/>
      <c r="AC939" s="76"/>
      <c r="AD939" s="57" t="e">
        <f>VLOOKUP(A928,'Payroll master 总表'!B:AY,44,FALSE)</f>
        <v>#REF!</v>
      </c>
      <c r="AE939" s="541"/>
      <c r="AF939" s="542"/>
      <c r="AG939" s="33"/>
    </row>
    <row r="940" spans="2:33" ht="18" customHeight="1">
      <c r="B940" s="59" t="s">
        <v>182</v>
      </c>
      <c r="C940" s="56"/>
      <c r="D940" s="56"/>
      <c r="E940" s="56"/>
      <c r="F940" s="56"/>
      <c r="G940" s="219"/>
      <c r="H940" s="219"/>
      <c r="I940" s="219"/>
      <c r="J940" s="219"/>
      <c r="K940" s="292"/>
      <c r="L940" s="293" t="e">
        <f>VLOOKUP(A928,'Payroll master 总表'!B:AY,23,FALSE)</f>
        <v>#REF!</v>
      </c>
      <c r="M940" s="219"/>
      <c r="N940" s="212"/>
      <c r="O940" s="294"/>
      <c r="P940" s="295"/>
      <c r="Q940" s="225"/>
      <c r="R940" s="981" t="e">
        <f>VLOOKUP(A928,'Payroll master 总表'!B:AY,30,FALSE)</f>
        <v>#REF!</v>
      </c>
      <c r="S940" s="981"/>
      <c r="T940" s="225" t="s">
        <v>82</v>
      </c>
      <c r="U940" s="225"/>
      <c r="V940" s="225"/>
      <c r="W940" s="225"/>
      <c r="X940" s="278" t="s">
        <v>194</v>
      </c>
      <c r="Y940" s="218"/>
      <c r="Z940" s="218"/>
      <c r="AA940" s="218"/>
      <c r="AB940" s="230"/>
      <c r="AC940" s="26"/>
      <c r="AD940" s="57" t="e">
        <f>AE938+AD939</f>
        <v>#REF!</v>
      </c>
      <c r="AE940" s="49"/>
      <c r="AF940" s="73"/>
      <c r="AG940" s="33"/>
    </row>
    <row r="941" spans="2:33" ht="18" customHeight="1">
      <c r="B941" s="29"/>
      <c r="C941" s="30"/>
      <c r="D941" s="31"/>
      <c r="E941" s="30"/>
      <c r="F941" s="32"/>
      <c r="G941" s="220"/>
      <c r="H941" s="220"/>
      <c r="I941" s="220"/>
      <c r="J941" s="220"/>
      <c r="S941" s="220"/>
      <c r="T941" s="220"/>
      <c r="U941" s="220"/>
      <c r="X941" s="297" t="s">
        <v>191</v>
      </c>
      <c r="Y941" s="218"/>
      <c r="Z941" s="218"/>
      <c r="AA941" s="218"/>
      <c r="AB941" s="230"/>
      <c r="AC941" s="982" t="e">
        <f>ROUND((AC936-AD940-AC937),2)</f>
        <v>#REF!</v>
      </c>
      <c r="AD941" s="983"/>
      <c r="AE941" s="49"/>
      <c r="AF941" s="73"/>
      <c r="AG941" s="33"/>
    </row>
    <row r="942" spans="2:33" ht="18" customHeight="1">
      <c r="B942" s="35" t="s">
        <v>78</v>
      </c>
      <c r="C942" s="36"/>
      <c r="D942" s="36"/>
      <c r="E942" s="36"/>
      <c r="F942" s="36"/>
      <c r="G942" s="221"/>
      <c r="H942" s="221"/>
      <c r="I942" s="220"/>
      <c r="J942" s="220"/>
      <c r="S942" s="220"/>
      <c r="T942" s="220"/>
      <c r="U942" s="220"/>
      <c r="X942" s="298" t="s">
        <v>432</v>
      </c>
      <c r="Y942" s="299"/>
      <c r="Z942" s="280"/>
      <c r="AA942" s="206"/>
      <c r="AB942" s="231"/>
      <c r="AC942" s="63" t="e">
        <f>INT(AC941)</f>
        <v>#REF!</v>
      </c>
      <c r="AE942" s="62"/>
      <c r="AF942" s="80"/>
      <c r="AG942" s="33"/>
    </row>
    <row r="943" spans="2:33" ht="18" customHeight="1">
      <c r="B943" s="37"/>
      <c r="C943" s="38"/>
      <c r="D943" s="39"/>
      <c r="E943" s="38"/>
      <c r="F943" s="38"/>
      <c r="G943" s="202"/>
      <c r="H943" s="202"/>
      <c r="I943" s="220"/>
      <c r="J943" s="220"/>
      <c r="S943" s="220"/>
      <c r="T943" s="220"/>
      <c r="U943" s="220"/>
      <c r="X943" s="300" t="s">
        <v>192</v>
      </c>
      <c r="Y943" s="301"/>
      <c r="Z943" s="302"/>
      <c r="AA943" s="219"/>
      <c r="AB943" s="232"/>
      <c r="AC943" s="77" t="e">
        <f>ROUND((MOD(AC941,1)*4000),-2)</f>
        <v>#REF!</v>
      </c>
      <c r="AD943" s="45"/>
      <c r="AE943" s="45"/>
      <c r="AF943" s="81"/>
      <c r="AG943" s="33"/>
    </row>
    <row r="944" spans="2:33" ht="18" customHeight="1">
      <c r="B944" s="29"/>
      <c r="C944" s="30"/>
      <c r="D944" s="31"/>
      <c r="E944" s="30"/>
      <c r="F944" s="30"/>
      <c r="G944" s="220"/>
      <c r="H944" s="220"/>
      <c r="I944" s="220"/>
      <c r="J944" s="220"/>
      <c r="S944" s="220"/>
      <c r="T944" s="220"/>
      <c r="U944" s="220"/>
      <c r="Y944" s="221"/>
      <c r="Z944" s="303"/>
      <c r="AB944" s="233"/>
      <c r="AD944" s="82"/>
      <c r="AE944" s="82"/>
      <c r="AF944" s="84"/>
      <c r="AG944" s="33"/>
    </row>
    <row r="945" spans="1:64" ht="18" customHeight="1">
      <c r="B945" s="40" t="s">
        <v>79</v>
      </c>
      <c r="C945" s="41"/>
      <c r="D945" s="41"/>
      <c r="E945" s="41"/>
      <c r="AF945" s="101"/>
      <c r="AG945" s="33"/>
    </row>
    <row r="946" spans="1:64" s="10" customFormat="1" ht="18" customHeight="1">
      <c r="B946" s="237">
        <v>1</v>
      </c>
      <c r="C946" s="236">
        <v>2</v>
      </c>
      <c r="D946" s="236">
        <v>3</v>
      </c>
      <c r="E946" s="236">
        <v>4</v>
      </c>
      <c r="F946" s="670">
        <v>5</v>
      </c>
      <c r="G946" s="669">
        <v>6</v>
      </c>
      <c r="H946" s="237">
        <v>7</v>
      </c>
      <c r="I946" s="237">
        <v>8</v>
      </c>
      <c r="J946" s="670">
        <v>9</v>
      </c>
      <c r="K946" s="236">
        <v>10</v>
      </c>
      <c r="L946" s="236">
        <v>11</v>
      </c>
      <c r="M946" s="670">
        <v>12</v>
      </c>
      <c r="N946" s="669">
        <v>13</v>
      </c>
      <c r="O946" s="236">
        <v>14</v>
      </c>
      <c r="P946" s="237">
        <v>15</v>
      </c>
      <c r="Q946" s="236">
        <v>16</v>
      </c>
      <c r="R946" s="236">
        <v>17</v>
      </c>
      <c r="S946" s="236">
        <v>18</v>
      </c>
      <c r="T946" s="670">
        <v>19</v>
      </c>
      <c r="U946" s="669">
        <v>20</v>
      </c>
      <c r="V946" s="236">
        <v>21</v>
      </c>
      <c r="W946" s="237">
        <v>22</v>
      </c>
      <c r="X946" s="236">
        <v>23</v>
      </c>
      <c r="Y946" s="237">
        <v>24</v>
      </c>
      <c r="Z946" s="236">
        <v>25</v>
      </c>
      <c r="AA946" s="670">
        <v>26</v>
      </c>
      <c r="AB946" s="697">
        <v>27</v>
      </c>
      <c r="AC946" s="670">
        <v>28</v>
      </c>
      <c r="AD946" s="237">
        <v>29</v>
      </c>
      <c r="AE946" s="236">
        <v>30</v>
      </c>
      <c r="AF946" s="236">
        <v>31</v>
      </c>
      <c r="AG946" s="11"/>
      <c r="AH946" s="11"/>
      <c r="AI946" s="11"/>
      <c r="AJ946" s="11"/>
      <c r="AK946" s="11"/>
      <c r="AL946" s="11"/>
      <c r="AM946" s="11"/>
      <c r="AN946" s="11"/>
      <c r="AO946" s="11"/>
      <c r="AP946" s="11"/>
      <c r="AQ946" s="11"/>
      <c r="AR946" s="11"/>
      <c r="AS946" s="11"/>
      <c r="AT946" s="11"/>
      <c r="AU946" s="11"/>
      <c r="AV946" s="11"/>
      <c r="AW946" s="11"/>
      <c r="AX946" s="11"/>
      <c r="AY946" s="11"/>
      <c r="AZ946" s="11"/>
      <c r="BA946" s="11"/>
      <c r="BB946" s="11"/>
      <c r="BC946" s="11"/>
      <c r="BD946" s="11"/>
      <c r="BE946" s="11"/>
      <c r="BF946" s="11"/>
      <c r="BG946" s="11"/>
      <c r="BH946" s="11"/>
      <c r="BI946" s="11"/>
      <c r="BJ946" s="11"/>
      <c r="BK946" s="11"/>
      <c r="BL946" s="11"/>
    </row>
    <row r="947" spans="1:64" ht="18" customHeight="1">
      <c r="B947" s="48" t="e">
        <f>VLOOKUP(A928,#REF!,276,FALSE)</f>
        <v>#REF!</v>
      </c>
      <c r="C947" s="48" t="e">
        <f>VLOOKUP(A928,#REF!,278,FALSE)</f>
        <v>#REF!</v>
      </c>
      <c r="D947" s="48" t="e">
        <f>VLOOKUP(A928,#REF!,280,FALSE)</f>
        <v>#REF!</v>
      </c>
      <c r="E947" s="48" t="e">
        <f>VLOOKUP(A928,#REF!,282,FALSE)</f>
        <v>#REF!</v>
      </c>
      <c r="F947" s="48" t="e">
        <f>VLOOKUP(A928,#REF!,284,FALSE)</f>
        <v>#REF!</v>
      </c>
      <c r="G947" s="48" t="e">
        <f>VLOOKUP(A928,#REF!,286,FALSE)</f>
        <v>#REF!</v>
      </c>
      <c r="H947" s="48" t="e">
        <f>VLOOKUP(A928,#REF!,288,FALSE)</f>
        <v>#REF!</v>
      </c>
      <c r="I947" s="48" t="e">
        <f>VLOOKUP(A928,#REF!,290,FALSE)</f>
        <v>#REF!</v>
      </c>
      <c r="J947" s="48" t="e">
        <f>VLOOKUP(A928,#REF!,292,FALSE)</f>
        <v>#REF!</v>
      </c>
      <c r="K947" s="48" t="e">
        <f>VLOOKUP(A928,#REF!,294,FALSE)</f>
        <v>#REF!</v>
      </c>
      <c r="L947" s="48" t="e">
        <f>VLOOKUP(A928,#REF!,296,FALSE)</f>
        <v>#REF!</v>
      </c>
      <c r="M947" s="48" t="e">
        <f>VLOOKUP(A928,#REF!,298,FALSE)</f>
        <v>#REF!</v>
      </c>
      <c r="N947" s="48" t="e">
        <f>VLOOKUP(A928,#REF!,300,FALSE)</f>
        <v>#REF!</v>
      </c>
      <c r="O947" s="48" t="e">
        <f>VLOOKUP(A928,#REF!,302,FALSE)</f>
        <v>#REF!</v>
      </c>
      <c r="P947" s="48" t="e">
        <f>VLOOKUP(A928,#REF!,304,FALSE)</f>
        <v>#REF!</v>
      </c>
      <c r="Q947" s="48" t="e">
        <f>VLOOKUP(A928,#REF!,306,FALSE)</f>
        <v>#REF!</v>
      </c>
      <c r="R947" s="48" t="e">
        <f>VLOOKUP(A928,#REF!,308,FALSE)</f>
        <v>#REF!</v>
      </c>
      <c r="S947" s="48" t="e">
        <f>VLOOKUP(A928,#REF!,310,FALSE)</f>
        <v>#REF!</v>
      </c>
      <c r="T947" s="48" t="e">
        <f>VLOOKUP(A928,#REF!,312,FALSE)</f>
        <v>#REF!</v>
      </c>
      <c r="U947" s="48" t="e">
        <f>VLOOKUP(A928,#REF!,314,FALSE)</f>
        <v>#REF!</v>
      </c>
      <c r="V947" s="48" t="e">
        <f>VLOOKUP(A928,#REF!,316,FALSE)</f>
        <v>#REF!</v>
      </c>
      <c r="W947" s="48" t="e">
        <f>VLOOKUP(A928,#REF!,318,FALSE)</f>
        <v>#REF!</v>
      </c>
      <c r="X947" s="48" t="e">
        <f>VLOOKUP(A928,#REF!,320,FALSE)</f>
        <v>#REF!</v>
      </c>
      <c r="Y947" s="48" t="e">
        <f>VLOOKUP(A928,#REF!,322,FALSE)</f>
        <v>#REF!</v>
      </c>
      <c r="Z947" s="48" t="e">
        <f>VLOOKUP(A928,#REF!,324,FALSE)</f>
        <v>#REF!</v>
      </c>
      <c r="AA947" s="48" t="e">
        <f>VLOOKUP(A928,#REF!,326,FALSE)</f>
        <v>#REF!</v>
      </c>
      <c r="AB947" s="48" t="e">
        <f>VLOOKUP(A928,#REF!,328,FALSE)</f>
        <v>#REF!</v>
      </c>
      <c r="AC947" s="48" t="e">
        <f>VLOOKUP(A928,#REF!,330,FALSE)</f>
        <v>#REF!</v>
      </c>
      <c r="AD947" s="48" t="e">
        <f>VLOOKUP(A928,#REF!,332,FALSE)</f>
        <v>#REF!</v>
      </c>
      <c r="AE947" s="48" t="e">
        <f>VLOOKUP(A928,#REF!,334,FALSE)</f>
        <v>#REF!</v>
      </c>
      <c r="AF947" s="48" t="e">
        <f>VLOOKUP(A928,#REF!,336,FALSE)</f>
        <v>#REF!</v>
      </c>
      <c r="AG947" s="33"/>
    </row>
    <row r="948" spans="1:64" s="113" customFormat="1" ht="18" customHeight="1">
      <c r="B948" s="48" t="e">
        <f>VLOOKUP(A928,#REF!,53,FALSE)</f>
        <v>#REF!</v>
      </c>
      <c r="C948" s="48" t="e">
        <f>VLOOKUP(A928,#REF!,54,FALSE)</f>
        <v>#REF!</v>
      </c>
      <c r="D948" s="48" t="e">
        <f>VLOOKUP(A928,#REF!,55,FALSE)</f>
        <v>#REF!</v>
      </c>
      <c r="E948" s="48" t="e">
        <f>VLOOKUP(A928,#REF!,56,FALSE)</f>
        <v>#REF!</v>
      </c>
      <c r="F948" s="48" t="e">
        <f>VLOOKUP(A928,#REF!,57,FALSE)</f>
        <v>#REF!</v>
      </c>
      <c r="G948" s="48" t="e">
        <f>VLOOKUP(A928,#REF!,58,FALSE)</f>
        <v>#REF!</v>
      </c>
      <c r="H948" s="48" t="e">
        <f>VLOOKUP(A928,#REF!,59,FALSE)</f>
        <v>#REF!</v>
      </c>
      <c r="I948" s="48" t="e">
        <f>VLOOKUP(A928,#REF!,60,FALSE)</f>
        <v>#REF!</v>
      </c>
      <c r="J948" s="48" t="e">
        <f>VLOOKUP(A928,#REF!,61,FALSE)</f>
        <v>#REF!</v>
      </c>
      <c r="K948" s="48" t="e">
        <f>VLOOKUP(A928,#REF!,62,FALSE)</f>
        <v>#REF!</v>
      </c>
      <c r="L948" s="48" t="e">
        <f>VLOOKUP(A928,#REF!,63,FALSE)</f>
        <v>#REF!</v>
      </c>
      <c r="M948" s="48" t="e">
        <f>VLOOKUP(A928,#REF!,64,FALSE)</f>
        <v>#REF!</v>
      </c>
      <c r="N948" s="48" t="e">
        <f>VLOOKUP(A928,#REF!,65,FALSE)</f>
        <v>#REF!</v>
      </c>
      <c r="O948" s="48" t="e">
        <f>VLOOKUP(A928,#REF!,66,FALSE)</f>
        <v>#REF!</v>
      </c>
      <c r="P948" s="48" t="e">
        <f>VLOOKUP(A928,#REF!,67,FALSE)</f>
        <v>#REF!</v>
      </c>
      <c r="Q948" s="48" t="e">
        <f>VLOOKUP(A928,#REF!,68,FALSE)</f>
        <v>#REF!</v>
      </c>
      <c r="R948" s="48" t="e">
        <f>VLOOKUP(A928,#REF!,69,FALSE)</f>
        <v>#REF!</v>
      </c>
      <c r="S948" s="48" t="e">
        <f>VLOOKUP(A928,#REF!,70,FALSE)</f>
        <v>#REF!</v>
      </c>
      <c r="T948" s="48" t="e">
        <f>VLOOKUP(A928,#REF!,71,FALSE)</f>
        <v>#REF!</v>
      </c>
      <c r="U948" s="48" t="e">
        <f>VLOOKUP(A928,#REF!,72,FALSE)</f>
        <v>#REF!</v>
      </c>
      <c r="V948" s="48" t="e">
        <f>VLOOKUP(A928,#REF!,73,FALSE)</f>
        <v>#REF!</v>
      </c>
      <c r="W948" s="48" t="e">
        <f>VLOOKUP(A928,#REF!,74,FALSE)</f>
        <v>#REF!</v>
      </c>
      <c r="X948" s="48" t="e">
        <f>VLOOKUP(A928,#REF!,75,FALSE)</f>
        <v>#REF!</v>
      </c>
      <c r="Y948" s="48" t="e">
        <f>VLOOKUP(A928,#REF!,76,FALSE)</f>
        <v>#REF!</v>
      </c>
      <c r="Z948" s="48" t="e">
        <f>VLOOKUP(A928,#REF!,77,FALSE)</f>
        <v>#REF!</v>
      </c>
      <c r="AA948" s="48" t="e">
        <f>VLOOKUP(A928,#REF!,78,FALSE)</f>
        <v>#REF!</v>
      </c>
      <c r="AB948" s="48" t="e">
        <f>VLOOKUP(A928,#REF!,79,FALSE)</f>
        <v>#REF!</v>
      </c>
      <c r="AC948" s="48" t="e">
        <f>VLOOKUP(A928,#REF!,80,FALSE)</f>
        <v>#REF!</v>
      </c>
      <c r="AD948" s="48" t="e">
        <f>VLOOKUP(A928,#REF!,81,FALSE)</f>
        <v>#REF!</v>
      </c>
      <c r="AE948" s="48" t="e">
        <f>VLOOKUP(A928,#REF!,82,FALSE)</f>
        <v>#REF!</v>
      </c>
      <c r="AF948" s="48" t="e">
        <f>VLOOKUP(A928,#REF!,83,FALSE)</f>
        <v>#REF!</v>
      </c>
      <c r="AG948" s="114"/>
      <c r="AH948" s="114"/>
      <c r="AI948" s="114"/>
      <c r="AJ948" s="114"/>
      <c r="AK948" s="114"/>
      <c r="AL948" s="114"/>
      <c r="AM948" s="114"/>
      <c r="AN948" s="114"/>
      <c r="AO948" s="114"/>
      <c r="AP948" s="114"/>
      <c r="AQ948" s="114"/>
      <c r="AR948" s="114"/>
      <c r="AS948" s="114"/>
      <c r="AT948" s="114"/>
      <c r="AU948" s="114"/>
      <c r="AV948" s="114"/>
      <c r="AW948" s="114"/>
      <c r="AX948" s="114"/>
      <c r="AY948" s="114"/>
      <c r="AZ948" s="114"/>
      <c r="BA948" s="114"/>
      <c r="BB948" s="114"/>
      <c r="BC948" s="114"/>
      <c r="BD948" s="114"/>
      <c r="BE948" s="114"/>
      <c r="BF948" s="114"/>
      <c r="BG948" s="114"/>
      <c r="BH948" s="114"/>
      <c r="BI948" s="114"/>
      <c r="BJ948" s="114"/>
      <c r="BK948" s="114"/>
      <c r="BL948" s="114"/>
    </row>
    <row r="949" spans="1:64" ht="18" customHeight="1">
      <c r="B949" s="12" t="e">
        <f>VLOOKUP(A928,#REF!,277,FALSE)</f>
        <v>#REF!</v>
      </c>
      <c r="C949" s="48" t="e">
        <f>VLOOKUP(A928,#REF!,279,FALSE)</f>
        <v>#REF!</v>
      </c>
      <c r="D949" s="48" t="e">
        <f>VLOOKUP(A928,#REF!,281,FALSE)</f>
        <v>#REF!</v>
      </c>
      <c r="E949" s="48" t="e">
        <f>VLOOKUP(A928,#REF!,283,FALSE)</f>
        <v>#REF!</v>
      </c>
      <c r="F949" s="48" t="e">
        <f>VLOOKUP(A928,#REF!,285,FALSE)</f>
        <v>#REF!</v>
      </c>
      <c r="G949" s="48" t="e">
        <f>VLOOKUP(A928,#REF!,287,FALSE)</f>
        <v>#REF!</v>
      </c>
      <c r="H949" s="48" t="e">
        <f>VLOOKUP(A928,#REF!,289,FALSE)</f>
        <v>#REF!</v>
      </c>
      <c r="I949" s="48" t="e">
        <f>VLOOKUP(A928,#REF!,291,FALSE)</f>
        <v>#REF!</v>
      </c>
      <c r="J949" s="48" t="e">
        <f>VLOOKUP(A928,#REF!,293,FALSE)</f>
        <v>#REF!</v>
      </c>
      <c r="K949" s="48" t="e">
        <f>VLOOKUP(A928,#REF!,295,FALSE)</f>
        <v>#REF!</v>
      </c>
      <c r="L949" s="48" t="e">
        <f>VLOOKUP(A928,#REF!,297,FALSE)</f>
        <v>#REF!</v>
      </c>
      <c r="M949" s="48" t="e">
        <f>VLOOKUP(A928,#REF!,299,FALSE)</f>
        <v>#REF!</v>
      </c>
      <c r="N949" s="48" t="e">
        <f>VLOOKUP(A928,#REF!,301,FALSE)</f>
        <v>#REF!</v>
      </c>
      <c r="O949" s="48" t="e">
        <f>VLOOKUP(A928,#REF!,303,FALSE)</f>
        <v>#REF!</v>
      </c>
      <c r="P949" s="48" t="e">
        <f>VLOOKUP(A928,#REF!,305,FALSE)</f>
        <v>#REF!</v>
      </c>
      <c r="Q949" s="48" t="e">
        <f>VLOOKUP(A928,#REF!,307,FALSE)</f>
        <v>#REF!</v>
      </c>
      <c r="R949" s="48" t="e">
        <f>VLOOKUP(A928,#REF!,309,FALSE)</f>
        <v>#REF!</v>
      </c>
      <c r="S949" s="48" t="e">
        <f>VLOOKUP(A928,#REF!,311,FALSE)</f>
        <v>#REF!</v>
      </c>
      <c r="T949" s="12" t="e">
        <f>VLOOKUP(A928,#REF!,313,FALSE)</f>
        <v>#REF!</v>
      </c>
      <c r="U949" s="48" t="e">
        <f>VLOOKUP(A928,#REF!,315,FALSE)</f>
        <v>#REF!</v>
      </c>
      <c r="V949" s="48" t="e">
        <f>VLOOKUP(A928,#REF!,317,FALSE)</f>
        <v>#REF!</v>
      </c>
      <c r="W949" s="48" t="e">
        <f>VLOOKUP(A928,#REF!,319,FALSE)</f>
        <v>#REF!</v>
      </c>
      <c r="X949" s="48" t="e">
        <f>VLOOKUP(A928,#REF!,321,FALSE)</f>
        <v>#REF!</v>
      </c>
      <c r="Y949" s="48" t="e">
        <f>VLOOKUP(A928,#REF!,323,FALSE)</f>
        <v>#REF!</v>
      </c>
      <c r="Z949" s="12" t="e">
        <f>VLOOKUP(A928,#REF!,325,FALSE)</f>
        <v>#REF!</v>
      </c>
      <c r="AA949" s="48" t="e">
        <f>VLOOKUP(A928,#REF!,327,FALSE)</f>
        <v>#REF!</v>
      </c>
      <c r="AB949" s="48" t="e">
        <f>VLOOKUP(A928,#REF!,329,FALSE)</f>
        <v>#REF!</v>
      </c>
      <c r="AC949" s="48" t="e">
        <f>VLOOKUP(A928,#REF!,331,FALSE)</f>
        <v>#REF!</v>
      </c>
      <c r="AD949" s="48" t="e">
        <f>VLOOKUP(A928,#REF!,333,FALSE)</f>
        <v>#REF!</v>
      </c>
      <c r="AE949" s="48" t="e">
        <f>VLOOKUP(A928,#REF!,335,FALSE)</f>
        <v>#REF!</v>
      </c>
      <c r="AF949" s="48" t="e">
        <f>VLOOKUP(A928,#REF!,337,FALSE)</f>
        <v>#REF!</v>
      </c>
      <c r="AG949" s="33"/>
    </row>
    <row r="950" spans="1:64" s="140" customFormat="1" ht="18" customHeight="1">
      <c r="B950" s="980"/>
      <c r="C950" s="980"/>
      <c r="D950" s="980"/>
      <c r="E950" s="980"/>
      <c r="F950" s="980"/>
      <c r="G950" s="980"/>
      <c r="H950" s="980"/>
      <c r="I950" s="980"/>
      <c r="J950" s="980"/>
      <c r="K950" s="980"/>
      <c r="L950" s="980"/>
      <c r="M950" s="980"/>
      <c r="N950" s="980"/>
      <c r="O950" s="980"/>
      <c r="P950" s="980"/>
      <c r="Q950" s="980"/>
      <c r="R950" s="980"/>
      <c r="S950" s="980"/>
      <c r="T950" s="980"/>
      <c r="U950" s="980"/>
      <c r="V950" s="980"/>
      <c r="W950" s="980"/>
      <c r="X950" s="980"/>
      <c r="Y950" s="980"/>
      <c r="Z950" s="980"/>
      <c r="AA950" s="980"/>
      <c r="AB950" s="980"/>
      <c r="AC950" s="980"/>
      <c r="AD950" s="980"/>
      <c r="AE950" s="980"/>
      <c r="AF950" s="980"/>
      <c r="AH950" s="33"/>
      <c r="AI950" s="33"/>
      <c r="AJ950" s="33"/>
      <c r="AK950" s="33"/>
      <c r="AL950" s="33"/>
      <c r="AM950" s="33"/>
      <c r="AN950" s="33"/>
      <c r="AO950" s="33"/>
      <c r="AP950" s="33"/>
      <c r="AQ950" s="33"/>
      <c r="AR950" s="33"/>
      <c r="AS950" s="33"/>
      <c r="AT950" s="33"/>
      <c r="AU950" s="33"/>
      <c r="AV950" s="33"/>
      <c r="AW950" s="33"/>
      <c r="AX950" s="33"/>
      <c r="AY950" s="33"/>
      <c r="AZ950" s="33"/>
      <c r="BA950" s="33"/>
      <c r="BB950" s="33"/>
      <c r="BC950" s="33"/>
      <c r="BD950" s="33"/>
      <c r="BE950" s="33"/>
      <c r="BF950" s="33"/>
      <c r="BG950" s="33"/>
      <c r="BH950" s="33"/>
      <c r="BI950" s="33"/>
      <c r="BJ950" s="33"/>
      <c r="BK950" s="33"/>
      <c r="BL950" s="33"/>
    </row>
    <row r="951" spans="1:64" ht="18" customHeight="1">
      <c r="B951" s="880" t="s">
        <v>826</v>
      </c>
      <c r="C951" s="880"/>
      <c r="D951" s="880"/>
      <c r="E951" s="880"/>
      <c r="F951" s="880"/>
      <c r="G951" s="880"/>
      <c r="H951" s="880"/>
      <c r="I951" s="880"/>
      <c r="J951" s="880"/>
      <c r="K951" s="880"/>
      <c r="L951" s="880"/>
      <c r="M951" s="880"/>
      <c r="N951" s="880"/>
      <c r="O951" s="880"/>
      <c r="P951" s="880"/>
      <c r="Q951" s="880"/>
      <c r="R951" s="880"/>
      <c r="S951" s="880"/>
      <c r="T951" s="880"/>
      <c r="U951" s="880"/>
      <c r="V951" s="880"/>
      <c r="W951" s="880"/>
      <c r="X951" s="880"/>
      <c r="Y951" s="880"/>
      <c r="Z951" s="880"/>
      <c r="AA951" s="880"/>
      <c r="AB951" s="880"/>
      <c r="AC951" s="880"/>
      <c r="AD951" s="880"/>
      <c r="AE951" s="880"/>
      <c r="AF951" s="880"/>
      <c r="AG951" s="33"/>
    </row>
    <row r="952" spans="1:64" ht="18" customHeight="1">
      <c r="B952" s="15" t="s">
        <v>80</v>
      </c>
      <c r="C952" s="16"/>
      <c r="D952" s="16"/>
      <c r="E952" s="16"/>
      <c r="F952" s="16"/>
      <c r="G952" s="216"/>
      <c r="H952" s="201"/>
      <c r="I952" s="201"/>
      <c r="J952" s="201"/>
      <c r="K952" s="202"/>
      <c r="L952" s="201"/>
      <c r="M952" s="201"/>
      <c r="N952" s="201"/>
      <c r="O952" s="270"/>
      <c r="P952" s="270"/>
      <c r="Q952" s="201"/>
      <c r="R952" s="201"/>
      <c r="S952" s="201"/>
      <c r="T952" s="201"/>
      <c r="U952" s="201"/>
      <c r="V952" s="201"/>
      <c r="W952" s="270"/>
      <c r="X952" s="984" t="str">
        <f>X927</f>
        <v>វិច្ឆិកា ឆ្នាំ ២០២៣</v>
      </c>
      <c r="Y952" s="985"/>
      <c r="Z952" s="985"/>
      <c r="AA952" s="985"/>
      <c r="AB952" s="985"/>
      <c r="AC952" s="985"/>
      <c r="AD952" s="985"/>
      <c r="AE952" s="985"/>
      <c r="AF952" s="986"/>
      <c r="AG952" s="33"/>
    </row>
    <row r="953" spans="1:64" ht="18" customHeight="1">
      <c r="A953" s="140" t="e">
        <f>#REF!</f>
        <v>#REF!</v>
      </c>
      <c r="B953" s="20" t="s">
        <v>176</v>
      </c>
      <c r="C953" s="3"/>
      <c r="D953" s="3"/>
      <c r="E953" s="3"/>
      <c r="F953" s="3"/>
      <c r="G953" s="217"/>
      <c r="H953" s="271"/>
      <c r="I953" s="217"/>
      <c r="J953" s="271"/>
      <c r="K953" s="991" t="e">
        <f>VLOOKUP(A953,'Payroll master 总表'!B:AY,3,FALSE)</f>
        <v>#REF!</v>
      </c>
      <c r="L953" s="992"/>
      <c r="M953" s="992"/>
      <c r="N953" s="993"/>
      <c r="O953" s="272" t="s">
        <v>183</v>
      </c>
      <c r="P953" s="273"/>
      <c r="Q953" s="203"/>
      <c r="R953" s="203"/>
      <c r="S953" s="203"/>
      <c r="T953" s="994" t="e">
        <f>#REF!</f>
        <v>#REF!</v>
      </c>
      <c r="U953" s="994"/>
      <c r="V953" s="217"/>
      <c r="W953" s="274"/>
      <c r="X953" s="275" t="s">
        <v>279</v>
      </c>
      <c r="Y953" s="203"/>
      <c r="Z953" s="203"/>
      <c r="AA953" s="203"/>
      <c r="AB953" s="227"/>
      <c r="AC953" s="75"/>
      <c r="AD953" s="139" t="e">
        <f>VLOOKUP(A953,'Payroll master 总表'!B:AY,39,FALSE)</f>
        <v>#REF!</v>
      </c>
      <c r="AE953" s="23" t="s">
        <v>82</v>
      </c>
      <c r="AF953" s="244"/>
      <c r="AG953" s="33"/>
    </row>
    <row r="954" spans="1:64" ht="18" customHeight="1">
      <c r="B954" s="55" t="s">
        <v>177</v>
      </c>
      <c r="C954" s="28"/>
      <c r="D954" s="28"/>
      <c r="E954" s="28"/>
      <c r="F954" s="21"/>
      <c r="G954" s="206"/>
      <c r="H954" s="206"/>
      <c r="I954" s="206"/>
      <c r="J954" s="206"/>
      <c r="K954" s="995" t="e">
        <f>VLOOKUP(A953,'Payroll master 总表'!B:AY,1,FALSE)</f>
        <v>#REF!</v>
      </c>
      <c r="L954" s="996"/>
      <c r="M954" s="206"/>
      <c r="N954" s="208"/>
      <c r="O954" s="276" t="s">
        <v>184</v>
      </c>
      <c r="P954" s="273"/>
      <c r="Q954" s="218"/>
      <c r="R954" s="218"/>
      <c r="S954" s="218"/>
      <c r="U954" s="222" t="e">
        <f>VLOOKUP(A953,'Payroll master 总表'!B:AY,15,FALSE)</f>
        <v>#REF!</v>
      </c>
      <c r="V954" s="222"/>
      <c r="W954" s="208"/>
      <c r="X954" s="278" t="s">
        <v>187</v>
      </c>
      <c r="Y954" s="218"/>
      <c r="Z954" s="218"/>
      <c r="AA954" s="218"/>
      <c r="AB954" s="209"/>
      <c r="AC954" s="26"/>
      <c r="AD954" s="139" t="e">
        <f>VLOOKUP(A953,'Payroll master 总表'!B:AY,35,FALSE)</f>
        <v>#REF!</v>
      </c>
      <c r="AE954" s="23" t="s">
        <v>82</v>
      </c>
      <c r="AF954" s="103"/>
      <c r="AG954" s="33"/>
    </row>
    <row r="955" spans="1:64" ht="18" customHeight="1">
      <c r="B955" s="24" t="s">
        <v>178</v>
      </c>
      <c r="C955" s="22"/>
      <c r="D955" s="25"/>
      <c r="E955" s="21"/>
      <c r="F955" s="21"/>
      <c r="G955" s="206"/>
      <c r="H955" s="206"/>
      <c r="I955" s="206"/>
      <c r="J955" s="206"/>
      <c r="K955" s="995" t="e">
        <f>VLOOKUP(A953,'Payroll master 总表'!B:AY,5,FALSE)</f>
        <v>#REF!</v>
      </c>
      <c r="L955" s="996"/>
      <c r="M955" s="206"/>
      <c r="N955" s="208"/>
      <c r="O955" s="205" t="s">
        <v>198</v>
      </c>
      <c r="P955" s="273"/>
      <c r="Q955" s="218"/>
      <c r="R955" s="218"/>
      <c r="S955" s="218"/>
      <c r="T955" s="206"/>
      <c r="U955" s="997" t="e">
        <f>VLOOKUP(A953,'Payroll master 总表'!B:AY,8,FALSE)</f>
        <v>#REF!</v>
      </c>
      <c r="V955" s="997"/>
      <c r="W955" s="998"/>
      <c r="X955" s="278" t="s">
        <v>185</v>
      </c>
      <c r="Y955" s="218"/>
      <c r="Z955" s="218"/>
      <c r="AA955" s="218"/>
      <c r="AB955" s="209"/>
      <c r="AC955" s="26"/>
      <c r="AD955" s="139" t="e">
        <f>VLOOKUP(A953,'Payroll master 总表'!B:AY,34,FALSE)</f>
        <v>#REF!</v>
      </c>
      <c r="AE955" s="23" t="s">
        <v>82</v>
      </c>
      <c r="AF955" s="103"/>
      <c r="AG955" s="33"/>
    </row>
    <row r="956" spans="1:64" ht="18" customHeight="1">
      <c r="B956" s="58"/>
      <c r="C956" s="28"/>
      <c r="D956" s="28"/>
      <c r="E956" s="28"/>
      <c r="F956" s="28"/>
      <c r="G956" s="206"/>
      <c r="H956" s="206"/>
      <c r="I956" s="206"/>
      <c r="J956" s="206"/>
      <c r="K956" s="280"/>
      <c r="L956" s="281" t="s">
        <v>76</v>
      </c>
      <c r="M956" s="206"/>
      <c r="N956" s="208"/>
      <c r="O956" s="278" t="s">
        <v>199</v>
      </c>
      <c r="P956" s="273"/>
      <c r="Q956" s="218"/>
      <c r="R956" s="218"/>
      <c r="S956" s="218"/>
      <c r="T956" s="218"/>
      <c r="U956" s="218"/>
      <c r="V956" s="218"/>
      <c r="W956" s="230"/>
      <c r="X956" s="278" t="s">
        <v>753</v>
      </c>
      <c r="Y956" s="218"/>
      <c r="Z956" s="218"/>
      <c r="AA956" s="218"/>
      <c r="AB956" s="209"/>
      <c r="AC956" s="26"/>
      <c r="AD956" s="139" t="e">
        <f>VLOOKUP(A953,'Payroll master 总表'!B:AY,33,FALSE)</f>
        <v>#REF!</v>
      </c>
      <c r="AE956" s="23" t="s">
        <v>82</v>
      </c>
      <c r="AF956" s="103"/>
      <c r="AG956" s="33"/>
    </row>
    <row r="957" spans="1:64" ht="18" customHeight="1">
      <c r="B957" s="54" t="s">
        <v>196</v>
      </c>
      <c r="C957" s="28"/>
      <c r="D957" s="28"/>
      <c r="E957" s="28"/>
      <c r="F957" s="28"/>
      <c r="G957" s="206"/>
      <c r="H957" s="206"/>
      <c r="I957" s="206"/>
      <c r="J957" s="206"/>
      <c r="K957" s="280"/>
      <c r="L957" s="282" t="e">
        <f>VLOOKUP(A953,'Payroll master 总表'!B:AY,18,FALSE)</f>
        <v>#REF!</v>
      </c>
      <c r="M957" s="206"/>
      <c r="N957" s="208"/>
      <c r="O957" s="283"/>
      <c r="P957" s="273"/>
      <c r="Q957" s="223"/>
      <c r="R957" s="987" t="e">
        <f>U954/26*L957</f>
        <v>#REF!</v>
      </c>
      <c r="S957" s="987"/>
      <c r="T957" s="284" t="s">
        <v>82</v>
      </c>
      <c r="U957" s="223"/>
      <c r="V957" s="223"/>
      <c r="W957" s="285"/>
      <c r="X957" s="278" t="s">
        <v>186</v>
      </c>
      <c r="Y957" s="218"/>
      <c r="Z957" s="218"/>
      <c r="AA957" s="218"/>
      <c r="AB957" s="209"/>
      <c r="AC957" s="26"/>
      <c r="AD957" s="139" t="e">
        <f>VLOOKUP(A953,'Payroll master 总表'!B:AY,37,FALSE)+'Payroll master 总表'!AM46</f>
        <v>#REF!</v>
      </c>
      <c r="AE957" s="23" t="s">
        <v>82</v>
      </c>
      <c r="AF957" s="103"/>
      <c r="AG957" s="33"/>
    </row>
    <row r="958" spans="1:64" ht="18" customHeight="1">
      <c r="B958" s="27" t="s">
        <v>528</v>
      </c>
      <c r="C958" s="28"/>
      <c r="D958" s="28"/>
      <c r="E958" s="28"/>
      <c r="F958" s="28"/>
      <c r="G958" s="206"/>
      <c r="H958" s="206"/>
      <c r="I958" s="206"/>
      <c r="J958" s="206"/>
      <c r="K958" s="280"/>
      <c r="L958" s="282" t="e">
        <f>VLOOKUP(A953,'Payroll master 总表'!B:AY,21,FALSE)</f>
        <v>#REF!</v>
      </c>
      <c r="M958" s="206"/>
      <c r="N958" s="208"/>
      <c r="O958" s="283"/>
      <c r="P958" s="273"/>
      <c r="Q958" s="223"/>
      <c r="R958" s="987" t="e">
        <f>VLOOKUP(A953,'Payroll master 总表'!B:AY,29,FALSE)</f>
        <v>#REF!</v>
      </c>
      <c r="S958" s="987"/>
      <c r="T958" s="284" t="s">
        <v>82</v>
      </c>
      <c r="U958" s="223"/>
      <c r="V958" s="223"/>
      <c r="W958" s="285"/>
      <c r="X958" s="278" t="s">
        <v>455</v>
      </c>
      <c r="Y958" s="218"/>
      <c r="Z958" s="218"/>
      <c r="AA958" s="218"/>
      <c r="AB958" s="209"/>
      <c r="AC958" s="26"/>
      <c r="AD958" s="139" t="e">
        <f>VLOOKUP(A953,'Payroll master 总表'!B:AY,32,FALSE)</f>
        <v>#REF!</v>
      </c>
      <c r="AE958" s="23" t="s">
        <v>82</v>
      </c>
      <c r="AF958" s="103"/>
      <c r="AG958" s="33"/>
    </row>
    <row r="959" spans="1:64" ht="18" customHeight="1">
      <c r="B959" s="58" t="s">
        <v>534</v>
      </c>
      <c r="C959" s="28"/>
      <c r="D959" s="28"/>
      <c r="E959" s="28"/>
      <c r="F959" s="28"/>
      <c r="G959" s="206"/>
      <c r="H959" s="206"/>
      <c r="I959" s="206"/>
      <c r="J959" s="206"/>
      <c r="K959" s="280"/>
      <c r="L959" s="282" t="e">
        <f>VLOOKUP(A953,'Payroll master 总表'!B:AY,20,FALSE)</f>
        <v>#REF!</v>
      </c>
      <c r="M959" s="206"/>
      <c r="N959" s="208"/>
      <c r="O959" s="283"/>
      <c r="P959" s="273"/>
      <c r="Q959" s="223"/>
      <c r="R959" s="987" t="e">
        <f>VLOOKUP(A953,'Payroll master 总表'!B:AY,27,FALSE)</f>
        <v>#REF!</v>
      </c>
      <c r="S959" s="987"/>
      <c r="T959" s="284" t="s">
        <v>82</v>
      </c>
      <c r="U959" s="223"/>
      <c r="V959" s="223"/>
      <c r="W959" s="285"/>
      <c r="X959" s="278" t="s">
        <v>189</v>
      </c>
      <c r="Y959" s="218"/>
      <c r="Z959" s="218"/>
      <c r="AA959" s="218"/>
      <c r="AB959" s="209"/>
      <c r="AC959" s="26"/>
      <c r="AD959" s="139" t="e">
        <f>VLOOKUP(A953,'Payroll master 总表'!B:AY,31,FALSE)</f>
        <v>#REF!</v>
      </c>
      <c r="AE959" s="23" t="s">
        <v>82</v>
      </c>
      <c r="AF959" s="103"/>
      <c r="AG959" s="33"/>
    </row>
    <row r="960" spans="1:64" ht="18" customHeight="1">
      <c r="B960" s="58" t="s">
        <v>195</v>
      </c>
      <c r="C960" s="28"/>
      <c r="D960" s="28"/>
      <c r="E960" s="28"/>
      <c r="F960" s="28"/>
      <c r="G960" s="206"/>
      <c r="H960" s="206"/>
      <c r="I960" s="206"/>
      <c r="J960" s="206"/>
      <c r="K960" s="280"/>
      <c r="L960" s="282" t="e">
        <f>VLOOKUP(A953,'Payroll master 总表'!B:AY,17,FALSE)</f>
        <v>#REF!</v>
      </c>
      <c r="M960" s="206"/>
      <c r="N960" s="208"/>
      <c r="O960" s="283"/>
      <c r="P960" s="273"/>
      <c r="Q960" s="223"/>
      <c r="R960" s="987" t="e">
        <f>U954/26*L960</f>
        <v>#REF!</v>
      </c>
      <c r="S960" s="987"/>
      <c r="T960" s="284" t="s">
        <v>82</v>
      </c>
      <c r="U960" s="223"/>
      <c r="V960" s="223"/>
      <c r="W960" s="285"/>
      <c r="X960" s="278" t="s">
        <v>188</v>
      </c>
      <c r="Y960" s="218"/>
      <c r="Z960" s="218"/>
      <c r="AA960" s="218"/>
      <c r="AB960" s="209"/>
      <c r="AC960" s="26"/>
      <c r="AD960" s="139" t="e">
        <f>VLOOKUP(A953,'Payroll master 总表'!B:AY,36,FALSE)</f>
        <v>#REF!</v>
      </c>
      <c r="AE960" s="23" t="s">
        <v>82</v>
      </c>
      <c r="AF960" s="103"/>
      <c r="AG960" s="33"/>
    </row>
    <row r="961" spans="2:64" ht="18" customHeight="1">
      <c r="B961" s="27" t="s">
        <v>179</v>
      </c>
      <c r="C961" s="28"/>
      <c r="D961" s="28"/>
      <c r="E961" s="28"/>
      <c r="F961" s="28"/>
      <c r="G961" s="218"/>
      <c r="H961" s="218"/>
      <c r="I961" s="218"/>
      <c r="J961" s="206"/>
      <c r="K961" s="280"/>
      <c r="L961" s="286"/>
      <c r="M961" s="206"/>
      <c r="N961" s="208"/>
      <c r="O961" s="283"/>
      <c r="P961" s="273"/>
      <c r="Q961" s="223"/>
      <c r="R961" s="987" t="e">
        <f>SUM(R957:S960)</f>
        <v>#REF!</v>
      </c>
      <c r="S961" s="987"/>
      <c r="T961" s="284" t="s">
        <v>82</v>
      </c>
      <c r="U961" s="223"/>
      <c r="V961" s="223"/>
      <c r="W961" s="285"/>
      <c r="X961" s="278" t="s">
        <v>190</v>
      </c>
      <c r="Y961" s="218"/>
      <c r="Z961" s="218"/>
      <c r="AA961" s="218"/>
      <c r="AB961" s="209"/>
      <c r="AC961" s="988" t="e">
        <f>R961+R963+R964+R965+AD953+AD954+AD955+AD956+AD957+AD958+AD959+AD960</f>
        <v>#REF!</v>
      </c>
      <c r="AD961" s="989"/>
      <c r="AF961" s="103"/>
      <c r="AG961" s="33"/>
    </row>
    <row r="962" spans="2:64" ht="18" customHeight="1">
      <c r="B962" s="58" t="s">
        <v>197</v>
      </c>
      <c r="C962" s="28"/>
      <c r="D962" s="28"/>
      <c r="E962" s="28"/>
      <c r="F962" s="28"/>
      <c r="G962" s="206"/>
      <c r="H962" s="206"/>
      <c r="I962" s="206"/>
      <c r="J962" s="206"/>
      <c r="K962" s="280"/>
      <c r="L962" s="287" t="s">
        <v>77</v>
      </c>
      <c r="M962" s="288"/>
      <c r="N962" s="211"/>
      <c r="O962" s="278" t="s">
        <v>199</v>
      </c>
      <c r="P962" s="210"/>
      <c r="Q962" s="210"/>
      <c r="R962" s="210"/>
      <c r="S962" s="210"/>
      <c r="T962" s="210"/>
      <c r="U962" s="210"/>
      <c r="V962" s="210"/>
      <c r="W962" s="289"/>
      <c r="X962" s="278" t="s">
        <v>433</v>
      </c>
      <c r="Y962" s="218"/>
      <c r="Z962" s="230"/>
      <c r="AA962" s="290"/>
      <c r="AB962" s="228"/>
      <c r="AC962" s="135" t="e">
        <f>VLOOKUP(A953,'Payroll master 总表'!B:AY,45,FALSE)</f>
        <v>#REF!</v>
      </c>
      <c r="AE962" s="61"/>
      <c r="AF962" s="245"/>
      <c r="AG962" s="33"/>
    </row>
    <row r="963" spans="2:64" ht="18" customHeight="1">
      <c r="B963" s="58" t="s">
        <v>180</v>
      </c>
      <c r="C963" s="28"/>
      <c r="D963" s="28"/>
      <c r="E963" s="28"/>
      <c r="F963" s="28"/>
      <c r="G963" s="206"/>
      <c r="H963" s="206"/>
      <c r="I963" s="206"/>
      <c r="J963" s="206"/>
      <c r="K963" s="280"/>
      <c r="L963" s="282" t="e">
        <f>VLOOKUP(A953,'Payroll master 总表'!B:AY,19,FALSE)</f>
        <v>#REF!</v>
      </c>
      <c r="M963" s="206"/>
      <c r="N963" s="208"/>
      <c r="O963" s="283"/>
      <c r="P963" s="273"/>
      <c r="Q963" s="224"/>
      <c r="R963" s="990" t="e">
        <f>VLOOKUP(A953,'Payroll master 总表'!B:AY,26,FALSE)</f>
        <v>#REF!</v>
      </c>
      <c r="S963" s="990"/>
      <c r="T963" s="224" t="s">
        <v>82</v>
      </c>
      <c r="U963" s="224"/>
      <c r="V963" s="224"/>
      <c r="W963" s="228"/>
      <c r="X963" s="278" t="s">
        <v>861</v>
      </c>
      <c r="Y963" s="218"/>
      <c r="Z963" s="230"/>
      <c r="AB963" s="224"/>
      <c r="AD963" s="57"/>
      <c r="AE963" s="999" t="e">
        <f>VLOOKUP(A953,'Payroll master 总表'!B:AY,42,FALSE)</f>
        <v>#REF!</v>
      </c>
      <c r="AF963" s="1000"/>
      <c r="AG963" s="33"/>
    </row>
    <row r="964" spans="2:64" ht="18" customHeight="1">
      <c r="B964" s="58" t="s">
        <v>181</v>
      </c>
      <c r="C964" s="28"/>
      <c r="D964" s="28"/>
      <c r="E964" s="28"/>
      <c r="F964" s="28"/>
      <c r="G964" s="206"/>
      <c r="H964" s="206"/>
      <c r="I964" s="206"/>
      <c r="J964" s="206"/>
      <c r="K964" s="280"/>
      <c r="L964" s="282" t="e">
        <f>VLOOKUP(A953,'Payroll master 总表'!B:AY,22,FALSE)</f>
        <v>#REF!</v>
      </c>
      <c r="M964" s="206"/>
      <c r="N964" s="208"/>
      <c r="O964" s="283"/>
      <c r="P964" s="273"/>
      <c r="Q964" s="224"/>
      <c r="R964" s="990" t="e">
        <f>VLOOKUP(A953,'Payroll master 总表'!B:AY,28,FALSE)</f>
        <v>#REF!</v>
      </c>
      <c r="S964" s="990"/>
      <c r="T964" s="224" t="s">
        <v>82</v>
      </c>
      <c r="U964" s="224"/>
      <c r="V964" s="224"/>
      <c r="W964" s="228"/>
      <c r="X964" s="291" t="s">
        <v>244</v>
      </c>
      <c r="Y964" s="218"/>
      <c r="Z964" s="218"/>
      <c r="AA964" s="230"/>
      <c r="AB964" s="229"/>
      <c r="AC964" s="76"/>
      <c r="AD964" s="57" t="e">
        <f>VLOOKUP(A953,'Payroll master 总表'!B:AY,44,FALSE)</f>
        <v>#REF!</v>
      </c>
      <c r="AE964" s="541"/>
      <c r="AF964" s="542"/>
      <c r="AG964" s="33"/>
    </row>
    <row r="965" spans="2:64" ht="18" customHeight="1">
      <c r="B965" s="59" t="s">
        <v>182</v>
      </c>
      <c r="C965" s="56"/>
      <c r="D965" s="56"/>
      <c r="E965" s="56"/>
      <c r="F965" s="56"/>
      <c r="G965" s="219"/>
      <c r="H965" s="219"/>
      <c r="I965" s="219"/>
      <c r="J965" s="219"/>
      <c r="K965" s="292"/>
      <c r="L965" s="293" t="e">
        <f>VLOOKUP(A953,'Payroll master 总表'!B:AY,23,FALSE)</f>
        <v>#REF!</v>
      </c>
      <c r="M965" s="219"/>
      <c r="N965" s="212"/>
      <c r="O965" s="294"/>
      <c r="P965" s="295"/>
      <c r="Q965" s="225"/>
      <c r="R965" s="981" t="e">
        <f>VLOOKUP(A953,'Payroll master 总表'!B:AY,30,FALSE)</f>
        <v>#REF!</v>
      </c>
      <c r="S965" s="981"/>
      <c r="T965" s="225" t="s">
        <v>82</v>
      </c>
      <c r="U965" s="225"/>
      <c r="V965" s="225"/>
      <c r="W965" s="225"/>
      <c r="X965" s="278" t="s">
        <v>194</v>
      </c>
      <c r="Y965" s="218"/>
      <c r="Z965" s="218"/>
      <c r="AA965" s="218"/>
      <c r="AB965" s="230"/>
      <c r="AC965" s="26"/>
      <c r="AD965" s="57" t="e">
        <f>AE963+AD964</f>
        <v>#REF!</v>
      </c>
      <c r="AE965" s="49"/>
      <c r="AF965" s="73"/>
      <c r="AG965" s="33"/>
    </row>
    <row r="966" spans="2:64" ht="18" customHeight="1">
      <c r="B966" s="29"/>
      <c r="C966" s="30"/>
      <c r="D966" s="31"/>
      <c r="E966" s="30"/>
      <c r="F966" s="32"/>
      <c r="G966" s="220"/>
      <c r="H966" s="220"/>
      <c r="I966" s="220"/>
      <c r="J966" s="220"/>
      <c r="S966" s="220"/>
      <c r="T966" s="220"/>
      <c r="U966" s="220"/>
      <c r="X966" s="297" t="s">
        <v>191</v>
      </c>
      <c r="Y966" s="218"/>
      <c r="Z966" s="218"/>
      <c r="AA966" s="218"/>
      <c r="AB966" s="230"/>
      <c r="AC966" s="982" t="e">
        <f>ROUND((AC961-AD965-AC962),2)</f>
        <v>#REF!</v>
      </c>
      <c r="AD966" s="983"/>
      <c r="AE966" s="49"/>
      <c r="AF966" s="73"/>
      <c r="AG966" s="33"/>
    </row>
    <row r="967" spans="2:64" ht="18" customHeight="1">
      <c r="B967" s="35" t="s">
        <v>78</v>
      </c>
      <c r="C967" s="36"/>
      <c r="D967" s="36"/>
      <c r="E967" s="36"/>
      <c r="F967" s="36"/>
      <c r="G967" s="221"/>
      <c r="H967" s="221"/>
      <c r="I967" s="220"/>
      <c r="J967" s="220"/>
      <c r="S967" s="220"/>
      <c r="T967" s="220"/>
      <c r="U967" s="220"/>
      <c r="X967" s="298" t="s">
        <v>432</v>
      </c>
      <c r="Y967" s="299"/>
      <c r="Z967" s="280"/>
      <c r="AA967" s="206"/>
      <c r="AB967" s="231"/>
      <c r="AC967" s="63" t="e">
        <f>INT(AC966)</f>
        <v>#REF!</v>
      </c>
      <c r="AE967" s="62"/>
      <c r="AF967" s="80"/>
      <c r="AG967" s="33"/>
    </row>
    <row r="968" spans="2:64" ht="18" customHeight="1">
      <c r="B968" s="37"/>
      <c r="C968" s="38"/>
      <c r="D968" s="39"/>
      <c r="E968" s="38"/>
      <c r="F968" s="38"/>
      <c r="G968" s="202"/>
      <c r="H968" s="202"/>
      <c r="I968" s="220"/>
      <c r="J968" s="220"/>
      <c r="S968" s="220"/>
      <c r="T968" s="220"/>
      <c r="U968" s="220"/>
      <c r="X968" s="300" t="s">
        <v>192</v>
      </c>
      <c r="Y968" s="301"/>
      <c r="Z968" s="302"/>
      <c r="AA968" s="219"/>
      <c r="AB968" s="232"/>
      <c r="AC968" s="77" t="e">
        <f>ROUND((MOD(AC966,1)*4000),-2)</f>
        <v>#REF!</v>
      </c>
      <c r="AD968" s="45"/>
      <c r="AE968" s="45"/>
      <c r="AF968" s="81"/>
      <c r="AG968" s="33"/>
    </row>
    <row r="969" spans="2:64" ht="18" customHeight="1">
      <c r="B969" s="29"/>
      <c r="C969" s="30"/>
      <c r="D969" s="31"/>
      <c r="E969" s="30"/>
      <c r="F969" s="30"/>
      <c r="G969" s="220"/>
      <c r="H969" s="220"/>
      <c r="I969" s="220"/>
      <c r="J969" s="220"/>
      <c r="S969" s="220"/>
      <c r="T969" s="220"/>
      <c r="U969" s="220"/>
      <c r="Y969" s="221"/>
      <c r="Z969" s="303"/>
      <c r="AB969" s="233"/>
      <c r="AD969" s="82"/>
      <c r="AE969" s="82"/>
      <c r="AF969" s="84"/>
      <c r="AG969" s="33"/>
    </row>
    <row r="970" spans="2:64" ht="18" customHeight="1">
      <c r="B970" s="40" t="s">
        <v>79</v>
      </c>
      <c r="C970" s="41"/>
      <c r="D970" s="41"/>
      <c r="E970" s="41"/>
      <c r="AF970" s="101"/>
      <c r="AG970" s="33"/>
    </row>
    <row r="971" spans="2:64" s="10" customFormat="1" ht="18" customHeight="1">
      <c r="B971" s="237">
        <v>1</v>
      </c>
      <c r="C971" s="236">
        <v>2</v>
      </c>
      <c r="D971" s="236">
        <v>3</v>
      </c>
      <c r="E971" s="236">
        <v>4</v>
      </c>
      <c r="F971" s="670">
        <v>5</v>
      </c>
      <c r="G971" s="669">
        <v>6</v>
      </c>
      <c r="H971" s="237">
        <v>7</v>
      </c>
      <c r="I971" s="237">
        <v>8</v>
      </c>
      <c r="J971" s="670">
        <v>9</v>
      </c>
      <c r="K971" s="236">
        <v>10</v>
      </c>
      <c r="L971" s="236">
        <v>11</v>
      </c>
      <c r="M971" s="670">
        <v>12</v>
      </c>
      <c r="N971" s="669">
        <v>13</v>
      </c>
      <c r="O971" s="236">
        <v>14</v>
      </c>
      <c r="P971" s="237">
        <v>15</v>
      </c>
      <c r="Q971" s="236">
        <v>16</v>
      </c>
      <c r="R971" s="236">
        <v>17</v>
      </c>
      <c r="S971" s="236">
        <v>18</v>
      </c>
      <c r="T971" s="670">
        <v>19</v>
      </c>
      <c r="U971" s="669">
        <v>20</v>
      </c>
      <c r="V971" s="236">
        <v>21</v>
      </c>
      <c r="W971" s="237">
        <v>22</v>
      </c>
      <c r="X971" s="236">
        <v>23</v>
      </c>
      <c r="Y971" s="237">
        <v>24</v>
      </c>
      <c r="Z971" s="236">
        <v>25</v>
      </c>
      <c r="AA971" s="670">
        <v>26</v>
      </c>
      <c r="AB971" s="697">
        <v>27</v>
      </c>
      <c r="AC971" s="670">
        <v>28</v>
      </c>
      <c r="AD971" s="237">
        <v>29</v>
      </c>
      <c r="AE971" s="236">
        <v>30</v>
      </c>
      <c r="AF971" s="236">
        <v>31</v>
      </c>
      <c r="AG971" s="11"/>
      <c r="AH971" s="11"/>
      <c r="AI971" s="11"/>
      <c r="AJ971" s="11"/>
      <c r="AK971" s="11"/>
      <c r="AL971" s="11"/>
      <c r="AM971" s="11"/>
      <c r="AN971" s="11"/>
      <c r="AO971" s="11"/>
      <c r="AP971" s="11"/>
      <c r="AQ971" s="11"/>
      <c r="AR971" s="11"/>
      <c r="AS971" s="11"/>
      <c r="AT971" s="11"/>
      <c r="AU971" s="11"/>
      <c r="AV971" s="11"/>
      <c r="AW971" s="11"/>
      <c r="AX971" s="11"/>
      <c r="AY971" s="11"/>
      <c r="AZ971" s="11"/>
      <c r="BA971" s="11"/>
      <c r="BB971" s="11"/>
      <c r="BC971" s="11"/>
      <c r="BD971" s="11"/>
      <c r="BE971" s="11"/>
      <c r="BF971" s="11"/>
      <c r="BG971" s="11"/>
      <c r="BH971" s="11"/>
      <c r="BI971" s="11"/>
      <c r="BJ971" s="11"/>
      <c r="BK971" s="11"/>
      <c r="BL971" s="11"/>
    </row>
    <row r="972" spans="2:64" ht="18" customHeight="1">
      <c r="B972" s="48" t="e">
        <f>VLOOKUP(A953,#REF!,276,FALSE)</f>
        <v>#REF!</v>
      </c>
      <c r="C972" s="48" t="e">
        <f>VLOOKUP(A953,#REF!,278,FALSE)</f>
        <v>#REF!</v>
      </c>
      <c r="D972" s="48" t="e">
        <f>VLOOKUP(A953,#REF!,280,FALSE)</f>
        <v>#REF!</v>
      </c>
      <c r="E972" s="48" t="e">
        <f>VLOOKUP(A953,#REF!,282,FALSE)</f>
        <v>#REF!</v>
      </c>
      <c r="F972" s="48" t="e">
        <f>VLOOKUP(A953,#REF!,284,FALSE)</f>
        <v>#REF!</v>
      </c>
      <c r="G972" s="48" t="e">
        <f>VLOOKUP(A953,#REF!,286,FALSE)</f>
        <v>#REF!</v>
      </c>
      <c r="H972" s="48" t="e">
        <f>VLOOKUP(A953,#REF!,288,FALSE)</f>
        <v>#REF!</v>
      </c>
      <c r="I972" s="48" t="e">
        <f>VLOOKUP(A953,#REF!,290,FALSE)</f>
        <v>#REF!</v>
      </c>
      <c r="J972" s="48" t="e">
        <f>VLOOKUP(A953,#REF!,292,FALSE)</f>
        <v>#REF!</v>
      </c>
      <c r="K972" s="48" t="e">
        <f>VLOOKUP(A953,#REF!,294,FALSE)</f>
        <v>#REF!</v>
      </c>
      <c r="L972" s="48" t="e">
        <f>VLOOKUP(A953,#REF!,296,FALSE)</f>
        <v>#REF!</v>
      </c>
      <c r="M972" s="48" t="e">
        <f>VLOOKUP(A953,#REF!,298,FALSE)</f>
        <v>#REF!</v>
      </c>
      <c r="N972" s="48" t="e">
        <f>VLOOKUP(A953,#REF!,300,FALSE)</f>
        <v>#REF!</v>
      </c>
      <c r="O972" s="48" t="e">
        <f>VLOOKUP(A953,#REF!,302,FALSE)</f>
        <v>#REF!</v>
      </c>
      <c r="P972" s="48" t="e">
        <f>VLOOKUP(A953,#REF!,304,FALSE)</f>
        <v>#REF!</v>
      </c>
      <c r="Q972" s="48" t="e">
        <f>VLOOKUP(A953,#REF!,306,FALSE)</f>
        <v>#REF!</v>
      </c>
      <c r="R972" s="48" t="e">
        <f>VLOOKUP(A953,#REF!,308,FALSE)</f>
        <v>#REF!</v>
      </c>
      <c r="S972" s="48" t="e">
        <f>VLOOKUP(A953,#REF!,310,FALSE)</f>
        <v>#REF!</v>
      </c>
      <c r="T972" s="48" t="e">
        <f>VLOOKUP(A953,#REF!,312,FALSE)</f>
        <v>#REF!</v>
      </c>
      <c r="U972" s="48" t="e">
        <f>VLOOKUP(A953,#REF!,314,FALSE)</f>
        <v>#REF!</v>
      </c>
      <c r="V972" s="48" t="e">
        <f>VLOOKUP(A953,#REF!,316,FALSE)</f>
        <v>#REF!</v>
      </c>
      <c r="W972" s="48" t="e">
        <f>VLOOKUP(A953,#REF!,318,FALSE)</f>
        <v>#REF!</v>
      </c>
      <c r="X972" s="48" t="e">
        <f>VLOOKUP(A953,#REF!,320,FALSE)</f>
        <v>#REF!</v>
      </c>
      <c r="Y972" s="48" t="e">
        <f>VLOOKUP(A953,#REF!,322,FALSE)</f>
        <v>#REF!</v>
      </c>
      <c r="Z972" s="48" t="e">
        <f>VLOOKUP(A953,#REF!,324,FALSE)</f>
        <v>#REF!</v>
      </c>
      <c r="AA972" s="48" t="e">
        <f>VLOOKUP(A953,#REF!,326,FALSE)</f>
        <v>#REF!</v>
      </c>
      <c r="AB972" s="48" t="e">
        <f>VLOOKUP(A953,#REF!,328,FALSE)</f>
        <v>#REF!</v>
      </c>
      <c r="AC972" s="48" t="e">
        <f>VLOOKUP(A953,#REF!,330,FALSE)</f>
        <v>#REF!</v>
      </c>
      <c r="AD972" s="48" t="e">
        <f>VLOOKUP(A953,#REF!,332,FALSE)</f>
        <v>#REF!</v>
      </c>
      <c r="AE972" s="48" t="e">
        <f>VLOOKUP(A953,#REF!,334,FALSE)</f>
        <v>#REF!</v>
      </c>
      <c r="AF972" s="48" t="e">
        <f>VLOOKUP(A953,#REF!,336,FALSE)</f>
        <v>#REF!</v>
      </c>
      <c r="AG972" s="33"/>
    </row>
    <row r="973" spans="2:64" s="113" customFormat="1" ht="18" customHeight="1">
      <c r="B973" s="48" t="e">
        <f>VLOOKUP(A953,#REF!,53,FALSE)</f>
        <v>#REF!</v>
      </c>
      <c r="C973" s="48" t="e">
        <f>VLOOKUP(A953,#REF!,54,FALSE)</f>
        <v>#REF!</v>
      </c>
      <c r="D973" s="48" t="e">
        <f>VLOOKUP(A953,#REF!,55,FALSE)</f>
        <v>#REF!</v>
      </c>
      <c r="E973" s="48" t="e">
        <f>VLOOKUP(A953,#REF!,56,FALSE)</f>
        <v>#REF!</v>
      </c>
      <c r="F973" s="48" t="e">
        <f>VLOOKUP(A953,#REF!,57,FALSE)</f>
        <v>#REF!</v>
      </c>
      <c r="G973" s="48" t="e">
        <f>VLOOKUP(A953,#REF!,58,FALSE)</f>
        <v>#REF!</v>
      </c>
      <c r="H973" s="48" t="e">
        <f>VLOOKUP(A953,#REF!,59,FALSE)</f>
        <v>#REF!</v>
      </c>
      <c r="I973" s="48" t="e">
        <f>VLOOKUP(A953,#REF!,60,FALSE)</f>
        <v>#REF!</v>
      </c>
      <c r="J973" s="48" t="e">
        <f>VLOOKUP(A953,#REF!,61,FALSE)</f>
        <v>#REF!</v>
      </c>
      <c r="K973" s="48" t="e">
        <f>VLOOKUP(A953,#REF!,62,FALSE)</f>
        <v>#REF!</v>
      </c>
      <c r="L973" s="48" t="e">
        <f>VLOOKUP(A953,#REF!,63,FALSE)</f>
        <v>#REF!</v>
      </c>
      <c r="M973" s="48" t="e">
        <f>VLOOKUP(A953,#REF!,64,FALSE)</f>
        <v>#REF!</v>
      </c>
      <c r="N973" s="48" t="e">
        <f>VLOOKUP(A953,#REF!,65,FALSE)</f>
        <v>#REF!</v>
      </c>
      <c r="O973" s="48" t="e">
        <f>VLOOKUP(A953,#REF!,66,FALSE)</f>
        <v>#REF!</v>
      </c>
      <c r="P973" s="48" t="e">
        <f>VLOOKUP(A953,#REF!,67,FALSE)</f>
        <v>#REF!</v>
      </c>
      <c r="Q973" s="48" t="e">
        <f>VLOOKUP(A953,#REF!,68,FALSE)</f>
        <v>#REF!</v>
      </c>
      <c r="R973" s="48" t="e">
        <f>VLOOKUP(A953,#REF!,69,FALSE)</f>
        <v>#REF!</v>
      </c>
      <c r="S973" s="48" t="e">
        <f>VLOOKUP(A953,#REF!,70,FALSE)</f>
        <v>#REF!</v>
      </c>
      <c r="T973" s="48" t="e">
        <f>VLOOKUP(A953,#REF!,71,FALSE)</f>
        <v>#REF!</v>
      </c>
      <c r="U973" s="48" t="e">
        <f>VLOOKUP(A953,#REF!,72,FALSE)</f>
        <v>#REF!</v>
      </c>
      <c r="V973" s="48" t="e">
        <f>VLOOKUP(A953,#REF!,73,FALSE)</f>
        <v>#REF!</v>
      </c>
      <c r="W973" s="48" t="e">
        <f>VLOOKUP(A953,#REF!,74,FALSE)</f>
        <v>#REF!</v>
      </c>
      <c r="X973" s="48" t="e">
        <f>VLOOKUP(A953,#REF!,75,FALSE)</f>
        <v>#REF!</v>
      </c>
      <c r="Y973" s="48" t="e">
        <f>VLOOKUP(A953,#REF!,76,FALSE)</f>
        <v>#REF!</v>
      </c>
      <c r="Z973" s="48" t="e">
        <f>VLOOKUP(A953,#REF!,77,FALSE)</f>
        <v>#REF!</v>
      </c>
      <c r="AA973" s="48" t="e">
        <f>VLOOKUP(A953,#REF!,78,FALSE)</f>
        <v>#REF!</v>
      </c>
      <c r="AB973" s="48" t="e">
        <f>VLOOKUP(A953,#REF!,79,FALSE)</f>
        <v>#REF!</v>
      </c>
      <c r="AC973" s="48" t="e">
        <f>VLOOKUP(A953,#REF!,80,FALSE)</f>
        <v>#REF!</v>
      </c>
      <c r="AD973" s="48" t="e">
        <f>VLOOKUP(A953,#REF!,81,FALSE)</f>
        <v>#REF!</v>
      </c>
      <c r="AE973" s="48" t="e">
        <f>VLOOKUP(A953,#REF!,82,FALSE)</f>
        <v>#REF!</v>
      </c>
      <c r="AF973" s="48" t="e">
        <f>VLOOKUP(A953,#REF!,83,FALSE)</f>
        <v>#REF!</v>
      </c>
      <c r="AG973" s="114"/>
      <c r="AH973" s="114"/>
      <c r="AI973" s="114"/>
      <c r="AJ973" s="114"/>
      <c r="AK973" s="114"/>
      <c r="AL973" s="114"/>
      <c r="AM973" s="114"/>
      <c r="AN973" s="114"/>
      <c r="AO973" s="114"/>
      <c r="AP973" s="114"/>
      <c r="AQ973" s="114"/>
      <c r="AR973" s="114"/>
      <c r="AS973" s="114"/>
      <c r="AT973" s="114"/>
      <c r="AU973" s="114"/>
      <c r="AV973" s="114"/>
      <c r="AW973" s="114"/>
      <c r="AX973" s="114"/>
      <c r="AY973" s="114"/>
      <c r="AZ973" s="114"/>
      <c r="BA973" s="114"/>
      <c r="BB973" s="114"/>
      <c r="BC973" s="114"/>
      <c r="BD973" s="114"/>
      <c r="BE973" s="114"/>
      <c r="BF973" s="114"/>
      <c r="BG973" s="114"/>
      <c r="BH973" s="114"/>
      <c r="BI973" s="114"/>
      <c r="BJ973" s="114"/>
      <c r="BK973" s="114"/>
      <c r="BL973" s="114"/>
    </row>
    <row r="974" spans="2:64" ht="18" customHeight="1">
      <c r="B974" s="48" t="e">
        <f>VLOOKUP(A953,#REF!,277,FALSE)</f>
        <v>#REF!</v>
      </c>
      <c r="C974" s="48" t="e">
        <f>VLOOKUP(A953,#REF!,279,FALSE)</f>
        <v>#REF!</v>
      </c>
      <c r="D974" s="48" t="e">
        <f>VLOOKUP(A953,#REF!,281,FALSE)</f>
        <v>#REF!</v>
      </c>
      <c r="E974" s="48" t="e">
        <f>VLOOKUP(A953,#REF!,283,FALSE)</f>
        <v>#REF!</v>
      </c>
      <c r="F974" s="48" t="e">
        <f>VLOOKUP(A953,#REF!,285,FALSE)</f>
        <v>#REF!</v>
      </c>
      <c r="G974" s="48" t="e">
        <f>VLOOKUP(A953,#REF!,287,FALSE)</f>
        <v>#REF!</v>
      </c>
      <c r="H974" s="48" t="e">
        <f>VLOOKUP(A953,#REF!,289,FALSE)</f>
        <v>#REF!</v>
      </c>
      <c r="I974" s="48" t="e">
        <f>VLOOKUP(A953,#REF!,291,FALSE)</f>
        <v>#REF!</v>
      </c>
      <c r="J974" s="48" t="e">
        <f>VLOOKUP(A953,#REF!,293,FALSE)</f>
        <v>#REF!</v>
      </c>
      <c r="K974" s="48" t="e">
        <f>VLOOKUP(A953,#REF!,295,FALSE)</f>
        <v>#REF!</v>
      </c>
      <c r="L974" s="48" t="e">
        <f>VLOOKUP(A953,#REF!,297,FALSE)</f>
        <v>#REF!</v>
      </c>
      <c r="M974" s="48" t="e">
        <f>VLOOKUP(A953,#REF!,299,FALSE)</f>
        <v>#REF!</v>
      </c>
      <c r="N974" s="48" t="e">
        <f>VLOOKUP(A953,#REF!,301,FALSE)</f>
        <v>#REF!</v>
      </c>
      <c r="O974" s="48" t="e">
        <f>VLOOKUP(A953,#REF!,303,FALSE)</f>
        <v>#REF!</v>
      </c>
      <c r="P974" s="48" t="e">
        <f>VLOOKUP(A953,#REF!,305,FALSE)</f>
        <v>#REF!</v>
      </c>
      <c r="Q974" s="48" t="e">
        <f>VLOOKUP(A953,#REF!,307,FALSE)</f>
        <v>#REF!</v>
      </c>
      <c r="R974" s="48" t="e">
        <f>VLOOKUP(A953,#REF!,309,FALSE)</f>
        <v>#REF!</v>
      </c>
      <c r="S974" s="48" t="e">
        <f>VLOOKUP(A953,#REF!,311,FALSE)</f>
        <v>#REF!</v>
      </c>
      <c r="T974" s="48" t="e">
        <f>VLOOKUP(A953,#REF!,313,FALSE)</f>
        <v>#REF!</v>
      </c>
      <c r="U974" s="48" t="e">
        <f>VLOOKUP(A953,#REF!,315,FALSE)</f>
        <v>#REF!</v>
      </c>
      <c r="V974" s="48" t="e">
        <f>VLOOKUP(A953,#REF!,317,FALSE)</f>
        <v>#REF!</v>
      </c>
      <c r="W974" s="48" t="e">
        <f>VLOOKUP(A953,#REF!,319,FALSE)</f>
        <v>#REF!</v>
      </c>
      <c r="X974" s="48" t="e">
        <f>VLOOKUP(A953,#REF!,321,FALSE)</f>
        <v>#REF!</v>
      </c>
      <c r="Y974" s="48" t="e">
        <f>VLOOKUP(A953,#REF!,323,FALSE)</f>
        <v>#REF!</v>
      </c>
      <c r="Z974" s="48" t="e">
        <f>VLOOKUP(A953,#REF!,325,FALSE)</f>
        <v>#REF!</v>
      </c>
      <c r="AA974" s="48" t="e">
        <f>VLOOKUP(A953,#REF!,327,FALSE)</f>
        <v>#REF!</v>
      </c>
      <c r="AB974" s="48" t="e">
        <f>VLOOKUP(A953,#REF!,329,FALSE)</f>
        <v>#REF!</v>
      </c>
      <c r="AC974" s="48" t="e">
        <f>VLOOKUP(A953,#REF!,331,FALSE)</f>
        <v>#REF!</v>
      </c>
      <c r="AD974" s="48" t="e">
        <f>VLOOKUP(A953,#REF!,333,FALSE)</f>
        <v>#REF!</v>
      </c>
      <c r="AE974" s="48" t="e">
        <f>VLOOKUP(A953,#REF!,335,FALSE)</f>
        <v>#REF!</v>
      </c>
      <c r="AF974" s="48" t="e">
        <f>VLOOKUP(A953,#REF!,337,FALSE)</f>
        <v>#REF!</v>
      </c>
      <c r="AG974" s="33"/>
    </row>
    <row r="975" spans="2:64" s="140" customFormat="1" ht="18" customHeight="1">
      <c r="B975" s="980"/>
      <c r="C975" s="980"/>
      <c r="D975" s="980"/>
      <c r="E975" s="980"/>
      <c r="F975" s="980"/>
      <c r="G975" s="980"/>
      <c r="H975" s="980"/>
      <c r="I975" s="980"/>
      <c r="J975" s="980"/>
      <c r="K975" s="980"/>
      <c r="L975" s="980"/>
      <c r="M975" s="980"/>
      <c r="N975" s="980"/>
      <c r="O975" s="980"/>
      <c r="P975" s="980"/>
      <c r="Q975" s="980"/>
      <c r="R975" s="980"/>
      <c r="S975" s="980"/>
      <c r="T975" s="980"/>
      <c r="U975" s="980"/>
      <c r="V975" s="980"/>
      <c r="W975" s="980"/>
      <c r="X975" s="980"/>
      <c r="Y975" s="980"/>
      <c r="Z975" s="980"/>
      <c r="AA975" s="980"/>
      <c r="AB975" s="980"/>
      <c r="AC975" s="980"/>
      <c r="AD975" s="980"/>
      <c r="AE975" s="980"/>
      <c r="AF975" s="980"/>
      <c r="AG975" s="33"/>
      <c r="AH975" s="33"/>
      <c r="AI975" s="33"/>
      <c r="AJ975" s="33"/>
      <c r="AK975" s="33"/>
      <c r="AL975" s="33"/>
      <c r="AM975" s="33"/>
      <c r="AN975" s="33"/>
      <c r="AO975" s="33"/>
      <c r="AP975" s="33"/>
      <c r="AQ975" s="33"/>
      <c r="AR975" s="33"/>
      <c r="AS975" s="33"/>
      <c r="AT975" s="33"/>
      <c r="AU975" s="33"/>
      <c r="AV975" s="33"/>
      <c r="AW975" s="33"/>
      <c r="AX975" s="33"/>
      <c r="AY975" s="33"/>
      <c r="AZ975" s="33"/>
      <c r="BA975" s="33"/>
      <c r="BB975" s="33"/>
      <c r="BC975" s="33"/>
      <c r="BD975" s="33"/>
      <c r="BE975" s="33"/>
      <c r="BF975" s="33"/>
      <c r="BG975" s="33"/>
      <c r="BH975" s="33"/>
      <c r="BI975" s="33"/>
      <c r="BJ975" s="33"/>
      <c r="BK975" s="33"/>
      <c r="BL975" s="33"/>
    </row>
    <row r="976" spans="2:64" ht="18" customHeight="1">
      <c r="B976" s="880" t="s">
        <v>826</v>
      </c>
      <c r="C976" s="880"/>
      <c r="D976" s="880"/>
      <c r="E976" s="880"/>
      <c r="F976" s="880"/>
      <c r="G976" s="880"/>
      <c r="H976" s="880"/>
      <c r="I976" s="880"/>
      <c r="J976" s="880"/>
      <c r="K976" s="880"/>
      <c r="L976" s="880"/>
      <c r="M976" s="880"/>
      <c r="N976" s="880"/>
      <c r="O976" s="880"/>
      <c r="P976" s="880"/>
      <c r="Q976" s="880"/>
      <c r="R976" s="880"/>
      <c r="S976" s="880"/>
      <c r="T976" s="880"/>
      <c r="U976" s="880"/>
      <c r="V976" s="880"/>
      <c r="W976" s="880"/>
      <c r="X976" s="880"/>
      <c r="Y976" s="880"/>
      <c r="Z976" s="880"/>
      <c r="AA976" s="880"/>
      <c r="AB976" s="880"/>
      <c r="AC976" s="880"/>
      <c r="AD976" s="880"/>
      <c r="AE976" s="880"/>
      <c r="AF976" s="880"/>
      <c r="AG976" s="33"/>
    </row>
    <row r="977" spans="1:33" ht="18" customHeight="1">
      <c r="B977" s="15" t="s">
        <v>80</v>
      </c>
      <c r="C977" s="16"/>
      <c r="D977" s="16"/>
      <c r="E977" s="16"/>
      <c r="F977" s="16"/>
      <c r="G977" s="216"/>
      <c r="H977" s="201"/>
      <c r="I977" s="201"/>
      <c r="J977" s="201"/>
      <c r="K977" s="202"/>
      <c r="L977" s="201"/>
      <c r="M977" s="201"/>
      <c r="N977" s="201"/>
      <c r="O977" s="270"/>
      <c r="P977" s="270"/>
      <c r="Q977" s="201"/>
      <c r="R977" s="201"/>
      <c r="S977" s="201"/>
      <c r="T977" s="201"/>
      <c r="U977" s="201"/>
      <c r="V977" s="201"/>
      <c r="W977" s="270"/>
      <c r="X977" s="984" t="str">
        <f>X952</f>
        <v>វិច្ឆិកា ឆ្នាំ ២០២៣</v>
      </c>
      <c r="Y977" s="985"/>
      <c r="Z977" s="985"/>
      <c r="AA977" s="985"/>
      <c r="AB977" s="985"/>
      <c r="AC977" s="985"/>
      <c r="AD977" s="985"/>
      <c r="AE977" s="985"/>
      <c r="AF977" s="986"/>
      <c r="AG977" s="33"/>
    </row>
    <row r="978" spans="1:33" ht="18" customHeight="1">
      <c r="A978" s="140" t="e">
        <f>#REF!</f>
        <v>#REF!</v>
      </c>
      <c r="B978" s="20" t="s">
        <v>176</v>
      </c>
      <c r="C978" s="3"/>
      <c r="D978" s="3"/>
      <c r="E978" s="3"/>
      <c r="F978" s="3"/>
      <c r="G978" s="217"/>
      <c r="H978" s="271"/>
      <c r="I978" s="217"/>
      <c r="J978" s="271"/>
      <c r="K978" s="991" t="e">
        <f>VLOOKUP(A978,'Payroll master 总表'!B:AY,3,FALSE)</f>
        <v>#REF!</v>
      </c>
      <c r="L978" s="992"/>
      <c r="M978" s="992"/>
      <c r="N978" s="993"/>
      <c r="O978" s="272" t="s">
        <v>183</v>
      </c>
      <c r="P978" s="273"/>
      <c r="Q978" s="203"/>
      <c r="R978" s="203"/>
      <c r="S978" s="203"/>
      <c r="T978" s="994" t="e">
        <f>#REF!</f>
        <v>#REF!</v>
      </c>
      <c r="U978" s="994"/>
      <c r="V978" s="217"/>
      <c r="W978" s="274"/>
      <c r="X978" s="275" t="s">
        <v>279</v>
      </c>
      <c r="Y978" s="203"/>
      <c r="Z978" s="203"/>
      <c r="AA978" s="203"/>
      <c r="AB978" s="227"/>
      <c r="AC978" s="75"/>
      <c r="AD978" s="139" t="e">
        <f>VLOOKUP(A978,'Payroll master 总表'!B:AY,39,FALSE)</f>
        <v>#REF!</v>
      </c>
      <c r="AE978" s="23" t="s">
        <v>82</v>
      </c>
      <c r="AF978" s="244"/>
      <c r="AG978" s="33"/>
    </row>
    <row r="979" spans="1:33" ht="18" customHeight="1">
      <c r="B979" s="55" t="s">
        <v>177</v>
      </c>
      <c r="C979" s="28"/>
      <c r="D979" s="28"/>
      <c r="E979" s="28"/>
      <c r="F979" s="21"/>
      <c r="G979" s="206"/>
      <c r="H979" s="206"/>
      <c r="I979" s="206"/>
      <c r="J979" s="206"/>
      <c r="K979" s="995" t="e">
        <f>VLOOKUP(A978,'Payroll master 总表'!B:AY,1,FALSE)</f>
        <v>#REF!</v>
      </c>
      <c r="L979" s="996"/>
      <c r="M979" s="206"/>
      <c r="N979" s="208"/>
      <c r="O979" s="276" t="s">
        <v>184</v>
      </c>
      <c r="P979" s="273"/>
      <c r="Q979" s="218"/>
      <c r="R979" s="218"/>
      <c r="S979" s="218"/>
      <c r="U979" s="222" t="e">
        <f>VLOOKUP(A978,'Payroll master 总表'!B:AY,15,FALSE)</f>
        <v>#REF!</v>
      </c>
      <c r="V979" s="222"/>
      <c r="W979" s="208"/>
      <c r="X979" s="278" t="s">
        <v>187</v>
      </c>
      <c r="Y979" s="218"/>
      <c r="Z979" s="218"/>
      <c r="AA979" s="218"/>
      <c r="AB979" s="209"/>
      <c r="AC979" s="26"/>
      <c r="AD979" s="139" t="e">
        <f>VLOOKUP(A978,'Payroll master 总表'!B:AY,35,FALSE)</f>
        <v>#REF!</v>
      </c>
      <c r="AE979" s="23" t="s">
        <v>82</v>
      </c>
      <c r="AF979" s="103"/>
      <c r="AG979" s="33"/>
    </row>
    <row r="980" spans="1:33" ht="18" customHeight="1">
      <c r="B980" s="24" t="s">
        <v>178</v>
      </c>
      <c r="C980" s="22"/>
      <c r="D980" s="25"/>
      <c r="E980" s="21"/>
      <c r="F980" s="21"/>
      <c r="G980" s="206"/>
      <c r="H980" s="206"/>
      <c r="I980" s="206"/>
      <c r="J980" s="206"/>
      <c r="K980" s="995" t="e">
        <f>VLOOKUP(A978,'Payroll master 总表'!B:AY,5,FALSE)</f>
        <v>#REF!</v>
      </c>
      <c r="L980" s="996"/>
      <c r="M980" s="206"/>
      <c r="N980" s="208"/>
      <c r="O980" s="205" t="s">
        <v>198</v>
      </c>
      <c r="P980" s="273"/>
      <c r="Q980" s="218"/>
      <c r="R980" s="218"/>
      <c r="S980" s="218"/>
      <c r="T980" s="206"/>
      <c r="U980" s="997" t="e">
        <f>VLOOKUP(A978,'Payroll master 总表'!B:AY,8,FALSE)</f>
        <v>#REF!</v>
      </c>
      <c r="V980" s="997"/>
      <c r="W980" s="998"/>
      <c r="X980" s="278" t="s">
        <v>185</v>
      </c>
      <c r="Y980" s="218"/>
      <c r="Z980" s="218"/>
      <c r="AA980" s="218"/>
      <c r="AB980" s="209"/>
      <c r="AC980" s="26"/>
      <c r="AD980" s="139" t="e">
        <f>VLOOKUP(A978,'Payroll master 总表'!B:AY,34,FALSE)</f>
        <v>#REF!</v>
      </c>
      <c r="AE980" s="23" t="s">
        <v>82</v>
      </c>
      <c r="AF980" s="103"/>
      <c r="AG980" s="33"/>
    </row>
    <row r="981" spans="1:33" ht="18" customHeight="1">
      <c r="B981" s="58"/>
      <c r="C981" s="28"/>
      <c r="D981" s="28"/>
      <c r="E981" s="28"/>
      <c r="F981" s="28"/>
      <c r="G981" s="206"/>
      <c r="H981" s="206"/>
      <c r="I981" s="206"/>
      <c r="J981" s="206"/>
      <c r="K981" s="280"/>
      <c r="L981" s="281" t="s">
        <v>76</v>
      </c>
      <c r="M981" s="206"/>
      <c r="N981" s="208"/>
      <c r="O981" s="278" t="s">
        <v>199</v>
      </c>
      <c r="P981" s="273"/>
      <c r="Q981" s="218"/>
      <c r="R981" s="218"/>
      <c r="S981" s="218"/>
      <c r="T981" s="218"/>
      <c r="U981" s="218"/>
      <c r="V981" s="218"/>
      <c r="W981" s="230"/>
      <c r="X981" s="278" t="s">
        <v>753</v>
      </c>
      <c r="Y981" s="218"/>
      <c r="Z981" s="218"/>
      <c r="AA981" s="218"/>
      <c r="AB981" s="209"/>
      <c r="AC981" s="26"/>
      <c r="AD981" s="139" t="e">
        <f>VLOOKUP(A978,'Payroll master 总表'!B:AY,33,FALSE)</f>
        <v>#REF!</v>
      </c>
      <c r="AE981" s="23" t="s">
        <v>82</v>
      </c>
      <c r="AF981" s="103"/>
      <c r="AG981" s="33"/>
    </row>
    <row r="982" spans="1:33" ht="18" customHeight="1">
      <c r="B982" s="54" t="s">
        <v>196</v>
      </c>
      <c r="C982" s="28"/>
      <c r="D982" s="28"/>
      <c r="E982" s="28"/>
      <c r="F982" s="28"/>
      <c r="G982" s="206"/>
      <c r="H982" s="206"/>
      <c r="I982" s="206"/>
      <c r="J982" s="206"/>
      <c r="K982" s="280"/>
      <c r="L982" s="282" t="e">
        <f>VLOOKUP(A978,'Payroll master 总表'!B:AY,18,FALSE)</f>
        <v>#REF!</v>
      </c>
      <c r="M982" s="206"/>
      <c r="N982" s="208"/>
      <c r="O982" s="283"/>
      <c r="P982" s="273"/>
      <c r="Q982" s="223"/>
      <c r="R982" s="987" t="e">
        <f>U979/26*L982</f>
        <v>#REF!</v>
      </c>
      <c r="S982" s="987"/>
      <c r="T982" s="284" t="s">
        <v>82</v>
      </c>
      <c r="U982" s="223"/>
      <c r="V982" s="223"/>
      <c r="W982" s="285"/>
      <c r="X982" s="278" t="s">
        <v>186</v>
      </c>
      <c r="Y982" s="218"/>
      <c r="Z982" s="218"/>
      <c r="AA982" s="218"/>
      <c r="AB982" s="209"/>
      <c r="AC982" s="26"/>
      <c r="AD982" s="139" t="e">
        <f>VLOOKUP(A978,'Payroll master 总表'!B:AY,37,FALSE)+'Payroll master 总表'!AM47</f>
        <v>#REF!</v>
      </c>
      <c r="AE982" s="23" t="s">
        <v>82</v>
      </c>
      <c r="AF982" s="103"/>
      <c r="AG982" s="33"/>
    </row>
    <row r="983" spans="1:33" ht="18" customHeight="1">
      <c r="B983" s="27" t="s">
        <v>528</v>
      </c>
      <c r="C983" s="28"/>
      <c r="D983" s="28"/>
      <c r="E983" s="28"/>
      <c r="F983" s="28"/>
      <c r="G983" s="206"/>
      <c r="H983" s="206"/>
      <c r="I983" s="206"/>
      <c r="J983" s="206"/>
      <c r="K983" s="280"/>
      <c r="L983" s="282" t="e">
        <f>VLOOKUP(A978,'Payroll master 总表'!B:AY,21,FALSE)</f>
        <v>#REF!</v>
      </c>
      <c r="M983" s="206"/>
      <c r="N983" s="208"/>
      <c r="O983" s="283"/>
      <c r="P983" s="273"/>
      <c r="Q983" s="223"/>
      <c r="R983" s="987" t="e">
        <f>VLOOKUP(A978,'Payroll master 总表'!B:AY,29,FALSE)</f>
        <v>#REF!</v>
      </c>
      <c r="S983" s="987"/>
      <c r="T983" s="284" t="s">
        <v>82</v>
      </c>
      <c r="U983" s="223"/>
      <c r="V983" s="223"/>
      <c r="W983" s="285"/>
      <c r="X983" s="278" t="s">
        <v>455</v>
      </c>
      <c r="Y983" s="218"/>
      <c r="Z983" s="218"/>
      <c r="AA983" s="218"/>
      <c r="AB983" s="209"/>
      <c r="AC983" s="26"/>
      <c r="AD983" s="139" t="e">
        <f>VLOOKUP(A978,'Payroll master 总表'!B:AY,32,FALSE)</f>
        <v>#REF!</v>
      </c>
      <c r="AE983" s="23" t="s">
        <v>82</v>
      </c>
      <c r="AF983" s="103"/>
      <c r="AG983" s="33"/>
    </row>
    <row r="984" spans="1:33" ht="18" customHeight="1">
      <c r="B984" s="58" t="s">
        <v>534</v>
      </c>
      <c r="C984" s="28"/>
      <c r="D984" s="28"/>
      <c r="E984" s="28"/>
      <c r="F984" s="28"/>
      <c r="G984" s="206"/>
      <c r="H984" s="206"/>
      <c r="I984" s="206"/>
      <c r="J984" s="206"/>
      <c r="K984" s="280"/>
      <c r="L984" s="282" t="e">
        <f>VLOOKUP(A978,'Payroll master 总表'!B:AY,20,FALSE)</f>
        <v>#REF!</v>
      </c>
      <c r="M984" s="206"/>
      <c r="N984" s="208"/>
      <c r="O984" s="283"/>
      <c r="P984" s="273"/>
      <c r="Q984" s="223"/>
      <c r="R984" s="987" t="e">
        <f>VLOOKUP(A978,'Payroll master 总表'!B:AY,27,FALSE)</f>
        <v>#REF!</v>
      </c>
      <c r="S984" s="987"/>
      <c r="T984" s="284" t="s">
        <v>82</v>
      </c>
      <c r="U984" s="223"/>
      <c r="V984" s="223"/>
      <c r="W984" s="285"/>
      <c r="X984" s="278" t="s">
        <v>189</v>
      </c>
      <c r="Y984" s="218"/>
      <c r="Z984" s="218"/>
      <c r="AA984" s="218"/>
      <c r="AB984" s="209"/>
      <c r="AC984" s="26"/>
      <c r="AD984" s="139" t="e">
        <f>VLOOKUP(A978,'Payroll master 总表'!B:AY,31,FALSE)</f>
        <v>#REF!</v>
      </c>
      <c r="AE984" s="23" t="s">
        <v>82</v>
      </c>
      <c r="AF984" s="103"/>
      <c r="AG984" s="33"/>
    </row>
    <row r="985" spans="1:33" ht="18" customHeight="1">
      <c r="B985" s="58" t="s">
        <v>195</v>
      </c>
      <c r="C985" s="28"/>
      <c r="D985" s="28"/>
      <c r="E985" s="28"/>
      <c r="F985" s="28"/>
      <c r="G985" s="206"/>
      <c r="H985" s="206"/>
      <c r="I985" s="206"/>
      <c r="J985" s="206"/>
      <c r="K985" s="280"/>
      <c r="L985" s="282" t="e">
        <f>VLOOKUP(A978,'Payroll master 总表'!B:AY,17,FALSE)</f>
        <v>#REF!</v>
      </c>
      <c r="M985" s="206"/>
      <c r="N985" s="208"/>
      <c r="O985" s="283"/>
      <c r="P985" s="273"/>
      <c r="Q985" s="223"/>
      <c r="R985" s="987" t="e">
        <f>U979/26*L985</f>
        <v>#REF!</v>
      </c>
      <c r="S985" s="987"/>
      <c r="T985" s="284" t="s">
        <v>82</v>
      </c>
      <c r="U985" s="223"/>
      <c r="V985" s="223"/>
      <c r="W985" s="285"/>
      <c r="X985" s="278" t="s">
        <v>188</v>
      </c>
      <c r="Y985" s="218"/>
      <c r="Z985" s="218"/>
      <c r="AA985" s="218"/>
      <c r="AB985" s="209"/>
      <c r="AC985" s="26"/>
      <c r="AD985" s="139" t="e">
        <f>VLOOKUP(A978,'Payroll master 总表'!B:AY,36,FALSE)</f>
        <v>#REF!</v>
      </c>
      <c r="AE985" s="23" t="s">
        <v>82</v>
      </c>
      <c r="AF985" s="103"/>
      <c r="AG985" s="33"/>
    </row>
    <row r="986" spans="1:33" ht="18" customHeight="1">
      <c r="B986" s="27" t="s">
        <v>179</v>
      </c>
      <c r="C986" s="28"/>
      <c r="D986" s="28"/>
      <c r="E986" s="28"/>
      <c r="F986" s="28"/>
      <c r="G986" s="218"/>
      <c r="H986" s="218"/>
      <c r="I986" s="218"/>
      <c r="J986" s="206"/>
      <c r="K986" s="280"/>
      <c r="L986" s="286"/>
      <c r="M986" s="206"/>
      <c r="N986" s="208"/>
      <c r="O986" s="283"/>
      <c r="P986" s="273"/>
      <c r="Q986" s="223"/>
      <c r="R986" s="987" t="e">
        <f>SUM(R982:S985)</f>
        <v>#REF!</v>
      </c>
      <c r="S986" s="987"/>
      <c r="T986" s="284" t="s">
        <v>82</v>
      </c>
      <c r="U986" s="223"/>
      <c r="V986" s="223"/>
      <c r="W986" s="285"/>
      <c r="X986" s="278" t="s">
        <v>190</v>
      </c>
      <c r="Y986" s="218"/>
      <c r="Z986" s="218"/>
      <c r="AA986" s="218"/>
      <c r="AB986" s="209"/>
      <c r="AC986" s="988" t="e">
        <f>R986+R988+R989+R990+AD978+AD979+AD980+AD981+AD982+AD983+AD984+AD985</f>
        <v>#REF!</v>
      </c>
      <c r="AD986" s="989"/>
      <c r="AF986" s="103"/>
      <c r="AG986" s="33"/>
    </row>
    <row r="987" spans="1:33" ht="18" customHeight="1">
      <c r="B987" s="58" t="s">
        <v>197</v>
      </c>
      <c r="C987" s="28"/>
      <c r="D987" s="28"/>
      <c r="E987" s="28"/>
      <c r="F987" s="28"/>
      <c r="G987" s="206"/>
      <c r="H987" s="206"/>
      <c r="I987" s="206"/>
      <c r="J987" s="206"/>
      <c r="K987" s="280"/>
      <c r="L987" s="287" t="s">
        <v>77</v>
      </c>
      <c r="M987" s="288"/>
      <c r="N987" s="211"/>
      <c r="O987" s="278" t="s">
        <v>199</v>
      </c>
      <c r="P987" s="210"/>
      <c r="Q987" s="210"/>
      <c r="R987" s="210"/>
      <c r="S987" s="210"/>
      <c r="T987" s="210"/>
      <c r="U987" s="210"/>
      <c r="V987" s="210"/>
      <c r="W987" s="289"/>
      <c r="X987" s="278" t="s">
        <v>433</v>
      </c>
      <c r="Y987" s="218"/>
      <c r="Z987" s="230"/>
      <c r="AA987" s="290"/>
      <c r="AB987" s="228"/>
      <c r="AC987" s="135" t="e">
        <f>VLOOKUP(A978,'Payroll master 总表'!B:AY,45,FALSE)</f>
        <v>#REF!</v>
      </c>
      <c r="AE987" s="61"/>
      <c r="AF987" s="245"/>
      <c r="AG987" s="33"/>
    </row>
    <row r="988" spans="1:33" ht="18" customHeight="1">
      <c r="B988" s="58" t="s">
        <v>180</v>
      </c>
      <c r="C988" s="28"/>
      <c r="D988" s="28"/>
      <c r="E988" s="28"/>
      <c r="F988" s="28"/>
      <c r="G988" s="206"/>
      <c r="H988" s="206"/>
      <c r="I988" s="206"/>
      <c r="J988" s="206"/>
      <c r="K988" s="280"/>
      <c r="L988" s="282" t="e">
        <f>VLOOKUP(A978,'Payroll master 总表'!B:AY,19,FALSE)</f>
        <v>#REF!</v>
      </c>
      <c r="M988" s="206"/>
      <c r="N988" s="208"/>
      <c r="O988" s="283"/>
      <c r="P988" s="273"/>
      <c r="Q988" s="224"/>
      <c r="R988" s="990" t="e">
        <f>VLOOKUP(A978,'Payroll master 总表'!B:AY,26,FALSE)</f>
        <v>#REF!</v>
      </c>
      <c r="S988" s="990"/>
      <c r="T988" s="224" t="s">
        <v>82</v>
      </c>
      <c r="U988" s="224"/>
      <c r="V988" s="224"/>
      <c r="W988" s="228"/>
      <c r="X988" s="278" t="s">
        <v>861</v>
      </c>
      <c r="Y988" s="218"/>
      <c r="Z988" s="230"/>
      <c r="AB988" s="224"/>
      <c r="AD988" s="57"/>
      <c r="AE988" s="999" t="e">
        <f>VLOOKUP(A978,'Payroll master 总表'!B:AY,42,FALSE)</f>
        <v>#REF!</v>
      </c>
      <c r="AF988" s="1000"/>
      <c r="AG988" s="33"/>
    </row>
    <row r="989" spans="1:33" ht="18" customHeight="1">
      <c r="B989" s="58" t="s">
        <v>181</v>
      </c>
      <c r="C989" s="28"/>
      <c r="D989" s="28"/>
      <c r="E989" s="28"/>
      <c r="F989" s="28"/>
      <c r="G989" s="206"/>
      <c r="H989" s="206"/>
      <c r="I989" s="206"/>
      <c r="J989" s="206"/>
      <c r="K989" s="280"/>
      <c r="L989" s="282" t="e">
        <f>VLOOKUP(A978,'Payroll master 总表'!B:AY,22,FALSE)</f>
        <v>#REF!</v>
      </c>
      <c r="M989" s="206"/>
      <c r="N989" s="208"/>
      <c r="O989" s="283"/>
      <c r="P989" s="273"/>
      <c r="Q989" s="224"/>
      <c r="R989" s="990" t="e">
        <f>VLOOKUP(A978,'Payroll master 总表'!B:AY,28,FALSE)</f>
        <v>#REF!</v>
      </c>
      <c r="S989" s="990"/>
      <c r="T989" s="224" t="s">
        <v>82</v>
      </c>
      <c r="U989" s="224"/>
      <c r="V989" s="224"/>
      <c r="W989" s="228"/>
      <c r="X989" s="291" t="s">
        <v>244</v>
      </c>
      <c r="Y989" s="218"/>
      <c r="Z989" s="218"/>
      <c r="AA989" s="230"/>
      <c r="AB989" s="229"/>
      <c r="AC989" s="76"/>
      <c r="AD989" s="57" t="e">
        <f>VLOOKUP(A978,'Payroll master 总表'!B:AY,44,FALSE)</f>
        <v>#REF!</v>
      </c>
      <c r="AE989" s="541"/>
      <c r="AF989" s="542"/>
      <c r="AG989" s="33"/>
    </row>
    <row r="990" spans="1:33" ht="18" customHeight="1">
      <c r="B990" s="59" t="s">
        <v>182</v>
      </c>
      <c r="C990" s="56"/>
      <c r="D990" s="56"/>
      <c r="E990" s="56"/>
      <c r="F990" s="56"/>
      <c r="G990" s="219"/>
      <c r="H990" s="219"/>
      <c r="I990" s="219"/>
      <c r="J990" s="219"/>
      <c r="K990" s="292"/>
      <c r="L990" s="293" t="e">
        <f>VLOOKUP(A978,'Payroll master 总表'!B:AY,23,FALSE)</f>
        <v>#REF!</v>
      </c>
      <c r="M990" s="219"/>
      <c r="N990" s="212"/>
      <c r="O990" s="294"/>
      <c r="P990" s="295"/>
      <c r="Q990" s="225"/>
      <c r="R990" s="981" t="e">
        <f>VLOOKUP(A978,'Payroll master 总表'!B:AY,30,FALSE)</f>
        <v>#REF!</v>
      </c>
      <c r="S990" s="981"/>
      <c r="T990" s="225" t="s">
        <v>82</v>
      </c>
      <c r="U990" s="225"/>
      <c r="V990" s="225"/>
      <c r="W990" s="225"/>
      <c r="X990" s="278" t="s">
        <v>194</v>
      </c>
      <c r="Y990" s="218"/>
      <c r="Z990" s="218"/>
      <c r="AA990" s="218"/>
      <c r="AB990" s="230"/>
      <c r="AC990" s="26"/>
      <c r="AD990" s="57" t="e">
        <f>AE988+AD989</f>
        <v>#REF!</v>
      </c>
      <c r="AE990" s="49"/>
      <c r="AF990" s="73"/>
      <c r="AG990" s="33"/>
    </row>
    <row r="991" spans="1:33" ht="18" customHeight="1">
      <c r="B991" s="29"/>
      <c r="C991" s="30"/>
      <c r="D991" s="31"/>
      <c r="E991" s="30"/>
      <c r="F991" s="32"/>
      <c r="G991" s="220"/>
      <c r="H991" s="220"/>
      <c r="I991" s="220"/>
      <c r="J991" s="220"/>
      <c r="S991" s="220"/>
      <c r="T991" s="220"/>
      <c r="U991" s="220"/>
      <c r="X991" s="297" t="s">
        <v>191</v>
      </c>
      <c r="Y991" s="218"/>
      <c r="Z991" s="218"/>
      <c r="AA991" s="218"/>
      <c r="AB991" s="230"/>
      <c r="AC991" s="982" t="e">
        <f>ROUND((AC986-AD990-AC987),2)</f>
        <v>#REF!</v>
      </c>
      <c r="AD991" s="983"/>
      <c r="AE991" s="49"/>
      <c r="AF991" s="73"/>
      <c r="AG991" s="33"/>
    </row>
    <row r="992" spans="1:33" ht="18" customHeight="1">
      <c r="B992" s="35" t="s">
        <v>78</v>
      </c>
      <c r="C992" s="36"/>
      <c r="D992" s="36"/>
      <c r="E992" s="36"/>
      <c r="F992" s="36"/>
      <c r="G992" s="221"/>
      <c r="H992" s="221"/>
      <c r="I992" s="220"/>
      <c r="J992" s="220"/>
      <c r="S992" s="220"/>
      <c r="T992" s="220"/>
      <c r="U992" s="220"/>
      <c r="X992" s="298" t="s">
        <v>432</v>
      </c>
      <c r="Y992" s="299"/>
      <c r="Z992" s="280"/>
      <c r="AA992" s="206"/>
      <c r="AB992" s="231"/>
      <c r="AC992" s="63" t="e">
        <f>INT(AC991)</f>
        <v>#REF!</v>
      </c>
      <c r="AE992" s="62"/>
      <c r="AF992" s="80"/>
      <c r="AG992" s="33"/>
    </row>
    <row r="993" spans="1:64" ht="18" customHeight="1">
      <c r="B993" s="37"/>
      <c r="C993" s="38"/>
      <c r="D993" s="39"/>
      <c r="E993" s="38"/>
      <c r="F993" s="38"/>
      <c r="G993" s="202"/>
      <c r="H993" s="202"/>
      <c r="I993" s="220"/>
      <c r="J993" s="220"/>
      <c r="S993" s="220"/>
      <c r="T993" s="220"/>
      <c r="U993" s="220"/>
      <c r="X993" s="300" t="s">
        <v>192</v>
      </c>
      <c r="Y993" s="301"/>
      <c r="Z993" s="302"/>
      <c r="AA993" s="219"/>
      <c r="AB993" s="232"/>
      <c r="AC993" s="77" t="e">
        <f>ROUND((MOD(AC991,1)*4000),-2)</f>
        <v>#REF!</v>
      </c>
      <c r="AD993" s="45"/>
      <c r="AE993" s="45"/>
      <c r="AF993" s="81"/>
      <c r="AG993" s="33"/>
    </row>
    <row r="994" spans="1:64" ht="18" customHeight="1">
      <c r="B994" s="29"/>
      <c r="C994" s="30"/>
      <c r="D994" s="31"/>
      <c r="E994" s="30"/>
      <c r="F994" s="30"/>
      <c r="G994" s="220"/>
      <c r="H994" s="220"/>
      <c r="I994" s="220"/>
      <c r="J994" s="220"/>
      <c r="S994" s="220"/>
      <c r="T994" s="220"/>
      <c r="U994" s="220"/>
      <c r="Y994" s="221"/>
      <c r="Z994" s="303"/>
      <c r="AB994" s="233"/>
      <c r="AD994" s="82"/>
      <c r="AE994" s="82"/>
      <c r="AF994" s="84"/>
      <c r="AG994" s="33"/>
    </row>
    <row r="995" spans="1:64" ht="18" customHeight="1">
      <c r="B995" s="40" t="s">
        <v>79</v>
      </c>
      <c r="C995" s="41"/>
      <c r="D995" s="41"/>
      <c r="E995" s="41"/>
      <c r="AF995" s="101"/>
      <c r="AG995" s="33"/>
    </row>
    <row r="996" spans="1:64" s="10" customFormat="1" ht="18" customHeight="1">
      <c r="B996" s="237">
        <v>1</v>
      </c>
      <c r="C996" s="236">
        <v>2</v>
      </c>
      <c r="D996" s="236">
        <v>3</v>
      </c>
      <c r="E996" s="236">
        <v>4</v>
      </c>
      <c r="F996" s="670">
        <v>5</v>
      </c>
      <c r="G996" s="669">
        <v>6</v>
      </c>
      <c r="H996" s="237">
        <v>7</v>
      </c>
      <c r="I996" s="237">
        <v>8</v>
      </c>
      <c r="J996" s="670">
        <v>9</v>
      </c>
      <c r="K996" s="236">
        <v>10</v>
      </c>
      <c r="L996" s="236">
        <v>11</v>
      </c>
      <c r="M996" s="670">
        <v>12</v>
      </c>
      <c r="N996" s="669">
        <v>13</v>
      </c>
      <c r="O996" s="236">
        <v>14</v>
      </c>
      <c r="P996" s="237">
        <v>15</v>
      </c>
      <c r="Q996" s="236">
        <v>16</v>
      </c>
      <c r="R996" s="236">
        <v>17</v>
      </c>
      <c r="S996" s="236">
        <v>18</v>
      </c>
      <c r="T996" s="670">
        <v>19</v>
      </c>
      <c r="U996" s="669">
        <v>20</v>
      </c>
      <c r="V996" s="236">
        <v>21</v>
      </c>
      <c r="W996" s="237">
        <v>22</v>
      </c>
      <c r="X996" s="236">
        <v>23</v>
      </c>
      <c r="Y996" s="237">
        <v>24</v>
      </c>
      <c r="Z996" s="236">
        <v>25</v>
      </c>
      <c r="AA996" s="670">
        <v>26</v>
      </c>
      <c r="AB996" s="697">
        <v>27</v>
      </c>
      <c r="AC996" s="670">
        <v>28</v>
      </c>
      <c r="AD996" s="237">
        <v>29</v>
      </c>
      <c r="AE996" s="236">
        <v>30</v>
      </c>
      <c r="AF996" s="236">
        <v>31</v>
      </c>
      <c r="AG996" s="11"/>
      <c r="AH996" s="11"/>
      <c r="AI996" s="11"/>
      <c r="AJ996" s="11"/>
      <c r="AK996" s="11"/>
      <c r="AL996" s="11"/>
      <c r="AM996" s="11"/>
      <c r="AN996" s="11"/>
      <c r="AO996" s="11"/>
      <c r="AP996" s="11"/>
      <c r="AQ996" s="11"/>
      <c r="AR996" s="11"/>
      <c r="AS996" s="11"/>
      <c r="AT996" s="11"/>
      <c r="AU996" s="11"/>
      <c r="AV996" s="11"/>
      <c r="AW996" s="11"/>
      <c r="AX996" s="11"/>
      <c r="AY996" s="11"/>
      <c r="AZ996" s="11"/>
      <c r="BA996" s="11"/>
      <c r="BB996" s="11"/>
      <c r="BC996" s="11"/>
      <c r="BD996" s="11"/>
      <c r="BE996" s="11"/>
      <c r="BF996" s="11"/>
      <c r="BG996" s="11"/>
      <c r="BH996" s="11"/>
      <c r="BI996" s="11"/>
      <c r="BJ996" s="11"/>
      <c r="BK996" s="11"/>
      <c r="BL996" s="11"/>
    </row>
    <row r="997" spans="1:64" ht="18" customHeight="1">
      <c r="B997" s="48" t="e">
        <f>VLOOKUP(A978,#REF!,276,FALSE)</f>
        <v>#REF!</v>
      </c>
      <c r="C997" s="48" t="e">
        <f>VLOOKUP(A978,#REF!,278,FALSE)</f>
        <v>#REF!</v>
      </c>
      <c r="D997" s="48" t="e">
        <f>VLOOKUP(A978,#REF!,280,FALSE)</f>
        <v>#REF!</v>
      </c>
      <c r="E997" s="48" t="e">
        <f>VLOOKUP(A978,#REF!,282,FALSE)</f>
        <v>#REF!</v>
      </c>
      <c r="F997" s="48" t="e">
        <f>VLOOKUP(A978,#REF!,284,FALSE)</f>
        <v>#REF!</v>
      </c>
      <c r="G997" s="48" t="e">
        <f>VLOOKUP(A978,#REF!,286,FALSE)</f>
        <v>#REF!</v>
      </c>
      <c r="H997" s="48" t="e">
        <f>VLOOKUP(A978,#REF!,288,FALSE)</f>
        <v>#REF!</v>
      </c>
      <c r="I997" s="48" t="e">
        <f>VLOOKUP(A978,#REF!,290,FALSE)</f>
        <v>#REF!</v>
      </c>
      <c r="J997" s="48" t="e">
        <f>VLOOKUP(A978,#REF!,292,FALSE)</f>
        <v>#REF!</v>
      </c>
      <c r="K997" s="48" t="e">
        <f>VLOOKUP(A978,#REF!,294,FALSE)</f>
        <v>#REF!</v>
      </c>
      <c r="L997" s="48" t="e">
        <f>VLOOKUP(A978,#REF!,296,FALSE)</f>
        <v>#REF!</v>
      </c>
      <c r="M997" s="48" t="e">
        <f>VLOOKUP(A978,#REF!,298,FALSE)</f>
        <v>#REF!</v>
      </c>
      <c r="N997" s="48" t="e">
        <f>VLOOKUP(A978,#REF!,300,FALSE)</f>
        <v>#REF!</v>
      </c>
      <c r="O997" s="48" t="e">
        <f>VLOOKUP(A978,#REF!,302,FALSE)</f>
        <v>#REF!</v>
      </c>
      <c r="P997" s="48" t="e">
        <f>VLOOKUP(A978,#REF!,304,FALSE)</f>
        <v>#REF!</v>
      </c>
      <c r="Q997" s="48" t="e">
        <f>VLOOKUP(A978,#REF!,306,FALSE)</f>
        <v>#REF!</v>
      </c>
      <c r="R997" s="48" t="e">
        <f>VLOOKUP(A978,#REF!,308,FALSE)</f>
        <v>#REF!</v>
      </c>
      <c r="S997" s="48" t="e">
        <f>VLOOKUP(A978,#REF!,310,FALSE)</f>
        <v>#REF!</v>
      </c>
      <c r="T997" s="48" t="e">
        <f>VLOOKUP(A978,#REF!,312,FALSE)</f>
        <v>#REF!</v>
      </c>
      <c r="U997" s="48" t="e">
        <f>VLOOKUP(A978,#REF!,314,FALSE)</f>
        <v>#REF!</v>
      </c>
      <c r="V997" s="48" t="e">
        <f>VLOOKUP(A978,#REF!,316,FALSE)</f>
        <v>#REF!</v>
      </c>
      <c r="W997" s="48" t="e">
        <f>VLOOKUP(A978,#REF!,318,FALSE)</f>
        <v>#REF!</v>
      </c>
      <c r="X997" s="48" t="e">
        <f>VLOOKUP(A978,#REF!,320,FALSE)</f>
        <v>#REF!</v>
      </c>
      <c r="Y997" s="48" t="e">
        <f>VLOOKUP(A978,#REF!,322,FALSE)</f>
        <v>#REF!</v>
      </c>
      <c r="Z997" s="48" t="e">
        <f>VLOOKUP(A978,#REF!,324,FALSE)</f>
        <v>#REF!</v>
      </c>
      <c r="AA997" s="48" t="e">
        <f>VLOOKUP(A978,#REF!,326,FALSE)</f>
        <v>#REF!</v>
      </c>
      <c r="AB997" s="48" t="e">
        <f>VLOOKUP(A978,#REF!,328,FALSE)</f>
        <v>#REF!</v>
      </c>
      <c r="AC997" s="48" t="e">
        <f>VLOOKUP(A978,#REF!,330,FALSE)</f>
        <v>#REF!</v>
      </c>
      <c r="AD997" s="48" t="e">
        <f>VLOOKUP(A978,#REF!,332,FALSE)</f>
        <v>#REF!</v>
      </c>
      <c r="AE997" s="48" t="e">
        <f>VLOOKUP(A978,#REF!,334,FALSE)</f>
        <v>#REF!</v>
      </c>
      <c r="AF997" s="48" t="e">
        <f>VLOOKUP(A978,#REF!,336,FALSE)</f>
        <v>#REF!</v>
      </c>
      <c r="AG997" s="33"/>
    </row>
    <row r="998" spans="1:64" s="113" customFormat="1" ht="18" customHeight="1">
      <c r="B998" s="48" t="e">
        <f>VLOOKUP(A978,#REF!,53,FALSE)</f>
        <v>#REF!</v>
      </c>
      <c r="C998" s="48" t="e">
        <f>VLOOKUP(A978,#REF!,54,FALSE)</f>
        <v>#REF!</v>
      </c>
      <c r="D998" s="48" t="e">
        <f>VLOOKUP(A978,#REF!,55,FALSE)</f>
        <v>#REF!</v>
      </c>
      <c r="E998" s="48" t="e">
        <f>VLOOKUP(A978,#REF!,56,FALSE)</f>
        <v>#REF!</v>
      </c>
      <c r="F998" s="48" t="e">
        <f>VLOOKUP(A978,#REF!,57,FALSE)</f>
        <v>#REF!</v>
      </c>
      <c r="G998" s="48" t="e">
        <f>VLOOKUP(A978,#REF!,58,FALSE)</f>
        <v>#REF!</v>
      </c>
      <c r="H998" s="48" t="e">
        <f>VLOOKUP(A978,#REF!,59,FALSE)</f>
        <v>#REF!</v>
      </c>
      <c r="I998" s="48" t="e">
        <f>VLOOKUP(A978,#REF!,60,FALSE)</f>
        <v>#REF!</v>
      </c>
      <c r="J998" s="48" t="e">
        <f>VLOOKUP(A978,#REF!,61,FALSE)</f>
        <v>#REF!</v>
      </c>
      <c r="K998" s="48" t="e">
        <f>VLOOKUP(A978,#REF!,62,FALSE)</f>
        <v>#REF!</v>
      </c>
      <c r="L998" s="48" t="e">
        <f>VLOOKUP(A978,#REF!,63,FALSE)</f>
        <v>#REF!</v>
      </c>
      <c r="M998" s="48" t="e">
        <f>VLOOKUP(A978,#REF!,64,FALSE)</f>
        <v>#REF!</v>
      </c>
      <c r="N998" s="48" t="e">
        <f>VLOOKUP(A978,#REF!,65,FALSE)</f>
        <v>#REF!</v>
      </c>
      <c r="O998" s="48" t="e">
        <f>VLOOKUP(A978,#REF!,66,FALSE)</f>
        <v>#REF!</v>
      </c>
      <c r="P998" s="48" t="e">
        <f>VLOOKUP(A978,#REF!,67,FALSE)</f>
        <v>#REF!</v>
      </c>
      <c r="Q998" s="48" t="e">
        <f>VLOOKUP(A978,#REF!,68,FALSE)</f>
        <v>#REF!</v>
      </c>
      <c r="R998" s="48" t="e">
        <f>VLOOKUP(A978,#REF!,69,FALSE)</f>
        <v>#REF!</v>
      </c>
      <c r="S998" s="48" t="e">
        <f>VLOOKUP(A978,#REF!,70,FALSE)</f>
        <v>#REF!</v>
      </c>
      <c r="T998" s="48" t="e">
        <f>VLOOKUP(A978,#REF!,71,FALSE)</f>
        <v>#REF!</v>
      </c>
      <c r="U998" s="48" t="e">
        <f>VLOOKUP(A978,#REF!,72,FALSE)</f>
        <v>#REF!</v>
      </c>
      <c r="V998" s="48" t="e">
        <f>VLOOKUP(A978,#REF!,73,FALSE)</f>
        <v>#REF!</v>
      </c>
      <c r="W998" s="48" t="e">
        <f>VLOOKUP(A978,#REF!,74,FALSE)</f>
        <v>#REF!</v>
      </c>
      <c r="X998" s="48" t="e">
        <f>VLOOKUP(A978,#REF!,75,FALSE)</f>
        <v>#REF!</v>
      </c>
      <c r="Y998" s="48" t="e">
        <f>VLOOKUP(A978,#REF!,76,FALSE)</f>
        <v>#REF!</v>
      </c>
      <c r="Z998" s="48" t="e">
        <f>VLOOKUP(A978,#REF!,77,FALSE)</f>
        <v>#REF!</v>
      </c>
      <c r="AA998" s="48" t="e">
        <f>VLOOKUP(A978,#REF!,78,FALSE)</f>
        <v>#REF!</v>
      </c>
      <c r="AB998" s="48" t="e">
        <f>VLOOKUP(A978,#REF!,79,FALSE)</f>
        <v>#REF!</v>
      </c>
      <c r="AC998" s="48" t="e">
        <f>VLOOKUP(A978,#REF!,80,FALSE)</f>
        <v>#REF!</v>
      </c>
      <c r="AD998" s="48" t="e">
        <f>VLOOKUP(A978,#REF!,81,FALSE)</f>
        <v>#REF!</v>
      </c>
      <c r="AE998" s="48" t="e">
        <f>VLOOKUP(A978,#REF!,82,FALSE)</f>
        <v>#REF!</v>
      </c>
      <c r="AF998" s="48" t="e">
        <f>VLOOKUP(A978,#REF!,83,FALSE)</f>
        <v>#REF!</v>
      </c>
      <c r="AG998" s="114"/>
      <c r="AH998" s="114"/>
      <c r="AI998" s="114"/>
      <c r="AJ998" s="114"/>
      <c r="AK998" s="114"/>
      <c r="AL998" s="114"/>
      <c r="AM998" s="114"/>
      <c r="AN998" s="114"/>
      <c r="AO998" s="114"/>
      <c r="AP998" s="114"/>
      <c r="AQ998" s="114"/>
      <c r="AR998" s="114"/>
      <c r="AS998" s="114"/>
      <c r="AT998" s="114"/>
      <c r="AU998" s="114"/>
      <c r="AV998" s="114"/>
      <c r="AW998" s="114"/>
      <c r="AX998" s="114"/>
      <c r="AY998" s="114"/>
      <c r="AZ998" s="114"/>
      <c r="BA998" s="114"/>
      <c r="BB998" s="114"/>
      <c r="BC998" s="114"/>
      <c r="BD998" s="114"/>
      <c r="BE998" s="114"/>
      <c r="BF998" s="114"/>
      <c r="BG998" s="114"/>
      <c r="BH998" s="114"/>
      <c r="BI998" s="114"/>
      <c r="BJ998" s="114"/>
      <c r="BK998" s="114"/>
      <c r="BL998" s="114"/>
    </row>
    <row r="999" spans="1:64" ht="18" customHeight="1">
      <c r="B999" s="48" t="e">
        <f>VLOOKUP(A978,#REF!,277,FALSE)</f>
        <v>#REF!</v>
      </c>
      <c r="C999" s="48" t="e">
        <f>VLOOKUP(A978,#REF!,279,FALSE)</f>
        <v>#REF!</v>
      </c>
      <c r="D999" s="48" t="e">
        <f>VLOOKUP(A978,#REF!,281,FALSE)</f>
        <v>#REF!</v>
      </c>
      <c r="E999" s="48" t="e">
        <f>VLOOKUP(A978,#REF!,283,FALSE)</f>
        <v>#REF!</v>
      </c>
      <c r="F999" s="48" t="e">
        <f>VLOOKUP(A978,#REF!,285,FALSE)</f>
        <v>#REF!</v>
      </c>
      <c r="G999" s="48" t="e">
        <f>VLOOKUP(A978,#REF!,287,FALSE)</f>
        <v>#REF!</v>
      </c>
      <c r="H999" s="48" t="e">
        <f>VLOOKUP(A978,#REF!,289,FALSE)</f>
        <v>#REF!</v>
      </c>
      <c r="I999" s="48" t="e">
        <f>VLOOKUP(A978,#REF!,291,FALSE)</f>
        <v>#REF!</v>
      </c>
      <c r="J999" s="48" t="e">
        <f>VLOOKUP(A978,#REF!,293,FALSE)</f>
        <v>#REF!</v>
      </c>
      <c r="K999" s="48" t="e">
        <f>VLOOKUP(A978,#REF!,295,FALSE)</f>
        <v>#REF!</v>
      </c>
      <c r="L999" s="48" t="e">
        <f>VLOOKUP(A978,#REF!,297,FALSE)</f>
        <v>#REF!</v>
      </c>
      <c r="M999" s="48" t="e">
        <f>VLOOKUP(A978,#REF!,299,FALSE)</f>
        <v>#REF!</v>
      </c>
      <c r="N999" s="48" t="e">
        <f>VLOOKUP(A978,#REF!,301,FALSE)</f>
        <v>#REF!</v>
      </c>
      <c r="O999" s="48" t="e">
        <f>VLOOKUP(A978,#REF!,303,FALSE)</f>
        <v>#REF!</v>
      </c>
      <c r="P999" s="48" t="e">
        <f>VLOOKUP(A978,#REF!,305,FALSE)</f>
        <v>#REF!</v>
      </c>
      <c r="Q999" s="48" t="e">
        <f>VLOOKUP(A978,#REF!,307,FALSE)</f>
        <v>#REF!</v>
      </c>
      <c r="R999" s="48" t="e">
        <f>VLOOKUP(A978,#REF!,309,FALSE)</f>
        <v>#REF!</v>
      </c>
      <c r="S999" s="48" t="e">
        <f>VLOOKUP(A978,#REF!,311,FALSE)</f>
        <v>#REF!</v>
      </c>
      <c r="T999" s="48" t="e">
        <f>VLOOKUP(A978,#REF!,313,FALSE)</f>
        <v>#REF!</v>
      </c>
      <c r="U999" s="48" t="e">
        <f>VLOOKUP(A978,#REF!,315,FALSE)</f>
        <v>#REF!</v>
      </c>
      <c r="V999" s="48" t="e">
        <f>VLOOKUP(A978,#REF!,317,FALSE)</f>
        <v>#REF!</v>
      </c>
      <c r="W999" s="48" t="e">
        <f>VLOOKUP(A978,#REF!,319,FALSE)</f>
        <v>#REF!</v>
      </c>
      <c r="X999" s="48" t="e">
        <f>VLOOKUP(A978,#REF!,321,FALSE)</f>
        <v>#REF!</v>
      </c>
      <c r="Y999" s="48" t="e">
        <f>VLOOKUP(A978,#REF!,323,FALSE)</f>
        <v>#REF!</v>
      </c>
      <c r="Z999" s="48" t="e">
        <f>VLOOKUP(A978,#REF!,325,FALSE)</f>
        <v>#REF!</v>
      </c>
      <c r="AA999" s="48" t="e">
        <f>VLOOKUP(A978,#REF!,327,FALSE)</f>
        <v>#REF!</v>
      </c>
      <c r="AB999" s="48" t="e">
        <f>VLOOKUP(A978,#REF!,329,FALSE)</f>
        <v>#REF!</v>
      </c>
      <c r="AC999" s="48" t="e">
        <f>VLOOKUP(A978,#REF!,331,FALSE)</f>
        <v>#REF!</v>
      </c>
      <c r="AD999" s="48" t="e">
        <f>VLOOKUP(A978,#REF!,333,FALSE)</f>
        <v>#REF!</v>
      </c>
      <c r="AE999" s="48" t="e">
        <f>VLOOKUP(A978,#REF!,335,FALSE)</f>
        <v>#REF!</v>
      </c>
      <c r="AF999" s="48" t="e">
        <f>VLOOKUP(A978,#REF!,337,FALSE)</f>
        <v>#REF!</v>
      </c>
      <c r="AG999" s="33"/>
    </row>
    <row r="1000" spans="1:64" s="140" customFormat="1" ht="18" customHeight="1">
      <c r="B1000" s="980"/>
      <c r="C1000" s="980"/>
      <c r="D1000" s="980"/>
      <c r="E1000" s="980"/>
      <c r="F1000" s="980"/>
      <c r="G1000" s="980"/>
      <c r="H1000" s="980"/>
      <c r="I1000" s="980"/>
      <c r="J1000" s="980"/>
      <c r="K1000" s="980"/>
      <c r="L1000" s="980"/>
      <c r="M1000" s="980"/>
      <c r="N1000" s="980"/>
      <c r="O1000" s="980"/>
      <c r="P1000" s="980"/>
      <c r="Q1000" s="980"/>
      <c r="R1000" s="980"/>
      <c r="S1000" s="980"/>
      <c r="T1000" s="980"/>
      <c r="U1000" s="980"/>
      <c r="V1000" s="980"/>
      <c r="W1000" s="980"/>
      <c r="X1000" s="980"/>
      <c r="Y1000" s="980"/>
      <c r="Z1000" s="980"/>
      <c r="AA1000" s="980"/>
      <c r="AB1000" s="980"/>
      <c r="AC1000" s="980"/>
      <c r="AD1000" s="980"/>
      <c r="AE1000" s="980"/>
      <c r="AF1000" s="980"/>
      <c r="AG1000" s="33"/>
      <c r="AH1000" s="33"/>
      <c r="AI1000" s="33"/>
      <c r="AJ1000" s="33"/>
      <c r="AK1000" s="33"/>
      <c r="AL1000" s="33"/>
      <c r="AM1000" s="33"/>
      <c r="AN1000" s="33"/>
      <c r="AO1000" s="33"/>
      <c r="AP1000" s="33"/>
      <c r="AQ1000" s="33"/>
      <c r="AR1000" s="33"/>
      <c r="AS1000" s="33"/>
      <c r="AT1000" s="33"/>
      <c r="AU1000" s="33"/>
      <c r="AV1000" s="33"/>
      <c r="AW1000" s="33"/>
      <c r="AX1000" s="33"/>
      <c r="AY1000" s="33"/>
      <c r="AZ1000" s="33"/>
      <c r="BA1000" s="33"/>
      <c r="BB1000" s="33"/>
      <c r="BC1000" s="33"/>
      <c r="BD1000" s="33"/>
      <c r="BE1000" s="33"/>
      <c r="BF1000" s="33"/>
      <c r="BG1000" s="33"/>
      <c r="BH1000" s="33"/>
      <c r="BI1000" s="33"/>
      <c r="BJ1000" s="33"/>
      <c r="BK1000" s="33"/>
      <c r="BL1000" s="33"/>
    </row>
    <row r="1001" spans="1:64" ht="18" customHeight="1">
      <c r="B1001" s="880" t="s">
        <v>826</v>
      </c>
      <c r="C1001" s="880"/>
      <c r="D1001" s="880"/>
      <c r="E1001" s="880"/>
      <c r="F1001" s="880"/>
      <c r="G1001" s="880"/>
      <c r="H1001" s="880"/>
      <c r="I1001" s="880"/>
      <c r="J1001" s="880"/>
      <c r="K1001" s="880"/>
      <c r="L1001" s="880"/>
      <c r="M1001" s="880"/>
      <c r="N1001" s="880"/>
      <c r="O1001" s="880"/>
      <c r="P1001" s="880"/>
      <c r="Q1001" s="880"/>
      <c r="R1001" s="880"/>
      <c r="S1001" s="880"/>
      <c r="T1001" s="880"/>
      <c r="U1001" s="880"/>
      <c r="V1001" s="880"/>
      <c r="W1001" s="880"/>
      <c r="X1001" s="880"/>
      <c r="Y1001" s="880"/>
      <c r="Z1001" s="880"/>
      <c r="AA1001" s="880"/>
      <c r="AB1001" s="880"/>
      <c r="AC1001" s="880"/>
      <c r="AD1001" s="880"/>
      <c r="AE1001" s="880"/>
      <c r="AF1001" s="880"/>
      <c r="AG1001" s="33"/>
    </row>
    <row r="1002" spans="1:64" ht="18" customHeight="1">
      <c r="B1002" s="15" t="s">
        <v>80</v>
      </c>
      <c r="C1002" s="16"/>
      <c r="D1002" s="16"/>
      <c r="E1002" s="16"/>
      <c r="F1002" s="16"/>
      <c r="G1002" s="216"/>
      <c r="H1002" s="201"/>
      <c r="I1002" s="201"/>
      <c r="J1002" s="201"/>
      <c r="K1002" s="202"/>
      <c r="L1002" s="201"/>
      <c r="M1002" s="201"/>
      <c r="N1002" s="201"/>
      <c r="O1002" s="270"/>
      <c r="P1002" s="270"/>
      <c r="Q1002" s="201"/>
      <c r="R1002" s="201"/>
      <c r="S1002" s="201"/>
      <c r="T1002" s="201"/>
      <c r="U1002" s="201"/>
      <c r="V1002" s="201"/>
      <c r="W1002" s="270"/>
      <c r="X1002" s="984" t="str">
        <f>X977</f>
        <v>វិច្ឆិកា ឆ្នាំ ២០២៣</v>
      </c>
      <c r="Y1002" s="985"/>
      <c r="Z1002" s="985"/>
      <c r="AA1002" s="985"/>
      <c r="AB1002" s="985"/>
      <c r="AC1002" s="985"/>
      <c r="AD1002" s="985"/>
      <c r="AE1002" s="985"/>
      <c r="AF1002" s="986"/>
      <c r="AG1002" s="33"/>
    </row>
    <row r="1003" spans="1:64" ht="18" customHeight="1">
      <c r="A1003" s="140" t="e">
        <f>#REF!</f>
        <v>#REF!</v>
      </c>
      <c r="B1003" s="20" t="s">
        <v>176</v>
      </c>
      <c r="C1003" s="3"/>
      <c r="D1003" s="3"/>
      <c r="E1003" s="3"/>
      <c r="F1003" s="3"/>
      <c r="G1003" s="217"/>
      <c r="H1003" s="271"/>
      <c r="I1003" s="217"/>
      <c r="J1003" s="271"/>
      <c r="K1003" s="991" t="e">
        <f>VLOOKUP(A1003,'Payroll master 总表'!B:AY,3,FALSE)</f>
        <v>#REF!</v>
      </c>
      <c r="L1003" s="992"/>
      <c r="M1003" s="992"/>
      <c r="N1003" s="993"/>
      <c r="O1003" s="272" t="s">
        <v>183</v>
      </c>
      <c r="P1003" s="273"/>
      <c r="Q1003" s="203"/>
      <c r="R1003" s="203"/>
      <c r="S1003" s="203"/>
      <c r="T1003" s="994" t="e">
        <f>#REF!</f>
        <v>#REF!</v>
      </c>
      <c r="U1003" s="994"/>
      <c r="V1003" s="217"/>
      <c r="W1003" s="274"/>
      <c r="X1003" s="275" t="s">
        <v>279</v>
      </c>
      <c r="Y1003" s="203"/>
      <c r="Z1003" s="203"/>
      <c r="AA1003" s="203"/>
      <c r="AB1003" s="227"/>
      <c r="AC1003" s="75"/>
      <c r="AD1003" s="139" t="e">
        <f>VLOOKUP(A1003,'Payroll master 总表'!B:AY,39,FALSE)</f>
        <v>#REF!</v>
      </c>
      <c r="AE1003" s="23" t="s">
        <v>82</v>
      </c>
      <c r="AF1003" s="244"/>
      <c r="AG1003" s="33"/>
    </row>
    <row r="1004" spans="1:64" ht="18" customHeight="1">
      <c r="B1004" s="55" t="s">
        <v>177</v>
      </c>
      <c r="C1004" s="28"/>
      <c r="D1004" s="28"/>
      <c r="E1004" s="28"/>
      <c r="F1004" s="21"/>
      <c r="G1004" s="206"/>
      <c r="H1004" s="206"/>
      <c r="I1004" s="206"/>
      <c r="J1004" s="206"/>
      <c r="K1004" s="995" t="e">
        <f>VLOOKUP(A1003,'Payroll master 总表'!B:AY,1,FALSE)</f>
        <v>#REF!</v>
      </c>
      <c r="L1004" s="996"/>
      <c r="M1004" s="206"/>
      <c r="N1004" s="208"/>
      <c r="O1004" s="276" t="s">
        <v>184</v>
      </c>
      <c r="P1004" s="273"/>
      <c r="Q1004" s="218"/>
      <c r="R1004" s="218"/>
      <c r="S1004" s="218"/>
      <c r="U1004" s="222" t="e">
        <f>VLOOKUP(A1003,'Payroll master 总表'!B:AY,15,FALSE)</f>
        <v>#REF!</v>
      </c>
      <c r="V1004" s="222"/>
      <c r="W1004" s="208"/>
      <c r="X1004" s="278" t="s">
        <v>187</v>
      </c>
      <c r="Y1004" s="218"/>
      <c r="Z1004" s="218"/>
      <c r="AA1004" s="218"/>
      <c r="AB1004" s="209"/>
      <c r="AC1004" s="26"/>
      <c r="AD1004" s="139" t="e">
        <f>VLOOKUP(A1003,'Payroll master 总表'!B:AY,35,FALSE)</f>
        <v>#REF!</v>
      </c>
      <c r="AE1004" s="23" t="s">
        <v>82</v>
      </c>
      <c r="AF1004" s="103"/>
      <c r="AG1004" s="33"/>
    </row>
    <row r="1005" spans="1:64" ht="18" customHeight="1">
      <c r="B1005" s="24" t="s">
        <v>178</v>
      </c>
      <c r="C1005" s="22"/>
      <c r="D1005" s="25"/>
      <c r="E1005" s="21"/>
      <c r="F1005" s="21"/>
      <c r="G1005" s="206"/>
      <c r="H1005" s="206"/>
      <c r="I1005" s="206"/>
      <c r="J1005" s="206"/>
      <c r="K1005" s="995" t="e">
        <f>VLOOKUP(A1003,'Payroll master 总表'!B:AY,5,FALSE)</f>
        <v>#REF!</v>
      </c>
      <c r="L1005" s="996"/>
      <c r="M1005" s="206"/>
      <c r="N1005" s="208"/>
      <c r="O1005" s="205" t="s">
        <v>198</v>
      </c>
      <c r="P1005" s="273"/>
      <c r="Q1005" s="218"/>
      <c r="R1005" s="218"/>
      <c r="S1005" s="218"/>
      <c r="T1005" s="206"/>
      <c r="U1005" s="997" t="e">
        <f>VLOOKUP(A1003,'Payroll master 总表'!B:AY,8,FALSE)</f>
        <v>#REF!</v>
      </c>
      <c r="V1005" s="997"/>
      <c r="W1005" s="998"/>
      <c r="X1005" s="278" t="s">
        <v>185</v>
      </c>
      <c r="Y1005" s="218"/>
      <c r="Z1005" s="218"/>
      <c r="AA1005" s="218"/>
      <c r="AB1005" s="209"/>
      <c r="AC1005" s="26"/>
      <c r="AD1005" s="139" t="e">
        <f>VLOOKUP(A1003,'Payroll master 总表'!B:AY,34,FALSE)</f>
        <v>#REF!</v>
      </c>
      <c r="AE1005" s="23" t="s">
        <v>82</v>
      </c>
      <c r="AF1005" s="103"/>
      <c r="AG1005" s="33"/>
    </row>
    <row r="1006" spans="1:64" ht="18" customHeight="1">
      <c r="B1006" s="58"/>
      <c r="C1006" s="28"/>
      <c r="D1006" s="28"/>
      <c r="E1006" s="28"/>
      <c r="F1006" s="28"/>
      <c r="G1006" s="206"/>
      <c r="H1006" s="206"/>
      <c r="I1006" s="206"/>
      <c r="J1006" s="206"/>
      <c r="K1006" s="280"/>
      <c r="L1006" s="281" t="s">
        <v>76</v>
      </c>
      <c r="M1006" s="206"/>
      <c r="N1006" s="208"/>
      <c r="O1006" s="278" t="s">
        <v>199</v>
      </c>
      <c r="P1006" s="273"/>
      <c r="Q1006" s="218"/>
      <c r="R1006" s="218"/>
      <c r="S1006" s="218"/>
      <c r="T1006" s="218"/>
      <c r="U1006" s="218"/>
      <c r="V1006" s="218"/>
      <c r="W1006" s="230"/>
      <c r="X1006" s="278" t="s">
        <v>753</v>
      </c>
      <c r="Y1006" s="218"/>
      <c r="Z1006" s="218"/>
      <c r="AA1006" s="218"/>
      <c r="AB1006" s="209"/>
      <c r="AC1006" s="26"/>
      <c r="AD1006" s="139" t="e">
        <f>VLOOKUP(A1003,'Payroll master 总表'!B:AY,33,FALSE)</f>
        <v>#REF!</v>
      </c>
      <c r="AE1006" s="23" t="s">
        <v>82</v>
      </c>
      <c r="AF1006" s="103"/>
      <c r="AG1006" s="33"/>
    </row>
    <row r="1007" spans="1:64" ht="18" customHeight="1">
      <c r="B1007" s="54" t="s">
        <v>196</v>
      </c>
      <c r="C1007" s="28"/>
      <c r="D1007" s="28"/>
      <c r="E1007" s="28"/>
      <c r="F1007" s="28"/>
      <c r="G1007" s="206"/>
      <c r="H1007" s="206"/>
      <c r="I1007" s="206"/>
      <c r="J1007" s="206"/>
      <c r="K1007" s="280"/>
      <c r="L1007" s="282" t="e">
        <f>VLOOKUP(A1003,'Payroll master 总表'!B:AY,18,FALSE)</f>
        <v>#REF!</v>
      </c>
      <c r="M1007" s="206"/>
      <c r="N1007" s="208"/>
      <c r="O1007" s="283"/>
      <c r="P1007" s="273"/>
      <c r="Q1007" s="223"/>
      <c r="R1007" s="987" t="e">
        <f>U1004/26*L1007</f>
        <v>#REF!</v>
      </c>
      <c r="S1007" s="987"/>
      <c r="T1007" s="284" t="s">
        <v>82</v>
      </c>
      <c r="U1007" s="223"/>
      <c r="V1007" s="223"/>
      <c r="W1007" s="285"/>
      <c r="X1007" s="278" t="s">
        <v>186</v>
      </c>
      <c r="Y1007" s="218"/>
      <c r="Z1007" s="218"/>
      <c r="AA1007" s="218"/>
      <c r="AB1007" s="209"/>
      <c r="AC1007" s="26"/>
      <c r="AD1007" s="139" t="e">
        <f>VLOOKUP(A1003,'Payroll master 总表'!B:AY,37,FALSE)+'Payroll master 总表'!AM48</f>
        <v>#REF!</v>
      </c>
      <c r="AE1007" s="23" t="s">
        <v>82</v>
      </c>
      <c r="AF1007" s="103"/>
      <c r="AG1007" s="33"/>
    </row>
    <row r="1008" spans="1:64" ht="18" customHeight="1">
      <c r="B1008" s="27" t="s">
        <v>528</v>
      </c>
      <c r="C1008" s="28"/>
      <c r="D1008" s="28"/>
      <c r="E1008" s="28"/>
      <c r="F1008" s="28"/>
      <c r="G1008" s="206"/>
      <c r="H1008" s="206"/>
      <c r="I1008" s="206"/>
      <c r="J1008" s="206"/>
      <c r="K1008" s="280"/>
      <c r="L1008" s="282" t="e">
        <f>VLOOKUP(A1003,'Payroll master 总表'!B:AY,21,FALSE)</f>
        <v>#REF!</v>
      </c>
      <c r="M1008" s="206"/>
      <c r="N1008" s="208"/>
      <c r="O1008" s="283"/>
      <c r="P1008" s="273"/>
      <c r="Q1008" s="223"/>
      <c r="R1008" s="987" t="e">
        <f>VLOOKUP(A1003,'Payroll master 总表'!B:AY,29,FALSE)</f>
        <v>#REF!</v>
      </c>
      <c r="S1008" s="987"/>
      <c r="T1008" s="284" t="s">
        <v>82</v>
      </c>
      <c r="U1008" s="223"/>
      <c r="V1008" s="223"/>
      <c r="W1008" s="285"/>
      <c r="X1008" s="278" t="s">
        <v>455</v>
      </c>
      <c r="Y1008" s="218"/>
      <c r="Z1008" s="218"/>
      <c r="AA1008" s="218"/>
      <c r="AB1008" s="209"/>
      <c r="AC1008" s="26"/>
      <c r="AD1008" s="139" t="e">
        <f>VLOOKUP(A1003,'Payroll master 总表'!B:AY,32,FALSE)</f>
        <v>#REF!</v>
      </c>
      <c r="AE1008" s="23" t="s">
        <v>82</v>
      </c>
      <c r="AF1008" s="103"/>
      <c r="AG1008" s="33"/>
    </row>
    <row r="1009" spans="2:64" ht="18" customHeight="1">
      <c r="B1009" s="58" t="s">
        <v>534</v>
      </c>
      <c r="C1009" s="28"/>
      <c r="D1009" s="28"/>
      <c r="E1009" s="28"/>
      <c r="F1009" s="28"/>
      <c r="G1009" s="206"/>
      <c r="H1009" s="206"/>
      <c r="I1009" s="206"/>
      <c r="J1009" s="206"/>
      <c r="K1009" s="280"/>
      <c r="L1009" s="282" t="e">
        <f>VLOOKUP(A1003,'Payroll master 总表'!B:AY,20,FALSE)</f>
        <v>#REF!</v>
      </c>
      <c r="M1009" s="206"/>
      <c r="N1009" s="208"/>
      <c r="O1009" s="283"/>
      <c r="P1009" s="273"/>
      <c r="Q1009" s="223"/>
      <c r="R1009" s="987" t="e">
        <f>VLOOKUP(A1003,'Payroll master 总表'!B:AY,27,FALSE)</f>
        <v>#REF!</v>
      </c>
      <c r="S1009" s="987"/>
      <c r="T1009" s="284" t="s">
        <v>82</v>
      </c>
      <c r="U1009" s="223"/>
      <c r="V1009" s="223"/>
      <c r="W1009" s="285"/>
      <c r="X1009" s="278" t="s">
        <v>189</v>
      </c>
      <c r="Y1009" s="218"/>
      <c r="Z1009" s="218"/>
      <c r="AA1009" s="218"/>
      <c r="AB1009" s="209"/>
      <c r="AC1009" s="26"/>
      <c r="AD1009" s="139" t="e">
        <f>VLOOKUP(A1003,'Payroll master 总表'!B:AY,31,FALSE)</f>
        <v>#REF!</v>
      </c>
      <c r="AE1009" s="23" t="s">
        <v>82</v>
      </c>
      <c r="AF1009" s="103"/>
      <c r="AG1009" s="33"/>
    </row>
    <row r="1010" spans="2:64" ht="18" customHeight="1">
      <c r="B1010" s="58" t="s">
        <v>195</v>
      </c>
      <c r="C1010" s="28"/>
      <c r="D1010" s="28"/>
      <c r="E1010" s="28"/>
      <c r="F1010" s="28"/>
      <c r="G1010" s="206"/>
      <c r="H1010" s="206"/>
      <c r="I1010" s="206"/>
      <c r="J1010" s="206"/>
      <c r="K1010" s="280"/>
      <c r="L1010" s="282" t="e">
        <f>VLOOKUP(A1003,'Payroll master 总表'!B:AY,17,FALSE)</f>
        <v>#REF!</v>
      </c>
      <c r="M1010" s="206"/>
      <c r="N1010" s="208"/>
      <c r="O1010" s="283"/>
      <c r="P1010" s="273"/>
      <c r="Q1010" s="223"/>
      <c r="R1010" s="987" t="e">
        <f>U1004/26*L1010</f>
        <v>#REF!</v>
      </c>
      <c r="S1010" s="987"/>
      <c r="T1010" s="284" t="s">
        <v>82</v>
      </c>
      <c r="U1010" s="223"/>
      <c r="V1010" s="223"/>
      <c r="W1010" s="285"/>
      <c r="X1010" s="278" t="s">
        <v>188</v>
      </c>
      <c r="Y1010" s="218"/>
      <c r="Z1010" s="218"/>
      <c r="AA1010" s="218"/>
      <c r="AB1010" s="209"/>
      <c r="AC1010" s="26"/>
      <c r="AD1010" s="139" t="e">
        <f>VLOOKUP(A1003,'Payroll master 总表'!B:AY,36,FALSE)</f>
        <v>#REF!</v>
      </c>
      <c r="AE1010" s="23" t="s">
        <v>82</v>
      </c>
      <c r="AF1010" s="103"/>
      <c r="AG1010" s="33"/>
    </row>
    <row r="1011" spans="2:64" ht="18" customHeight="1">
      <c r="B1011" s="27" t="s">
        <v>179</v>
      </c>
      <c r="C1011" s="28"/>
      <c r="D1011" s="28"/>
      <c r="E1011" s="28"/>
      <c r="F1011" s="28"/>
      <c r="G1011" s="218"/>
      <c r="H1011" s="218"/>
      <c r="I1011" s="218"/>
      <c r="J1011" s="206"/>
      <c r="K1011" s="280"/>
      <c r="L1011" s="286"/>
      <c r="M1011" s="206"/>
      <c r="N1011" s="208"/>
      <c r="O1011" s="283"/>
      <c r="P1011" s="273"/>
      <c r="Q1011" s="223"/>
      <c r="R1011" s="987" t="e">
        <f>SUM(R1007:S1010)</f>
        <v>#REF!</v>
      </c>
      <c r="S1011" s="987"/>
      <c r="T1011" s="284" t="s">
        <v>82</v>
      </c>
      <c r="U1011" s="223"/>
      <c r="V1011" s="223"/>
      <c r="W1011" s="285"/>
      <c r="X1011" s="278" t="s">
        <v>190</v>
      </c>
      <c r="Y1011" s="218"/>
      <c r="Z1011" s="218"/>
      <c r="AA1011" s="218"/>
      <c r="AB1011" s="209"/>
      <c r="AC1011" s="988" t="e">
        <f>R1011+R1013+R1014+R1015+AD1003+AD1004+AD1005+AD1006+AD1007+AD1008+AD1009+AD1010</f>
        <v>#REF!</v>
      </c>
      <c r="AD1011" s="989"/>
      <c r="AF1011" s="103"/>
      <c r="AG1011" s="33"/>
    </row>
    <row r="1012" spans="2:64" ht="18" customHeight="1">
      <c r="B1012" s="58" t="s">
        <v>197</v>
      </c>
      <c r="C1012" s="28"/>
      <c r="D1012" s="28"/>
      <c r="E1012" s="28"/>
      <c r="F1012" s="28"/>
      <c r="G1012" s="206"/>
      <c r="H1012" s="206"/>
      <c r="I1012" s="206"/>
      <c r="J1012" s="206"/>
      <c r="K1012" s="280"/>
      <c r="L1012" s="287" t="s">
        <v>77</v>
      </c>
      <c r="M1012" s="288"/>
      <c r="N1012" s="211"/>
      <c r="O1012" s="278" t="s">
        <v>199</v>
      </c>
      <c r="P1012" s="210"/>
      <c r="Q1012" s="210"/>
      <c r="R1012" s="210"/>
      <c r="S1012" s="210"/>
      <c r="T1012" s="210"/>
      <c r="U1012" s="210"/>
      <c r="V1012" s="210"/>
      <c r="W1012" s="289"/>
      <c r="X1012" s="278" t="s">
        <v>433</v>
      </c>
      <c r="Y1012" s="218"/>
      <c r="Z1012" s="230"/>
      <c r="AA1012" s="290"/>
      <c r="AB1012" s="228"/>
      <c r="AC1012" s="135" t="e">
        <f>VLOOKUP(A1003,'Payroll master 总表'!B:AY,45,FALSE)</f>
        <v>#REF!</v>
      </c>
      <c r="AE1012" s="61"/>
      <c r="AF1012" s="245"/>
      <c r="AG1012" s="33"/>
    </row>
    <row r="1013" spans="2:64" ht="18" customHeight="1">
      <c r="B1013" s="58" t="s">
        <v>180</v>
      </c>
      <c r="C1013" s="28"/>
      <c r="D1013" s="28"/>
      <c r="E1013" s="28"/>
      <c r="F1013" s="28"/>
      <c r="G1013" s="206"/>
      <c r="H1013" s="206"/>
      <c r="I1013" s="206"/>
      <c r="J1013" s="206"/>
      <c r="K1013" s="280"/>
      <c r="L1013" s="282" t="e">
        <f>VLOOKUP(A1003,'Payroll master 总表'!B:AY,19,FALSE)</f>
        <v>#REF!</v>
      </c>
      <c r="M1013" s="206"/>
      <c r="N1013" s="208"/>
      <c r="O1013" s="283"/>
      <c r="P1013" s="273"/>
      <c r="Q1013" s="224"/>
      <c r="R1013" s="990" t="e">
        <f>VLOOKUP(A1003,'Payroll master 总表'!B:AY,26,FALSE)</f>
        <v>#REF!</v>
      </c>
      <c r="S1013" s="990"/>
      <c r="T1013" s="224" t="s">
        <v>82</v>
      </c>
      <c r="U1013" s="224"/>
      <c r="V1013" s="224"/>
      <c r="W1013" s="228"/>
      <c r="X1013" s="278" t="s">
        <v>861</v>
      </c>
      <c r="Y1013" s="218"/>
      <c r="Z1013" s="230"/>
      <c r="AB1013" s="224"/>
      <c r="AD1013" s="57"/>
      <c r="AE1013" s="999" t="e">
        <f>VLOOKUP(A1003,'Payroll master 总表'!B:AY,42,FALSE)</f>
        <v>#REF!</v>
      </c>
      <c r="AF1013" s="1000"/>
      <c r="AG1013" s="33"/>
    </row>
    <row r="1014" spans="2:64" ht="18" customHeight="1">
      <c r="B1014" s="58" t="s">
        <v>181</v>
      </c>
      <c r="C1014" s="28"/>
      <c r="D1014" s="28"/>
      <c r="E1014" s="28"/>
      <c r="F1014" s="28"/>
      <c r="G1014" s="206"/>
      <c r="H1014" s="206"/>
      <c r="I1014" s="206"/>
      <c r="J1014" s="206"/>
      <c r="K1014" s="280"/>
      <c r="L1014" s="282" t="e">
        <f>VLOOKUP(A1003,'Payroll master 总表'!B:AY,22,FALSE)</f>
        <v>#REF!</v>
      </c>
      <c r="M1014" s="206"/>
      <c r="N1014" s="208"/>
      <c r="O1014" s="283"/>
      <c r="P1014" s="273"/>
      <c r="Q1014" s="224"/>
      <c r="R1014" s="990" t="e">
        <f>VLOOKUP(A1003,'Payroll master 总表'!B:AY,28,FALSE)</f>
        <v>#REF!</v>
      </c>
      <c r="S1014" s="990"/>
      <c r="T1014" s="224" t="s">
        <v>82</v>
      </c>
      <c r="U1014" s="224"/>
      <c r="V1014" s="224"/>
      <c r="W1014" s="228"/>
      <c r="X1014" s="291" t="s">
        <v>244</v>
      </c>
      <c r="Y1014" s="218"/>
      <c r="Z1014" s="218"/>
      <c r="AA1014" s="230"/>
      <c r="AB1014" s="229"/>
      <c r="AC1014" s="76"/>
      <c r="AD1014" s="57" t="e">
        <f>VLOOKUP(A1003,'Payroll master 总表'!B:AY,44,FALSE)</f>
        <v>#REF!</v>
      </c>
      <c r="AE1014" s="541"/>
      <c r="AF1014" s="542"/>
      <c r="AG1014" s="33"/>
    </row>
    <row r="1015" spans="2:64" ht="18" customHeight="1">
      <c r="B1015" s="59" t="s">
        <v>182</v>
      </c>
      <c r="C1015" s="56"/>
      <c r="D1015" s="56"/>
      <c r="E1015" s="56"/>
      <c r="F1015" s="56"/>
      <c r="G1015" s="219"/>
      <c r="H1015" s="219"/>
      <c r="I1015" s="219"/>
      <c r="J1015" s="219"/>
      <c r="K1015" s="292"/>
      <c r="L1015" s="293" t="e">
        <f>VLOOKUP(A1003,'Payroll master 总表'!B:AY,23,FALSE)</f>
        <v>#REF!</v>
      </c>
      <c r="M1015" s="219"/>
      <c r="N1015" s="212"/>
      <c r="O1015" s="294"/>
      <c r="P1015" s="295"/>
      <c r="Q1015" s="225"/>
      <c r="R1015" s="981" t="e">
        <f>VLOOKUP(A1003,'Payroll master 总表'!B:AY,30,FALSE)</f>
        <v>#REF!</v>
      </c>
      <c r="S1015" s="981"/>
      <c r="T1015" s="225" t="s">
        <v>82</v>
      </c>
      <c r="U1015" s="225"/>
      <c r="V1015" s="225"/>
      <c r="W1015" s="225"/>
      <c r="X1015" s="278" t="s">
        <v>194</v>
      </c>
      <c r="Y1015" s="218"/>
      <c r="Z1015" s="218"/>
      <c r="AA1015" s="218"/>
      <c r="AB1015" s="230"/>
      <c r="AC1015" s="26"/>
      <c r="AD1015" s="57" t="e">
        <f>AE1013+AD1014</f>
        <v>#REF!</v>
      </c>
      <c r="AE1015" s="49"/>
      <c r="AF1015" s="73"/>
      <c r="AG1015" s="33"/>
    </row>
    <row r="1016" spans="2:64" ht="18" customHeight="1">
      <c r="B1016" s="29"/>
      <c r="C1016" s="30"/>
      <c r="D1016" s="31"/>
      <c r="E1016" s="30"/>
      <c r="F1016" s="32"/>
      <c r="G1016" s="220"/>
      <c r="H1016" s="220"/>
      <c r="I1016" s="220"/>
      <c r="J1016" s="220"/>
      <c r="S1016" s="220"/>
      <c r="T1016" s="220"/>
      <c r="U1016" s="220"/>
      <c r="X1016" s="297" t="s">
        <v>191</v>
      </c>
      <c r="Y1016" s="218"/>
      <c r="Z1016" s="218"/>
      <c r="AA1016" s="218"/>
      <c r="AB1016" s="230"/>
      <c r="AC1016" s="982" t="e">
        <f>ROUND((AC1011-AD1015-AC1012),2)</f>
        <v>#REF!</v>
      </c>
      <c r="AD1016" s="983"/>
      <c r="AE1016" s="49"/>
      <c r="AF1016" s="73"/>
      <c r="AG1016" s="33"/>
    </row>
    <row r="1017" spans="2:64" ht="18" customHeight="1">
      <c r="B1017" s="35" t="s">
        <v>78</v>
      </c>
      <c r="C1017" s="36"/>
      <c r="D1017" s="36"/>
      <c r="E1017" s="36"/>
      <c r="F1017" s="36"/>
      <c r="G1017" s="221"/>
      <c r="H1017" s="221"/>
      <c r="I1017" s="220"/>
      <c r="J1017" s="220"/>
      <c r="S1017" s="220"/>
      <c r="T1017" s="220"/>
      <c r="U1017" s="220"/>
      <c r="X1017" s="298" t="s">
        <v>432</v>
      </c>
      <c r="Y1017" s="299"/>
      <c r="Z1017" s="280"/>
      <c r="AA1017" s="206"/>
      <c r="AB1017" s="231"/>
      <c r="AC1017" s="63" t="e">
        <f>INT(AC1016)</f>
        <v>#REF!</v>
      </c>
      <c r="AE1017" s="62"/>
      <c r="AF1017" s="80"/>
      <c r="AG1017" s="33"/>
    </row>
    <row r="1018" spans="2:64" ht="18" customHeight="1">
      <c r="B1018" s="37"/>
      <c r="C1018" s="38"/>
      <c r="D1018" s="39"/>
      <c r="E1018" s="38"/>
      <c r="F1018" s="38"/>
      <c r="G1018" s="202"/>
      <c r="H1018" s="202"/>
      <c r="I1018" s="220"/>
      <c r="J1018" s="220"/>
      <c r="S1018" s="220"/>
      <c r="T1018" s="220"/>
      <c r="U1018" s="220"/>
      <c r="X1018" s="300" t="s">
        <v>192</v>
      </c>
      <c r="Y1018" s="301"/>
      <c r="Z1018" s="302"/>
      <c r="AA1018" s="219"/>
      <c r="AB1018" s="232"/>
      <c r="AC1018" s="77" t="e">
        <f>ROUND((MOD(AC1016,1)*4000),-2)</f>
        <v>#REF!</v>
      </c>
      <c r="AD1018" s="45"/>
      <c r="AE1018" s="45"/>
      <c r="AF1018" s="81"/>
      <c r="AG1018" s="33"/>
    </row>
    <row r="1019" spans="2:64" ht="18" customHeight="1">
      <c r="B1019" s="29"/>
      <c r="C1019" s="30"/>
      <c r="D1019" s="31"/>
      <c r="E1019" s="30"/>
      <c r="F1019" s="30"/>
      <c r="G1019" s="220"/>
      <c r="H1019" s="220"/>
      <c r="I1019" s="220"/>
      <c r="J1019" s="220"/>
      <c r="S1019" s="220"/>
      <c r="T1019" s="220"/>
      <c r="U1019" s="220"/>
      <c r="Y1019" s="221"/>
      <c r="Z1019" s="303"/>
      <c r="AB1019" s="233"/>
      <c r="AD1019" s="82"/>
      <c r="AE1019" s="82"/>
      <c r="AF1019" s="84"/>
      <c r="AG1019" s="33"/>
    </row>
    <row r="1020" spans="2:64" ht="18" customHeight="1">
      <c r="B1020" s="40" t="s">
        <v>79</v>
      </c>
      <c r="C1020" s="41"/>
      <c r="D1020" s="41"/>
      <c r="E1020" s="41"/>
      <c r="AF1020" s="101"/>
      <c r="AG1020" s="33"/>
    </row>
    <row r="1021" spans="2:64" s="10" customFormat="1" ht="18" customHeight="1">
      <c r="B1021" s="237">
        <v>1</v>
      </c>
      <c r="C1021" s="236">
        <v>2</v>
      </c>
      <c r="D1021" s="236">
        <v>3</v>
      </c>
      <c r="E1021" s="236">
        <v>4</v>
      </c>
      <c r="F1021" s="670">
        <v>5</v>
      </c>
      <c r="G1021" s="669">
        <v>6</v>
      </c>
      <c r="H1021" s="237">
        <v>7</v>
      </c>
      <c r="I1021" s="237">
        <v>8</v>
      </c>
      <c r="J1021" s="670">
        <v>9</v>
      </c>
      <c r="K1021" s="236">
        <v>10</v>
      </c>
      <c r="L1021" s="236">
        <v>11</v>
      </c>
      <c r="M1021" s="670">
        <v>12</v>
      </c>
      <c r="N1021" s="669">
        <v>13</v>
      </c>
      <c r="O1021" s="236">
        <v>14</v>
      </c>
      <c r="P1021" s="237">
        <v>15</v>
      </c>
      <c r="Q1021" s="236">
        <v>16</v>
      </c>
      <c r="R1021" s="236">
        <v>17</v>
      </c>
      <c r="S1021" s="236">
        <v>18</v>
      </c>
      <c r="T1021" s="670">
        <v>19</v>
      </c>
      <c r="U1021" s="669">
        <v>20</v>
      </c>
      <c r="V1021" s="236">
        <v>21</v>
      </c>
      <c r="W1021" s="237">
        <v>22</v>
      </c>
      <c r="X1021" s="236">
        <v>23</v>
      </c>
      <c r="Y1021" s="237">
        <v>24</v>
      </c>
      <c r="Z1021" s="236">
        <v>25</v>
      </c>
      <c r="AA1021" s="670">
        <v>26</v>
      </c>
      <c r="AB1021" s="697">
        <v>27</v>
      </c>
      <c r="AC1021" s="670">
        <v>28</v>
      </c>
      <c r="AD1021" s="237">
        <v>29</v>
      </c>
      <c r="AE1021" s="236">
        <v>30</v>
      </c>
      <c r="AF1021" s="236">
        <v>31</v>
      </c>
      <c r="AG1021" s="11"/>
      <c r="AH1021" s="11"/>
      <c r="AI1021" s="11"/>
      <c r="AJ1021" s="11"/>
      <c r="AK1021" s="11"/>
      <c r="AL1021" s="11"/>
      <c r="AM1021" s="11"/>
      <c r="AN1021" s="11"/>
      <c r="AO1021" s="11"/>
      <c r="AP1021" s="11"/>
      <c r="AQ1021" s="11"/>
      <c r="AR1021" s="11"/>
      <c r="AS1021" s="11"/>
      <c r="AT1021" s="11"/>
      <c r="AU1021" s="11"/>
      <c r="AV1021" s="11"/>
      <c r="AW1021" s="11"/>
      <c r="AX1021" s="11"/>
      <c r="AY1021" s="11"/>
      <c r="AZ1021" s="11"/>
      <c r="BA1021" s="11"/>
      <c r="BB1021" s="11"/>
      <c r="BC1021" s="11"/>
      <c r="BD1021" s="11"/>
      <c r="BE1021" s="11"/>
      <c r="BF1021" s="11"/>
      <c r="BG1021" s="11"/>
      <c r="BH1021" s="11"/>
      <c r="BI1021" s="11"/>
      <c r="BJ1021" s="11"/>
      <c r="BK1021" s="11"/>
      <c r="BL1021" s="11"/>
    </row>
    <row r="1022" spans="2:64" ht="18" customHeight="1">
      <c r="B1022" s="48" t="e">
        <f>VLOOKUP(A1003,#REF!,276,FALSE)</f>
        <v>#REF!</v>
      </c>
      <c r="C1022" s="48" t="e">
        <f>VLOOKUP(A1003,#REF!,278,FALSE)</f>
        <v>#REF!</v>
      </c>
      <c r="D1022" s="48" t="e">
        <f>VLOOKUP(A1003,#REF!,280,FALSE)</f>
        <v>#REF!</v>
      </c>
      <c r="E1022" s="48" t="e">
        <f>VLOOKUP(A1003,#REF!,282,FALSE)</f>
        <v>#REF!</v>
      </c>
      <c r="F1022" s="48" t="e">
        <f>VLOOKUP(A1003,#REF!,284,FALSE)</f>
        <v>#REF!</v>
      </c>
      <c r="G1022" s="48" t="e">
        <f>VLOOKUP(A1003,#REF!,286,FALSE)</f>
        <v>#REF!</v>
      </c>
      <c r="H1022" s="48" t="e">
        <f>VLOOKUP(A1003,#REF!,288,FALSE)</f>
        <v>#REF!</v>
      </c>
      <c r="I1022" s="48" t="e">
        <f>VLOOKUP(A1003,#REF!,290,FALSE)</f>
        <v>#REF!</v>
      </c>
      <c r="J1022" s="48" t="e">
        <f>VLOOKUP(A1003,#REF!,292,FALSE)</f>
        <v>#REF!</v>
      </c>
      <c r="K1022" s="48" t="e">
        <f>VLOOKUP(A1003,#REF!,294,FALSE)</f>
        <v>#REF!</v>
      </c>
      <c r="L1022" s="48" t="e">
        <f>VLOOKUP(A1003,#REF!,296,FALSE)</f>
        <v>#REF!</v>
      </c>
      <c r="M1022" s="48" t="e">
        <f>VLOOKUP(A1003,#REF!,298,FALSE)</f>
        <v>#REF!</v>
      </c>
      <c r="N1022" s="48" t="e">
        <f>VLOOKUP(A1003,#REF!,300,FALSE)</f>
        <v>#REF!</v>
      </c>
      <c r="O1022" s="48" t="e">
        <f>VLOOKUP(A1003,#REF!,302,FALSE)</f>
        <v>#REF!</v>
      </c>
      <c r="P1022" s="48" t="e">
        <f>VLOOKUP(A1003,#REF!,304,FALSE)</f>
        <v>#REF!</v>
      </c>
      <c r="Q1022" s="48" t="e">
        <f>VLOOKUP(A1003,#REF!,306,FALSE)</f>
        <v>#REF!</v>
      </c>
      <c r="R1022" s="48" t="e">
        <f>VLOOKUP(A1003,#REF!,308,FALSE)</f>
        <v>#REF!</v>
      </c>
      <c r="S1022" s="48" t="e">
        <f>VLOOKUP(A1003,#REF!,310,FALSE)</f>
        <v>#REF!</v>
      </c>
      <c r="T1022" s="48" t="e">
        <f>VLOOKUP(A1003,#REF!,312,FALSE)</f>
        <v>#REF!</v>
      </c>
      <c r="U1022" s="48" t="e">
        <f>VLOOKUP(A1003,#REF!,314,FALSE)</f>
        <v>#REF!</v>
      </c>
      <c r="V1022" s="48" t="e">
        <f>VLOOKUP(A1003,#REF!,316,FALSE)</f>
        <v>#REF!</v>
      </c>
      <c r="W1022" s="48" t="e">
        <f>VLOOKUP(A1003,#REF!,318,FALSE)</f>
        <v>#REF!</v>
      </c>
      <c r="X1022" s="48" t="e">
        <f>VLOOKUP(A1003,#REF!,320,FALSE)</f>
        <v>#REF!</v>
      </c>
      <c r="Y1022" s="48" t="e">
        <f>VLOOKUP(A1003,#REF!,322,FALSE)</f>
        <v>#REF!</v>
      </c>
      <c r="Z1022" s="48" t="e">
        <f>VLOOKUP(A1003,#REF!,324,FALSE)</f>
        <v>#REF!</v>
      </c>
      <c r="AA1022" s="48" t="e">
        <f>VLOOKUP(A1003,#REF!,326,FALSE)</f>
        <v>#REF!</v>
      </c>
      <c r="AB1022" s="48" t="e">
        <f>VLOOKUP(A1003,#REF!,328,FALSE)</f>
        <v>#REF!</v>
      </c>
      <c r="AC1022" s="48" t="e">
        <f>VLOOKUP(A1003,#REF!,330,FALSE)</f>
        <v>#REF!</v>
      </c>
      <c r="AD1022" s="48" t="e">
        <f>VLOOKUP(A1003,#REF!,332,FALSE)</f>
        <v>#REF!</v>
      </c>
      <c r="AE1022" s="48" t="e">
        <f>VLOOKUP(A1003,#REF!,334,FALSE)</f>
        <v>#REF!</v>
      </c>
      <c r="AF1022" s="48" t="e">
        <f>VLOOKUP(A1003,#REF!,336,FALSE)</f>
        <v>#REF!</v>
      </c>
      <c r="AG1022" s="33"/>
    </row>
    <row r="1023" spans="2:64" s="113" customFormat="1" ht="18" customHeight="1">
      <c r="B1023" s="48" t="e">
        <f>VLOOKUP(A1003,#REF!,53,FALSE)</f>
        <v>#REF!</v>
      </c>
      <c r="C1023" s="48" t="e">
        <f>VLOOKUP(A1003,#REF!,54,FALSE)</f>
        <v>#REF!</v>
      </c>
      <c r="D1023" s="48" t="e">
        <f>VLOOKUP(A1003,#REF!,55,FALSE)</f>
        <v>#REF!</v>
      </c>
      <c r="E1023" s="48" t="e">
        <f>VLOOKUP(A1003,#REF!,56,FALSE)</f>
        <v>#REF!</v>
      </c>
      <c r="F1023" s="48" t="e">
        <f>VLOOKUP(A1003,#REF!,57,FALSE)</f>
        <v>#REF!</v>
      </c>
      <c r="G1023" s="48" t="e">
        <f>VLOOKUP(A1003,#REF!,58,FALSE)</f>
        <v>#REF!</v>
      </c>
      <c r="H1023" s="48" t="e">
        <f>VLOOKUP(A1003,#REF!,59,FALSE)</f>
        <v>#REF!</v>
      </c>
      <c r="I1023" s="48" t="e">
        <f>VLOOKUP(A1003,#REF!,60,FALSE)</f>
        <v>#REF!</v>
      </c>
      <c r="J1023" s="48" t="e">
        <f>VLOOKUP(A1003,#REF!,61,FALSE)</f>
        <v>#REF!</v>
      </c>
      <c r="K1023" s="48" t="e">
        <f>VLOOKUP(A1003,#REF!,62,FALSE)</f>
        <v>#REF!</v>
      </c>
      <c r="L1023" s="48" t="e">
        <f>VLOOKUP(A1003,#REF!,63,FALSE)</f>
        <v>#REF!</v>
      </c>
      <c r="M1023" s="48" t="e">
        <f>VLOOKUP(A1003,#REF!,64,FALSE)</f>
        <v>#REF!</v>
      </c>
      <c r="N1023" s="48" t="e">
        <f>VLOOKUP(A1003,#REF!,65,FALSE)</f>
        <v>#REF!</v>
      </c>
      <c r="O1023" s="48" t="e">
        <f>VLOOKUP(A1003,#REF!,66,FALSE)</f>
        <v>#REF!</v>
      </c>
      <c r="P1023" s="48" t="e">
        <f>VLOOKUP(A1003,#REF!,67,FALSE)</f>
        <v>#REF!</v>
      </c>
      <c r="Q1023" s="48" t="e">
        <f>VLOOKUP(A1003,#REF!,68,FALSE)</f>
        <v>#REF!</v>
      </c>
      <c r="R1023" s="48" t="e">
        <f>VLOOKUP(A1003,#REF!,69,FALSE)</f>
        <v>#REF!</v>
      </c>
      <c r="S1023" s="48" t="e">
        <f>VLOOKUP(A1003,#REF!,70,FALSE)</f>
        <v>#REF!</v>
      </c>
      <c r="T1023" s="48" t="e">
        <f>VLOOKUP(A1003,#REF!,71,FALSE)</f>
        <v>#REF!</v>
      </c>
      <c r="U1023" s="48" t="e">
        <f>VLOOKUP(A1003,#REF!,72,FALSE)</f>
        <v>#REF!</v>
      </c>
      <c r="V1023" s="48" t="e">
        <f>VLOOKUP(A1003,#REF!,73,FALSE)</f>
        <v>#REF!</v>
      </c>
      <c r="W1023" s="48" t="e">
        <f>VLOOKUP(A1003,#REF!,74,FALSE)</f>
        <v>#REF!</v>
      </c>
      <c r="X1023" s="48" t="e">
        <f>VLOOKUP(A1003,#REF!,75,FALSE)</f>
        <v>#REF!</v>
      </c>
      <c r="Y1023" s="48" t="e">
        <f>VLOOKUP(A1003,#REF!,76,FALSE)</f>
        <v>#REF!</v>
      </c>
      <c r="Z1023" s="48" t="e">
        <f>VLOOKUP(A1003,#REF!,77,FALSE)</f>
        <v>#REF!</v>
      </c>
      <c r="AA1023" s="48" t="e">
        <f>VLOOKUP(A1003,#REF!,78,FALSE)</f>
        <v>#REF!</v>
      </c>
      <c r="AB1023" s="48" t="e">
        <f>VLOOKUP(A1003,#REF!,79,FALSE)</f>
        <v>#REF!</v>
      </c>
      <c r="AC1023" s="48" t="e">
        <f>VLOOKUP(A1003,#REF!,80,FALSE)</f>
        <v>#REF!</v>
      </c>
      <c r="AD1023" s="48" t="e">
        <f>VLOOKUP(A1003,#REF!,81,FALSE)</f>
        <v>#REF!</v>
      </c>
      <c r="AE1023" s="48" t="e">
        <f>VLOOKUP(A1003,#REF!,82,FALSE)</f>
        <v>#REF!</v>
      </c>
      <c r="AF1023" s="48" t="e">
        <f>VLOOKUP(A1003,#REF!,83,FALSE)</f>
        <v>#REF!</v>
      </c>
      <c r="AG1023" s="114"/>
      <c r="AH1023" s="114"/>
      <c r="AI1023" s="114"/>
      <c r="AJ1023" s="114"/>
      <c r="AK1023" s="114"/>
      <c r="AL1023" s="114"/>
      <c r="AM1023" s="114"/>
      <c r="AN1023" s="114"/>
      <c r="AO1023" s="114"/>
      <c r="AP1023" s="114"/>
      <c r="AQ1023" s="114"/>
      <c r="AR1023" s="114"/>
      <c r="AS1023" s="114"/>
      <c r="AT1023" s="114"/>
      <c r="AU1023" s="114"/>
      <c r="AV1023" s="114"/>
      <c r="AW1023" s="114"/>
      <c r="AX1023" s="114"/>
      <c r="AY1023" s="114"/>
      <c r="AZ1023" s="114"/>
      <c r="BA1023" s="114"/>
      <c r="BB1023" s="114"/>
      <c r="BC1023" s="114"/>
      <c r="BD1023" s="114"/>
      <c r="BE1023" s="114"/>
      <c r="BF1023" s="114"/>
      <c r="BG1023" s="114"/>
      <c r="BH1023" s="114"/>
      <c r="BI1023" s="114"/>
      <c r="BJ1023" s="114"/>
      <c r="BK1023" s="114"/>
      <c r="BL1023" s="114"/>
    </row>
    <row r="1024" spans="2:64" ht="18" customHeight="1">
      <c r="B1024" s="48" t="e">
        <f>VLOOKUP(A1003,#REF!,277,FALSE)</f>
        <v>#REF!</v>
      </c>
      <c r="C1024" s="48" t="e">
        <f>VLOOKUP(A1003,#REF!,279,FALSE)</f>
        <v>#REF!</v>
      </c>
      <c r="D1024" s="48" t="e">
        <f>VLOOKUP(A1003,#REF!,281,FALSE)</f>
        <v>#REF!</v>
      </c>
      <c r="E1024" s="48" t="e">
        <f>VLOOKUP(A1003,#REF!,283,FALSE)</f>
        <v>#REF!</v>
      </c>
      <c r="F1024" s="48" t="e">
        <f>VLOOKUP(A1003,#REF!,285,FALSE)</f>
        <v>#REF!</v>
      </c>
      <c r="G1024" s="48" t="e">
        <f>VLOOKUP(A1003,#REF!,287,FALSE)</f>
        <v>#REF!</v>
      </c>
      <c r="H1024" s="48" t="e">
        <f>VLOOKUP(A1003,#REF!,289,FALSE)</f>
        <v>#REF!</v>
      </c>
      <c r="I1024" s="48" t="e">
        <f>VLOOKUP(A1003,#REF!,291,FALSE)</f>
        <v>#REF!</v>
      </c>
      <c r="J1024" s="48" t="e">
        <f>VLOOKUP(A1003,#REF!,293,FALSE)</f>
        <v>#REF!</v>
      </c>
      <c r="K1024" s="48" t="e">
        <f>VLOOKUP(A1003,#REF!,295,FALSE)</f>
        <v>#REF!</v>
      </c>
      <c r="L1024" s="48" t="e">
        <f>VLOOKUP(A1003,#REF!,297,FALSE)</f>
        <v>#REF!</v>
      </c>
      <c r="M1024" s="48" t="e">
        <f>VLOOKUP(A1003,#REF!,299,FALSE)</f>
        <v>#REF!</v>
      </c>
      <c r="N1024" s="48" t="e">
        <f>VLOOKUP(A1003,#REF!,301,FALSE)</f>
        <v>#REF!</v>
      </c>
      <c r="O1024" s="48" t="e">
        <f>VLOOKUP(A1003,#REF!,303,FALSE)</f>
        <v>#REF!</v>
      </c>
      <c r="P1024" s="48" t="e">
        <f>VLOOKUP(A1003,#REF!,305,FALSE)</f>
        <v>#REF!</v>
      </c>
      <c r="Q1024" s="48" t="e">
        <f>VLOOKUP(A1003,#REF!,307,FALSE)</f>
        <v>#REF!</v>
      </c>
      <c r="R1024" s="48" t="e">
        <f>VLOOKUP(A1003,#REF!,309,FALSE)</f>
        <v>#REF!</v>
      </c>
      <c r="S1024" s="48" t="e">
        <f>VLOOKUP(A1003,#REF!,311,FALSE)</f>
        <v>#REF!</v>
      </c>
      <c r="T1024" s="48" t="e">
        <f>VLOOKUP(A1003,#REF!,313,FALSE)</f>
        <v>#REF!</v>
      </c>
      <c r="U1024" s="48" t="e">
        <f>VLOOKUP(A1003,#REF!,315,FALSE)</f>
        <v>#REF!</v>
      </c>
      <c r="V1024" s="48" t="e">
        <f>VLOOKUP(A1003,#REF!,317,FALSE)</f>
        <v>#REF!</v>
      </c>
      <c r="W1024" s="48" t="e">
        <f>VLOOKUP(A1003,#REF!,319,FALSE)</f>
        <v>#REF!</v>
      </c>
      <c r="X1024" s="48" t="e">
        <f>VLOOKUP(A1003,#REF!,321,FALSE)</f>
        <v>#REF!</v>
      </c>
      <c r="Y1024" s="48" t="e">
        <f>VLOOKUP(A1003,#REF!,323,FALSE)</f>
        <v>#REF!</v>
      </c>
      <c r="Z1024" s="48" t="e">
        <f>VLOOKUP(A1003,#REF!,325,FALSE)</f>
        <v>#REF!</v>
      </c>
      <c r="AA1024" s="48" t="e">
        <f>VLOOKUP(A1003,#REF!,327,FALSE)</f>
        <v>#REF!</v>
      </c>
      <c r="AB1024" s="48" t="e">
        <f>VLOOKUP(A1003,#REF!,329,FALSE)</f>
        <v>#REF!</v>
      </c>
      <c r="AC1024" s="48" t="e">
        <f>VLOOKUP(A1003,#REF!,331,FALSE)</f>
        <v>#REF!</v>
      </c>
      <c r="AD1024" s="48" t="e">
        <f>VLOOKUP(A1003,#REF!,333,FALSE)</f>
        <v>#REF!</v>
      </c>
      <c r="AE1024" s="48" t="e">
        <f>VLOOKUP(A1003,#REF!,335,FALSE)</f>
        <v>#REF!</v>
      </c>
      <c r="AF1024" s="48" t="e">
        <f>VLOOKUP(A1003,#REF!,337,FALSE)</f>
        <v>#REF!</v>
      </c>
      <c r="AG1024" s="33"/>
    </row>
    <row r="1025" spans="1:64" s="140" customFormat="1" ht="18" customHeight="1">
      <c r="B1025" s="980"/>
      <c r="C1025" s="980"/>
      <c r="D1025" s="980"/>
      <c r="E1025" s="980"/>
      <c r="F1025" s="980"/>
      <c r="G1025" s="980"/>
      <c r="H1025" s="980"/>
      <c r="I1025" s="980"/>
      <c r="J1025" s="980"/>
      <c r="K1025" s="980"/>
      <c r="L1025" s="980"/>
      <c r="M1025" s="980"/>
      <c r="N1025" s="980"/>
      <c r="O1025" s="980"/>
      <c r="P1025" s="980"/>
      <c r="Q1025" s="980"/>
      <c r="R1025" s="980"/>
      <c r="S1025" s="980"/>
      <c r="T1025" s="980"/>
      <c r="U1025" s="980"/>
      <c r="V1025" s="980"/>
      <c r="W1025" s="980"/>
      <c r="X1025" s="980"/>
      <c r="Y1025" s="980"/>
      <c r="Z1025" s="980"/>
      <c r="AA1025" s="980"/>
      <c r="AB1025" s="980"/>
      <c r="AC1025" s="980"/>
      <c r="AD1025" s="980"/>
      <c r="AE1025" s="980"/>
      <c r="AF1025" s="980"/>
      <c r="AH1025" s="33"/>
      <c r="AI1025" s="33"/>
      <c r="AJ1025" s="33"/>
      <c r="AK1025" s="33"/>
      <c r="AL1025" s="33"/>
      <c r="AM1025" s="33"/>
      <c r="AN1025" s="33"/>
      <c r="AO1025" s="33"/>
      <c r="AP1025" s="33"/>
      <c r="AQ1025" s="33"/>
      <c r="AR1025" s="33"/>
      <c r="AS1025" s="33"/>
      <c r="AT1025" s="33"/>
      <c r="AU1025" s="33"/>
      <c r="AV1025" s="33"/>
      <c r="AW1025" s="33"/>
      <c r="AX1025" s="33"/>
      <c r="AY1025" s="33"/>
      <c r="AZ1025" s="33"/>
      <c r="BA1025" s="33"/>
      <c r="BB1025" s="33"/>
      <c r="BC1025" s="33"/>
      <c r="BD1025" s="33"/>
      <c r="BE1025" s="33"/>
      <c r="BF1025" s="33"/>
      <c r="BG1025" s="33"/>
      <c r="BH1025" s="33"/>
      <c r="BI1025" s="33"/>
      <c r="BJ1025" s="33"/>
      <c r="BK1025" s="33"/>
      <c r="BL1025" s="33"/>
    </row>
    <row r="1026" spans="1:64" ht="18" customHeight="1">
      <c r="B1026" s="880" t="s">
        <v>826</v>
      </c>
      <c r="C1026" s="880"/>
      <c r="D1026" s="880"/>
      <c r="E1026" s="880"/>
      <c r="F1026" s="880"/>
      <c r="G1026" s="880"/>
      <c r="H1026" s="880"/>
      <c r="I1026" s="880"/>
      <c r="J1026" s="880"/>
      <c r="K1026" s="880"/>
      <c r="L1026" s="880"/>
      <c r="M1026" s="880"/>
      <c r="N1026" s="880"/>
      <c r="O1026" s="880"/>
      <c r="P1026" s="880"/>
      <c r="Q1026" s="880"/>
      <c r="R1026" s="880"/>
      <c r="S1026" s="880"/>
      <c r="T1026" s="880"/>
      <c r="U1026" s="880"/>
      <c r="V1026" s="880"/>
      <c r="W1026" s="880"/>
      <c r="X1026" s="880"/>
      <c r="Y1026" s="880"/>
      <c r="Z1026" s="880"/>
      <c r="AA1026" s="880"/>
      <c r="AB1026" s="880"/>
      <c r="AC1026" s="880"/>
      <c r="AD1026" s="880"/>
      <c r="AE1026" s="880"/>
      <c r="AF1026" s="880"/>
      <c r="AG1026" s="33"/>
    </row>
    <row r="1027" spans="1:64" ht="18" customHeight="1">
      <c r="B1027" s="15" t="s">
        <v>80</v>
      </c>
      <c r="C1027" s="16"/>
      <c r="D1027" s="16"/>
      <c r="E1027" s="16"/>
      <c r="F1027" s="16"/>
      <c r="G1027" s="216"/>
      <c r="H1027" s="201"/>
      <c r="I1027" s="201"/>
      <c r="J1027" s="201"/>
      <c r="K1027" s="202"/>
      <c r="L1027" s="201"/>
      <c r="M1027" s="201"/>
      <c r="N1027" s="201"/>
      <c r="O1027" s="270"/>
      <c r="P1027" s="270"/>
      <c r="Q1027" s="201"/>
      <c r="R1027" s="201"/>
      <c r="S1027" s="201"/>
      <c r="T1027" s="201"/>
      <c r="U1027" s="201"/>
      <c r="V1027" s="201"/>
      <c r="W1027" s="270"/>
      <c r="X1027" s="984" t="str">
        <f>X1002</f>
        <v>វិច្ឆិកា ឆ្នាំ ២០២៣</v>
      </c>
      <c r="Y1027" s="985"/>
      <c r="Z1027" s="985"/>
      <c r="AA1027" s="985"/>
      <c r="AB1027" s="985"/>
      <c r="AC1027" s="985"/>
      <c r="AD1027" s="985"/>
      <c r="AE1027" s="985"/>
      <c r="AF1027" s="986"/>
      <c r="AG1027" s="33"/>
    </row>
    <row r="1028" spans="1:64" ht="18" customHeight="1">
      <c r="A1028" s="140" t="e">
        <f>#REF!</f>
        <v>#REF!</v>
      </c>
      <c r="B1028" s="20" t="s">
        <v>176</v>
      </c>
      <c r="C1028" s="3"/>
      <c r="D1028" s="3"/>
      <c r="E1028" s="3"/>
      <c r="F1028" s="3"/>
      <c r="G1028" s="217"/>
      <c r="H1028" s="271"/>
      <c r="I1028" s="217"/>
      <c r="J1028" s="271"/>
      <c r="K1028" s="991" t="e">
        <f>VLOOKUP(A1028,'Payroll master 总表'!B:AY,3,FALSE)</f>
        <v>#REF!</v>
      </c>
      <c r="L1028" s="992"/>
      <c r="M1028" s="992"/>
      <c r="N1028" s="993"/>
      <c r="O1028" s="272" t="s">
        <v>183</v>
      </c>
      <c r="P1028" s="273"/>
      <c r="Q1028" s="203"/>
      <c r="R1028" s="203"/>
      <c r="S1028" s="203"/>
      <c r="T1028" s="994" t="e">
        <f>#REF!</f>
        <v>#REF!</v>
      </c>
      <c r="U1028" s="994"/>
      <c r="V1028" s="217"/>
      <c r="W1028" s="274"/>
      <c r="X1028" s="275" t="s">
        <v>279</v>
      </c>
      <c r="Y1028" s="203"/>
      <c r="Z1028" s="203"/>
      <c r="AA1028" s="203"/>
      <c r="AB1028" s="227"/>
      <c r="AC1028" s="75"/>
      <c r="AD1028" s="139" t="e">
        <f>VLOOKUP(A1028,'Payroll master 总表'!B:AY,39,FALSE)</f>
        <v>#REF!</v>
      </c>
      <c r="AE1028" s="23" t="s">
        <v>82</v>
      </c>
      <c r="AF1028" s="244"/>
      <c r="AG1028" s="33"/>
    </row>
    <row r="1029" spans="1:64" ht="18" customHeight="1">
      <c r="B1029" s="55" t="s">
        <v>177</v>
      </c>
      <c r="C1029" s="28"/>
      <c r="D1029" s="28"/>
      <c r="E1029" s="28"/>
      <c r="F1029" s="21"/>
      <c r="G1029" s="206"/>
      <c r="H1029" s="206"/>
      <c r="I1029" s="206"/>
      <c r="J1029" s="206"/>
      <c r="K1029" s="995" t="e">
        <f>VLOOKUP(A1028,'Payroll master 总表'!B:AY,1,FALSE)</f>
        <v>#REF!</v>
      </c>
      <c r="L1029" s="996"/>
      <c r="M1029" s="206"/>
      <c r="N1029" s="208"/>
      <c r="O1029" s="276" t="s">
        <v>184</v>
      </c>
      <c r="P1029" s="273"/>
      <c r="Q1029" s="218"/>
      <c r="R1029" s="218"/>
      <c r="S1029" s="218"/>
      <c r="U1029" s="222" t="e">
        <f>VLOOKUP(A1028,'Payroll master 总表'!B:AY,15,FALSE)</f>
        <v>#REF!</v>
      </c>
      <c r="V1029" s="222"/>
      <c r="W1029" s="208"/>
      <c r="X1029" s="278" t="s">
        <v>187</v>
      </c>
      <c r="Y1029" s="218"/>
      <c r="Z1029" s="218"/>
      <c r="AA1029" s="218"/>
      <c r="AB1029" s="209"/>
      <c r="AC1029" s="26"/>
      <c r="AD1029" s="139" t="e">
        <f>VLOOKUP(A1028,'Payroll master 总表'!B:AY,35,FALSE)</f>
        <v>#REF!</v>
      </c>
      <c r="AE1029" s="23" t="s">
        <v>82</v>
      </c>
      <c r="AF1029" s="103"/>
      <c r="AG1029" s="33"/>
    </row>
    <row r="1030" spans="1:64" ht="18" customHeight="1">
      <c r="B1030" s="24" t="s">
        <v>178</v>
      </c>
      <c r="C1030" s="22"/>
      <c r="D1030" s="25"/>
      <c r="E1030" s="21"/>
      <c r="F1030" s="21"/>
      <c r="G1030" s="206"/>
      <c r="H1030" s="206"/>
      <c r="I1030" s="206"/>
      <c r="J1030" s="206"/>
      <c r="K1030" s="995" t="e">
        <f>VLOOKUP(A1028,'Payroll master 总表'!B:AY,5,FALSE)</f>
        <v>#REF!</v>
      </c>
      <c r="L1030" s="996"/>
      <c r="M1030" s="206"/>
      <c r="N1030" s="208"/>
      <c r="O1030" s="205" t="s">
        <v>198</v>
      </c>
      <c r="P1030" s="273"/>
      <c r="Q1030" s="218"/>
      <c r="R1030" s="218"/>
      <c r="S1030" s="218"/>
      <c r="T1030" s="206"/>
      <c r="U1030" s="997" t="e">
        <f>VLOOKUP(A1028,'Payroll master 总表'!B:AY,8,FALSE)</f>
        <v>#REF!</v>
      </c>
      <c r="V1030" s="997"/>
      <c r="W1030" s="998"/>
      <c r="X1030" s="278" t="s">
        <v>185</v>
      </c>
      <c r="Y1030" s="218"/>
      <c r="Z1030" s="218"/>
      <c r="AA1030" s="218"/>
      <c r="AB1030" s="209"/>
      <c r="AC1030" s="26"/>
      <c r="AD1030" s="139" t="e">
        <f>VLOOKUP(A1028,'Payroll master 总表'!B:AY,34,FALSE)</f>
        <v>#REF!</v>
      </c>
      <c r="AE1030" s="23" t="s">
        <v>82</v>
      </c>
      <c r="AF1030" s="103"/>
      <c r="AG1030" s="33"/>
    </row>
    <row r="1031" spans="1:64" ht="18" customHeight="1">
      <c r="B1031" s="58"/>
      <c r="C1031" s="28"/>
      <c r="D1031" s="28"/>
      <c r="E1031" s="28"/>
      <c r="F1031" s="28"/>
      <c r="G1031" s="206"/>
      <c r="H1031" s="206"/>
      <c r="I1031" s="206"/>
      <c r="J1031" s="206"/>
      <c r="K1031" s="280"/>
      <c r="L1031" s="281" t="s">
        <v>76</v>
      </c>
      <c r="M1031" s="206"/>
      <c r="N1031" s="208"/>
      <c r="O1031" s="278" t="s">
        <v>199</v>
      </c>
      <c r="P1031" s="273"/>
      <c r="Q1031" s="218"/>
      <c r="R1031" s="218"/>
      <c r="S1031" s="218"/>
      <c r="T1031" s="218"/>
      <c r="U1031" s="218"/>
      <c r="V1031" s="218"/>
      <c r="W1031" s="230"/>
      <c r="X1031" s="278" t="s">
        <v>753</v>
      </c>
      <c r="Y1031" s="218"/>
      <c r="Z1031" s="218"/>
      <c r="AA1031" s="218"/>
      <c r="AB1031" s="209"/>
      <c r="AC1031" s="26"/>
      <c r="AD1031" s="139" t="e">
        <f>VLOOKUP(A1028,'Payroll master 总表'!B:AY,33,FALSE)</f>
        <v>#REF!</v>
      </c>
      <c r="AE1031" s="23" t="s">
        <v>82</v>
      </c>
      <c r="AF1031" s="103"/>
      <c r="AG1031" s="33"/>
    </row>
    <row r="1032" spans="1:64" ht="18" customHeight="1">
      <c r="B1032" s="54" t="s">
        <v>196</v>
      </c>
      <c r="C1032" s="28"/>
      <c r="D1032" s="28"/>
      <c r="E1032" s="28"/>
      <c r="F1032" s="28"/>
      <c r="G1032" s="206"/>
      <c r="H1032" s="206"/>
      <c r="I1032" s="206"/>
      <c r="J1032" s="206"/>
      <c r="K1032" s="280"/>
      <c r="L1032" s="282" t="e">
        <f>VLOOKUP(A1028,'Payroll master 总表'!B:AY,18,FALSE)</f>
        <v>#REF!</v>
      </c>
      <c r="M1032" s="206"/>
      <c r="N1032" s="208"/>
      <c r="O1032" s="283"/>
      <c r="P1032" s="273"/>
      <c r="Q1032" s="223"/>
      <c r="R1032" s="987" t="e">
        <f>U1029/26*L1032</f>
        <v>#REF!</v>
      </c>
      <c r="S1032" s="987"/>
      <c r="T1032" s="284" t="s">
        <v>82</v>
      </c>
      <c r="U1032" s="223"/>
      <c r="V1032" s="223"/>
      <c r="W1032" s="285"/>
      <c r="X1032" s="278" t="s">
        <v>186</v>
      </c>
      <c r="Y1032" s="218"/>
      <c r="Z1032" s="218"/>
      <c r="AA1032" s="218"/>
      <c r="AB1032" s="209"/>
      <c r="AC1032" s="26"/>
      <c r="AD1032" s="139" t="e">
        <f>VLOOKUP(A1028,'Payroll master 总表'!B:AY,37,FALSE)+'Payroll master 总表'!AM49</f>
        <v>#REF!</v>
      </c>
      <c r="AE1032" s="23" t="s">
        <v>82</v>
      </c>
      <c r="AF1032" s="103"/>
      <c r="AG1032" s="33"/>
    </row>
    <row r="1033" spans="1:64" ht="18" customHeight="1">
      <c r="B1033" s="27" t="s">
        <v>528</v>
      </c>
      <c r="C1033" s="28"/>
      <c r="D1033" s="28"/>
      <c r="E1033" s="28"/>
      <c r="F1033" s="28"/>
      <c r="G1033" s="206"/>
      <c r="H1033" s="206"/>
      <c r="I1033" s="206"/>
      <c r="J1033" s="206"/>
      <c r="K1033" s="280"/>
      <c r="L1033" s="282" t="e">
        <f>VLOOKUP(A1028,'Payroll master 总表'!B:AY,21,FALSE)</f>
        <v>#REF!</v>
      </c>
      <c r="M1033" s="206"/>
      <c r="N1033" s="208"/>
      <c r="O1033" s="283"/>
      <c r="P1033" s="273"/>
      <c r="Q1033" s="223"/>
      <c r="R1033" s="987" t="e">
        <f>VLOOKUP(A1028,'Payroll master 总表'!B:AY,29,FALSE)</f>
        <v>#REF!</v>
      </c>
      <c r="S1033" s="987"/>
      <c r="T1033" s="284" t="s">
        <v>82</v>
      </c>
      <c r="U1033" s="223"/>
      <c r="V1033" s="223"/>
      <c r="W1033" s="285"/>
      <c r="X1033" s="278" t="s">
        <v>455</v>
      </c>
      <c r="Y1033" s="218"/>
      <c r="Z1033" s="218"/>
      <c r="AA1033" s="218"/>
      <c r="AB1033" s="209"/>
      <c r="AC1033" s="26"/>
      <c r="AD1033" s="139" t="e">
        <f>VLOOKUP(A1028,'Payroll master 总表'!B:AY,32,FALSE)</f>
        <v>#REF!</v>
      </c>
      <c r="AE1033" s="23" t="s">
        <v>82</v>
      </c>
      <c r="AF1033" s="103"/>
      <c r="AG1033" s="33"/>
    </row>
    <row r="1034" spans="1:64" ht="18" customHeight="1">
      <c r="B1034" s="58" t="s">
        <v>534</v>
      </c>
      <c r="C1034" s="28"/>
      <c r="D1034" s="28"/>
      <c r="E1034" s="28"/>
      <c r="F1034" s="28"/>
      <c r="G1034" s="206"/>
      <c r="H1034" s="206"/>
      <c r="I1034" s="206"/>
      <c r="J1034" s="206"/>
      <c r="K1034" s="280"/>
      <c r="L1034" s="282" t="e">
        <f>VLOOKUP(A1028,'Payroll master 总表'!B:AY,20,FALSE)</f>
        <v>#REF!</v>
      </c>
      <c r="M1034" s="206"/>
      <c r="N1034" s="208"/>
      <c r="O1034" s="283"/>
      <c r="P1034" s="273"/>
      <c r="Q1034" s="223"/>
      <c r="R1034" s="987" t="e">
        <f>VLOOKUP(A1028,'Payroll master 总表'!B:AY,27,FALSE)</f>
        <v>#REF!</v>
      </c>
      <c r="S1034" s="987"/>
      <c r="T1034" s="284" t="s">
        <v>82</v>
      </c>
      <c r="U1034" s="223"/>
      <c r="V1034" s="223"/>
      <c r="W1034" s="285"/>
      <c r="X1034" s="278" t="s">
        <v>189</v>
      </c>
      <c r="Y1034" s="218"/>
      <c r="Z1034" s="218"/>
      <c r="AA1034" s="218"/>
      <c r="AB1034" s="209"/>
      <c r="AC1034" s="26"/>
      <c r="AD1034" s="139" t="e">
        <f>VLOOKUP(A1028,'Payroll master 总表'!B:AY,31,FALSE)</f>
        <v>#REF!</v>
      </c>
      <c r="AE1034" s="23" t="s">
        <v>82</v>
      </c>
      <c r="AF1034" s="103"/>
      <c r="AG1034" s="33"/>
    </row>
    <row r="1035" spans="1:64" ht="18" customHeight="1">
      <c r="B1035" s="58" t="s">
        <v>195</v>
      </c>
      <c r="C1035" s="28"/>
      <c r="D1035" s="28"/>
      <c r="E1035" s="28"/>
      <c r="F1035" s="28"/>
      <c r="G1035" s="206"/>
      <c r="H1035" s="206"/>
      <c r="I1035" s="206"/>
      <c r="J1035" s="206"/>
      <c r="K1035" s="280"/>
      <c r="L1035" s="282" t="e">
        <f>VLOOKUP(A1028,'Payroll master 总表'!B:AY,17,FALSE)</f>
        <v>#REF!</v>
      </c>
      <c r="M1035" s="206"/>
      <c r="N1035" s="208"/>
      <c r="O1035" s="283"/>
      <c r="P1035" s="273"/>
      <c r="Q1035" s="223"/>
      <c r="R1035" s="987" t="e">
        <f>U1029/26*L1035</f>
        <v>#REF!</v>
      </c>
      <c r="S1035" s="987"/>
      <c r="T1035" s="284" t="s">
        <v>82</v>
      </c>
      <c r="U1035" s="223"/>
      <c r="V1035" s="223"/>
      <c r="W1035" s="285"/>
      <c r="X1035" s="278" t="s">
        <v>188</v>
      </c>
      <c r="Y1035" s="218"/>
      <c r="Z1035" s="218"/>
      <c r="AA1035" s="218"/>
      <c r="AB1035" s="209"/>
      <c r="AC1035" s="26"/>
      <c r="AD1035" s="139" t="e">
        <f>VLOOKUP(A1028,'Payroll master 总表'!B:AY,36,FALSE)</f>
        <v>#REF!</v>
      </c>
      <c r="AE1035" s="23" t="s">
        <v>82</v>
      </c>
      <c r="AF1035" s="103"/>
      <c r="AG1035" s="33"/>
    </row>
    <row r="1036" spans="1:64" ht="18" customHeight="1">
      <c r="B1036" s="27" t="s">
        <v>179</v>
      </c>
      <c r="C1036" s="28"/>
      <c r="D1036" s="28"/>
      <c r="E1036" s="28"/>
      <c r="F1036" s="28"/>
      <c r="G1036" s="218"/>
      <c r="H1036" s="218"/>
      <c r="I1036" s="218"/>
      <c r="J1036" s="206"/>
      <c r="K1036" s="280"/>
      <c r="L1036" s="286"/>
      <c r="M1036" s="206"/>
      <c r="N1036" s="208"/>
      <c r="O1036" s="283"/>
      <c r="P1036" s="273"/>
      <c r="Q1036" s="223"/>
      <c r="R1036" s="987" t="e">
        <f>SUM(R1032:S1035)</f>
        <v>#REF!</v>
      </c>
      <c r="S1036" s="987"/>
      <c r="T1036" s="284" t="s">
        <v>82</v>
      </c>
      <c r="U1036" s="223"/>
      <c r="V1036" s="223"/>
      <c r="W1036" s="285"/>
      <c r="X1036" s="278" t="s">
        <v>190</v>
      </c>
      <c r="Y1036" s="218"/>
      <c r="Z1036" s="218"/>
      <c r="AA1036" s="218"/>
      <c r="AB1036" s="209"/>
      <c r="AC1036" s="988" t="e">
        <f>R1036+R1038+R1039+R1040+AD1028+AD1029+AD1030+AD1031+AD1032+AD1033+AD1034+AD1035</f>
        <v>#REF!</v>
      </c>
      <c r="AD1036" s="989"/>
      <c r="AF1036" s="103"/>
      <c r="AG1036" s="33"/>
    </row>
    <row r="1037" spans="1:64" ht="18" customHeight="1">
      <c r="B1037" s="58" t="s">
        <v>197</v>
      </c>
      <c r="C1037" s="28"/>
      <c r="D1037" s="28"/>
      <c r="E1037" s="28"/>
      <c r="F1037" s="28"/>
      <c r="G1037" s="206"/>
      <c r="H1037" s="206"/>
      <c r="I1037" s="206"/>
      <c r="J1037" s="206"/>
      <c r="K1037" s="280"/>
      <c r="L1037" s="287" t="s">
        <v>77</v>
      </c>
      <c r="M1037" s="288"/>
      <c r="N1037" s="211"/>
      <c r="O1037" s="278" t="s">
        <v>199</v>
      </c>
      <c r="P1037" s="210"/>
      <c r="Q1037" s="210"/>
      <c r="R1037" s="210"/>
      <c r="S1037" s="210"/>
      <c r="T1037" s="210"/>
      <c r="U1037" s="210"/>
      <c r="V1037" s="210"/>
      <c r="W1037" s="289"/>
      <c r="X1037" s="278" t="s">
        <v>433</v>
      </c>
      <c r="Y1037" s="218"/>
      <c r="Z1037" s="230"/>
      <c r="AA1037" s="290"/>
      <c r="AB1037" s="228"/>
      <c r="AC1037" s="135" t="e">
        <f>VLOOKUP(A1028,'Payroll master 总表'!B:AY,45,FALSE)</f>
        <v>#REF!</v>
      </c>
      <c r="AE1037" s="61"/>
      <c r="AF1037" s="245"/>
      <c r="AG1037" s="33"/>
    </row>
    <row r="1038" spans="1:64" ht="18" customHeight="1">
      <c r="B1038" s="58" t="s">
        <v>180</v>
      </c>
      <c r="C1038" s="28"/>
      <c r="D1038" s="28"/>
      <c r="E1038" s="28"/>
      <c r="F1038" s="28"/>
      <c r="G1038" s="206"/>
      <c r="H1038" s="206"/>
      <c r="I1038" s="206"/>
      <c r="J1038" s="206"/>
      <c r="K1038" s="280"/>
      <c r="L1038" s="282" t="e">
        <f>VLOOKUP(A1028,'Payroll master 总表'!B:AY,19,FALSE)</f>
        <v>#REF!</v>
      </c>
      <c r="M1038" s="206"/>
      <c r="N1038" s="208"/>
      <c r="O1038" s="283"/>
      <c r="P1038" s="273"/>
      <c r="Q1038" s="224"/>
      <c r="R1038" s="990" t="e">
        <f>VLOOKUP(A1028,'Payroll master 总表'!B:AY,26,FALSE)</f>
        <v>#REF!</v>
      </c>
      <c r="S1038" s="990"/>
      <c r="T1038" s="224" t="s">
        <v>82</v>
      </c>
      <c r="U1038" s="224"/>
      <c r="V1038" s="224"/>
      <c r="W1038" s="228"/>
      <c r="X1038" s="278" t="s">
        <v>861</v>
      </c>
      <c r="Y1038" s="218"/>
      <c r="Z1038" s="230"/>
      <c r="AB1038" s="224"/>
      <c r="AD1038" s="57"/>
      <c r="AE1038" s="999" t="e">
        <f>VLOOKUP(A1028,'Payroll master 总表'!B:AY,42,FALSE)</f>
        <v>#REF!</v>
      </c>
      <c r="AF1038" s="1000"/>
      <c r="AG1038" s="33"/>
    </row>
    <row r="1039" spans="1:64" ht="18" customHeight="1">
      <c r="B1039" s="58" t="s">
        <v>181</v>
      </c>
      <c r="C1039" s="28"/>
      <c r="D1039" s="28"/>
      <c r="E1039" s="28"/>
      <c r="F1039" s="28"/>
      <c r="G1039" s="206"/>
      <c r="H1039" s="206"/>
      <c r="I1039" s="206"/>
      <c r="J1039" s="206"/>
      <c r="K1039" s="280"/>
      <c r="L1039" s="282" t="e">
        <f>VLOOKUP(A1028,'Payroll master 总表'!B:AY,22,FALSE)</f>
        <v>#REF!</v>
      </c>
      <c r="M1039" s="206"/>
      <c r="N1039" s="208"/>
      <c r="O1039" s="283"/>
      <c r="P1039" s="273"/>
      <c r="Q1039" s="224"/>
      <c r="R1039" s="990" t="e">
        <f>VLOOKUP(A1028,'Payroll master 总表'!B:AY,28,FALSE)</f>
        <v>#REF!</v>
      </c>
      <c r="S1039" s="990"/>
      <c r="T1039" s="224" t="s">
        <v>82</v>
      </c>
      <c r="U1039" s="224"/>
      <c r="V1039" s="224"/>
      <c r="W1039" s="228"/>
      <c r="X1039" s="291" t="s">
        <v>244</v>
      </c>
      <c r="Y1039" s="218"/>
      <c r="Z1039" s="218"/>
      <c r="AA1039" s="230"/>
      <c r="AB1039" s="229"/>
      <c r="AC1039" s="76"/>
      <c r="AD1039" s="57" t="e">
        <f>VLOOKUP(A1028,'Payroll master 总表'!B:AY,44,FALSE)</f>
        <v>#REF!</v>
      </c>
      <c r="AE1039" s="541"/>
      <c r="AF1039" s="542"/>
      <c r="AG1039" s="33"/>
    </row>
    <row r="1040" spans="1:64" ht="18" customHeight="1">
      <c r="B1040" s="59" t="s">
        <v>182</v>
      </c>
      <c r="C1040" s="56"/>
      <c r="D1040" s="56"/>
      <c r="E1040" s="56"/>
      <c r="F1040" s="56"/>
      <c r="G1040" s="219"/>
      <c r="H1040" s="219"/>
      <c r="I1040" s="219"/>
      <c r="J1040" s="219"/>
      <c r="K1040" s="292"/>
      <c r="L1040" s="293" t="e">
        <f>VLOOKUP(A1028,'Payroll master 总表'!B:AY,23,FALSE)</f>
        <v>#REF!</v>
      </c>
      <c r="M1040" s="219"/>
      <c r="N1040" s="212"/>
      <c r="O1040" s="294"/>
      <c r="P1040" s="295"/>
      <c r="Q1040" s="225"/>
      <c r="R1040" s="981" t="e">
        <f>VLOOKUP(A1028,'Payroll master 总表'!B:AY,30,FALSE)</f>
        <v>#REF!</v>
      </c>
      <c r="S1040" s="981"/>
      <c r="T1040" s="225" t="s">
        <v>82</v>
      </c>
      <c r="U1040" s="225"/>
      <c r="V1040" s="225"/>
      <c r="W1040" s="225"/>
      <c r="X1040" s="278" t="s">
        <v>194</v>
      </c>
      <c r="Y1040" s="218"/>
      <c r="Z1040" s="218"/>
      <c r="AA1040" s="218"/>
      <c r="AB1040" s="230"/>
      <c r="AC1040" s="26"/>
      <c r="AD1040" s="57" t="e">
        <f>AE1038+AD1039</f>
        <v>#REF!</v>
      </c>
      <c r="AE1040" s="49"/>
      <c r="AF1040" s="73"/>
      <c r="AG1040" s="33"/>
    </row>
    <row r="1041" spans="1:64" ht="18" customHeight="1">
      <c r="B1041" s="29"/>
      <c r="C1041" s="30"/>
      <c r="D1041" s="31"/>
      <c r="E1041" s="30"/>
      <c r="F1041" s="32"/>
      <c r="G1041" s="220"/>
      <c r="H1041" s="220"/>
      <c r="I1041" s="220"/>
      <c r="J1041" s="220"/>
      <c r="S1041" s="220"/>
      <c r="T1041" s="220"/>
      <c r="U1041" s="220"/>
      <c r="X1041" s="297" t="s">
        <v>191</v>
      </c>
      <c r="Y1041" s="218"/>
      <c r="Z1041" s="218"/>
      <c r="AA1041" s="218"/>
      <c r="AB1041" s="230"/>
      <c r="AC1041" s="982" t="e">
        <f>ROUND((AC1036-AD1040-AC1037),2)</f>
        <v>#REF!</v>
      </c>
      <c r="AD1041" s="983"/>
      <c r="AE1041" s="49"/>
      <c r="AF1041" s="73"/>
      <c r="AG1041" s="33"/>
    </row>
    <row r="1042" spans="1:64" ht="18" customHeight="1">
      <c r="B1042" s="35" t="s">
        <v>78</v>
      </c>
      <c r="C1042" s="36"/>
      <c r="D1042" s="36"/>
      <c r="E1042" s="36"/>
      <c r="F1042" s="36"/>
      <c r="G1042" s="221"/>
      <c r="H1042" s="221"/>
      <c r="I1042" s="220"/>
      <c r="J1042" s="220"/>
      <c r="S1042" s="220"/>
      <c r="T1042" s="220"/>
      <c r="U1042" s="220"/>
      <c r="X1042" s="298" t="s">
        <v>432</v>
      </c>
      <c r="Y1042" s="299"/>
      <c r="Z1042" s="280"/>
      <c r="AA1042" s="206"/>
      <c r="AB1042" s="231"/>
      <c r="AC1042" s="63" t="e">
        <f>INT(AC1041)</f>
        <v>#REF!</v>
      </c>
      <c r="AE1042" s="62"/>
      <c r="AF1042" s="80"/>
      <c r="AG1042" s="33"/>
    </row>
    <row r="1043" spans="1:64" ht="18" customHeight="1">
      <c r="B1043" s="37"/>
      <c r="C1043" s="38"/>
      <c r="D1043" s="39"/>
      <c r="E1043" s="38"/>
      <c r="F1043" s="38"/>
      <c r="G1043" s="202"/>
      <c r="H1043" s="202"/>
      <c r="I1043" s="220"/>
      <c r="J1043" s="220"/>
      <c r="S1043" s="220"/>
      <c r="T1043" s="220"/>
      <c r="U1043" s="220"/>
      <c r="X1043" s="300" t="s">
        <v>192</v>
      </c>
      <c r="Y1043" s="301"/>
      <c r="Z1043" s="302"/>
      <c r="AA1043" s="219"/>
      <c r="AB1043" s="232"/>
      <c r="AC1043" s="77" t="e">
        <f>ROUND((MOD(AC1041,1)*4000),-2)</f>
        <v>#REF!</v>
      </c>
      <c r="AD1043" s="45"/>
      <c r="AE1043" s="45"/>
      <c r="AF1043" s="81"/>
      <c r="AG1043" s="33"/>
    </row>
    <row r="1044" spans="1:64" ht="18" customHeight="1">
      <c r="B1044" s="29"/>
      <c r="C1044" s="30"/>
      <c r="D1044" s="31"/>
      <c r="E1044" s="30"/>
      <c r="F1044" s="30"/>
      <c r="G1044" s="220"/>
      <c r="H1044" s="220"/>
      <c r="I1044" s="220"/>
      <c r="J1044" s="220"/>
      <c r="S1044" s="220"/>
      <c r="T1044" s="220"/>
      <c r="U1044" s="220"/>
      <c r="Y1044" s="221"/>
      <c r="Z1044" s="303"/>
      <c r="AB1044" s="233"/>
      <c r="AD1044" s="82"/>
      <c r="AE1044" s="82"/>
      <c r="AF1044" s="84"/>
      <c r="AG1044" s="33"/>
    </row>
    <row r="1045" spans="1:64" ht="18" customHeight="1">
      <c r="B1045" s="40" t="s">
        <v>79</v>
      </c>
      <c r="C1045" s="41"/>
      <c r="D1045" s="41"/>
      <c r="E1045" s="41"/>
      <c r="AF1045" s="101"/>
      <c r="AG1045" s="33"/>
    </row>
    <row r="1046" spans="1:64" s="10" customFormat="1" ht="18" customHeight="1">
      <c r="B1046" s="237">
        <v>1</v>
      </c>
      <c r="C1046" s="236">
        <v>2</v>
      </c>
      <c r="D1046" s="236">
        <v>3</v>
      </c>
      <c r="E1046" s="236">
        <v>4</v>
      </c>
      <c r="F1046" s="670">
        <v>5</v>
      </c>
      <c r="G1046" s="669">
        <v>6</v>
      </c>
      <c r="H1046" s="237">
        <v>7</v>
      </c>
      <c r="I1046" s="237">
        <v>8</v>
      </c>
      <c r="J1046" s="670">
        <v>9</v>
      </c>
      <c r="K1046" s="236">
        <v>10</v>
      </c>
      <c r="L1046" s="236">
        <v>11</v>
      </c>
      <c r="M1046" s="670">
        <v>12</v>
      </c>
      <c r="N1046" s="669">
        <v>13</v>
      </c>
      <c r="O1046" s="236">
        <v>14</v>
      </c>
      <c r="P1046" s="237">
        <v>15</v>
      </c>
      <c r="Q1046" s="236">
        <v>16</v>
      </c>
      <c r="R1046" s="236">
        <v>17</v>
      </c>
      <c r="S1046" s="236">
        <v>18</v>
      </c>
      <c r="T1046" s="670">
        <v>19</v>
      </c>
      <c r="U1046" s="669">
        <v>20</v>
      </c>
      <c r="V1046" s="236">
        <v>21</v>
      </c>
      <c r="W1046" s="237">
        <v>22</v>
      </c>
      <c r="X1046" s="236">
        <v>23</v>
      </c>
      <c r="Y1046" s="237">
        <v>24</v>
      </c>
      <c r="Z1046" s="236">
        <v>25</v>
      </c>
      <c r="AA1046" s="670">
        <v>26</v>
      </c>
      <c r="AB1046" s="697">
        <v>27</v>
      </c>
      <c r="AC1046" s="670">
        <v>28</v>
      </c>
      <c r="AD1046" s="237">
        <v>29</v>
      </c>
      <c r="AE1046" s="236">
        <v>30</v>
      </c>
      <c r="AF1046" s="236">
        <v>31</v>
      </c>
      <c r="AG1046" s="11"/>
      <c r="AH1046" s="11"/>
      <c r="AI1046" s="11"/>
      <c r="AJ1046" s="11"/>
      <c r="AK1046" s="11"/>
      <c r="AL1046" s="11"/>
      <c r="AM1046" s="11"/>
      <c r="AN1046" s="11"/>
      <c r="AO1046" s="11"/>
      <c r="AP1046" s="11"/>
      <c r="AQ1046" s="11"/>
      <c r="AR1046" s="11"/>
      <c r="AS1046" s="11"/>
      <c r="AT1046" s="11"/>
      <c r="AU1046" s="11"/>
      <c r="AV1046" s="11"/>
      <c r="AW1046" s="11"/>
      <c r="AX1046" s="11"/>
      <c r="AY1046" s="11"/>
      <c r="AZ1046" s="11"/>
      <c r="BA1046" s="11"/>
      <c r="BB1046" s="11"/>
      <c r="BC1046" s="11"/>
      <c r="BD1046" s="11"/>
      <c r="BE1046" s="11"/>
      <c r="BF1046" s="11"/>
      <c r="BG1046" s="11"/>
      <c r="BH1046" s="11"/>
      <c r="BI1046" s="11"/>
      <c r="BJ1046" s="11"/>
      <c r="BK1046" s="11"/>
      <c r="BL1046" s="11"/>
    </row>
    <row r="1047" spans="1:64" ht="18" customHeight="1">
      <c r="B1047" s="48" t="e">
        <f>VLOOKUP(A1028,#REF!,276,FALSE)</f>
        <v>#REF!</v>
      </c>
      <c r="C1047" s="48" t="e">
        <f>VLOOKUP(A1028,#REF!,278,FALSE)</f>
        <v>#REF!</v>
      </c>
      <c r="D1047" s="48" t="e">
        <f>VLOOKUP(A1028,#REF!,280,FALSE)</f>
        <v>#REF!</v>
      </c>
      <c r="E1047" s="48" t="e">
        <f>VLOOKUP(A1028,#REF!,282,FALSE)</f>
        <v>#REF!</v>
      </c>
      <c r="F1047" s="48" t="e">
        <f>VLOOKUP(A1028,#REF!,284,FALSE)</f>
        <v>#REF!</v>
      </c>
      <c r="G1047" s="48" t="e">
        <f>VLOOKUP(A1028,#REF!,286,FALSE)</f>
        <v>#REF!</v>
      </c>
      <c r="H1047" s="48" t="e">
        <f>VLOOKUP(A1028,#REF!,288,FALSE)</f>
        <v>#REF!</v>
      </c>
      <c r="I1047" s="48" t="e">
        <f>VLOOKUP(A1028,#REF!,290,FALSE)</f>
        <v>#REF!</v>
      </c>
      <c r="J1047" s="48" t="e">
        <f>VLOOKUP(A1028,#REF!,292,FALSE)</f>
        <v>#REF!</v>
      </c>
      <c r="K1047" s="48" t="e">
        <f>VLOOKUP(A1028,#REF!,294,FALSE)</f>
        <v>#REF!</v>
      </c>
      <c r="L1047" s="48" t="e">
        <f>VLOOKUP(A1028,#REF!,296,FALSE)</f>
        <v>#REF!</v>
      </c>
      <c r="M1047" s="48" t="e">
        <f>VLOOKUP(A1028,#REF!,298,FALSE)</f>
        <v>#REF!</v>
      </c>
      <c r="N1047" s="48" t="e">
        <f>VLOOKUP(A1028,#REF!,300,FALSE)</f>
        <v>#REF!</v>
      </c>
      <c r="O1047" s="48" t="e">
        <f>VLOOKUP(A1028,#REF!,302,FALSE)</f>
        <v>#REF!</v>
      </c>
      <c r="P1047" s="48" t="e">
        <f>VLOOKUP(A1028,#REF!,304,FALSE)</f>
        <v>#REF!</v>
      </c>
      <c r="Q1047" s="48" t="e">
        <f>VLOOKUP(A1028,#REF!,306,FALSE)</f>
        <v>#REF!</v>
      </c>
      <c r="R1047" s="48" t="e">
        <f>VLOOKUP(A1028,#REF!,308,FALSE)</f>
        <v>#REF!</v>
      </c>
      <c r="S1047" s="48" t="e">
        <f>VLOOKUP(A1028,#REF!,310,FALSE)</f>
        <v>#REF!</v>
      </c>
      <c r="T1047" s="48" t="e">
        <f>VLOOKUP(A1028,#REF!,312,FALSE)</f>
        <v>#REF!</v>
      </c>
      <c r="U1047" s="48" t="e">
        <f>VLOOKUP(A1028,#REF!,314,FALSE)</f>
        <v>#REF!</v>
      </c>
      <c r="V1047" s="48" t="e">
        <f>VLOOKUP(A1028,#REF!,316,FALSE)</f>
        <v>#REF!</v>
      </c>
      <c r="W1047" s="48" t="e">
        <f>VLOOKUP(A1028,#REF!,318,FALSE)</f>
        <v>#REF!</v>
      </c>
      <c r="X1047" s="48" t="e">
        <f>VLOOKUP(A1028,#REF!,320,FALSE)</f>
        <v>#REF!</v>
      </c>
      <c r="Y1047" s="48" t="e">
        <f>VLOOKUP(A1028,#REF!,322,FALSE)</f>
        <v>#REF!</v>
      </c>
      <c r="Z1047" s="48" t="e">
        <f>VLOOKUP(A1028,#REF!,324,FALSE)</f>
        <v>#REF!</v>
      </c>
      <c r="AA1047" s="48" t="e">
        <f>VLOOKUP(A1028,#REF!,326,FALSE)</f>
        <v>#REF!</v>
      </c>
      <c r="AB1047" s="48" t="e">
        <f>VLOOKUP(A1028,#REF!,328,FALSE)</f>
        <v>#REF!</v>
      </c>
      <c r="AC1047" s="48" t="e">
        <f>VLOOKUP(A1028,#REF!,330,FALSE)</f>
        <v>#REF!</v>
      </c>
      <c r="AD1047" s="48" t="e">
        <f>VLOOKUP(A1028,#REF!,332,FALSE)</f>
        <v>#REF!</v>
      </c>
      <c r="AE1047" s="48" t="e">
        <f>VLOOKUP(A1028,#REF!,334,FALSE)</f>
        <v>#REF!</v>
      </c>
      <c r="AF1047" s="48" t="e">
        <f>VLOOKUP(A1028,#REF!,336,FALSE)</f>
        <v>#REF!</v>
      </c>
      <c r="AG1047" s="33"/>
    </row>
    <row r="1048" spans="1:64" s="113" customFormat="1" ht="18" customHeight="1">
      <c r="B1048" s="48" t="e">
        <f>VLOOKUP(A1028,#REF!,53,FALSE)</f>
        <v>#REF!</v>
      </c>
      <c r="C1048" s="48" t="e">
        <f>VLOOKUP(A1028,#REF!,54,FALSE)</f>
        <v>#REF!</v>
      </c>
      <c r="D1048" s="48" t="e">
        <f>VLOOKUP(A1028,#REF!,55,FALSE)</f>
        <v>#REF!</v>
      </c>
      <c r="E1048" s="48" t="e">
        <f>VLOOKUP(A1028,#REF!,56,FALSE)</f>
        <v>#REF!</v>
      </c>
      <c r="F1048" s="48" t="e">
        <f>VLOOKUP(A1028,#REF!,57,FALSE)</f>
        <v>#REF!</v>
      </c>
      <c r="G1048" s="48" t="e">
        <f>VLOOKUP(A1028,#REF!,58,FALSE)</f>
        <v>#REF!</v>
      </c>
      <c r="H1048" s="48" t="e">
        <f>VLOOKUP(A1028,#REF!,59,FALSE)</f>
        <v>#REF!</v>
      </c>
      <c r="I1048" s="48" t="e">
        <f>VLOOKUP(A1028,#REF!,60,FALSE)</f>
        <v>#REF!</v>
      </c>
      <c r="J1048" s="48" t="e">
        <f>VLOOKUP(A1028,#REF!,61,FALSE)</f>
        <v>#REF!</v>
      </c>
      <c r="K1048" s="48" t="e">
        <f>VLOOKUP(A1028,#REF!,62,FALSE)</f>
        <v>#REF!</v>
      </c>
      <c r="L1048" s="48" t="e">
        <f>VLOOKUP(A1028,#REF!,63,FALSE)</f>
        <v>#REF!</v>
      </c>
      <c r="M1048" s="48" t="e">
        <f>VLOOKUP(A1028,#REF!,64,FALSE)</f>
        <v>#REF!</v>
      </c>
      <c r="N1048" s="48" t="e">
        <f>VLOOKUP(A1028,#REF!,65,FALSE)</f>
        <v>#REF!</v>
      </c>
      <c r="O1048" s="48" t="e">
        <f>VLOOKUP(A1028,#REF!,66,FALSE)</f>
        <v>#REF!</v>
      </c>
      <c r="P1048" s="48" t="e">
        <f>VLOOKUP(A1028,#REF!,67,FALSE)</f>
        <v>#REF!</v>
      </c>
      <c r="Q1048" s="48" t="e">
        <f>VLOOKUP(A1028,#REF!,68,FALSE)</f>
        <v>#REF!</v>
      </c>
      <c r="R1048" s="48" t="e">
        <f>VLOOKUP(A1028,#REF!,69,FALSE)</f>
        <v>#REF!</v>
      </c>
      <c r="S1048" s="48" t="e">
        <f>VLOOKUP(A1028,#REF!,70,FALSE)</f>
        <v>#REF!</v>
      </c>
      <c r="T1048" s="48" t="e">
        <f>VLOOKUP(A1028,#REF!,71,FALSE)</f>
        <v>#REF!</v>
      </c>
      <c r="U1048" s="48" t="e">
        <f>VLOOKUP(A1028,#REF!,72,FALSE)</f>
        <v>#REF!</v>
      </c>
      <c r="V1048" s="48" t="e">
        <f>VLOOKUP(A1028,#REF!,73,FALSE)</f>
        <v>#REF!</v>
      </c>
      <c r="W1048" s="48" t="e">
        <f>VLOOKUP(A1028,#REF!,74,FALSE)</f>
        <v>#REF!</v>
      </c>
      <c r="X1048" s="48" t="e">
        <f>VLOOKUP(A1028,#REF!,75,FALSE)</f>
        <v>#REF!</v>
      </c>
      <c r="Y1048" s="48" t="e">
        <f>VLOOKUP(A1028,#REF!,76,FALSE)</f>
        <v>#REF!</v>
      </c>
      <c r="Z1048" s="48" t="e">
        <f>VLOOKUP(A1028,#REF!,77,FALSE)</f>
        <v>#REF!</v>
      </c>
      <c r="AA1048" s="48" t="e">
        <f>VLOOKUP(A1028,#REF!,78,FALSE)</f>
        <v>#REF!</v>
      </c>
      <c r="AB1048" s="48" t="e">
        <f>VLOOKUP(A1028,#REF!,79,FALSE)</f>
        <v>#REF!</v>
      </c>
      <c r="AC1048" s="48" t="e">
        <f>VLOOKUP(A1028,#REF!,80,FALSE)</f>
        <v>#REF!</v>
      </c>
      <c r="AD1048" s="48" t="e">
        <f>VLOOKUP(A1028,#REF!,81,FALSE)</f>
        <v>#REF!</v>
      </c>
      <c r="AE1048" s="48" t="e">
        <f>VLOOKUP(A1028,#REF!,82,FALSE)</f>
        <v>#REF!</v>
      </c>
      <c r="AF1048" s="48" t="e">
        <f>VLOOKUP(A1028,#REF!,83,FALSE)</f>
        <v>#REF!</v>
      </c>
      <c r="AG1048" s="114"/>
      <c r="AH1048" s="114"/>
      <c r="AI1048" s="114"/>
      <c r="AJ1048" s="114"/>
      <c r="AK1048" s="114"/>
      <c r="AL1048" s="114"/>
      <c r="AM1048" s="114"/>
      <c r="AN1048" s="114"/>
      <c r="AO1048" s="114"/>
      <c r="AP1048" s="114"/>
      <c r="AQ1048" s="114"/>
      <c r="AR1048" s="114"/>
      <c r="AS1048" s="114"/>
      <c r="AT1048" s="114"/>
      <c r="AU1048" s="114"/>
      <c r="AV1048" s="114"/>
      <c r="AW1048" s="114"/>
      <c r="AX1048" s="114"/>
      <c r="AY1048" s="114"/>
      <c r="AZ1048" s="114"/>
      <c r="BA1048" s="114"/>
      <c r="BB1048" s="114"/>
      <c r="BC1048" s="114"/>
      <c r="BD1048" s="114"/>
      <c r="BE1048" s="114"/>
      <c r="BF1048" s="114"/>
      <c r="BG1048" s="114"/>
      <c r="BH1048" s="114"/>
      <c r="BI1048" s="114"/>
      <c r="BJ1048" s="114"/>
      <c r="BK1048" s="114"/>
      <c r="BL1048" s="114"/>
    </row>
    <row r="1049" spans="1:64" ht="18" customHeight="1">
      <c r="B1049" s="48" t="e">
        <f>VLOOKUP(A1028,#REF!,277,FALSE)</f>
        <v>#REF!</v>
      </c>
      <c r="C1049" s="48" t="e">
        <f>VLOOKUP(A1028,#REF!,279,FALSE)</f>
        <v>#REF!</v>
      </c>
      <c r="D1049" s="48" t="e">
        <f>VLOOKUP(A1028,#REF!,281,FALSE)</f>
        <v>#REF!</v>
      </c>
      <c r="E1049" s="48" t="e">
        <f>VLOOKUP(A1028,#REF!,283,FALSE)</f>
        <v>#REF!</v>
      </c>
      <c r="F1049" s="48" t="e">
        <f>VLOOKUP(A1028,#REF!,285,FALSE)</f>
        <v>#REF!</v>
      </c>
      <c r="G1049" s="48" t="e">
        <f>VLOOKUP(A1028,#REF!,287,FALSE)</f>
        <v>#REF!</v>
      </c>
      <c r="H1049" s="48" t="e">
        <f>VLOOKUP(A1028,#REF!,289,FALSE)</f>
        <v>#REF!</v>
      </c>
      <c r="I1049" s="48" t="e">
        <f>VLOOKUP(A1028,#REF!,291,FALSE)</f>
        <v>#REF!</v>
      </c>
      <c r="J1049" s="48" t="e">
        <f>VLOOKUP(A1028,#REF!,293,FALSE)</f>
        <v>#REF!</v>
      </c>
      <c r="K1049" s="48" t="e">
        <f>VLOOKUP(A1028,#REF!,295,FALSE)</f>
        <v>#REF!</v>
      </c>
      <c r="L1049" s="48" t="e">
        <f>VLOOKUP(A1028,#REF!,297,FALSE)</f>
        <v>#REF!</v>
      </c>
      <c r="M1049" s="48" t="e">
        <f>VLOOKUP(A1028,#REF!,299,FALSE)</f>
        <v>#REF!</v>
      </c>
      <c r="N1049" s="48" t="e">
        <f>VLOOKUP(A1028,#REF!,301,FALSE)</f>
        <v>#REF!</v>
      </c>
      <c r="O1049" s="48" t="e">
        <f>VLOOKUP(A1028,#REF!,303,FALSE)</f>
        <v>#REF!</v>
      </c>
      <c r="P1049" s="48" t="e">
        <f>VLOOKUP(A1028,#REF!,305,FALSE)</f>
        <v>#REF!</v>
      </c>
      <c r="Q1049" s="48" t="e">
        <f>VLOOKUP(A1028,#REF!,307,FALSE)</f>
        <v>#REF!</v>
      </c>
      <c r="R1049" s="48" t="e">
        <f>VLOOKUP(A1028,#REF!,309,FALSE)</f>
        <v>#REF!</v>
      </c>
      <c r="S1049" s="48" t="e">
        <f>VLOOKUP(A1028,#REF!,311,FALSE)</f>
        <v>#REF!</v>
      </c>
      <c r="T1049" s="48" t="e">
        <f>VLOOKUP(A1028,#REF!,313,FALSE)</f>
        <v>#REF!</v>
      </c>
      <c r="U1049" s="48" t="e">
        <f>VLOOKUP(A1028,#REF!,315,FALSE)</f>
        <v>#REF!</v>
      </c>
      <c r="V1049" s="48" t="e">
        <f>VLOOKUP(A1028,#REF!,317,FALSE)</f>
        <v>#REF!</v>
      </c>
      <c r="W1049" s="48" t="e">
        <f>VLOOKUP(A1028,#REF!,319,FALSE)</f>
        <v>#REF!</v>
      </c>
      <c r="X1049" s="48" t="e">
        <f>VLOOKUP(A1028,#REF!,321,FALSE)</f>
        <v>#REF!</v>
      </c>
      <c r="Y1049" s="48" t="e">
        <f>VLOOKUP(A1028,#REF!,323,FALSE)</f>
        <v>#REF!</v>
      </c>
      <c r="Z1049" s="48" t="e">
        <f>VLOOKUP(A1028,#REF!,325,FALSE)</f>
        <v>#REF!</v>
      </c>
      <c r="AA1049" s="48" t="e">
        <f>VLOOKUP(A1028,#REF!,327,FALSE)</f>
        <v>#REF!</v>
      </c>
      <c r="AB1049" s="48" t="e">
        <f>VLOOKUP(A1028,#REF!,329,FALSE)</f>
        <v>#REF!</v>
      </c>
      <c r="AC1049" s="48" t="e">
        <f>VLOOKUP(A1028,#REF!,331,FALSE)</f>
        <v>#REF!</v>
      </c>
      <c r="AD1049" s="48" t="e">
        <f>VLOOKUP(A1028,#REF!,333,FALSE)</f>
        <v>#REF!</v>
      </c>
      <c r="AE1049" s="48" t="e">
        <f>VLOOKUP(A1028,#REF!,335,FALSE)</f>
        <v>#REF!</v>
      </c>
      <c r="AF1049" s="48" t="e">
        <f>VLOOKUP(A1028,#REF!,337,FALSE)</f>
        <v>#REF!</v>
      </c>
      <c r="AG1049" s="33"/>
    </row>
    <row r="1050" spans="1:64" s="140" customFormat="1" ht="18" customHeight="1">
      <c r="B1050" s="980"/>
      <c r="C1050" s="980"/>
      <c r="D1050" s="980"/>
      <c r="E1050" s="980"/>
      <c r="F1050" s="980"/>
      <c r="G1050" s="980"/>
      <c r="H1050" s="980"/>
      <c r="I1050" s="980"/>
      <c r="J1050" s="980"/>
      <c r="K1050" s="980"/>
      <c r="L1050" s="980"/>
      <c r="M1050" s="980"/>
      <c r="N1050" s="980"/>
      <c r="O1050" s="980"/>
      <c r="P1050" s="980"/>
      <c r="Q1050" s="980"/>
      <c r="R1050" s="980"/>
      <c r="S1050" s="980"/>
      <c r="T1050" s="980"/>
      <c r="U1050" s="980"/>
      <c r="V1050" s="980"/>
      <c r="W1050" s="980"/>
      <c r="X1050" s="980"/>
      <c r="Y1050" s="980"/>
      <c r="Z1050" s="980"/>
      <c r="AA1050" s="980"/>
      <c r="AB1050" s="980"/>
      <c r="AC1050" s="980"/>
      <c r="AD1050" s="980"/>
      <c r="AE1050" s="980"/>
      <c r="AF1050" s="980"/>
      <c r="AG1050" s="33"/>
      <c r="AH1050" s="33"/>
      <c r="AI1050" s="33"/>
      <c r="AJ1050" s="33"/>
      <c r="AK1050" s="33"/>
      <c r="AL1050" s="33"/>
      <c r="AM1050" s="33"/>
      <c r="AN1050" s="33"/>
      <c r="AO1050" s="33"/>
      <c r="AP1050" s="33"/>
      <c r="AQ1050" s="33"/>
      <c r="AR1050" s="33"/>
      <c r="AS1050" s="33"/>
      <c r="AT1050" s="33"/>
      <c r="AU1050" s="33"/>
      <c r="AV1050" s="33"/>
      <c r="AW1050" s="33"/>
      <c r="AX1050" s="33"/>
      <c r="AY1050" s="33"/>
      <c r="AZ1050" s="33"/>
      <c r="BA1050" s="33"/>
      <c r="BB1050" s="33"/>
      <c r="BC1050" s="33"/>
      <c r="BD1050" s="33"/>
      <c r="BE1050" s="33"/>
      <c r="BF1050" s="33"/>
      <c r="BG1050" s="33"/>
      <c r="BH1050" s="33"/>
      <c r="BI1050" s="33"/>
      <c r="BJ1050" s="33"/>
      <c r="BK1050" s="33"/>
      <c r="BL1050" s="33"/>
    </row>
    <row r="1051" spans="1:64" ht="18" customHeight="1">
      <c r="B1051" s="880" t="s">
        <v>826</v>
      </c>
      <c r="C1051" s="880"/>
      <c r="D1051" s="880"/>
      <c r="E1051" s="880"/>
      <c r="F1051" s="880"/>
      <c r="G1051" s="880"/>
      <c r="H1051" s="880"/>
      <c r="I1051" s="880"/>
      <c r="J1051" s="880"/>
      <c r="K1051" s="880"/>
      <c r="L1051" s="880"/>
      <c r="M1051" s="880"/>
      <c r="N1051" s="880"/>
      <c r="O1051" s="880"/>
      <c r="P1051" s="880"/>
      <c r="Q1051" s="880"/>
      <c r="R1051" s="880"/>
      <c r="S1051" s="880"/>
      <c r="T1051" s="880"/>
      <c r="U1051" s="880"/>
      <c r="V1051" s="880"/>
      <c r="W1051" s="880"/>
      <c r="X1051" s="880"/>
      <c r="Y1051" s="880"/>
      <c r="Z1051" s="880"/>
      <c r="AA1051" s="880"/>
      <c r="AB1051" s="880"/>
      <c r="AC1051" s="880"/>
      <c r="AD1051" s="880"/>
      <c r="AE1051" s="880"/>
      <c r="AF1051" s="880"/>
      <c r="AG1051" s="33"/>
    </row>
    <row r="1052" spans="1:64" ht="18" customHeight="1">
      <c r="B1052" s="15" t="s">
        <v>80</v>
      </c>
      <c r="C1052" s="16"/>
      <c r="D1052" s="16"/>
      <c r="E1052" s="16"/>
      <c r="F1052" s="16"/>
      <c r="G1052" s="216"/>
      <c r="H1052" s="201"/>
      <c r="I1052" s="201"/>
      <c r="J1052" s="201"/>
      <c r="K1052" s="202"/>
      <c r="L1052" s="201"/>
      <c r="M1052" s="201"/>
      <c r="N1052" s="201"/>
      <c r="O1052" s="270"/>
      <c r="P1052" s="270"/>
      <c r="Q1052" s="201"/>
      <c r="R1052" s="201"/>
      <c r="S1052" s="201"/>
      <c r="T1052" s="201"/>
      <c r="U1052" s="201"/>
      <c r="V1052" s="201"/>
      <c r="W1052" s="270"/>
      <c r="X1052" s="984" t="str">
        <f>X1027</f>
        <v>វិច្ឆិកា ឆ្នាំ ២០២៣</v>
      </c>
      <c r="Y1052" s="985"/>
      <c r="Z1052" s="985"/>
      <c r="AA1052" s="985"/>
      <c r="AB1052" s="985"/>
      <c r="AC1052" s="985"/>
      <c r="AD1052" s="985"/>
      <c r="AE1052" s="985"/>
      <c r="AF1052" s="986"/>
      <c r="AG1052" s="33"/>
    </row>
    <row r="1053" spans="1:64" ht="18" customHeight="1">
      <c r="A1053" s="140" t="e">
        <f>#REF!</f>
        <v>#REF!</v>
      </c>
      <c r="B1053" s="20" t="s">
        <v>176</v>
      </c>
      <c r="C1053" s="3"/>
      <c r="D1053" s="3"/>
      <c r="E1053" s="3"/>
      <c r="F1053" s="3"/>
      <c r="G1053" s="217"/>
      <c r="H1053" s="271"/>
      <c r="I1053" s="217"/>
      <c r="J1053" s="271"/>
      <c r="K1053" s="991" t="e">
        <f>VLOOKUP(A1053,'Payroll master 总表'!B:AY,3,FALSE)</f>
        <v>#REF!</v>
      </c>
      <c r="L1053" s="992"/>
      <c r="M1053" s="992"/>
      <c r="N1053" s="993"/>
      <c r="O1053" s="272" t="s">
        <v>183</v>
      </c>
      <c r="P1053" s="273"/>
      <c r="Q1053" s="203"/>
      <c r="R1053" s="203"/>
      <c r="S1053" s="203"/>
      <c r="T1053" s="994" t="e">
        <f>#REF!</f>
        <v>#REF!</v>
      </c>
      <c r="U1053" s="994"/>
      <c r="V1053" s="217"/>
      <c r="W1053" s="274"/>
      <c r="X1053" s="275" t="s">
        <v>279</v>
      </c>
      <c r="Y1053" s="203"/>
      <c r="Z1053" s="203"/>
      <c r="AA1053" s="203"/>
      <c r="AB1053" s="227"/>
      <c r="AC1053" s="75"/>
      <c r="AD1053" s="139" t="e">
        <f>VLOOKUP(A1053,'Payroll master 总表'!B:AY,39,FALSE)</f>
        <v>#REF!</v>
      </c>
      <c r="AE1053" s="23" t="s">
        <v>82</v>
      </c>
      <c r="AF1053" s="244"/>
      <c r="AG1053" s="33"/>
    </row>
    <row r="1054" spans="1:64" ht="18" customHeight="1">
      <c r="B1054" s="55" t="s">
        <v>177</v>
      </c>
      <c r="C1054" s="28"/>
      <c r="D1054" s="28"/>
      <c r="E1054" s="28"/>
      <c r="F1054" s="21"/>
      <c r="G1054" s="206"/>
      <c r="H1054" s="206"/>
      <c r="I1054" s="206"/>
      <c r="J1054" s="206"/>
      <c r="K1054" s="995" t="e">
        <f>VLOOKUP(A1053,'Payroll master 总表'!B:AY,1,FALSE)</f>
        <v>#REF!</v>
      </c>
      <c r="L1054" s="996"/>
      <c r="M1054" s="206"/>
      <c r="N1054" s="208"/>
      <c r="O1054" s="276" t="s">
        <v>184</v>
      </c>
      <c r="P1054" s="273"/>
      <c r="Q1054" s="218"/>
      <c r="R1054" s="218"/>
      <c r="S1054" s="218"/>
      <c r="U1054" s="222" t="e">
        <f>VLOOKUP(A1053,'Payroll master 总表'!B:AY,15,FALSE)</f>
        <v>#REF!</v>
      </c>
      <c r="V1054" s="222"/>
      <c r="W1054" s="208"/>
      <c r="X1054" s="278" t="s">
        <v>187</v>
      </c>
      <c r="Y1054" s="218"/>
      <c r="Z1054" s="218"/>
      <c r="AA1054" s="218"/>
      <c r="AB1054" s="209"/>
      <c r="AC1054" s="26"/>
      <c r="AD1054" s="139" t="e">
        <f>VLOOKUP(A1053,'Payroll master 总表'!B:AY,35,FALSE)</f>
        <v>#REF!</v>
      </c>
      <c r="AE1054" s="23" t="s">
        <v>82</v>
      </c>
      <c r="AF1054" s="103"/>
      <c r="AG1054" s="33"/>
    </row>
    <row r="1055" spans="1:64" ht="18" customHeight="1">
      <c r="B1055" s="24" t="s">
        <v>178</v>
      </c>
      <c r="C1055" s="22"/>
      <c r="D1055" s="25"/>
      <c r="E1055" s="21"/>
      <c r="F1055" s="21"/>
      <c r="G1055" s="206"/>
      <c r="H1055" s="206"/>
      <c r="I1055" s="206"/>
      <c r="J1055" s="206"/>
      <c r="K1055" s="995" t="e">
        <f>VLOOKUP(A1053,'Payroll master 总表'!B:AY,5,FALSE)</f>
        <v>#REF!</v>
      </c>
      <c r="L1055" s="996"/>
      <c r="M1055" s="206"/>
      <c r="N1055" s="208"/>
      <c r="O1055" s="205" t="s">
        <v>198</v>
      </c>
      <c r="P1055" s="273"/>
      <c r="Q1055" s="218"/>
      <c r="R1055" s="218"/>
      <c r="S1055" s="218"/>
      <c r="T1055" s="206"/>
      <c r="U1055" s="1005" t="e">
        <f>VLOOKUP(A1053,'Payroll master 总表'!B:AY,8,FALSE)</f>
        <v>#REF!</v>
      </c>
      <c r="V1055" s="1005"/>
      <c r="W1055" s="1006"/>
      <c r="X1055" s="278" t="s">
        <v>185</v>
      </c>
      <c r="Y1055" s="218"/>
      <c r="Z1055" s="218"/>
      <c r="AA1055" s="218"/>
      <c r="AB1055" s="209"/>
      <c r="AC1055" s="26"/>
      <c r="AD1055" s="139" t="e">
        <f>VLOOKUP(A1053,'Payroll master 总表'!B:AY,34,FALSE)</f>
        <v>#REF!</v>
      </c>
      <c r="AE1055" s="23" t="s">
        <v>82</v>
      </c>
      <c r="AF1055" s="103"/>
      <c r="AG1055" s="33"/>
    </row>
    <row r="1056" spans="1:64" ht="18" customHeight="1">
      <c r="B1056" s="58"/>
      <c r="C1056" s="28"/>
      <c r="D1056" s="28"/>
      <c r="E1056" s="28"/>
      <c r="F1056" s="28"/>
      <c r="G1056" s="206"/>
      <c r="H1056" s="206"/>
      <c r="I1056" s="206"/>
      <c r="J1056" s="206"/>
      <c r="K1056" s="280"/>
      <c r="L1056" s="281" t="s">
        <v>76</v>
      </c>
      <c r="M1056" s="206"/>
      <c r="N1056" s="208"/>
      <c r="O1056" s="278" t="s">
        <v>199</v>
      </c>
      <c r="P1056" s="273"/>
      <c r="Q1056" s="218"/>
      <c r="R1056" s="218"/>
      <c r="S1056" s="218"/>
      <c r="T1056" s="218"/>
      <c r="U1056" s="218"/>
      <c r="V1056" s="218"/>
      <c r="W1056" s="230"/>
      <c r="X1056" s="278" t="s">
        <v>753</v>
      </c>
      <c r="Y1056" s="218"/>
      <c r="Z1056" s="218"/>
      <c r="AA1056" s="218"/>
      <c r="AB1056" s="209"/>
      <c r="AC1056" s="26"/>
      <c r="AD1056" s="139" t="e">
        <f>VLOOKUP(A1053,'Payroll master 总表'!B:AY,33,FALSE)</f>
        <v>#REF!</v>
      </c>
      <c r="AE1056" s="23" t="s">
        <v>82</v>
      </c>
      <c r="AF1056" s="103"/>
      <c r="AG1056" s="33"/>
    </row>
    <row r="1057" spans="2:64" ht="18" customHeight="1">
      <c r="B1057" s="54" t="s">
        <v>196</v>
      </c>
      <c r="C1057" s="28"/>
      <c r="D1057" s="28"/>
      <c r="E1057" s="28"/>
      <c r="F1057" s="28"/>
      <c r="G1057" s="206"/>
      <c r="H1057" s="206"/>
      <c r="I1057" s="206"/>
      <c r="J1057" s="206"/>
      <c r="K1057" s="280"/>
      <c r="L1057" s="282" t="e">
        <f>VLOOKUP(A1053,'Payroll master 总表'!B:AY,18,FALSE)</f>
        <v>#REF!</v>
      </c>
      <c r="M1057" s="206"/>
      <c r="N1057" s="208"/>
      <c r="O1057" s="283"/>
      <c r="P1057" s="273"/>
      <c r="Q1057" s="223"/>
      <c r="R1057" s="987" t="e">
        <f>U1054/26*L1057</f>
        <v>#REF!</v>
      </c>
      <c r="S1057" s="987"/>
      <c r="T1057" s="284" t="s">
        <v>82</v>
      </c>
      <c r="U1057" s="223"/>
      <c r="V1057" s="223"/>
      <c r="W1057" s="285"/>
      <c r="X1057" s="278" t="s">
        <v>186</v>
      </c>
      <c r="Y1057" s="218"/>
      <c r="Z1057" s="218"/>
      <c r="AA1057" s="218"/>
      <c r="AB1057" s="209"/>
      <c r="AC1057" s="26"/>
      <c r="AD1057" s="139" t="e">
        <f>VLOOKUP(A1053,'Payroll master 总表'!B:AY,37,FALSE)+'Payroll master 总表'!AM50</f>
        <v>#REF!</v>
      </c>
      <c r="AE1057" s="23" t="s">
        <v>82</v>
      </c>
      <c r="AF1057" s="103"/>
      <c r="AG1057" s="33"/>
    </row>
    <row r="1058" spans="2:64" ht="18" customHeight="1">
      <c r="B1058" s="27" t="s">
        <v>528</v>
      </c>
      <c r="C1058" s="28"/>
      <c r="D1058" s="28"/>
      <c r="E1058" s="28"/>
      <c r="F1058" s="28"/>
      <c r="G1058" s="206"/>
      <c r="H1058" s="206"/>
      <c r="I1058" s="206"/>
      <c r="J1058" s="206"/>
      <c r="K1058" s="280"/>
      <c r="L1058" s="282" t="e">
        <f>VLOOKUP(A1053,'Payroll master 总表'!B:AY,21,FALSE)</f>
        <v>#REF!</v>
      </c>
      <c r="M1058" s="206"/>
      <c r="N1058" s="208"/>
      <c r="O1058" s="283"/>
      <c r="P1058" s="273"/>
      <c r="Q1058" s="223"/>
      <c r="R1058" s="987" t="e">
        <f>VLOOKUP(A1053,'Payroll master 总表'!B:AY,29,FALSE)</f>
        <v>#REF!</v>
      </c>
      <c r="S1058" s="987"/>
      <c r="T1058" s="284" t="s">
        <v>82</v>
      </c>
      <c r="U1058" s="223"/>
      <c r="V1058" s="223"/>
      <c r="W1058" s="285"/>
      <c r="X1058" s="278" t="s">
        <v>455</v>
      </c>
      <c r="Y1058" s="218"/>
      <c r="Z1058" s="218"/>
      <c r="AA1058" s="218"/>
      <c r="AB1058" s="209"/>
      <c r="AC1058" s="26"/>
      <c r="AD1058" s="139" t="e">
        <f>VLOOKUP(A1053,'Payroll master 总表'!B:AY,32,FALSE)</f>
        <v>#REF!</v>
      </c>
      <c r="AE1058" s="23" t="s">
        <v>82</v>
      </c>
      <c r="AF1058" s="103"/>
      <c r="AG1058" s="33"/>
    </row>
    <row r="1059" spans="2:64" ht="18" customHeight="1">
      <c r="B1059" s="58" t="s">
        <v>534</v>
      </c>
      <c r="C1059" s="28"/>
      <c r="D1059" s="28"/>
      <c r="E1059" s="28"/>
      <c r="F1059" s="28"/>
      <c r="G1059" s="206"/>
      <c r="H1059" s="206"/>
      <c r="I1059" s="206"/>
      <c r="J1059" s="206"/>
      <c r="K1059" s="280"/>
      <c r="L1059" s="282" t="e">
        <f>VLOOKUP(A1053,'Payroll master 总表'!B:AY,20,FALSE)</f>
        <v>#REF!</v>
      </c>
      <c r="M1059" s="206"/>
      <c r="N1059" s="208"/>
      <c r="O1059" s="283"/>
      <c r="P1059" s="273"/>
      <c r="Q1059" s="223"/>
      <c r="R1059" s="987" t="e">
        <f>VLOOKUP(A1053,'Payroll master 总表'!B:AY,27,FALSE)</f>
        <v>#REF!</v>
      </c>
      <c r="S1059" s="987"/>
      <c r="T1059" s="284" t="s">
        <v>82</v>
      </c>
      <c r="U1059" s="223"/>
      <c r="V1059" s="223"/>
      <c r="W1059" s="285"/>
      <c r="X1059" s="278" t="s">
        <v>189</v>
      </c>
      <c r="Y1059" s="218"/>
      <c r="Z1059" s="218"/>
      <c r="AA1059" s="218"/>
      <c r="AB1059" s="209"/>
      <c r="AC1059" s="26"/>
      <c r="AD1059" s="139" t="e">
        <f>VLOOKUP(A1053,'Payroll master 总表'!B:AY,31,FALSE)</f>
        <v>#REF!</v>
      </c>
      <c r="AE1059" s="23" t="s">
        <v>82</v>
      </c>
      <c r="AF1059" s="103"/>
      <c r="AG1059" s="33"/>
    </row>
    <row r="1060" spans="2:64" ht="18" customHeight="1">
      <c r="B1060" s="58" t="s">
        <v>195</v>
      </c>
      <c r="C1060" s="28"/>
      <c r="D1060" s="28"/>
      <c r="E1060" s="28"/>
      <c r="F1060" s="28"/>
      <c r="G1060" s="206"/>
      <c r="H1060" s="206"/>
      <c r="I1060" s="206"/>
      <c r="J1060" s="206"/>
      <c r="K1060" s="280"/>
      <c r="L1060" s="282" t="e">
        <f>VLOOKUP(A1053,'Payroll master 总表'!B:AY,17,FALSE)</f>
        <v>#REF!</v>
      </c>
      <c r="M1060" s="206"/>
      <c r="N1060" s="208"/>
      <c r="O1060" s="283"/>
      <c r="P1060" s="273"/>
      <c r="Q1060" s="223"/>
      <c r="R1060" s="987" t="e">
        <f>U1054/26*L1060</f>
        <v>#REF!</v>
      </c>
      <c r="S1060" s="987"/>
      <c r="T1060" s="284" t="s">
        <v>82</v>
      </c>
      <c r="U1060" s="223"/>
      <c r="V1060" s="223"/>
      <c r="W1060" s="285"/>
      <c r="X1060" s="278" t="s">
        <v>188</v>
      </c>
      <c r="Y1060" s="218"/>
      <c r="Z1060" s="218"/>
      <c r="AA1060" s="218"/>
      <c r="AB1060" s="209"/>
      <c r="AC1060" s="26"/>
      <c r="AD1060" s="139" t="e">
        <f>VLOOKUP(A1053,'Payroll master 总表'!B:AY,36,FALSE)</f>
        <v>#REF!</v>
      </c>
      <c r="AE1060" s="23" t="s">
        <v>82</v>
      </c>
      <c r="AF1060" s="103"/>
      <c r="AG1060" s="33"/>
    </row>
    <row r="1061" spans="2:64" ht="18" customHeight="1">
      <c r="B1061" s="27" t="s">
        <v>179</v>
      </c>
      <c r="C1061" s="28"/>
      <c r="D1061" s="28"/>
      <c r="E1061" s="28"/>
      <c r="F1061" s="28"/>
      <c r="G1061" s="218"/>
      <c r="H1061" s="218"/>
      <c r="I1061" s="218"/>
      <c r="J1061" s="206"/>
      <c r="K1061" s="280"/>
      <c r="L1061" s="286"/>
      <c r="M1061" s="206"/>
      <c r="N1061" s="208"/>
      <c r="O1061" s="283"/>
      <c r="P1061" s="273"/>
      <c r="Q1061" s="223"/>
      <c r="R1061" s="987" t="e">
        <f>SUM(R1057:S1060)</f>
        <v>#REF!</v>
      </c>
      <c r="S1061" s="987"/>
      <c r="T1061" s="284" t="s">
        <v>82</v>
      </c>
      <c r="U1061" s="223"/>
      <c r="V1061" s="223"/>
      <c r="W1061" s="285"/>
      <c r="X1061" s="278" t="s">
        <v>190</v>
      </c>
      <c r="Y1061" s="218"/>
      <c r="Z1061" s="218"/>
      <c r="AA1061" s="218"/>
      <c r="AB1061" s="209"/>
      <c r="AC1061" s="988" t="e">
        <f>R1061+R1063+R1064+R1065+AD1053+AD1054+AD1055+AD1056+AD1057+AD1058+AD1059+AD1060</f>
        <v>#REF!</v>
      </c>
      <c r="AD1061" s="989"/>
      <c r="AF1061" s="103"/>
      <c r="AG1061" s="33"/>
    </row>
    <row r="1062" spans="2:64" ht="18" customHeight="1">
      <c r="B1062" s="58" t="s">
        <v>197</v>
      </c>
      <c r="C1062" s="28"/>
      <c r="D1062" s="28"/>
      <c r="E1062" s="28"/>
      <c r="F1062" s="28"/>
      <c r="G1062" s="206"/>
      <c r="H1062" s="206"/>
      <c r="I1062" s="206"/>
      <c r="J1062" s="206"/>
      <c r="K1062" s="280"/>
      <c r="L1062" s="287" t="s">
        <v>77</v>
      </c>
      <c r="M1062" s="288"/>
      <c r="N1062" s="211"/>
      <c r="O1062" s="278" t="s">
        <v>199</v>
      </c>
      <c r="P1062" s="210"/>
      <c r="Q1062" s="210"/>
      <c r="R1062" s="210"/>
      <c r="S1062" s="210"/>
      <c r="T1062" s="210"/>
      <c r="U1062" s="210"/>
      <c r="V1062" s="210"/>
      <c r="W1062" s="289"/>
      <c r="X1062" s="278" t="s">
        <v>433</v>
      </c>
      <c r="Y1062" s="218"/>
      <c r="Z1062" s="230"/>
      <c r="AA1062" s="290"/>
      <c r="AB1062" s="228"/>
      <c r="AC1062" s="135" t="e">
        <f>VLOOKUP(A1053,'Payroll master 总表'!B:AY,45,FALSE)</f>
        <v>#REF!</v>
      </c>
      <c r="AE1062" s="61"/>
      <c r="AF1062" s="245"/>
      <c r="AG1062" s="33"/>
    </row>
    <row r="1063" spans="2:64" ht="18" customHeight="1">
      <c r="B1063" s="58" t="s">
        <v>180</v>
      </c>
      <c r="C1063" s="28"/>
      <c r="D1063" s="28"/>
      <c r="E1063" s="28"/>
      <c r="F1063" s="28"/>
      <c r="G1063" s="206"/>
      <c r="H1063" s="206"/>
      <c r="I1063" s="206"/>
      <c r="J1063" s="206"/>
      <c r="K1063" s="280"/>
      <c r="L1063" s="282" t="e">
        <f>VLOOKUP(A1053,'Payroll master 总表'!B:AY,19,FALSE)</f>
        <v>#REF!</v>
      </c>
      <c r="M1063" s="206"/>
      <c r="N1063" s="208"/>
      <c r="O1063" s="283"/>
      <c r="P1063" s="273"/>
      <c r="Q1063" s="224"/>
      <c r="R1063" s="990" t="e">
        <f>VLOOKUP(A1053,'Payroll master 总表'!B:AY,26,FALSE)</f>
        <v>#REF!</v>
      </c>
      <c r="S1063" s="990"/>
      <c r="T1063" s="224" t="s">
        <v>82</v>
      </c>
      <c r="U1063" s="224"/>
      <c r="V1063" s="224"/>
      <c r="W1063" s="228"/>
      <c r="X1063" s="278" t="s">
        <v>861</v>
      </c>
      <c r="Y1063" s="218"/>
      <c r="Z1063" s="230"/>
      <c r="AB1063" s="224"/>
      <c r="AD1063" s="57"/>
      <c r="AE1063" s="999" t="e">
        <f>VLOOKUP(A1053,'Payroll master 总表'!B:AY,42,FALSE)</f>
        <v>#REF!</v>
      </c>
      <c r="AF1063" s="1000"/>
      <c r="AG1063" s="33"/>
    </row>
    <row r="1064" spans="2:64" ht="18" customHeight="1">
      <c r="B1064" s="58" t="s">
        <v>181</v>
      </c>
      <c r="C1064" s="28"/>
      <c r="D1064" s="28"/>
      <c r="E1064" s="28"/>
      <c r="F1064" s="28"/>
      <c r="G1064" s="206"/>
      <c r="H1064" s="206"/>
      <c r="I1064" s="206"/>
      <c r="J1064" s="206"/>
      <c r="K1064" s="280"/>
      <c r="L1064" s="282" t="e">
        <f>VLOOKUP(A1053,'Payroll master 总表'!B:AY,22,FALSE)</f>
        <v>#REF!</v>
      </c>
      <c r="M1064" s="206"/>
      <c r="N1064" s="208"/>
      <c r="O1064" s="283"/>
      <c r="P1064" s="273"/>
      <c r="Q1064" s="224"/>
      <c r="R1064" s="990" t="e">
        <f>VLOOKUP(A1053,'Payroll master 总表'!B:AY,28,FALSE)</f>
        <v>#REF!</v>
      </c>
      <c r="S1064" s="990"/>
      <c r="T1064" s="224" t="s">
        <v>82</v>
      </c>
      <c r="U1064" s="224"/>
      <c r="V1064" s="224"/>
      <c r="W1064" s="228"/>
      <c r="X1064" s="291" t="s">
        <v>244</v>
      </c>
      <c r="Y1064" s="218"/>
      <c r="Z1064" s="218"/>
      <c r="AA1064" s="230"/>
      <c r="AB1064" s="229"/>
      <c r="AC1064" s="76"/>
      <c r="AD1064" s="57" t="e">
        <f>VLOOKUP(A1053,'Payroll master 总表'!B:AY,44,FALSE)</f>
        <v>#REF!</v>
      </c>
      <c r="AE1064" s="541"/>
      <c r="AF1064" s="542"/>
      <c r="AG1064" s="33"/>
    </row>
    <row r="1065" spans="2:64" ht="18" customHeight="1">
      <c r="B1065" s="59" t="s">
        <v>182</v>
      </c>
      <c r="C1065" s="56"/>
      <c r="D1065" s="56"/>
      <c r="E1065" s="56"/>
      <c r="F1065" s="56"/>
      <c r="G1065" s="219"/>
      <c r="H1065" s="219"/>
      <c r="I1065" s="219"/>
      <c r="J1065" s="219"/>
      <c r="K1065" s="292"/>
      <c r="L1065" s="293" t="e">
        <f>VLOOKUP(A1053,'Payroll master 总表'!B:AY,23,FALSE)</f>
        <v>#REF!</v>
      </c>
      <c r="M1065" s="219"/>
      <c r="N1065" s="212"/>
      <c r="O1065" s="294"/>
      <c r="P1065" s="295"/>
      <c r="Q1065" s="225"/>
      <c r="R1065" s="981" t="e">
        <f>VLOOKUP(A1053,'Payroll master 总表'!B:AY,30,FALSE)</f>
        <v>#REF!</v>
      </c>
      <c r="S1065" s="981"/>
      <c r="T1065" s="225" t="s">
        <v>82</v>
      </c>
      <c r="U1065" s="225"/>
      <c r="V1065" s="225"/>
      <c r="W1065" s="225"/>
      <c r="X1065" s="278" t="s">
        <v>194</v>
      </c>
      <c r="Y1065" s="218"/>
      <c r="Z1065" s="218"/>
      <c r="AA1065" s="218"/>
      <c r="AB1065" s="230"/>
      <c r="AC1065" s="26"/>
      <c r="AD1065" s="57" t="e">
        <f>AE1063+AD1064</f>
        <v>#REF!</v>
      </c>
      <c r="AE1065" s="49"/>
      <c r="AF1065" s="73"/>
      <c r="AG1065" s="33"/>
    </row>
    <row r="1066" spans="2:64" ht="18" customHeight="1">
      <c r="B1066" s="29"/>
      <c r="C1066" s="30"/>
      <c r="D1066" s="31"/>
      <c r="E1066" s="30"/>
      <c r="F1066" s="32"/>
      <c r="G1066" s="220"/>
      <c r="H1066" s="220"/>
      <c r="I1066" s="220"/>
      <c r="J1066" s="220"/>
      <c r="S1066" s="220"/>
      <c r="T1066" s="220"/>
      <c r="U1066" s="220"/>
      <c r="X1066" s="297" t="s">
        <v>191</v>
      </c>
      <c r="Y1066" s="218"/>
      <c r="Z1066" s="218"/>
      <c r="AA1066" s="218"/>
      <c r="AB1066" s="230"/>
      <c r="AC1066" s="982" t="e">
        <f>ROUND((AC1061-AD1065-AC1062),2)</f>
        <v>#REF!</v>
      </c>
      <c r="AD1066" s="983"/>
      <c r="AE1066" s="49"/>
      <c r="AF1066" s="73"/>
      <c r="AG1066" s="33"/>
    </row>
    <row r="1067" spans="2:64" ht="18" customHeight="1">
      <c r="B1067" s="35" t="s">
        <v>78</v>
      </c>
      <c r="C1067" s="36"/>
      <c r="D1067" s="36"/>
      <c r="E1067" s="36"/>
      <c r="F1067" s="36"/>
      <c r="G1067" s="221"/>
      <c r="H1067" s="221"/>
      <c r="I1067" s="220"/>
      <c r="J1067" s="220"/>
      <c r="S1067" s="220"/>
      <c r="T1067" s="220"/>
      <c r="U1067" s="220"/>
      <c r="X1067" s="298" t="s">
        <v>432</v>
      </c>
      <c r="Y1067" s="299"/>
      <c r="Z1067" s="280"/>
      <c r="AA1067" s="206"/>
      <c r="AB1067" s="231"/>
      <c r="AC1067" s="63" t="e">
        <f>INT(AC1066)</f>
        <v>#REF!</v>
      </c>
      <c r="AE1067" s="62"/>
      <c r="AF1067" s="80"/>
      <c r="AG1067" s="33"/>
    </row>
    <row r="1068" spans="2:64" ht="18" customHeight="1">
      <c r="B1068" s="37"/>
      <c r="C1068" s="38"/>
      <c r="D1068" s="39"/>
      <c r="E1068" s="38"/>
      <c r="F1068" s="38"/>
      <c r="G1068" s="202"/>
      <c r="H1068" s="202"/>
      <c r="I1068" s="220"/>
      <c r="J1068" s="220"/>
      <c r="S1068" s="220"/>
      <c r="T1068" s="220"/>
      <c r="U1068" s="220"/>
      <c r="X1068" s="300" t="s">
        <v>192</v>
      </c>
      <c r="Y1068" s="301"/>
      <c r="Z1068" s="302"/>
      <c r="AA1068" s="219"/>
      <c r="AB1068" s="232"/>
      <c r="AC1068" s="77" t="e">
        <f>ROUND((MOD(AC1066,1)*4000),-2)</f>
        <v>#REF!</v>
      </c>
      <c r="AD1068" s="45"/>
      <c r="AE1068" s="45"/>
      <c r="AF1068" s="81"/>
      <c r="AG1068" s="33"/>
    </row>
    <row r="1069" spans="2:64" ht="18" customHeight="1">
      <c r="B1069" s="29"/>
      <c r="C1069" s="30"/>
      <c r="D1069" s="31"/>
      <c r="E1069" s="30"/>
      <c r="F1069" s="30"/>
      <c r="G1069" s="220"/>
      <c r="H1069" s="220"/>
      <c r="I1069" s="220"/>
      <c r="J1069" s="220"/>
      <c r="S1069" s="220"/>
      <c r="T1069" s="220"/>
      <c r="U1069" s="220"/>
      <c r="Y1069" s="221"/>
      <c r="Z1069" s="303"/>
      <c r="AB1069" s="233"/>
      <c r="AD1069" s="82"/>
      <c r="AE1069" s="82"/>
      <c r="AF1069" s="84"/>
      <c r="AG1069" s="33"/>
    </row>
    <row r="1070" spans="2:64" ht="18" customHeight="1">
      <c r="B1070" s="40" t="s">
        <v>79</v>
      </c>
      <c r="C1070" s="41"/>
      <c r="D1070" s="41"/>
      <c r="E1070" s="41"/>
      <c r="AF1070" s="101"/>
      <c r="AG1070" s="33"/>
    </row>
    <row r="1071" spans="2:64" s="10" customFormat="1" ht="18" customHeight="1">
      <c r="B1071" s="237">
        <v>1</v>
      </c>
      <c r="C1071" s="236">
        <v>2</v>
      </c>
      <c r="D1071" s="236">
        <v>3</v>
      </c>
      <c r="E1071" s="236">
        <v>4</v>
      </c>
      <c r="F1071" s="670">
        <v>5</v>
      </c>
      <c r="G1071" s="269">
        <v>6</v>
      </c>
      <c r="H1071" s="304">
        <v>7</v>
      </c>
      <c r="I1071" s="601">
        <v>8</v>
      </c>
      <c r="J1071" s="305">
        <v>9</v>
      </c>
      <c r="K1071" s="305">
        <v>10</v>
      </c>
      <c r="L1071" s="236">
        <v>11</v>
      </c>
      <c r="M1071" s="670">
        <v>12</v>
      </c>
      <c r="N1071" s="269">
        <v>13</v>
      </c>
      <c r="O1071" s="305">
        <v>14</v>
      </c>
      <c r="P1071" s="237">
        <v>15</v>
      </c>
      <c r="Q1071" s="305">
        <v>16</v>
      </c>
      <c r="R1071" s="305">
        <v>17</v>
      </c>
      <c r="S1071" s="236">
        <v>18</v>
      </c>
      <c r="T1071" s="670">
        <v>19</v>
      </c>
      <c r="U1071" s="269">
        <v>20</v>
      </c>
      <c r="V1071" s="305">
        <v>21</v>
      </c>
      <c r="W1071" s="237">
        <v>22</v>
      </c>
      <c r="X1071" s="305">
        <v>23</v>
      </c>
      <c r="Y1071" s="304">
        <v>24</v>
      </c>
      <c r="Z1071" s="236">
        <v>25</v>
      </c>
      <c r="AA1071" s="670">
        <v>26</v>
      </c>
      <c r="AB1071" s="269">
        <v>27</v>
      </c>
      <c r="AC1071" s="236">
        <v>28</v>
      </c>
      <c r="AD1071" s="237">
        <v>29</v>
      </c>
      <c r="AE1071" s="236">
        <v>30</v>
      </c>
      <c r="AF1071" s="236">
        <v>31</v>
      </c>
      <c r="AG1071" s="11"/>
      <c r="AH1071" s="11"/>
      <c r="AI1071" s="11"/>
      <c r="AJ1071" s="11"/>
      <c r="AK1071" s="11"/>
      <c r="AL1071" s="11"/>
      <c r="AM1071" s="11"/>
      <c r="AN1071" s="11"/>
      <c r="AO1071" s="11"/>
      <c r="AP1071" s="11"/>
      <c r="AQ1071" s="11"/>
      <c r="AR1071" s="11"/>
      <c r="AS1071" s="11"/>
      <c r="AT1071" s="11"/>
      <c r="AU1071" s="11"/>
      <c r="AV1071" s="11"/>
      <c r="AW1071" s="11"/>
      <c r="AX1071" s="11"/>
      <c r="AY1071" s="11"/>
      <c r="AZ1071" s="11"/>
      <c r="BA1071" s="11"/>
      <c r="BB1071" s="11"/>
      <c r="BC1071" s="11"/>
      <c r="BD1071" s="11"/>
      <c r="BE1071" s="11"/>
      <c r="BF1071" s="11"/>
      <c r="BG1071" s="11"/>
      <c r="BH1071" s="11"/>
      <c r="BI1071" s="11"/>
      <c r="BJ1071" s="11"/>
      <c r="BK1071" s="11"/>
      <c r="BL1071" s="11"/>
    </row>
    <row r="1072" spans="2:64" ht="18" customHeight="1">
      <c r="B1072" s="48" t="e">
        <f>VLOOKUP(A1053,#REF!,276,FALSE)</f>
        <v>#REF!</v>
      </c>
      <c r="C1072" s="48" t="e">
        <f>VLOOKUP(A1053,#REF!,278,FALSE)</f>
        <v>#REF!</v>
      </c>
      <c r="D1072" s="48" t="e">
        <f>VLOOKUP(A1053,#REF!,280,FALSE)</f>
        <v>#REF!</v>
      </c>
      <c r="E1072" s="48" t="e">
        <f>VLOOKUP(A1053,#REF!,282,FALSE)</f>
        <v>#REF!</v>
      </c>
      <c r="F1072" s="48" t="e">
        <f>VLOOKUP(A1053,#REF!,284,FALSE)</f>
        <v>#REF!</v>
      </c>
      <c r="G1072" s="48" t="e">
        <f>VLOOKUP(A1053,#REF!,286,FALSE)</f>
        <v>#REF!</v>
      </c>
      <c r="H1072" s="48" t="e">
        <f>VLOOKUP(A1053,#REF!,288,FALSE)</f>
        <v>#REF!</v>
      </c>
      <c r="I1072" s="48" t="e">
        <f>VLOOKUP(A1053,#REF!,290,FALSE)</f>
        <v>#REF!</v>
      </c>
      <c r="J1072" s="48" t="e">
        <f>VLOOKUP(A1053,#REF!,292,FALSE)</f>
        <v>#REF!</v>
      </c>
      <c r="K1072" s="48" t="e">
        <f>VLOOKUP(A1053,#REF!,294,FALSE)</f>
        <v>#REF!</v>
      </c>
      <c r="L1072" s="48" t="e">
        <f>VLOOKUP(A1053,#REF!,296,FALSE)</f>
        <v>#REF!</v>
      </c>
      <c r="M1072" s="48" t="e">
        <f>VLOOKUP(A1053,#REF!,298,FALSE)</f>
        <v>#REF!</v>
      </c>
      <c r="N1072" s="48" t="e">
        <f>VLOOKUP(A1053,#REF!,300,FALSE)</f>
        <v>#REF!</v>
      </c>
      <c r="O1072" s="48" t="e">
        <f>VLOOKUP(A1053,#REF!,302,FALSE)</f>
        <v>#REF!</v>
      </c>
      <c r="P1072" s="48" t="e">
        <f>VLOOKUP(A1053,#REF!,304,FALSE)</f>
        <v>#REF!</v>
      </c>
      <c r="Q1072" s="48" t="e">
        <f>VLOOKUP(A1053,#REF!,306,FALSE)</f>
        <v>#REF!</v>
      </c>
      <c r="R1072" s="48" t="e">
        <f>VLOOKUP(A1053,#REF!,308,FALSE)</f>
        <v>#REF!</v>
      </c>
      <c r="S1072" s="48" t="e">
        <f>VLOOKUP(A1053,#REF!,310,FALSE)</f>
        <v>#REF!</v>
      </c>
      <c r="T1072" s="48" t="e">
        <f>VLOOKUP(A1053,#REF!,312,FALSE)</f>
        <v>#REF!</v>
      </c>
      <c r="U1072" s="48" t="e">
        <f>VLOOKUP(A1053,#REF!,314,FALSE)</f>
        <v>#REF!</v>
      </c>
      <c r="V1072" s="48" t="e">
        <f>VLOOKUP(A1053,#REF!,316,FALSE)</f>
        <v>#REF!</v>
      </c>
      <c r="W1072" s="48" t="e">
        <f>VLOOKUP(A1053,#REF!,318,FALSE)</f>
        <v>#REF!</v>
      </c>
      <c r="X1072" s="48" t="e">
        <f>VLOOKUP(A1053,#REF!,320,FALSE)</f>
        <v>#REF!</v>
      </c>
      <c r="Y1072" s="48" t="e">
        <f>VLOOKUP(A1053,#REF!,322,FALSE)</f>
        <v>#REF!</v>
      </c>
      <c r="Z1072" s="48" t="e">
        <f>VLOOKUP(A1053,#REF!,324,FALSE)</f>
        <v>#REF!</v>
      </c>
      <c r="AA1072" s="48" t="e">
        <f>VLOOKUP(A1053,#REF!,326,FALSE)</f>
        <v>#REF!</v>
      </c>
      <c r="AB1072" s="48" t="e">
        <f>VLOOKUP(A1053,#REF!,328,FALSE)</f>
        <v>#REF!</v>
      </c>
      <c r="AC1072" s="48" t="e">
        <f>VLOOKUP(A1053,#REF!,330,FALSE)</f>
        <v>#REF!</v>
      </c>
      <c r="AD1072" s="48" t="e">
        <f>VLOOKUP(A1053,#REF!,332,FALSE)</f>
        <v>#REF!</v>
      </c>
      <c r="AE1072" s="48" t="e">
        <f>VLOOKUP(A1053,#REF!,334,FALSE)</f>
        <v>#REF!</v>
      </c>
      <c r="AF1072" s="48" t="e">
        <f>VLOOKUP(A1053,#REF!,336,FALSE)</f>
        <v>#REF!</v>
      </c>
      <c r="AG1072" s="33"/>
    </row>
    <row r="1073" spans="1:64" s="116" customFormat="1" ht="18" customHeight="1">
      <c r="B1073" s="48" t="e">
        <f>VLOOKUP(A1053,#REF!,53,FALSE)</f>
        <v>#REF!</v>
      </c>
      <c r="C1073" s="48" t="e">
        <f>VLOOKUP(A1053,#REF!,54,FALSE)</f>
        <v>#REF!</v>
      </c>
      <c r="D1073" s="48" t="e">
        <f>VLOOKUP(A1053,#REF!,55,FALSE)</f>
        <v>#REF!</v>
      </c>
      <c r="E1073" s="48" t="e">
        <f>VLOOKUP(A1053,#REF!,56,FALSE)</f>
        <v>#REF!</v>
      </c>
      <c r="F1073" s="48" t="e">
        <f>VLOOKUP(A1053,#REF!,57,FALSE)</f>
        <v>#REF!</v>
      </c>
      <c r="G1073" s="48" t="e">
        <f>VLOOKUP(A1053,#REF!,58,FALSE)</f>
        <v>#REF!</v>
      </c>
      <c r="H1073" s="48" t="e">
        <f>VLOOKUP(A1053,#REF!,59,FALSE)</f>
        <v>#REF!</v>
      </c>
      <c r="I1073" s="48" t="e">
        <f>VLOOKUP(A1053,#REF!,60,FALSE)</f>
        <v>#REF!</v>
      </c>
      <c r="J1073" s="48" t="e">
        <f>VLOOKUP(A1053,#REF!,61,FALSE)</f>
        <v>#REF!</v>
      </c>
      <c r="K1073" s="48" t="e">
        <f>VLOOKUP(A1053,#REF!,62,FALSE)</f>
        <v>#REF!</v>
      </c>
      <c r="L1073" s="48" t="e">
        <f>VLOOKUP(A1053,#REF!,63,FALSE)</f>
        <v>#REF!</v>
      </c>
      <c r="M1073" s="48" t="e">
        <f>VLOOKUP(A1053,#REF!,64,FALSE)</f>
        <v>#REF!</v>
      </c>
      <c r="N1073" s="48" t="e">
        <f>VLOOKUP(A1053,#REF!,65,FALSE)</f>
        <v>#REF!</v>
      </c>
      <c r="O1073" s="48" t="e">
        <f>VLOOKUP(A1053,#REF!,66,FALSE)</f>
        <v>#REF!</v>
      </c>
      <c r="P1073" s="48" t="e">
        <f>VLOOKUP(A1053,#REF!,67,FALSE)</f>
        <v>#REF!</v>
      </c>
      <c r="Q1073" s="48" t="e">
        <f>VLOOKUP(A1053,#REF!,68,FALSE)</f>
        <v>#REF!</v>
      </c>
      <c r="R1073" s="48" t="e">
        <f>VLOOKUP(A1053,#REF!,69,FALSE)</f>
        <v>#REF!</v>
      </c>
      <c r="S1073" s="48" t="e">
        <f>VLOOKUP(A1053,#REF!,70,FALSE)</f>
        <v>#REF!</v>
      </c>
      <c r="T1073" s="48" t="e">
        <f>VLOOKUP(A1053,#REF!,71,FALSE)</f>
        <v>#REF!</v>
      </c>
      <c r="U1073" s="48" t="e">
        <f>VLOOKUP(A1053,#REF!,72,FALSE)</f>
        <v>#REF!</v>
      </c>
      <c r="V1073" s="48" t="e">
        <f>VLOOKUP(A1053,#REF!,73,FALSE)</f>
        <v>#REF!</v>
      </c>
      <c r="W1073" s="48" t="e">
        <f>VLOOKUP(A1053,#REF!,74,FALSE)</f>
        <v>#REF!</v>
      </c>
      <c r="X1073" s="48" t="e">
        <f>VLOOKUP(A1053,#REF!,75,FALSE)</f>
        <v>#REF!</v>
      </c>
      <c r="Y1073" s="48" t="e">
        <f>VLOOKUP(A1053,#REF!,76,FALSE)</f>
        <v>#REF!</v>
      </c>
      <c r="Z1073" s="48" t="e">
        <f>VLOOKUP(A1053,#REF!,77,FALSE)</f>
        <v>#REF!</v>
      </c>
      <c r="AA1073" s="48" t="e">
        <f>VLOOKUP(A1053,#REF!,78,FALSE)</f>
        <v>#REF!</v>
      </c>
      <c r="AB1073" s="48" t="e">
        <f>VLOOKUP(A1053,#REF!,79,FALSE)</f>
        <v>#REF!</v>
      </c>
      <c r="AC1073" s="48" t="e">
        <f>VLOOKUP(A1053,#REF!,80,FALSE)</f>
        <v>#REF!</v>
      </c>
      <c r="AD1073" s="48" t="e">
        <f>VLOOKUP(A1053,#REF!,81,FALSE)</f>
        <v>#REF!</v>
      </c>
      <c r="AE1073" s="48" t="e">
        <f>VLOOKUP(A1053,#REF!,82,FALSE)</f>
        <v>#REF!</v>
      </c>
      <c r="AF1073" s="48" t="e">
        <f>VLOOKUP(A1053,#REF!,83,FALSE)</f>
        <v>#REF!</v>
      </c>
      <c r="AG1073" s="117"/>
      <c r="AH1073" s="117"/>
      <c r="AI1073" s="117"/>
      <c r="AJ1073" s="117"/>
      <c r="AK1073" s="117"/>
      <c r="AL1073" s="117"/>
      <c r="AM1073" s="117"/>
      <c r="AN1073" s="117"/>
      <c r="AO1073" s="117"/>
      <c r="AP1073" s="117"/>
      <c r="AQ1073" s="117"/>
      <c r="AR1073" s="117"/>
      <c r="AS1073" s="117"/>
      <c r="AT1073" s="117"/>
      <c r="AU1073" s="117"/>
      <c r="AV1073" s="117"/>
      <c r="AW1073" s="117"/>
      <c r="AX1073" s="117"/>
      <c r="AY1073" s="117"/>
      <c r="AZ1073" s="117"/>
      <c r="BA1073" s="117"/>
      <c r="BB1073" s="117"/>
      <c r="BC1073" s="117"/>
      <c r="BD1073" s="117"/>
      <c r="BE1073" s="117"/>
      <c r="BF1073" s="117"/>
      <c r="BG1073" s="117"/>
      <c r="BH1073" s="117"/>
      <c r="BI1073" s="117"/>
      <c r="BJ1073" s="117"/>
      <c r="BK1073" s="117"/>
      <c r="BL1073" s="117"/>
    </row>
    <row r="1074" spans="1:64" ht="18" customHeight="1">
      <c r="B1074" s="48" t="e">
        <f>VLOOKUP(A1053,#REF!,277,FALSE)</f>
        <v>#REF!</v>
      </c>
      <c r="C1074" s="48" t="e">
        <f>VLOOKUP(A1053,#REF!,279,FALSE)</f>
        <v>#REF!</v>
      </c>
      <c r="D1074" s="48" t="e">
        <f>VLOOKUP(A1053,#REF!,281,FALSE)</f>
        <v>#REF!</v>
      </c>
      <c r="E1074" s="48" t="e">
        <f>VLOOKUP(A1053,#REF!,283,FALSE)</f>
        <v>#REF!</v>
      </c>
      <c r="F1074" s="48" t="e">
        <f>VLOOKUP(A1053,#REF!,285,FALSE)</f>
        <v>#REF!</v>
      </c>
      <c r="G1074" s="48" t="e">
        <f>VLOOKUP(A1053,#REF!,287,FALSE)</f>
        <v>#REF!</v>
      </c>
      <c r="H1074" s="48" t="e">
        <f>VLOOKUP(A1053,#REF!,289,FALSE)</f>
        <v>#REF!</v>
      </c>
      <c r="I1074" s="48" t="e">
        <f>VLOOKUP(A1053,#REF!,291,FALSE)</f>
        <v>#REF!</v>
      </c>
      <c r="J1074" s="48" t="e">
        <f>VLOOKUP(A1053,#REF!,293,FALSE)</f>
        <v>#REF!</v>
      </c>
      <c r="K1074" s="48" t="e">
        <f>VLOOKUP(A1053,#REF!,295,FALSE)</f>
        <v>#REF!</v>
      </c>
      <c r="L1074" s="48" t="e">
        <f>VLOOKUP(A1053,#REF!,297,FALSE)</f>
        <v>#REF!</v>
      </c>
      <c r="M1074" s="48" t="e">
        <f>VLOOKUP(A1053,#REF!,299,FALSE)</f>
        <v>#REF!</v>
      </c>
      <c r="N1074" s="48" t="e">
        <f>VLOOKUP(A1053,#REF!,301,FALSE)</f>
        <v>#REF!</v>
      </c>
      <c r="O1074" s="48" t="e">
        <f>VLOOKUP(A1053,#REF!,303,FALSE)</f>
        <v>#REF!</v>
      </c>
      <c r="P1074" s="48" t="e">
        <f>VLOOKUP(A1053,#REF!,305,FALSE)</f>
        <v>#REF!</v>
      </c>
      <c r="Q1074" s="48" t="e">
        <f>VLOOKUP(A1053,#REF!,307,FALSE)</f>
        <v>#REF!</v>
      </c>
      <c r="R1074" s="48" t="e">
        <f>VLOOKUP(A1053,#REF!,309,FALSE)</f>
        <v>#REF!</v>
      </c>
      <c r="S1074" s="48" t="e">
        <f>VLOOKUP(A1053,#REF!,311,FALSE)</f>
        <v>#REF!</v>
      </c>
      <c r="T1074" s="48" t="e">
        <f>VLOOKUP(A1053,#REF!,313,FALSE)</f>
        <v>#REF!</v>
      </c>
      <c r="U1074" s="48" t="e">
        <f>VLOOKUP(A1053,#REF!,315,FALSE)</f>
        <v>#REF!</v>
      </c>
      <c r="V1074" s="48" t="e">
        <f>VLOOKUP(A1053,#REF!,317,FALSE)</f>
        <v>#REF!</v>
      </c>
      <c r="W1074" s="48" t="e">
        <f>VLOOKUP(A1053,#REF!,319,FALSE)</f>
        <v>#REF!</v>
      </c>
      <c r="X1074" s="48" t="e">
        <f>VLOOKUP(A1053,#REF!,321,FALSE)</f>
        <v>#REF!</v>
      </c>
      <c r="Y1074" s="48" t="e">
        <f>VLOOKUP(A1053,#REF!,323,FALSE)</f>
        <v>#REF!</v>
      </c>
      <c r="Z1074" s="48" t="e">
        <f>VLOOKUP(A1053,#REF!,325,FALSE)</f>
        <v>#REF!</v>
      </c>
      <c r="AA1074" s="48" t="e">
        <f>VLOOKUP(A1053,#REF!,327,FALSE)</f>
        <v>#REF!</v>
      </c>
      <c r="AB1074" s="48" t="e">
        <f>VLOOKUP(A1053,#REF!,329,FALSE)</f>
        <v>#REF!</v>
      </c>
      <c r="AC1074" s="48" t="e">
        <f>VLOOKUP(A1053,#REF!,331,FALSE)</f>
        <v>#REF!</v>
      </c>
      <c r="AD1074" s="48" t="e">
        <f>VLOOKUP(A1053,#REF!,333,FALSE)</f>
        <v>#REF!</v>
      </c>
      <c r="AE1074" s="48" t="e">
        <f>VLOOKUP(A1053,#REF!,335,FALSE)</f>
        <v>#REF!</v>
      </c>
      <c r="AF1074" s="48" t="e">
        <f>VLOOKUP(A1053,#REF!,337,FALSE)</f>
        <v>#REF!</v>
      </c>
      <c r="AG1074" s="33"/>
    </row>
    <row r="1075" spans="1:64" s="140" customFormat="1" ht="18" customHeight="1">
      <c r="B1075" s="239"/>
      <c r="C1075" s="239"/>
      <c r="D1075" s="239"/>
      <c r="E1075" s="239"/>
      <c r="F1075" s="239"/>
      <c r="G1075" s="240"/>
      <c r="H1075" s="240"/>
      <c r="I1075" s="240"/>
      <c r="J1075" s="240"/>
      <c r="K1075" s="240"/>
      <c r="L1075" s="240"/>
      <c r="M1075" s="240"/>
      <c r="N1075" s="240"/>
      <c r="O1075" s="240"/>
      <c r="P1075" s="240"/>
      <c r="Q1075" s="240"/>
      <c r="R1075" s="240"/>
      <c r="S1075" s="240"/>
      <c r="T1075" s="240"/>
      <c r="U1075" s="240"/>
      <c r="V1075" s="240"/>
      <c r="W1075" s="240"/>
      <c r="X1075" s="240"/>
      <c r="Y1075" s="240"/>
      <c r="Z1075" s="240"/>
      <c r="AA1075" s="240"/>
      <c r="AB1075" s="240"/>
      <c r="AC1075" s="239"/>
      <c r="AD1075" s="239"/>
      <c r="AE1075" s="239"/>
      <c r="AF1075" s="239"/>
      <c r="AG1075" s="33"/>
      <c r="AH1075" s="33"/>
      <c r="AI1075" s="33"/>
      <c r="AJ1075" s="33"/>
      <c r="AK1075" s="33"/>
      <c r="AL1075" s="33"/>
      <c r="AM1075" s="33"/>
      <c r="AN1075" s="33"/>
      <c r="AO1075" s="33"/>
      <c r="AP1075" s="33"/>
      <c r="AQ1075" s="33"/>
      <c r="AR1075" s="33"/>
      <c r="AS1075" s="33"/>
      <c r="AT1075" s="33"/>
      <c r="AU1075" s="33"/>
      <c r="AV1075" s="33"/>
      <c r="AW1075" s="33"/>
      <c r="AX1075" s="33"/>
      <c r="AY1075" s="33"/>
      <c r="AZ1075" s="33"/>
      <c r="BA1075" s="33"/>
      <c r="BB1075" s="33"/>
      <c r="BC1075" s="33"/>
      <c r="BD1075" s="33"/>
      <c r="BE1075" s="33"/>
      <c r="BF1075" s="33"/>
      <c r="BG1075" s="33"/>
      <c r="BH1075" s="33"/>
      <c r="BI1075" s="33"/>
      <c r="BJ1075" s="33"/>
      <c r="BK1075" s="33"/>
      <c r="BL1075" s="33"/>
    </row>
    <row r="1076" spans="1:64" ht="18" customHeight="1">
      <c r="B1076" s="880" t="s">
        <v>826</v>
      </c>
      <c r="C1076" s="880"/>
      <c r="D1076" s="880"/>
      <c r="E1076" s="880"/>
      <c r="F1076" s="880"/>
      <c r="G1076" s="880"/>
      <c r="H1076" s="880"/>
      <c r="I1076" s="880"/>
      <c r="J1076" s="880"/>
      <c r="K1076" s="880"/>
      <c r="L1076" s="880"/>
      <c r="M1076" s="880"/>
      <c r="N1076" s="880"/>
      <c r="O1076" s="880"/>
      <c r="P1076" s="880"/>
      <c r="Q1076" s="880"/>
      <c r="R1076" s="880"/>
      <c r="S1076" s="880"/>
      <c r="T1076" s="880"/>
      <c r="U1076" s="880"/>
      <c r="V1076" s="880"/>
      <c r="W1076" s="880"/>
      <c r="X1076" s="880"/>
      <c r="Y1076" s="880"/>
      <c r="Z1076" s="880"/>
      <c r="AA1076" s="880"/>
      <c r="AB1076" s="880"/>
      <c r="AC1076" s="880"/>
      <c r="AD1076" s="880"/>
      <c r="AE1076" s="880"/>
      <c r="AF1076" s="880"/>
      <c r="AG1076" s="33"/>
    </row>
    <row r="1077" spans="1:64" ht="18" customHeight="1">
      <c r="B1077" s="15" t="s">
        <v>80</v>
      </c>
      <c r="C1077" s="16"/>
      <c r="D1077" s="16"/>
      <c r="E1077" s="16"/>
      <c r="F1077" s="16"/>
      <c r="G1077" s="216"/>
      <c r="H1077" s="201"/>
      <c r="I1077" s="201"/>
      <c r="J1077" s="201"/>
      <c r="K1077" s="202"/>
      <c r="L1077" s="201"/>
      <c r="M1077" s="201"/>
      <c r="N1077" s="201"/>
      <c r="O1077" s="270"/>
      <c r="P1077" s="270"/>
      <c r="Q1077" s="201"/>
      <c r="R1077" s="201"/>
      <c r="S1077" s="201"/>
      <c r="T1077" s="201"/>
      <c r="U1077" s="201"/>
      <c r="V1077" s="201"/>
      <c r="W1077" s="270"/>
      <c r="X1077" s="984" t="str">
        <f>X1052</f>
        <v>វិច្ឆិកា ឆ្នាំ ២០២៣</v>
      </c>
      <c r="Y1077" s="985"/>
      <c r="Z1077" s="985"/>
      <c r="AA1077" s="985"/>
      <c r="AB1077" s="985"/>
      <c r="AC1077" s="985"/>
      <c r="AD1077" s="985"/>
      <c r="AE1077" s="985"/>
      <c r="AF1077" s="986"/>
      <c r="AG1077" s="33"/>
    </row>
    <row r="1078" spans="1:64" ht="18" customHeight="1">
      <c r="A1078" s="140" t="e">
        <f>#REF!</f>
        <v>#REF!</v>
      </c>
      <c r="B1078" s="20" t="s">
        <v>176</v>
      </c>
      <c r="C1078" s="3"/>
      <c r="D1078" s="3"/>
      <c r="E1078" s="3"/>
      <c r="F1078" s="3"/>
      <c r="G1078" s="217"/>
      <c r="H1078" s="271"/>
      <c r="I1078" s="217"/>
      <c r="J1078" s="271"/>
      <c r="K1078" s="991" t="e">
        <f>VLOOKUP(A1078,'Payroll master 总表'!B:AY,3,FALSE)</f>
        <v>#REF!</v>
      </c>
      <c r="L1078" s="992"/>
      <c r="M1078" s="992"/>
      <c r="N1078" s="993"/>
      <c r="O1078" s="272" t="s">
        <v>183</v>
      </c>
      <c r="P1078" s="273"/>
      <c r="Q1078" s="203"/>
      <c r="R1078" s="203"/>
      <c r="S1078" s="203"/>
      <c r="T1078" s="994" t="e">
        <f>#REF!</f>
        <v>#REF!</v>
      </c>
      <c r="U1078" s="994"/>
      <c r="V1078" s="217"/>
      <c r="W1078" s="274"/>
      <c r="X1078" s="275" t="s">
        <v>279</v>
      </c>
      <c r="Y1078" s="203"/>
      <c r="Z1078" s="203"/>
      <c r="AA1078" s="203"/>
      <c r="AB1078" s="227"/>
      <c r="AC1078" s="75"/>
      <c r="AD1078" s="139" t="e">
        <f>VLOOKUP(A1078,'Payroll master 总表'!B:AY,39,FALSE)</f>
        <v>#REF!</v>
      </c>
      <c r="AE1078" s="23" t="s">
        <v>82</v>
      </c>
      <c r="AF1078" s="244"/>
      <c r="AG1078" s="33"/>
    </row>
    <row r="1079" spans="1:64" ht="18" customHeight="1">
      <c r="B1079" s="55" t="s">
        <v>177</v>
      </c>
      <c r="C1079" s="28"/>
      <c r="D1079" s="28"/>
      <c r="E1079" s="28"/>
      <c r="F1079" s="21"/>
      <c r="G1079" s="206"/>
      <c r="H1079" s="206"/>
      <c r="I1079" s="206"/>
      <c r="J1079" s="206"/>
      <c r="K1079" s="995" t="e">
        <f>VLOOKUP(A1078,'Payroll master 总表'!B:AY,1,FALSE)</f>
        <v>#REF!</v>
      </c>
      <c r="L1079" s="996"/>
      <c r="M1079" s="206"/>
      <c r="N1079" s="208"/>
      <c r="O1079" s="276" t="s">
        <v>184</v>
      </c>
      <c r="P1079" s="273"/>
      <c r="Q1079" s="218"/>
      <c r="R1079" s="218"/>
      <c r="S1079" s="218"/>
      <c r="U1079" s="222" t="e">
        <f>VLOOKUP(A1078,'Payroll master 总表'!B:AY,15,FALSE)</f>
        <v>#REF!</v>
      </c>
      <c r="V1079" s="222"/>
      <c r="W1079" s="208"/>
      <c r="X1079" s="278" t="s">
        <v>187</v>
      </c>
      <c r="Y1079" s="218"/>
      <c r="Z1079" s="218"/>
      <c r="AA1079" s="218"/>
      <c r="AB1079" s="209"/>
      <c r="AC1079" s="26"/>
      <c r="AD1079" s="139" t="e">
        <f>VLOOKUP(A1078,'Payroll master 总表'!B:AY,35,FALSE)</f>
        <v>#REF!</v>
      </c>
      <c r="AE1079" s="23" t="s">
        <v>82</v>
      </c>
      <c r="AF1079" s="103"/>
      <c r="AG1079" s="33"/>
    </row>
    <row r="1080" spans="1:64" ht="18" customHeight="1">
      <c r="B1080" s="24" t="s">
        <v>178</v>
      </c>
      <c r="C1080" s="22"/>
      <c r="D1080" s="25"/>
      <c r="E1080" s="21"/>
      <c r="F1080" s="21"/>
      <c r="G1080" s="206"/>
      <c r="H1080" s="206"/>
      <c r="I1080" s="206"/>
      <c r="J1080" s="206"/>
      <c r="K1080" s="995" t="e">
        <f>VLOOKUP(A1078,'Payroll master 总表'!B:AY,5,FALSE)</f>
        <v>#REF!</v>
      </c>
      <c r="L1080" s="996"/>
      <c r="M1080" s="206"/>
      <c r="N1080" s="208"/>
      <c r="O1080" s="205" t="s">
        <v>198</v>
      </c>
      <c r="P1080" s="273"/>
      <c r="Q1080" s="218"/>
      <c r="R1080" s="218"/>
      <c r="S1080" s="218"/>
      <c r="T1080" s="206"/>
      <c r="U1080" s="997" t="e">
        <f>VLOOKUP(A1078,'Payroll master 总表'!B:AY,8,FALSE)</f>
        <v>#REF!</v>
      </c>
      <c r="V1080" s="997"/>
      <c r="W1080" s="998"/>
      <c r="X1080" s="278" t="s">
        <v>185</v>
      </c>
      <c r="Y1080" s="218"/>
      <c r="Z1080" s="218"/>
      <c r="AA1080" s="218"/>
      <c r="AB1080" s="209"/>
      <c r="AC1080" s="26"/>
      <c r="AD1080" s="139" t="e">
        <f>VLOOKUP(A1078,'Payroll master 总表'!B:AY,34,FALSE)</f>
        <v>#REF!</v>
      </c>
      <c r="AE1080" s="23" t="s">
        <v>82</v>
      </c>
      <c r="AF1080" s="103"/>
      <c r="AG1080" s="33"/>
    </row>
    <row r="1081" spans="1:64" ht="18" customHeight="1">
      <c r="B1081" s="58"/>
      <c r="C1081" s="28"/>
      <c r="D1081" s="28"/>
      <c r="E1081" s="28"/>
      <c r="F1081" s="28"/>
      <c r="G1081" s="206"/>
      <c r="H1081" s="206"/>
      <c r="I1081" s="206"/>
      <c r="J1081" s="206"/>
      <c r="K1081" s="280"/>
      <c r="L1081" s="281" t="s">
        <v>76</v>
      </c>
      <c r="M1081" s="206"/>
      <c r="N1081" s="208"/>
      <c r="O1081" s="278" t="s">
        <v>199</v>
      </c>
      <c r="P1081" s="273"/>
      <c r="Q1081" s="218"/>
      <c r="R1081" s="218"/>
      <c r="S1081" s="218"/>
      <c r="T1081" s="218"/>
      <c r="U1081" s="218"/>
      <c r="V1081" s="218"/>
      <c r="W1081" s="230"/>
      <c r="X1081" s="278" t="s">
        <v>753</v>
      </c>
      <c r="Y1081" s="218"/>
      <c r="Z1081" s="218"/>
      <c r="AA1081" s="218"/>
      <c r="AB1081" s="209"/>
      <c r="AC1081" s="26"/>
      <c r="AD1081" s="139" t="e">
        <f>VLOOKUP(A1078,'Payroll master 总表'!B:AY,33,FALSE)</f>
        <v>#REF!</v>
      </c>
      <c r="AE1081" s="23" t="s">
        <v>82</v>
      </c>
      <c r="AF1081" s="103"/>
      <c r="AG1081" s="33"/>
    </row>
    <row r="1082" spans="1:64" s="140" customFormat="1" ht="18" customHeight="1">
      <c r="B1082" s="54" t="s">
        <v>196</v>
      </c>
      <c r="C1082" s="28"/>
      <c r="D1082" s="28"/>
      <c r="E1082" s="28"/>
      <c r="F1082" s="28"/>
      <c r="G1082" s="206"/>
      <c r="H1082" s="206"/>
      <c r="I1082" s="206"/>
      <c r="J1082" s="206"/>
      <c r="K1082" s="280"/>
      <c r="L1082" s="282" t="e">
        <f>VLOOKUP(A1078,'Payroll master 总表'!B:AY,18,FALSE)</f>
        <v>#REF!</v>
      </c>
      <c r="M1082" s="206"/>
      <c r="N1082" s="208"/>
      <c r="O1082" s="283"/>
      <c r="P1082" s="273"/>
      <c r="Q1082" s="223"/>
      <c r="R1082" s="987" t="e">
        <f>U1079/26*L1082</f>
        <v>#REF!</v>
      </c>
      <c r="S1082" s="987"/>
      <c r="T1082" s="284" t="s">
        <v>82</v>
      </c>
      <c r="U1082" s="223"/>
      <c r="V1082" s="223"/>
      <c r="W1082" s="285"/>
      <c r="X1082" s="278" t="s">
        <v>186</v>
      </c>
      <c r="Y1082" s="218"/>
      <c r="Z1082" s="218"/>
      <c r="AA1082" s="218"/>
      <c r="AB1082" s="209"/>
      <c r="AC1082" s="26"/>
      <c r="AD1082" s="139" t="e">
        <f>VLOOKUP(A1078,'Payroll master 总表'!B:AY,37,FALSE)+'Payroll master 总表'!AM51</f>
        <v>#REF!</v>
      </c>
      <c r="AE1082" s="23" t="s">
        <v>82</v>
      </c>
      <c r="AF1082" s="103"/>
      <c r="AG1082" s="33"/>
      <c r="AH1082" s="33"/>
      <c r="AI1082" s="33"/>
      <c r="AJ1082" s="33"/>
      <c r="AK1082" s="33"/>
      <c r="AL1082" s="33"/>
      <c r="AM1082" s="33"/>
      <c r="AN1082" s="33"/>
      <c r="AO1082" s="33"/>
      <c r="AP1082" s="33"/>
      <c r="AQ1082" s="33"/>
      <c r="AR1082" s="33"/>
      <c r="AS1082" s="33"/>
      <c r="AT1082" s="33"/>
      <c r="AU1082" s="33"/>
      <c r="AV1082" s="33"/>
      <c r="AW1082" s="33"/>
      <c r="AX1082" s="33"/>
      <c r="AY1082" s="33"/>
      <c r="AZ1082" s="33"/>
      <c r="BA1082" s="33"/>
      <c r="BB1082" s="33"/>
      <c r="BC1082" s="33"/>
      <c r="BD1082" s="33"/>
      <c r="BE1082" s="33"/>
      <c r="BF1082" s="33"/>
      <c r="BG1082" s="33"/>
      <c r="BH1082" s="33"/>
      <c r="BI1082" s="33"/>
      <c r="BJ1082" s="33"/>
      <c r="BK1082" s="33"/>
      <c r="BL1082" s="33"/>
    </row>
    <row r="1083" spans="1:64" ht="18" customHeight="1">
      <c r="B1083" s="27" t="s">
        <v>528</v>
      </c>
      <c r="C1083" s="28"/>
      <c r="D1083" s="28"/>
      <c r="E1083" s="28"/>
      <c r="F1083" s="28"/>
      <c r="G1083" s="206"/>
      <c r="H1083" s="206"/>
      <c r="I1083" s="206"/>
      <c r="J1083" s="206"/>
      <c r="K1083" s="280"/>
      <c r="L1083" s="282" t="e">
        <f>VLOOKUP(A1078,'Payroll master 总表'!B:AY,21,FALSE)</f>
        <v>#REF!</v>
      </c>
      <c r="M1083" s="206"/>
      <c r="N1083" s="208"/>
      <c r="O1083" s="283"/>
      <c r="P1083" s="273"/>
      <c r="Q1083" s="223"/>
      <c r="R1083" s="987" t="e">
        <f>VLOOKUP(A1078,'Payroll master 总表'!B:AY,29,FALSE)</f>
        <v>#REF!</v>
      </c>
      <c r="S1083" s="987"/>
      <c r="T1083" s="284" t="s">
        <v>82</v>
      </c>
      <c r="U1083" s="223"/>
      <c r="V1083" s="223"/>
      <c r="W1083" s="285"/>
      <c r="X1083" s="278" t="s">
        <v>455</v>
      </c>
      <c r="Y1083" s="218"/>
      <c r="Z1083" s="218"/>
      <c r="AA1083" s="218"/>
      <c r="AB1083" s="209"/>
      <c r="AC1083" s="26"/>
      <c r="AD1083" s="139" t="e">
        <f>VLOOKUP(A1078,'Payroll master 总表'!B:AY,32,FALSE)</f>
        <v>#REF!</v>
      </c>
      <c r="AE1083" s="23" t="s">
        <v>82</v>
      </c>
      <c r="AF1083" s="103"/>
      <c r="AG1083" s="33"/>
    </row>
    <row r="1084" spans="1:64" ht="18" customHeight="1">
      <c r="B1084" s="58" t="s">
        <v>534</v>
      </c>
      <c r="C1084" s="28"/>
      <c r="D1084" s="28"/>
      <c r="E1084" s="28"/>
      <c r="F1084" s="28"/>
      <c r="G1084" s="206"/>
      <c r="H1084" s="206"/>
      <c r="I1084" s="206"/>
      <c r="J1084" s="206"/>
      <c r="K1084" s="280"/>
      <c r="L1084" s="282" t="e">
        <f>VLOOKUP(A1078,'Payroll master 总表'!B:AY,20,FALSE)</f>
        <v>#REF!</v>
      </c>
      <c r="M1084" s="206"/>
      <c r="N1084" s="208"/>
      <c r="O1084" s="283"/>
      <c r="P1084" s="273"/>
      <c r="Q1084" s="223"/>
      <c r="R1084" s="987" t="e">
        <f>VLOOKUP(A1078,'Payroll master 总表'!B:AY,27,FALSE)</f>
        <v>#REF!</v>
      </c>
      <c r="S1084" s="987"/>
      <c r="T1084" s="284" t="s">
        <v>82</v>
      </c>
      <c r="U1084" s="223"/>
      <c r="V1084" s="223"/>
      <c r="W1084" s="285"/>
      <c r="X1084" s="278" t="s">
        <v>189</v>
      </c>
      <c r="Y1084" s="218"/>
      <c r="Z1084" s="218"/>
      <c r="AA1084" s="218"/>
      <c r="AB1084" s="209"/>
      <c r="AC1084" s="26"/>
      <c r="AD1084" s="139" t="e">
        <f>VLOOKUP(A1078,'Payroll master 总表'!B:AY,31,FALSE)</f>
        <v>#REF!</v>
      </c>
      <c r="AE1084" s="23" t="s">
        <v>82</v>
      </c>
      <c r="AF1084" s="103"/>
      <c r="AG1084" s="33"/>
    </row>
    <row r="1085" spans="1:64" ht="18" customHeight="1">
      <c r="B1085" s="58" t="s">
        <v>195</v>
      </c>
      <c r="C1085" s="28"/>
      <c r="D1085" s="28"/>
      <c r="E1085" s="28"/>
      <c r="F1085" s="28"/>
      <c r="G1085" s="206"/>
      <c r="H1085" s="206"/>
      <c r="I1085" s="206"/>
      <c r="J1085" s="206"/>
      <c r="K1085" s="280"/>
      <c r="L1085" s="282" t="e">
        <f>VLOOKUP(A1078,'Payroll master 总表'!B:AY,17,FALSE)</f>
        <v>#REF!</v>
      </c>
      <c r="M1085" s="206"/>
      <c r="N1085" s="208"/>
      <c r="O1085" s="283"/>
      <c r="P1085" s="273"/>
      <c r="Q1085" s="223"/>
      <c r="R1085" s="987" t="e">
        <f>U1079/26*L1085</f>
        <v>#REF!</v>
      </c>
      <c r="S1085" s="987"/>
      <c r="T1085" s="284" t="s">
        <v>82</v>
      </c>
      <c r="U1085" s="223"/>
      <c r="V1085" s="223"/>
      <c r="W1085" s="285"/>
      <c r="X1085" s="278" t="s">
        <v>188</v>
      </c>
      <c r="Y1085" s="218"/>
      <c r="Z1085" s="218"/>
      <c r="AA1085" s="218"/>
      <c r="AB1085" s="209"/>
      <c r="AC1085" s="26"/>
      <c r="AD1085" s="139" t="e">
        <f>VLOOKUP(A1078,'Payroll master 总表'!B:AY,36,FALSE)</f>
        <v>#REF!</v>
      </c>
      <c r="AE1085" s="23" t="s">
        <v>82</v>
      </c>
      <c r="AF1085" s="103"/>
      <c r="AG1085" s="33"/>
    </row>
    <row r="1086" spans="1:64" ht="18" customHeight="1">
      <c r="B1086" s="27" t="s">
        <v>179</v>
      </c>
      <c r="C1086" s="28"/>
      <c r="D1086" s="28"/>
      <c r="E1086" s="28"/>
      <c r="F1086" s="28"/>
      <c r="G1086" s="218"/>
      <c r="H1086" s="218"/>
      <c r="I1086" s="218"/>
      <c r="J1086" s="206"/>
      <c r="K1086" s="280"/>
      <c r="L1086" s="286"/>
      <c r="M1086" s="206"/>
      <c r="N1086" s="208"/>
      <c r="O1086" s="283"/>
      <c r="P1086" s="273"/>
      <c r="Q1086" s="223"/>
      <c r="R1086" s="987" t="e">
        <f>SUM(R1082:S1085)</f>
        <v>#REF!</v>
      </c>
      <c r="S1086" s="987"/>
      <c r="T1086" s="284" t="s">
        <v>82</v>
      </c>
      <c r="U1086" s="223"/>
      <c r="V1086" s="223"/>
      <c r="W1086" s="285"/>
      <c r="X1086" s="278" t="s">
        <v>190</v>
      </c>
      <c r="Y1086" s="218"/>
      <c r="Z1086" s="218"/>
      <c r="AA1086" s="218"/>
      <c r="AB1086" s="209"/>
      <c r="AC1086" s="988" t="e">
        <f>R1086+R1088+R1089+R1090+AD1078+AD1079+AD1080+AD1081+AD1082+AD1083+AD1084+AD1085</f>
        <v>#REF!</v>
      </c>
      <c r="AD1086" s="989"/>
      <c r="AF1086" s="103"/>
      <c r="AG1086" s="33"/>
    </row>
    <row r="1087" spans="1:64" ht="18" customHeight="1">
      <c r="B1087" s="58" t="s">
        <v>197</v>
      </c>
      <c r="C1087" s="28"/>
      <c r="D1087" s="28"/>
      <c r="E1087" s="28"/>
      <c r="F1087" s="28"/>
      <c r="G1087" s="206"/>
      <c r="H1087" s="206"/>
      <c r="I1087" s="206"/>
      <c r="J1087" s="206"/>
      <c r="K1087" s="280"/>
      <c r="L1087" s="287" t="s">
        <v>77</v>
      </c>
      <c r="M1087" s="288"/>
      <c r="N1087" s="211"/>
      <c r="O1087" s="278" t="s">
        <v>199</v>
      </c>
      <c r="P1087" s="210"/>
      <c r="Q1087" s="210"/>
      <c r="R1087" s="210"/>
      <c r="S1087" s="210"/>
      <c r="T1087" s="210"/>
      <c r="U1087" s="210"/>
      <c r="V1087" s="210"/>
      <c r="W1087" s="289"/>
      <c r="X1087" s="278" t="s">
        <v>433</v>
      </c>
      <c r="Y1087" s="218"/>
      <c r="Z1087" s="230"/>
      <c r="AA1087" s="290"/>
      <c r="AB1087" s="228"/>
      <c r="AC1087" s="135" t="e">
        <f>VLOOKUP(A1078,'Payroll master 总表'!B:AY,45,FALSE)</f>
        <v>#REF!</v>
      </c>
      <c r="AE1087" s="61"/>
      <c r="AF1087" s="245"/>
      <c r="AG1087" s="33"/>
    </row>
    <row r="1088" spans="1:64" ht="18" customHeight="1">
      <c r="B1088" s="58" t="s">
        <v>180</v>
      </c>
      <c r="C1088" s="28"/>
      <c r="D1088" s="28"/>
      <c r="E1088" s="28"/>
      <c r="F1088" s="28"/>
      <c r="G1088" s="206"/>
      <c r="H1088" s="206"/>
      <c r="I1088" s="206"/>
      <c r="J1088" s="206"/>
      <c r="K1088" s="280"/>
      <c r="L1088" s="282" t="e">
        <f>VLOOKUP(A1078,'Payroll master 总表'!B:AY,19,FALSE)</f>
        <v>#REF!</v>
      </c>
      <c r="M1088" s="206"/>
      <c r="N1088" s="208"/>
      <c r="O1088" s="283"/>
      <c r="P1088" s="273"/>
      <c r="Q1088" s="224"/>
      <c r="R1088" s="990" t="e">
        <f>VLOOKUP(A1078,'Payroll master 总表'!B:AY,26,FALSE)</f>
        <v>#REF!</v>
      </c>
      <c r="S1088" s="990"/>
      <c r="T1088" s="224" t="s">
        <v>82</v>
      </c>
      <c r="U1088" s="224"/>
      <c r="V1088" s="224"/>
      <c r="W1088" s="228"/>
      <c r="X1088" s="278" t="s">
        <v>861</v>
      </c>
      <c r="Y1088" s="218"/>
      <c r="Z1088" s="230"/>
      <c r="AB1088" s="224"/>
      <c r="AD1088" s="57"/>
      <c r="AE1088" s="999" t="e">
        <f>VLOOKUP(A1078,'Payroll master 总表'!B:AY,42,FALSE)</f>
        <v>#REF!</v>
      </c>
      <c r="AF1088" s="1000"/>
      <c r="AG1088" s="33"/>
    </row>
    <row r="1089" spans="1:64" ht="18" customHeight="1">
      <c r="B1089" s="58" t="s">
        <v>181</v>
      </c>
      <c r="C1089" s="28"/>
      <c r="D1089" s="28"/>
      <c r="E1089" s="28"/>
      <c r="F1089" s="28"/>
      <c r="G1089" s="206"/>
      <c r="H1089" s="206"/>
      <c r="I1089" s="206"/>
      <c r="J1089" s="206"/>
      <c r="K1089" s="280"/>
      <c r="L1089" s="282" t="e">
        <f>VLOOKUP(A1078,'Payroll master 总表'!B:AY,22,FALSE)</f>
        <v>#REF!</v>
      </c>
      <c r="M1089" s="206"/>
      <c r="N1089" s="208"/>
      <c r="O1089" s="283"/>
      <c r="P1089" s="273"/>
      <c r="Q1089" s="224"/>
      <c r="R1089" s="990" t="e">
        <f>VLOOKUP(A1078,'Payroll master 总表'!B:AY,28,FALSE)</f>
        <v>#REF!</v>
      </c>
      <c r="S1089" s="990"/>
      <c r="T1089" s="224" t="s">
        <v>82</v>
      </c>
      <c r="U1089" s="224"/>
      <c r="V1089" s="224"/>
      <c r="W1089" s="228"/>
      <c r="X1089" s="291" t="s">
        <v>244</v>
      </c>
      <c r="Y1089" s="218"/>
      <c r="Z1089" s="218"/>
      <c r="AA1089" s="230"/>
      <c r="AB1089" s="229"/>
      <c r="AC1089" s="76"/>
      <c r="AD1089" s="57" t="e">
        <f>VLOOKUP(A1078,'Payroll master 总表'!B:AY,44,FALSE)</f>
        <v>#REF!</v>
      </c>
      <c r="AE1089" s="541"/>
      <c r="AF1089" s="542"/>
      <c r="AG1089" s="33"/>
    </row>
    <row r="1090" spans="1:64" ht="18" customHeight="1">
      <c r="B1090" s="59" t="s">
        <v>182</v>
      </c>
      <c r="C1090" s="56"/>
      <c r="D1090" s="56"/>
      <c r="E1090" s="56"/>
      <c r="F1090" s="56"/>
      <c r="G1090" s="219"/>
      <c r="H1090" s="219"/>
      <c r="I1090" s="219"/>
      <c r="J1090" s="219"/>
      <c r="K1090" s="292"/>
      <c r="L1090" s="293" t="e">
        <f>VLOOKUP(A1078,'Payroll master 总表'!B:AY,23,FALSE)</f>
        <v>#REF!</v>
      </c>
      <c r="M1090" s="219"/>
      <c r="N1090" s="212"/>
      <c r="O1090" s="294"/>
      <c r="P1090" s="295"/>
      <c r="Q1090" s="225"/>
      <c r="R1090" s="981" t="e">
        <f>VLOOKUP(A1078,'Payroll master 总表'!B:AY,30,FALSE)</f>
        <v>#REF!</v>
      </c>
      <c r="S1090" s="981"/>
      <c r="T1090" s="225" t="s">
        <v>82</v>
      </c>
      <c r="U1090" s="225"/>
      <c r="V1090" s="225"/>
      <c r="W1090" s="225"/>
      <c r="X1090" s="278" t="s">
        <v>194</v>
      </c>
      <c r="Y1090" s="218"/>
      <c r="Z1090" s="218"/>
      <c r="AA1090" s="218"/>
      <c r="AB1090" s="230"/>
      <c r="AC1090" s="26"/>
      <c r="AD1090" s="57" t="e">
        <f>AE1088+AD1089</f>
        <v>#REF!</v>
      </c>
      <c r="AE1090" s="49"/>
      <c r="AF1090" s="73"/>
      <c r="AG1090" s="33"/>
    </row>
    <row r="1091" spans="1:64" ht="18" customHeight="1">
      <c r="B1091" s="29"/>
      <c r="C1091" s="30"/>
      <c r="D1091" s="31"/>
      <c r="E1091" s="30"/>
      <c r="F1091" s="32"/>
      <c r="G1091" s="220"/>
      <c r="H1091" s="220"/>
      <c r="I1091" s="220"/>
      <c r="J1091" s="220"/>
      <c r="S1091" s="220"/>
      <c r="T1091" s="220"/>
      <c r="U1091" s="220"/>
      <c r="X1091" s="297" t="s">
        <v>191</v>
      </c>
      <c r="Y1091" s="218"/>
      <c r="Z1091" s="218"/>
      <c r="AA1091" s="218"/>
      <c r="AB1091" s="230"/>
      <c r="AC1091" s="982" t="e">
        <f>ROUND((AC1086-AD1090-AC1087),2)</f>
        <v>#REF!</v>
      </c>
      <c r="AD1091" s="983"/>
      <c r="AE1091" s="49"/>
      <c r="AF1091" s="73"/>
      <c r="AG1091" s="33"/>
    </row>
    <row r="1092" spans="1:64" ht="18" customHeight="1">
      <c r="B1092" s="35" t="s">
        <v>78</v>
      </c>
      <c r="C1092" s="36"/>
      <c r="D1092" s="36"/>
      <c r="E1092" s="36"/>
      <c r="F1092" s="36"/>
      <c r="G1092" s="221"/>
      <c r="H1092" s="221"/>
      <c r="I1092" s="220"/>
      <c r="J1092" s="220"/>
      <c r="S1092" s="220"/>
      <c r="T1092" s="220"/>
      <c r="U1092" s="220"/>
      <c r="X1092" s="298" t="s">
        <v>432</v>
      </c>
      <c r="Y1092" s="299"/>
      <c r="Z1092" s="280"/>
      <c r="AA1092" s="206"/>
      <c r="AB1092" s="231"/>
      <c r="AC1092" s="63" t="e">
        <f>INT(AC1091)</f>
        <v>#REF!</v>
      </c>
      <c r="AE1092" s="62"/>
      <c r="AF1092" s="80"/>
      <c r="AG1092" s="33"/>
    </row>
    <row r="1093" spans="1:64" ht="18" customHeight="1">
      <c r="B1093" s="37"/>
      <c r="C1093" s="38"/>
      <c r="D1093" s="39"/>
      <c r="E1093" s="38"/>
      <c r="F1093" s="38"/>
      <c r="G1093" s="202"/>
      <c r="H1093" s="202"/>
      <c r="I1093" s="220"/>
      <c r="J1093" s="220"/>
      <c r="S1093" s="220"/>
      <c r="T1093" s="220"/>
      <c r="U1093" s="220"/>
      <c r="X1093" s="300" t="s">
        <v>192</v>
      </c>
      <c r="Y1093" s="301"/>
      <c r="Z1093" s="302"/>
      <c r="AA1093" s="219"/>
      <c r="AB1093" s="232"/>
      <c r="AC1093" s="77" t="e">
        <f>ROUND((MOD(AC1091,1)*4000),-2)</f>
        <v>#REF!</v>
      </c>
      <c r="AD1093" s="45"/>
      <c r="AE1093" s="45"/>
      <c r="AF1093" s="81"/>
      <c r="AG1093" s="33"/>
    </row>
    <row r="1094" spans="1:64" ht="18" customHeight="1">
      <c r="B1094" s="29"/>
      <c r="C1094" s="30"/>
      <c r="D1094" s="31"/>
      <c r="E1094" s="30"/>
      <c r="F1094" s="30"/>
      <c r="G1094" s="220"/>
      <c r="H1094" s="220"/>
      <c r="I1094" s="220"/>
      <c r="J1094" s="220"/>
      <c r="S1094" s="220"/>
      <c r="T1094" s="220"/>
      <c r="U1094" s="220"/>
      <c r="Y1094" s="221"/>
      <c r="Z1094" s="303"/>
      <c r="AB1094" s="233"/>
      <c r="AD1094" s="82"/>
      <c r="AE1094" s="82"/>
      <c r="AF1094" s="84"/>
      <c r="AG1094" s="33"/>
    </row>
    <row r="1095" spans="1:64" ht="18" customHeight="1">
      <c r="B1095" s="40" t="s">
        <v>79</v>
      </c>
      <c r="C1095" s="41"/>
      <c r="D1095" s="41"/>
      <c r="E1095" s="41"/>
      <c r="AF1095" s="101"/>
      <c r="AG1095" s="33"/>
    </row>
    <row r="1096" spans="1:64" s="10" customFormat="1" ht="18" customHeight="1">
      <c r="B1096" s="237">
        <v>1</v>
      </c>
      <c r="C1096" s="236">
        <v>2</v>
      </c>
      <c r="D1096" s="236">
        <v>3</v>
      </c>
      <c r="E1096" s="236">
        <v>4</v>
      </c>
      <c r="F1096" s="670">
        <v>5</v>
      </c>
      <c r="G1096" s="669">
        <v>6</v>
      </c>
      <c r="H1096" s="237">
        <v>7</v>
      </c>
      <c r="I1096" s="237">
        <v>8</v>
      </c>
      <c r="J1096" s="670">
        <v>9</v>
      </c>
      <c r="K1096" s="236">
        <v>10</v>
      </c>
      <c r="L1096" s="236">
        <v>11</v>
      </c>
      <c r="M1096" s="670">
        <v>12</v>
      </c>
      <c r="N1096" s="669">
        <v>13</v>
      </c>
      <c r="O1096" s="236">
        <v>14</v>
      </c>
      <c r="P1096" s="237">
        <v>15</v>
      </c>
      <c r="Q1096" s="236">
        <v>16</v>
      </c>
      <c r="R1096" s="236">
        <v>17</v>
      </c>
      <c r="S1096" s="236">
        <v>18</v>
      </c>
      <c r="T1096" s="670">
        <v>19</v>
      </c>
      <c r="U1096" s="669">
        <v>20</v>
      </c>
      <c r="V1096" s="236">
        <v>21</v>
      </c>
      <c r="W1096" s="237">
        <v>22</v>
      </c>
      <c r="X1096" s="236">
        <v>23</v>
      </c>
      <c r="Y1096" s="237">
        <v>24</v>
      </c>
      <c r="Z1096" s="236">
        <v>25</v>
      </c>
      <c r="AA1096" s="670">
        <v>26</v>
      </c>
      <c r="AB1096" s="697">
        <v>27</v>
      </c>
      <c r="AC1096" s="670">
        <v>28</v>
      </c>
      <c r="AD1096" s="237">
        <v>29</v>
      </c>
      <c r="AE1096" s="236">
        <v>30</v>
      </c>
      <c r="AF1096" s="236">
        <v>31</v>
      </c>
      <c r="AG1096" s="11"/>
      <c r="AH1096" s="11"/>
      <c r="AI1096" s="11"/>
      <c r="AJ1096" s="11"/>
      <c r="AK1096" s="11"/>
      <c r="AL1096" s="11"/>
      <c r="AM1096" s="11"/>
      <c r="AN1096" s="11"/>
      <c r="AO1096" s="11"/>
      <c r="AP1096" s="11"/>
      <c r="AQ1096" s="11"/>
      <c r="AR1096" s="11"/>
      <c r="AS1096" s="11"/>
      <c r="AT1096" s="11"/>
      <c r="AU1096" s="11"/>
      <c r="AV1096" s="11"/>
      <c r="AW1096" s="11"/>
      <c r="AX1096" s="11"/>
      <c r="AY1096" s="11"/>
      <c r="AZ1096" s="11"/>
      <c r="BA1096" s="11"/>
      <c r="BB1096" s="11"/>
      <c r="BC1096" s="11"/>
      <c r="BD1096" s="11"/>
      <c r="BE1096" s="11"/>
      <c r="BF1096" s="11"/>
      <c r="BG1096" s="11"/>
      <c r="BH1096" s="11"/>
      <c r="BI1096" s="11"/>
      <c r="BJ1096" s="11"/>
      <c r="BK1096" s="11"/>
      <c r="BL1096" s="11"/>
    </row>
    <row r="1097" spans="1:64" ht="18" customHeight="1">
      <c r="B1097" s="48" t="e">
        <f>VLOOKUP(A1078,#REF!,276,FALSE)</f>
        <v>#REF!</v>
      </c>
      <c r="C1097" s="48" t="e">
        <f>VLOOKUP(A1078,#REF!,278,FALSE)</f>
        <v>#REF!</v>
      </c>
      <c r="D1097" s="48" t="e">
        <f>VLOOKUP(A1078,#REF!,280,FALSE)</f>
        <v>#REF!</v>
      </c>
      <c r="E1097" s="48" t="e">
        <f>VLOOKUP(A1078,#REF!,282,FALSE)</f>
        <v>#REF!</v>
      </c>
      <c r="F1097" s="48" t="e">
        <f>VLOOKUP(A1078,#REF!,284,FALSE)</f>
        <v>#REF!</v>
      </c>
      <c r="G1097" s="48" t="e">
        <f>VLOOKUP(A1078,#REF!,286,FALSE)</f>
        <v>#REF!</v>
      </c>
      <c r="H1097" s="48" t="e">
        <f>VLOOKUP(A1078,#REF!,288,FALSE)</f>
        <v>#REF!</v>
      </c>
      <c r="I1097" s="48" t="e">
        <f>VLOOKUP(A1078,#REF!,290,FALSE)</f>
        <v>#REF!</v>
      </c>
      <c r="J1097" s="48" t="e">
        <f>VLOOKUP(A1078,#REF!,292,FALSE)</f>
        <v>#REF!</v>
      </c>
      <c r="K1097" s="48" t="e">
        <f>VLOOKUP(A1078,#REF!,294,FALSE)</f>
        <v>#REF!</v>
      </c>
      <c r="L1097" s="48" t="e">
        <f>VLOOKUP(A1078,#REF!,296,FALSE)</f>
        <v>#REF!</v>
      </c>
      <c r="M1097" s="48" t="e">
        <f>VLOOKUP(A1078,#REF!,298,FALSE)</f>
        <v>#REF!</v>
      </c>
      <c r="N1097" s="48" t="e">
        <f>VLOOKUP(A1078,#REF!,300,FALSE)</f>
        <v>#REF!</v>
      </c>
      <c r="O1097" s="48" t="e">
        <f>VLOOKUP(A1078,#REF!,302,FALSE)</f>
        <v>#REF!</v>
      </c>
      <c r="P1097" s="48" t="e">
        <f>VLOOKUP(A1078,#REF!,304,FALSE)</f>
        <v>#REF!</v>
      </c>
      <c r="Q1097" s="48" t="e">
        <f>VLOOKUP(A1078,#REF!,306,FALSE)</f>
        <v>#REF!</v>
      </c>
      <c r="R1097" s="48" t="e">
        <f>VLOOKUP(A1078,#REF!,308,FALSE)</f>
        <v>#REF!</v>
      </c>
      <c r="S1097" s="48" t="e">
        <f>VLOOKUP(A1078,#REF!,310,FALSE)</f>
        <v>#REF!</v>
      </c>
      <c r="T1097" s="48" t="e">
        <f>VLOOKUP(A1078,#REF!,312,FALSE)</f>
        <v>#REF!</v>
      </c>
      <c r="U1097" s="48" t="e">
        <f>VLOOKUP(A1078,#REF!,314,FALSE)</f>
        <v>#REF!</v>
      </c>
      <c r="V1097" s="48" t="e">
        <f>VLOOKUP(A1078,#REF!,316,FALSE)</f>
        <v>#REF!</v>
      </c>
      <c r="W1097" s="48" t="e">
        <f>VLOOKUP(A1078,#REF!,318,FALSE)</f>
        <v>#REF!</v>
      </c>
      <c r="X1097" s="48" t="e">
        <f>VLOOKUP(A1078,#REF!,320,FALSE)</f>
        <v>#REF!</v>
      </c>
      <c r="Y1097" s="48" t="e">
        <f>VLOOKUP(A1078,#REF!,322,FALSE)</f>
        <v>#REF!</v>
      </c>
      <c r="Z1097" s="48" t="e">
        <f>VLOOKUP(A1078,#REF!,324,FALSE)</f>
        <v>#REF!</v>
      </c>
      <c r="AA1097" s="48" t="e">
        <f>VLOOKUP(A1078,#REF!,326,FALSE)</f>
        <v>#REF!</v>
      </c>
      <c r="AB1097" s="48" t="e">
        <f>VLOOKUP(A1078,#REF!,328,FALSE)</f>
        <v>#REF!</v>
      </c>
      <c r="AC1097" s="48" t="e">
        <f>VLOOKUP(A1078,#REF!,330,FALSE)</f>
        <v>#REF!</v>
      </c>
      <c r="AD1097" s="48" t="e">
        <f>VLOOKUP(A1078,#REF!,332,FALSE)</f>
        <v>#REF!</v>
      </c>
      <c r="AE1097" s="48" t="e">
        <f>VLOOKUP(A1078,#REF!,334,FALSE)</f>
        <v>#REF!</v>
      </c>
      <c r="AF1097" s="48" t="e">
        <f>VLOOKUP(A1078,#REF!,336,FALSE)</f>
        <v>#REF!</v>
      </c>
      <c r="AG1097" s="33"/>
    </row>
    <row r="1098" spans="1:64" s="113" customFormat="1" ht="18" customHeight="1">
      <c r="B1098" s="48" t="e">
        <f>VLOOKUP(A1078,#REF!,53,FALSE)</f>
        <v>#REF!</v>
      </c>
      <c r="C1098" s="48" t="e">
        <f>VLOOKUP(A1078,#REF!,54,FALSE)</f>
        <v>#REF!</v>
      </c>
      <c r="D1098" s="48" t="e">
        <f>VLOOKUP(A1078,#REF!,55,FALSE)</f>
        <v>#REF!</v>
      </c>
      <c r="E1098" s="48" t="e">
        <f>VLOOKUP(A1078,#REF!,56,FALSE)</f>
        <v>#REF!</v>
      </c>
      <c r="F1098" s="48" t="e">
        <f>VLOOKUP(A1078,#REF!,57,FALSE)</f>
        <v>#REF!</v>
      </c>
      <c r="G1098" s="48" t="e">
        <f>VLOOKUP(A1078,#REF!,58,FALSE)</f>
        <v>#REF!</v>
      </c>
      <c r="H1098" s="48" t="e">
        <f>VLOOKUP(A1078,#REF!,59,FALSE)</f>
        <v>#REF!</v>
      </c>
      <c r="I1098" s="48" t="e">
        <f>VLOOKUP(A1078,#REF!,60,FALSE)</f>
        <v>#REF!</v>
      </c>
      <c r="J1098" s="48" t="e">
        <f>VLOOKUP(A1078,#REF!,61,FALSE)</f>
        <v>#REF!</v>
      </c>
      <c r="K1098" s="48" t="e">
        <f>VLOOKUP(A1078,#REF!,62,FALSE)</f>
        <v>#REF!</v>
      </c>
      <c r="L1098" s="48" t="e">
        <f>VLOOKUP(A1078,#REF!,63,FALSE)</f>
        <v>#REF!</v>
      </c>
      <c r="M1098" s="48" t="e">
        <f>VLOOKUP(A1078,#REF!,64,FALSE)</f>
        <v>#REF!</v>
      </c>
      <c r="N1098" s="48" t="e">
        <f>VLOOKUP(A1078,#REF!,65,FALSE)</f>
        <v>#REF!</v>
      </c>
      <c r="O1098" s="48" t="e">
        <f>VLOOKUP(A1078,#REF!,66,FALSE)</f>
        <v>#REF!</v>
      </c>
      <c r="P1098" s="48" t="e">
        <f>VLOOKUP(A1078,#REF!,67,FALSE)</f>
        <v>#REF!</v>
      </c>
      <c r="Q1098" s="48" t="e">
        <f>VLOOKUP(A1078,#REF!,68,FALSE)</f>
        <v>#REF!</v>
      </c>
      <c r="R1098" s="48" t="e">
        <f>VLOOKUP(A1078,#REF!,69,FALSE)</f>
        <v>#REF!</v>
      </c>
      <c r="S1098" s="48" t="e">
        <f>VLOOKUP(A1078,#REF!,70,FALSE)</f>
        <v>#REF!</v>
      </c>
      <c r="T1098" s="48" t="e">
        <f>VLOOKUP(A1078,#REF!,71,FALSE)</f>
        <v>#REF!</v>
      </c>
      <c r="U1098" s="48" t="e">
        <f>VLOOKUP(A1078,#REF!,72,FALSE)</f>
        <v>#REF!</v>
      </c>
      <c r="V1098" s="48" t="e">
        <f>VLOOKUP(A1078,#REF!,73,FALSE)</f>
        <v>#REF!</v>
      </c>
      <c r="W1098" s="48" t="e">
        <f>VLOOKUP(A1078,#REF!,74,FALSE)</f>
        <v>#REF!</v>
      </c>
      <c r="X1098" s="48" t="e">
        <f>VLOOKUP(A1078,#REF!,75,FALSE)</f>
        <v>#REF!</v>
      </c>
      <c r="Y1098" s="48" t="e">
        <f>VLOOKUP(A1078,#REF!,76,FALSE)</f>
        <v>#REF!</v>
      </c>
      <c r="Z1098" s="48" t="e">
        <f>VLOOKUP(A1078,#REF!,77,FALSE)</f>
        <v>#REF!</v>
      </c>
      <c r="AA1098" s="48" t="e">
        <f>VLOOKUP(A1078,#REF!,78,FALSE)</f>
        <v>#REF!</v>
      </c>
      <c r="AB1098" s="48" t="e">
        <f>VLOOKUP(A1078,#REF!,79,FALSE)</f>
        <v>#REF!</v>
      </c>
      <c r="AC1098" s="48" t="e">
        <f>VLOOKUP(A1078,#REF!,80,FALSE)</f>
        <v>#REF!</v>
      </c>
      <c r="AD1098" s="48" t="e">
        <f>VLOOKUP(A1078,#REF!,81,FALSE)</f>
        <v>#REF!</v>
      </c>
      <c r="AE1098" s="48" t="e">
        <f>VLOOKUP(A1078,#REF!,82,FALSE)</f>
        <v>#REF!</v>
      </c>
      <c r="AF1098" s="48" t="e">
        <f>VLOOKUP(A1078,#REF!,83,FALSE)</f>
        <v>#REF!</v>
      </c>
      <c r="AG1098" s="114"/>
      <c r="AH1098" s="114"/>
      <c r="AI1098" s="114"/>
      <c r="AJ1098" s="114"/>
      <c r="AK1098" s="114"/>
      <c r="AL1098" s="114"/>
      <c r="AM1098" s="114"/>
      <c r="AN1098" s="114"/>
      <c r="AO1098" s="114"/>
      <c r="AP1098" s="114"/>
      <c r="AQ1098" s="114"/>
      <c r="AR1098" s="114"/>
      <c r="AS1098" s="114"/>
      <c r="AT1098" s="114"/>
      <c r="AU1098" s="114"/>
      <c r="AV1098" s="114"/>
      <c r="AW1098" s="114"/>
      <c r="AX1098" s="114"/>
      <c r="AY1098" s="114"/>
      <c r="AZ1098" s="114"/>
      <c r="BA1098" s="114"/>
      <c r="BB1098" s="114"/>
      <c r="BC1098" s="114"/>
      <c r="BD1098" s="114"/>
      <c r="BE1098" s="114"/>
      <c r="BF1098" s="114"/>
      <c r="BG1098" s="114"/>
      <c r="BH1098" s="114"/>
      <c r="BI1098" s="114"/>
      <c r="BJ1098" s="114"/>
      <c r="BK1098" s="114"/>
      <c r="BL1098" s="114"/>
    </row>
    <row r="1099" spans="1:64" ht="18" customHeight="1">
      <c r="B1099" s="48" t="e">
        <f>VLOOKUP(A1078,#REF!,277,FALSE)</f>
        <v>#REF!</v>
      </c>
      <c r="C1099" s="48" t="e">
        <f>VLOOKUP(A1078,#REF!,279,FALSE)</f>
        <v>#REF!</v>
      </c>
      <c r="D1099" s="48" t="e">
        <f>VLOOKUP(A1078,#REF!,281,FALSE)</f>
        <v>#REF!</v>
      </c>
      <c r="E1099" s="48" t="e">
        <f>VLOOKUP(A1078,#REF!,283,FALSE)</f>
        <v>#REF!</v>
      </c>
      <c r="F1099" s="48" t="e">
        <f>VLOOKUP(A1078,#REF!,285,FALSE)</f>
        <v>#REF!</v>
      </c>
      <c r="G1099" s="48" t="e">
        <f>VLOOKUP(A1078,#REF!,287,FALSE)</f>
        <v>#REF!</v>
      </c>
      <c r="H1099" s="48" t="e">
        <f>VLOOKUP(A1078,#REF!,289,FALSE)</f>
        <v>#REF!</v>
      </c>
      <c r="I1099" s="48" t="e">
        <f>VLOOKUP(A1078,#REF!,291,FALSE)</f>
        <v>#REF!</v>
      </c>
      <c r="J1099" s="48" t="e">
        <f>VLOOKUP(A1078,#REF!,293,FALSE)</f>
        <v>#REF!</v>
      </c>
      <c r="K1099" s="48" t="e">
        <f>VLOOKUP(A1078,#REF!,295,FALSE)</f>
        <v>#REF!</v>
      </c>
      <c r="L1099" s="48" t="e">
        <f>VLOOKUP(A1078,#REF!,297,FALSE)</f>
        <v>#REF!</v>
      </c>
      <c r="M1099" s="48" t="e">
        <f>VLOOKUP(A1078,#REF!,299,FALSE)</f>
        <v>#REF!</v>
      </c>
      <c r="N1099" s="48" t="e">
        <f>VLOOKUP(A1078,#REF!,301,FALSE)</f>
        <v>#REF!</v>
      </c>
      <c r="O1099" s="48" t="e">
        <f>VLOOKUP(A1078,#REF!,303,FALSE)</f>
        <v>#REF!</v>
      </c>
      <c r="P1099" s="48" t="e">
        <f>VLOOKUP(A1078,#REF!,305,FALSE)</f>
        <v>#REF!</v>
      </c>
      <c r="Q1099" s="48" t="e">
        <f>VLOOKUP(A1078,#REF!,307,FALSE)</f>
        <v>#REF!</v>
      </c>
      <c r="R1099" s="48" t="e">
        <f>VLOOKUP(A1078,#REF!,309,FALSE)</f>
        <v>#REF!</v>
      </c>
      <c r="S1099" s="48" t="e">
        <f>VLOOKUP(A1078,#REF!,311,FALSE)</f>
        <v>#REF!</v>
      </c>
      <c r="T1099" s="48" t="e">
        <f>VLOOKUP(A1078,#REF!,313,FALSE)</f>
        <v>#REF!</v>
      </c>
      <c r="U1099" s="48" t="e">
        <f>VLOOKUP(A1078,#REF!,315,FALSE)</f>
        <v>#REF!</v>
      </c>
      <c r="V1099" s="48" t="e">
        <f>VLOOKUP(A1078,#REF!,317,FALSE)</f>
        <v>#REF!</v>
      </c>
      <c r="W1099" s="48" t="e">
        <f>VLOOKUP(A1078,#REF!,319,FALSE)</f>
        <v>#REF!</v>
      </c>
      <c r="X1099" s="48" t="e">
        <f>VLOOKUP(A1078,#REF!,321,FALSE)</f>
        <v>#REF!</v>
      </c>
      <c r="Y1099" s="48" t="e">
        <f>VLOOKUP(A1078,#REF!,323,FALSE)</f>
        <v>#REF!</v>
      </c>
      <c r="Z1099" s="48" t="e">
        <f>VLOOKUP(A1078,#REF!,325,FALSE)</f>
        <v>#REF!</v>
      </c>
      <c r="AA1099" s="48" t="e">
        <f>VLOOKUP(A1078,#REF!,327,FALSE)</f>
        <v>#REF!</v>
      </c>
      <c r="AB1099" s="48" t="e">
        <f>VLOOKUP(A1078,#REF!,329,FALSE)</f>
        <v>#REF!</v>
      </c>
      <c r="AC1099" s="48" t="e">
        <f>VLOOKUP(A1078,#REF!,331,FALSE)</f>
        <v>#REF!</v>
      </c>
      <c r="AD1099" s="48" t="e">
        <f>VLOOKUP(A1078,#REF!,333,FALSE)</f>
        <v>#REF!</v>
      </c>
      <c r="AE1099" s="48" t="e">
        <f>VLOOKUP(A1078,#REF!,335,FALSE)</f>
        <v>#REF!</v>
      </c>
      <c r="AF1099" s="48" t="e">
        <f>VLOOKUP(A1078,#REF!,337,FALSE)</f>
        <v>#REF!</v>
      </c>
      <c r="AG1099" s="33"/>
    </row>
    <row r="1100" spans="1:64" s="140" customFormat="1" ht="18" customHeight="1">
      <c r="B1100" s="980"/>
      <c r="C1100" s="980"/>
      <c r="D1100" s="980"/>
      <c r="E1100" s="980"/>
      <c r="F1100" s="980"/>
      <c r="G1100" s="980"/>
      <c r="H1100" s="980"/>
      <c r="I1100" s="980"/>
      <c r="J1100" s="980"/>
      <c r="K1100" s="980"/>
      <c r="L1100" s="980"/>
      <c r="M1100" s="980"/>
      <c r="N1100" s="980"/>
      <c r="O1100" s="980"/>
      <c r="P1100" s="980"/>
      <c r="Q1100" s="980"/>
      <c r="R1100" s="980"/>
      <c r="S1100" s="980"/>
      <c r="T1100" s="980"/>
      <c r="U1100" s="980"/>
      <c r="V1100" s="980"/>
      <c r="W1100" s="980"/>
      <c r="X1100" s="980"/>
      <c r="Y1100" s="980"/>
      <c r="Z1100" s="980"/>
      <c r="AA1100" s="980"/>
      <c r="AB1100" s="980"/>
      <c r="AC1100" s="980"/>
      <c r="AD1100" s="980"/>
      <c r="AE1100" s="980"/>
      <c r="AF1100" s="980"/>
      <c r="AG1100" s="33"/>
      <c r="AH1100" s="33"/>
      <c r="AI1100" s="33"/>
      <c r="AJ1100" s="33"/>
      <c r="AK1100" s="33"/>
      <c r="AL1100" s="33"/>
      <c r="AM1100" s="33"/>
      <c r="AN1100" s="33"/>
      <c r="AO1100" s="33"/>
      <c r="AP1100" s="33"/>
      <c r="AQ1100" s="33"/>
      <c r="AR1100" s="33"/>
      <c r="AS1100" s="33"/>
      <c r="AT1100" s="33"/>
      <c r="AU1100" s="33"/>
      <c r="AV1100" s="33"/>
      <c r="AW1100" s="33"/>
      <c r="AX1100" s="33"/>
      <c r="AY1100" s="33"/>
      <c r="AZ1100" s="33"/>
      <c r="BA1100" s="33"/>
      <c r="BB1100" s="33"/>
      <c r="BC1100" s="33"/>
      <c r="BD1100" s="33"/>
      <c r="BE1100" s="33"/>
      <c r="BF1100" s="33"/>
      <c r="BG1100" s="33"/>
      <c r="BH1100" s="33"/>
      <c r="BI1100" s="33"/>
      <c r="BJ1100" s="33"/>
      <c r="BK1100" s="33"/>
      <c r="BL1100" s="33"/>
    </row>
    <row r="1101" spans="1:64" ht="18" customHeight="1">
      <c r="B1101" s="880" t="s">
        <v>826</v>
      </c>
      <c r="C1101" s="880"/>
      <c r="D1101" s="880"/>
      <c r="E1101" s="880"/>
      <c r="F1101" s="880"/>
      <c r="G1101" s="880"/>
      <c r="H1101" s="880"/>
      <c r="I1101" s="880"/>
      <c r="J1101" s="880"/>
      <c r="K1101" s="880"/>
      <c r="L1101" s="880"/>
      <c r="M1101" s="880"/>
      <c r="N1101" s="880"/>
      <c r="O1101" s="880"/>
      <c r="P1101" s="880"/>
      <c r="Q1101" s="880"/>
      <c r="R1101" s="880"/>
      <c r="S1101" s="880"/>
      <c r="T1101" s="880"/>
      <c r="U1101" s="880"/>
      <c r="V1101" s="880"/>
      <c r="W1101" s="880"/>
      <c r="X1101" s="880"/>
      <c r="Y1101" s="880"/>
      <c r="Z1101" s="880"/>
      <c r="AA1101" s="880"/>
      <c r="AB1101" s="880"/>
      <c r="AC1101" s="880"/>
      <c r="AD1101" s="880"/>
      <c r="AE1101" s="880"/>
      <c r="AF1101" s="880"/>
      <c r="AG1101" s="33"/>
    </row>
    <row r="1102" spans="1:64" ht="18" customHeight="1">
      <c r="B1102" s="15" t="s">
        <v>80</v>
      </c>
      <c r="C1102" s="16"/>
      <c r="D1102" s="16"/>
      <c r="E1102" s="16"/>
      <c r="F1102" s="16"/>
      <c r="G1102" s="216"/>
      <c r="H1102" s="201"/>
      <c r="I1102" s="201"/>
      <c r="J1102" s="201"/>
      <c r="K1102" s="202"/>
      <c r="L1102" s="201"/>
      <c r="M1102" s="201"/>
      <c r="N1102" s="201"/>
      <c r="O1102" s="270"/>
      <c r="P1102" s="270"/>
      <c r="Q1102" s="201"/>
      <c r="R1102" s="201"/>
      <c r="S1102" s="201"/>
      <c r="T1102" s="201"/>
      <c r="U1102" s="201"/>
      <c r="V1102" s="201"/>
      <c r="W1102" s="270"/>
      <c r="X1102" s="984" t="str">
        <f>X1077</f>
        <v>វិច្ឆិកា ឆ្នាំ ២០២៣</v>
      </c>
      <c r="Y1102" s="985"/>
      <c r="Z1102" s="985"/>
      <c r="AA1102" s="985"/>
      <c r="AB1102" s="985"/>
      <c r="AC1102" s="985"/>
      <c r="AD1102" s="985"/>
      <c r="AE1102" s="985"/>
      <c r="AF1102" s="986"/>
      <c r="AG1102" s="33"/>
    </row>
    <row r="1103" spans="1:64" ht="18" customHeight="1">
      <c r="A1103" s="140" t="e">
        <f>#REF!</f>
        <v>#REF!</v>
      </c>
      <c r="B1103" s="20" t="s">
        <v>176</v>
      </c>
      <c r="C1103" s="3"/>
      <c r="D1103" s="3"/>
      <c r="E1103" s="3"/>
      <c r="F1103" s="3"/>
      <c r="G1103" s="217"/>
      <c r="H1103" s="271"/>
      <c r="I1103" s="217"/>
      <c r="J1103" s="271"/>
      <c r="K1103" s="991" t="e">
        <f>VLOOKUP(A1103,'Payroll master 总表'!B:AY,3,FALSE)</f>
        <v>#REF!</v>
      </c>
      <c r="L1103" s="992"/>
      <c r="M1103" s="992"/>
      <c r="N1103" s="993"/>
      <c r="O1103" s="272" t="s">
        <v>183</v>
      </c>
      <c r="P1103" s="273"/>
      <c r="Q1103" s="203"/>
      <c r="R1103" s="203"/>
      <c r="S1103" s="203"/>
      <c r="T1103" s="994" t="e">
        <f>#REF!</f>
        <v>#REF!</v>
      </c>
      <c r="U1103" s="994"/>
      <c r="V1103" s="217"/>
      <c r="W1103" s="274"/>
      <c r="X1103" s="275" t="s">
        <v>279</v>
      </c>
      <c r="Y1103" s="203"/>
      <c r="Z1103" s="203"/>
      <c r="AA1103" s="203"/>
      <c r="AB1103" s="227"/>
      <c r="AC1103" s="75"/>
      <c r="AD1103" s="139" t="e">
        <f>VLOOKUP(A1103,'Payroll master 总表'!B:AY,39,FALSE)</f>
        <v>#REF!</v>
      </c>
      <c r="AE1103" s="23" t="s">
        <v>82</v>
      </c>
      <c r="AF1103" s="244"/>
      <c r="AG1103" s="33"/>
    </row>
    <row r="1104" spans="1:64" ht="18" customHeight="1">
      <c r="B1104" s="55" t="s">
        <v>177</v>
      </c>
      <c r="C1104" s="28"/>
      <c r="D1104" s="28"/>
      <c r="E1104" s="28"/>
      <c r="F1104" s="21"/>
      <c r="G1104" s="206"/>
      <c r="H1104" s="206"/>
      <c r="I1104" s="206"/>
      <c r="J1104" s="206"/>
      <c r="K1104" s="995" t="e">
        <f>VLOOKUP(A1103,'Payroll master 总表'!B:AY,1,FALSE)</f>
        <v>#REF!</v>
      </c>
      <c r="L1104" s="996"/>
      <c r="M1104" s="206"/>
      <c r="N1104" s="208"/>
      <c r="O1104" s="276" t="s">
        <v>184</v>
      </c>
      <c r="P1104" s="273"/>
      <c r="Q1104" s="218"/>
      <c r="R1104" s="218"/>
      <c r="S1104" s="218"/>
      <c r="U1104" s="222" t="e">
        <f>VLOOKUP(A1103,'Payroll master 总表'!B:AY,15,FALSE)</f>
        <v>#REF!</v>
      </c>
      <c r="V1104" s="222"/>
      <c r="W1104" s="208"/>
      <c r="X1104" s="278" t="s">
        <v>187</v>
      </c>
      <c r="Y1104" s="218"/>
      <c r="Z1104" s="218"/>
      <c r="AA1104" s="218"/>
      <c r="AB1104" s="209"/>
      <c r="AC1104" s="26"/>
      <c r="AD1104" s="139" t="e">
        <f>VLOOKUP(A1103,'Payroll master 总表'!B:AY,35,FALSE)</f>
        <v>#REF!</v>
      </c>
      <c r="AE1104" s="23" t="s">
        <v>82</v>
      </c>
      <c r="AF1104" s="103"/>
      <c r="AG1104" s="33"/>
    </row>
    <row r="1105" spans="2:33" ht="18" customHeight="1">
      <c r="B1105" s="24" t="s">
        <v>178</v>
      </c>
      <c r="C1105" s="22"/>
      <c r="D1105" s="25"/>
      <c r="E1105" s="21"/>
      <c r="F1105" s="21"/>
      <c r="G1105" s="206"/>
      <c r="H1105" s="206"/>
      <c r="I1105" s="206"/>
      <c r="J1105" s="206"/>
      <c r="K1105" s="995" t="e">
        <f>VLOOKUP(A1103,'Payroll master 总表'!B:AY,5,FALSE)</f>
        <v>#REF!</v>
      </c>
      <c r="L1105" s="996"/>
      <c r="M1105" s="206"/>
      <c r="N1105" s="208"/>
      <c r="O1105" s="205" t="s">
        <v>198</v>
      </c>
      <c r="P1105" s="273"/>
      <c r="Q1105" s="218"/>
      <c r="R1105" s="218"/>
      <c r="S1105" s="218"/>
      <c r="T1105" s="206"/>
      <c r="U1105" s="1005" t="e">
        <f>VLOOKUP(A1103,'Payroll master 总表'!B:AY,8,FALSE)</f>
        <v>#REF!</v>
      </c>
      <c r="V1105" s="1005"/>
      <c r="W1105" s="1006"/>
      <c r="X1105" s="278" t="s">
        <v>185</v>
      </c>
      <c r="Y1105" s="218"/>
      <c r="Z1105" s="218"/>
      <c r="AA1105" s="218"/>
      <c r="AB1105" s="209"/>
      <c r="AC1105" s="26"/>
      <c r="AD1105" s="139" t="e">
        <f>VLOOKUP(A1103,'Payroll master 总表'!B:AY,34,FALSE)</f>
        <v>#REF!</v>
      </c>
      <c r="AE1105" s="23" t="s">
        <v>82</v>
      </c>
      <c r="AF1105" s="103"/>
      <c r="AG1105" s="33"/>
    </row>
    <row r="1106" spans="2:33" ht="18" customHeight="1">
      <c r="B1106" s="58"/>
      <c r="C1106" s="28"/>
      <c r="D1106" s="28"/>
      <c r="E1106" s="28"/>
      <c r="F1106" s="28"/>
      <c r="G1106" s="206"/>
      <c r="H1106" s="206"/>
      <c r="I1106" s="206"/>
      <c r="J1106" s="206"/>
      <c r="K1106" s="280"/>
      <c r="L1106" s="281" t="s">
        <v>76</v>
      </c>
      <c r="M1106" s="206"/>
      <c r="N1106" s="208"/>
      <c r="O1106" s="278" t="s">
        <v>199</v>
      </c>
      <c r="P1106" s="273"/>
      <c r="Q1106" s="218"/>
      <c r="R1106" s="218"/>
      <c r="S1106" s="218"/>
      <c r="T1106" s="218"/>
      <c r="U1106" s="218"/>
      <c r="V1106" s="218"/>
      <c r="W1106" s="230"/>
      <c r="X1106" s="278" t="s">
        <v>753</v>
      </c>
      <c r="Y1106" s="218"/>
      <c r="Z1106" s="218"/>
      <c r="AA1106" s="218"/>
      <c r="AB1106" s="209"/>
      <c r="AC1106" s="26"/>
      <c r="AD1106" s="139" t="e">
        <f>VLOOKUP(A1103,'Payroll master 总表'!B:AY,33,FALSE)</f>
        <v>#REF!</v>
      </c>
      <c r="AE1106" s="23" t="s">
        <v>82</v>
      </c>
      <c r="AF1106" s="103"/>
      <c r="AG1106" s="33"/>
    </row>
    <row r="1107" spans="2:33" ht="18" customHeight="1">
      <c r="B1107" s="54" t="s">
        <v>196</v>
      </c>
      <c r="C1107" s="28"/>
      <c r="D1107" s="28"/>
      <c r="E1107" s="28"/>
      <c r="F1107" s="28"/>
      <c r="G1107" s="206"/>
      <c r="H1107" s="206"/>
      <c r="I1107" s="206"/>
      <c r="J1107" s="206"/>
      <c r="K1107" s="280"/>
      <c r="L1107" s="282" t="e">
        <f>VLOOKUP(A1103,'Payroll master 总表'!B:AY,18,FALSE)</f>
        <v>#REF!</v>
      </c>
      <c r="M1107" s="206"/>
      <c r="N1107" s="208"/>
      <c r="O1107" s="283"/>
      <c r="P1107" s="273"/>
      <c r="Q1107" s="223"/>
      <c r="R1107" s="987" t="e">
        <f>U1104/26*L1107</f>
        <v>#REF!</v>
      </c>
      <c r="S1107" s="987"/>
      <c r="T1107" s="284" t="s">
        <v>82</v>
      </c>
      <c r="U1107" s="223"/>
      <c r="V1107" s="223"/>
      <c r="W1107" s="285"/>
      <c r="X1107" s="278" t="s">
        <v>186</v>
      </c>
      <c r="Y1107" s="218"/>
      <c r="Z1107" s="218"/>
      <c r="AA1107" s="218"/>
      <c r="AB1107" s="209"/>
      <c r="AC1107" s="26"/>
      <c r="AD1107" s="139" t="e">
        <f>VLOOKUP(A1103,'Payroll master 总表'!B:AY,37,FALSE)+'Payroll master 总表'!AM52</f>
        <v>#REF!</v>
      </c>
      <c r="AE1107" s="23" t="s">
        <v>82</v>
      </c>
      <c r="AF1107" s="103"/>
      <c r="AG1107" s="33"/>
    </row>
    <row r="1108" spans="2:33" ht="18" customHeight="1">
      <c r="B1108" s="27" t="s">
        <v>528</v>
      </c>
      <c r="C1108" s="28"/>
      <c r="D1108" s="28"/>
      <c r="E1108" s="28"/>
      <c r="F1108" s="28"/>
      <c r="G1108" s="206"/>
      <c r="H1108" s="206"/>
      <c r="I1108" s="206"/>
      <c r="J1108" s="206"/>
      <c r="K1108" s="280"/>
      <c r="L1108" s="282" t="e">
        <f>VLOOKUP(A1103,'Payroll master 总表'!B:AY,21,FALSE)</f>
        <v>#REF!</v>
      </c>
      <c r="M1108" s="206"/>
      <c r="N1108" s="208"/>
      <c r="O1108" s="283"/>
      <c r="P1108" s="273"/>
      <c r="Q1108" s="223"/>
      <c r="R1108" s="987" t="e">
        <f>VLOOKUP(A1103,'Payroll master 总表'!B:AY,29,FALSE)</f>
        <v>#REF!</v>
      </c>
      <c r="S1108" s="987"/>
      <c r="T1108" s="284" t="s">
        <v>82</v>
      </c>
      <c r="U1108" s="223"/>
      <c r="V1108" s="223"/>
      <c r="W1108" s="285"/>
      <c r="X1108" s="278" t="s">
        <v>455</v>
      </c>
      <c r="Y1108" s="218"/>
      <c r="Z1108" s="218"/>
      <c r="AA1108" s="218"/>
      <c r="AB1108" s="209"/>
      <c r="AC1108" s="26"/>
      <c r="AD1108" s="139" t="e">
        <f>VLOOKUP(A1103,'Payroll master 总表'!B:AY,32,FALSE)</f>
        <v>#REF!</v>
      </c>
      <c r="AE1108" s="23" t="s">
        <v>82</v>
      </c>
      <c r="AF1108" s="103"/>
      <c r="AG1108" s="33"/>
    </row>
    <row r="1109" spans="2:33" ht="18" customHeight="1">
      <c r="B1109" s="58" t="s">
        <v>534</v>
      </c>
      <c r="C1109" s="28"/>
      <c r="D1109" s="28"/>
      <c r="E1109" s="28"/>
      <c r="F1109" s="28"/>
      <c r="G1109" s="206"/>
      <c r="H1109" s="206"/>
      <c r="I1109" s="206"/>
      <c r="J1109" s="206"/>
      <c r="K1109" s="280"/>
      <c r="L1109" s="282" t="e">
        <f>VLOOKUP(A1103,'Payroll master 总表'!B:AY,20,FALSE)</f>
        <v>#REF!</v>
      </c>
      <c r="M1109" s="206"/>
      <c r="N1109" s="208"/>
      <c r="O1109" s="283"/>
      <c r="P1109" s="273"/>
      <c r="Q1109" s="223"/>
      <c r="R1109" s="987" t="e">
        <f>VLOOKUP(A1103,'Payroll master 总表'!B:AY,27,FALSE)</f>
        <v>#REF!</v>
      </c>
      <c r="S1109" s="987"/>
      <c r="T1109" s="284" t="s">
        <v>82</v>
      </c>
      <c r="U1109" s="223"/>
      <c r="V1109" s="223"/>
      <c r="W1109" s="285"/>
      <c r="X1109" s="278" t="s">
        <v>189</v>
      </c>
      <c r="Y1109" s="218"/>
      <c r="Z1109" s="218"/>
      <c r="AA1109" s="218"/>
      <c r="AB1109" s="209"/>
      <c r="AC1109" s="26"/>
      <c r="AD1109" s="139" t="e">
        <f>VLOOKUP(A1103,'Payroll master 总表'!B:AY,31,FALSE)</f>
        <v>#REF!</v>
      </c>
      <c r="AE1109" s="23" t="s">
        <v>82</v>
      </c>
      <c r="AF1109" s="103"/>
      <c r="AG1109" s="33"/>
    </row>
    <row r="1110" spans="2:33" ht="18" customHeight="1">
      <c r="B1110" s="58" t="s">
        <v>195</v>
      </c>
      <c r="C1110" s="28"/>
      <c r="D1110" s="28"/>
      <c r="E1110" s="28"/>
      <c r="F1110" s="28"/>
      <c r="G1110" s="206"/>
      <c r="H1110" s="206"/>
      <c r="I1110" s="206"/>
      <c r="J1110" s="206"/>
      <c r="K1110" s="280"/>
      <c r="L1110" s="282" t="e">
        <f>VLOOKUP(A1103,'Payroll master 总表'!B:AY,17,FALSE)</f>
        <v>#REF!</v>
      </c>
      <c r="M1110" s="206"/>
      <c r="N1110" s="208"/>
      <c r="O1110" s="283"/>
      <c r="P1110" s="273"/>
      <c r="Q1110" s="223"/>
      <c r="R1110" s="987" t="e">
        <f>U1104/26*L1110</f>
        <v>#REF!</v>
      </c>
      <c r="S1110" s="987"/>
      <c r="T1110" s="284" t="s">
        <v>82</v>
      </c>
      <c r="U1110" s="223"/>
      <c r="V1110" s="223"/>
      <c r="W1110" s="285"/>
      <c r="X1110" s="278" t="s">
        <v>188</v>
      </c>
      <c r="Y1110" s="218"/>
      <c r="Z1110" s="218"/>
      <c r="AA1110" s="218"/>
      <c r="AB1110" s="209"/>
      <c r="AC1110" s="26"/>
      <c r="AD1110" s="139" t="e">
        <f>VLOOKUP(A1103,'Payroll master 总表'!B:AY,36,FALSE)</f>
        <v>#REF!</v>
      </c>
      <c r="AE1110" s="23" t="s">
        <v>82</v>
      </c>
      <c r="AF1110" s="103"/>
      <c r="AG1110" s="33"/>
    </row>
    <row r="1111" spans="2:33" ht="18" customHeight="1">
      <c r="B1111" s="27" t="s">
        <v>179</v>
      </c>
      <c r="C1111" s="28"/>
      <c r="D1111" s="28"/>
      <c r="E1111" s="28"/>
      <c r="F1111" s="28"/>
      <c r="G1111" s="218"/>
      <c r="H1111" s="218"/>
      <c r="I1111" s="218"/>
      <c r="J1111" s="206"/>
      <c r="K1111" s="280"/>
      <c r="L1111" s="286"/>
      <c r="M1111" s="206"/>
      <c r="N1111" s="208"/>
      <c r="O1111" s="283"/>
      <c r="P1111" s="273"/>
      <c r="Q1111" s="223"/>
      <c r="R1111" s="987" t="e">
        <f>SUM(R1107:S1110)</f>
        <v>#REF!</v>
      </c>
      <c r="S1111" s="987"/>
      <c r="T1111" s="284" t="s">
        <v>82</v>
      </c>
      <c r="U1111" s="223"/>
      <c r="V1111" s="223"/>
      <c r="W1111" s="285"/>
      <c r="X1111" s="278" t="s">
        <v>190</v>
      </c>
      <c r="Y1111" s="218"/>
      <c r="Z1111" s="218"/>
      <c r="AA1111" s="218"/>
      <c r="AB1111" s="209"/>
      <c r="AC1111" s="988" t="e">
        <f>R1111+R1113+R1114+R1115+AD1103+AD1104+AD1105+AD1106+AD1107+AD1108+AD1109+AD1110</f>
        <v>#REF!</v>
      </c>
      <c r="AD1111" s="989"/>
      <c r="AF1111" s="103"/>
      <c r="AG1111" s="33"/>
    </row>
    <row r="1112" spans="2:33" ht="18" customHeight="1">
      <c r="B1112" s="58" t="s">
        <v>197</v>
      </c>
      <c r="C1112" s="28"/>
      <c r="D1112" s="28"/>
      <c r="E1112" s="28"/>
      <c r="F1112" s="28"/>
      <c r="G1112" s="206"/>
      <c r="H1112" s="206"/>
      <c r="I1112" s="206"/>
      <c r="J1112" s="206"/>
      <c r="K1112" s="280"/>
      <c r="L1112" s="287" t="s">
        <v>77</v>
      </c>
      <c r="M1112" s="288"/>
      <c r="N1112" s="211"/>
      <c r="O1112" s="278" t="s">
        <v>199</v>
      </c>
      <c r="P1112" s="210"/>
      <c r="Q1112" s="210"/>
      <c r="R1112" s="210"/>
      <c r="S1112" s="210"/>
      <c r="T1112" s="210"/>
      <c r="U1112" s="210"/>
      <c r="V1112" s="210"/>
      <c r="W1112" s="289"/>
      <c r="X1112" s="278" t="s">
        <v>433</v>
      </c>
      <c r="Y1112" s="218"/>
      <c r="Z1112" s="230"/>
      <c r="AA1112" s="290"/>
      <c r="AB1112" s="228"/>
      <c r="AC1112" s="135" t="e">
        <f>VLOOKUP(A1103,'Payroll master 总表'!B:AY,45,FALSE)</f>
        <v>#REF!</v>
      </c>
      <c r="AE1112" s="61"/>
      <c r="AF1112" s="245"/>
      <c r="AG1112" s="33"/>
    </row>
    <row r="1113" spans="2:33" ht="18" customHeight="1">
      <c r="B1113" s="58" t="s">
        <v>180</v>
      </c>
      <c r="C1113" s="28"/>
      <c r="D1113" s="28"/>
      <c r="E1113" s="28"/>
      <c r="F1113" s="28"/>
      <c r="G1113" s="206"/>
      <c r="H1113" s="206"/>
      <c r="I1113" s="206"/>
      <c r="J1113" s="206"/>
      <c r="K1113" s="280"/>
      <c r="L1113" s="282" t="e">
        <f>VLOOKUP(A1103,'Payroll master 总表'!B:AY,19,FALSE)</f>
        <v>#REF!</v>
      </c>
      <c r="M1113" s="206"/>
      <c r="N1113" s="208"/>
      <c r="O1113" s="283"/>
      <c r="P1113" s="273"/>
      <c r="Q1113" s="224"/>
      <c r="R1113" s="990" t="e">
        <f>VLOOKUP(A1103,'Payroll master 总表'!B:AY,26,FALSE)</f>
        <v>#REF!</v>
      </c>
      <c r="S1113" s="990"/>
      <c r="T1113" s="224" t="s">
        <v>82</v>
      </c>
      <c r="U1113" s="224"/>
      <c r="V1113" s="224"/>
      <c r="W1113" s="228"/>
      <c r="X1113" s="278" t="s">
        <v>861</v>
      </c>
      <c r="Y1113" s="218"/>
      <c r="Z1113" s="230"/>
      <c r="AB1113" s="224"/>
      <c r="AD1113" s="57"/>
      <c r="AE1113" s="999" t="e">
        <f>VLOOKUP(A1103,'Payroll master 总表'!B:AY,42,FALSE)</f>
        <v>#REF!</v>
      </c>
      <c r="AF1113" s="1000"/>
      <c r="AG1113" s="33"/>
    </row>
    <row r="1114" spans="2:33" ht="18" customHeight="1">
      <c r="B1114" s="58" t="s">
        <v>181</v>
      </c>
      <c r="C1114" s="28"/>
      <c r="D1114" s="28"/>
      <c r="E1114" s="28"/>
      <c r="F1114" s="28"/>
      <c r="G1114" s="206"/>
      <c r="H1114" s="206"/>
      <c r="I1114" s="206"/>
      <c r="J1114" s="206"/>
      <c r="K1114" s="280"/>
      <c r="L1114" s="282" t="e">
        <f>VLOOKUP(A1103,'Payroll master 总表'!B:AY,22,FALSE)</f>
        <v>#REF!</v>
      </c>
      <c r="M1114" s="206"/>
      <c r="N1114" s="208"/>
      <c r="O1114" s="283"/>
      <c r="P1114" s="273"/>
      <c r="Q1114" s="224"/>
      <c r="R1114" s="990" t="e">
        <f>VLOOKUP(A1103,'Payroll master 总表'!B:AY,28,FALSE)</f>
        <v>#REF!</v>
      </c>
      <c r="S1114" s="990"/>
      <c r="T1114" s="224" t="s">
        <v>82</v>
      </c>
      <c r="U1114" s="224"/>
      <c r="V1114" s="224"/>
      <c r="W1114" s="228"/>
      <c r="X1114" s="291" t="s">
        <v>244</v>
      </c>
      <c r="Y1114" s="218"/>
      <c r="Z1114" s="218"/>
      <c r="AA1114" s="230"/>
      <c r="AB1114" s="229"/>
      <c r="AC1114" s="76"/>
      <c r="AD1114" s="57" t="e">
        <f>VLOOKUP(A1103,'Payroll master 总表'!B:AY,44,FALSE)</f>
        <v>#REF!</v>
      </c>
      <c r="AE1114" s="541"/>
      <c r="AF1114" s="542"/>
      <c r="AG1114" s="33"/>
    </row>
    <row r="1115" spans="2:33" ht="18" customHeight="1">
      <c r="B1115" s="59" t="s">
        <v>182</v>
      </c>
      <c r="C1115" s="56"/>
      <c r="D1115" s="56"/>
      <c r="E1115" s="56"/>
      <c r="F1115" s="56"/>
      <c r="G1115" s="219"/>
      <c r="H1115" s="219"/>
      <c r="I1115" s="219"/>
      <c r="J1115" s="219"/>
      <c r="K1115" s="292"/>
      <c r="L1115" s="293" t="e">
        <f>VLOOKUP(A1103,'Payroll master 总表'!B:AY,23,FALSE)</f>
        <v>#REF!</v>
      </c>
      <c r="M1115" s="219"/>
      <c r="N1115" s="212"/>
      <c r="O1115" s="294"/>
      <c r="P1115" s="295"/>
      <c r="Q1115" s="225"/>
      <c r="R1115" s="981" t="e">
        <f>VLOOKUP(A1103,'Payroll master 总表'!B:AY,30,FALSE)</f>
        <v>#REF!</v>
      </c>
      <c r="S1115" s="981"/>
      <c r="T1115" s="225" t="s">
        <v>82</v>
      </c>
      <c r="U1115" s="225"/>
      <c r="V1115" s="225"/>
      <c r="W1115" s="225"/>
      <c r="X1115" s="278" t="s">
        <v>194</v>
      </c>
      <c r="Y1115" s="218"/>
      <c r="Z1115" s="218"/>
      <c r="AA1115" s="218"/>
      <c r="AB1115" s="230"/>
      <c r="AC1115" s="26"/>
      <c r="AD1115" s="57" t="e">
        <f>AE1113+AD1114</f>
        <v>#REF!</v>
      </c>
      <c r="AE1115" s="49"/>
      <c r="AF1115" s="73"/>
      <c r="AG1115" s="33"/>
    </row>
    <row r="1116" spans="2:33" ht="18" customHeight="1">
      <c r="B1116" s="29"/>
      <c r="C1116" s="30"/>
      <c r="D1116" s="31"/>
      <c r="E1116" s="30"/>
      <c r="F1116" s="32"/>
      <c r="G1116" s="220"/>
      <c r="H1116" s="220"/>
      <c r="I1116" s="220"/>
      <c r="J1116" s="220"/>
      <c r="S1116" s="220"/>
      <c r="T1116" s="220"/>
      <c r="U1116" s="220"/>
      <c r="X1116" s="297" t="s">
        <v>191</v>
      </c>
      <c r="Y1116" s="218"/>
      <c r="Z1116" s="218"/>
      <c r="AA1116" s="218"/>
      <c r="AB1116" s="230"/>
      <c r="AC1116" s="982" t="e">
        <f>ROUND((AC1111-AD1115-AC1112),2)</f>
        <v>#REF!</v>
      </c>
      <c r="AD1116" s="983"/>
      <c r="AE1116" s="49"/>
      <c r="AF1116" s="73"/>
      <c r="AG1116" s="33"/>
    </row>
    <row r="1117" spans="2:33" ht="18" customHeight="1">
      <c r="B1117" s="35" t="s">
        <v>78</v>
      </c>
      <c r="C1117" s="36"/>
      <c r="D1117" s="36"/>
      <c r="E1117" s="36"/>
      <c r="F1117" s="36"/>
      <c r="G1117" s="221"/>
      <c r="H1117" s="221"/>
      <c r="I1117" s="220"/>
      <c r="J1117" s="220"/>
      <c r="S1117" s="220"/>
      <c r="T1117" s="220"/>
      <c r="U1117" s="220"/>
      <c r="X1117" s="298" t="s">
        <v>432</v>
      </c>
      <c r="Y1117" s="299"/>
      <c r="Z1117" s="280"/>
      <c r="AA1117" s="206"/>
      <c r="AB1117" s="231"/>
      <c r="AC1117" s="63" t="e">
        <f>INT(AC1116)</f>
        <v>#REF!</v>
      </c>
      <c r="AE1117" s="62"/>
      <c r="AF1117" s="80"/>
      <c r="AG1117" s="33"/>
    </row>
    <row r="1118" spans="2:33" ht="18" customHeight="1">
      <c r="B1118" s="37"/>
      <c r="C1118" s="38"/>
      <c r="D1118" s="39"/>
      <c r="E1118" s="38"/>
      <c r="F1118" s="38"/>
      <c r="G1118" s="202"/>
      <c r="H1118" s="202"/>
      <c r="I1118" s="220"/>
      <c r="J1118" s="220"/>
      <c r="S1118" s="220"/>
      <c r="T1118" s="220"/>
      <c r="U1118" s="220"/>
      <c r="X1118" s="300" t="s">
        <v>192</v>
      </c>
      <c r="Y1118" s="301"/>
      <c r="Z1118" s="302"/>
      <c r="AA1118" s="219"/>
      <c r="AB1118" s="232"/>
      <c r="AC1118" s="77" t="e">
        <f>ROUND((MOD(AC1116,1)*4000),-2)</f>
        <v>#REF!</v>
      </c>
      <c r="AD1118" s="45"/>
      <c r="AE1118" s="45"/>
      <c r="AF1118" s="81"/>
      <c r="AG1118" s="33"/>
    </row>
    <row r="1119" spans="2:33" ht="18" customHeight="1">
      <c r="B1119" s="29"/>
      <c r="C1119" s="30"/>
      <c r="D1119" s="31"/>
      <c r="E1119" s="30"/>
      <c r="F1119" s="30"/>
      <c r="G1119" s="220"/>
      <c r="H1119" s="220"/>
      <c r="I1119" s="220"/>
      <c r="J1119" s="220"/>
      <c r="S1119" s="220"/>
      <c r="T1119" s="220"/>
      <c r="U1119" s="220"/>
      <c r="Y1119" s="221"/>
      <c r="Z1119" s="303"/>
      <c r="AB1119" s="233"/>
      <c r="AD1119" s="82"/>
      <c r="AE1119" s="82"/>
      <c r="AF1119" s="84"/>
      <c r="AG1119" s="33"/>
    </row>
    <row r="1120" spans="2:33" ht="18" customHeight="1">
      <c r="B1120" s="40" t="s">
        <v>79</v>
      </c>
      <c r="C1120" s="41"/>
      <c r="D1120" s="41"/>
      <c r="E1120" s="41"/>
      <c r="AF1120" s="101"/>
      <c r="AG1120" s="33"/>
    </row>
    <row r="1121" spans="1:64" s="10" customFormat="1" ht="18" customHeight="1">
      <c r="B1121" s="237">
        <v>1</v>
      </c>
      <c r="C1121" s="236">
        <v>2</v>
      </c>
      <c r="D1121" s="236">
        <v>3</v>
      </c>
      <c r="E1121" s="236">
        <v>4</v>
      </c>
      <c r="F1121" s="670">
        <v>5</v>
      </c>
      <c r="G1121" s="669">
        <v>6</v>
      </c>
      <c r="H1121" s="237">
        <v>7</v>
      </c>
      <c r="I1121" s="237">
        <v>8</v>
      </c>
      <c r="J1121" s="670">
        <v>9</v>
      </c>
      <c r="K1121" s="236">
        <v>10</v>
      </c>
      <c r="L1121" s="236">
        <v>11</v>
      </c>
      <c r="M1121" s="670">
        <v>12</v>
      </c>
      <c r="N1121" s="669">
        <v>13</v>
      </c>
      <c r="O1121" s="236">
        <v>14</v>
      </c>
      <c r="P1121" s="237">
        <v>15</v>
      </c>
      <c r="Q1121" s="236">
        <v>16</v>
      </c>
      <c r="R1121" s="236">
        <v>17</v>
      </c>
      <c r="S1121" s="236">
        <v>18</v>
      </c>
      <c r="T1121" s="670">
        <v>19</v>
      </c>
      <c r="U1121" s="669">
        <v>20</v>
      </c>
      <c r="V1121" s="236">
        <v>21</v>
      </c>
      <c r="W1121" s="237">
        <v>22</v>
      </c>
      <c r="X1121" s="236">
        <v>23</v>
      </c>
      <c r="Y1121" s="237">
        <v>24</v>
      </c>
      <c r="Z1121" s="236">
        <v>25</v>
      </c>
      <c r="AA1121" s="670">
        <v>26</v>
      </c>
      <c r="AB1121" s="697">
        <v>27</v>
      </c>
      <c r="AC1121" s="670">
        <v>28</v>
      </c>
      <c r="AD1121" s="237">
        <v>29</v>
      </c>
      <c r="AE1121" s="236">
        <v>30</v>
      </c>
      <c r="AF1121" s="236">
        <v>31</v>
      </c>
      <c r="AG1121" s="11"/>
      <c r="AH1121" s="11"/>
      <c r="AI1121" s="11"/>
      <c r="AJ1121" s="11"/>
      <c r="AK1121" s="11"/>
      <c r="AL1121" s="11"/>
      <c r="AM1121" s="11"/>
      <c r="AN1121" s="11"/>
      <c r="AO1121" s="11"/>
      <c r="AP1121" s="11"/>
      <c r="AQ1121" s="11"/>
      <c r="AR1121" s="11"/>
      <c r="AS1121" s="11"/>
      <c r="AT1121" s="11"/>
      <c r="AU1121" s="11"/>
      <c r="AV1121" s="11"/>
      <c r="AW1121" s="11"/>
      <c r="AX1121" s="11"/>
      <c r="AY1121" s="11"/>
      <c r="AZ1121" s="11"/>
      <c r="BA1121" s="11"/>
      <c r="BB1121" s="11"/>
      <c r="BC1121" s="11"/>
      <c r="BD1121" s="11"/>
      <c r="BE1121" s="11"/>
      <c r="BF1121" s="11"/>
      <c r="BG1121" s="11"/>
      <c r="BH1121" s="11"/>
      <c r="BI1121" s="11"/>
      <c r="BJ1121" s="11"/>
      <c r="BK1121" s="11"/>
      <c r="BL1121" s="11"/>
    </row>
    <row r="1122" spans="1:64" ht="18" customHeight="1">
      <c r="B1122" s="48" t="e">
        <f>VLOOKUP(A1103,#REF!,276,FALSE)</f>
        <v>#REF!</v>
      </c>
      <c r="C1122" s="48" t="e">
        <f>VLOOKUP(A1103,#REF!,278,FALSE)</f>
        <v>#REF!</v>
      </c>
      <c r="D1122" s="48" t="e">
        <f>VLOOKUP(A1103,#REF!,280,FALSE)</f>
        <v>#REF!</v>
      </c>
      <c r="E1122" s="48" t="e">
        <f>VLOOKUP(A1103,#REF!,282,FALSE)</f>
        <v>#REF!</v>
      </c>
      <c r="F1122" s="48" t="e">
        <f>VLOOKUP(A1103,#REF!,284,FALSE)</f>
        <v>#REF!</v>
      </c>
      <c r="G1122" s="48" t="e">
        <f>VLOOKUP(A1103,#REF!,286,FALSE)</f>
        <v>#REF!</v>
      </c>
      <c r="H1122" s="48" t="e">
        <f>VLOOKUP(A1103,#REF!,288,FALSE)</f>
        <v>#REF!</v>
      </c>
      <c r="I1122" s="48" t="e">
        <f>VLOOKUP(A1103,#REF!,290,FALSE)</f>
        <v>#REF!</v>
      </c>
      <c r="J1122" s="48" t="e">
        <f>VLOOKUP(A1103,#REF!,292,FALSE)</f>
        <v>#REF!</v>
      </c>
      <c r="K1122" s="48" t="e">
        <f>VLOOKUP(A1103,#REF!,294,FALSE)</f>
        <v>#REF!</v>
      </c>
      <c r="L1122" s="48" t="e">
        <f>VLOOKUP(A1103,#REF!,296,FALSE)</f>
        <v>#REF!</v>
      </c>
      <c r="M1122" s="48" t="e">
        <f>VLOOKUP(A1103,#REF!,298,FALSE)</f>
        <v>#REF!</v>
      </c>
      <c r="N1122" s="48" t="e">
        <f>VLOOKUP(A1103,#REF!,300,FALSE)</f>
        <v>#REF!</v>
      </c>
      <c r="O1122" s="48" t="e">
        <f>VLOOKUP(A1103,#REF!,302,FALSE)</f>
        <v>#REF!</v>
      </c>
      <c r="P1122" s="48" t="e">
        <f>VLOOKUP(A1103,#REF!,304,FALSE)</f>
        <v>#REF!</v>
      </c>
      <c r="Q1122" s="48" t="e">
        <f>VLOOKUP(A1103,#REF!,306,FALSE)</f>
        <v>#REF!</v>
      </c>
      <c r="R1122" s="48" t="e">
        <f>VLOOKUP(A1103,#REF!,308,FALSE)</f>
        <v>#REF!</v>
      </c>
      <c r="S1122" s="48" t="e">
        <f>VLOOKUP(A1103,#REF!,310,FALSE)</f>
        <v>#REF!</v>
      </c>
      <c r="T1122" s="48" t="e">
        <f>VLOOKUP(A1103,#REF!,312,FALSE)</f>
        <v>#REF!</v>
      </c>
      <c r="U1122" s="48" t="e">
        <f>VLOOKUP(A1103,#REF!,314,FALSE)</f>
        <v>#REF!</v>
      </c>
      <c r="V1122" s="48" t="e">
        <f>VLOOKUP(A1103,#REF!,316,FALSE)</f>
        <v>#REF!</v>
      </c>
      <c r="W1122" s="48" t="e">
        <f>VLOOKUP(A1103,#REF!,318,FALSE)</f>
        <v>#REF!</v>
      </c>
      <c r="X1122" s="48" t="e">
        <f>VLOOKUP(A1103,#REF!,320,FALSE)</f>
        <v>#REF!</v>
      </c>
      <c r="Y1122" s="48" t="e">
        <f>VLOOKUP(A1103,#REF!,322,FALSE)</f>
        <v>#REF!</v>
      </c>
      <c r="Z1122" s="48" t="e">
        <f>VLOOKUP(A1103,#REF!,324,FALSE)</f>
        <v>#REF!</v>
      </c>
      <c r="AA1122" s="48" t="e">
        <f>VLOOKUP(A1103,#REF!,326,FALSE)</f>
        <v>#REF!</v>
      </c>
      <c r="AB1122" s="48" t="e">
        <f>VLOOKUP(A1103,#REF!,328,FALSE)</f>
        <v>#REF!</v>
      </c>
      <c r="AC1122" s="48" t="e">
        <f>VLOOKUP(A1103,#REF!,330,FALSE)</f>
        <v>#REF!</v>
      </c>
      <c r="AD1122" s="48" t="e">
        <f>VLOOKUP(A1103,#REF!,332,FALSE)</f>
        <v>#REF!</v>
      </c>
      <c r="AE1122" s="48" t="e">
        <f>VLOOKUP(A1103,#REF!,334,FALSE)</f>
        <v>#REF!</v>
      </c>
      <c r="AF1122" s="48" t="e">
        <f>VLOOKUP(A1103,#REF!,336,FALSE)</f>
        <v>#REF!</v>
      </c>
      <c r="AG1122" s="33"/>
    </row>
    <row r="1123" spans="1:64" s="113" customFormat="1" ht="18" customHeight="1">
      <c r="B1123" s="48" t="e">
        <f>VLOOKUP(A1103,#REF!,53,FALSE)</f>
        <v>#REF!</v>
      </c>
      <c r="C1123" s="48" t="e">
        <f>VLOOKUP(A1103,#REF!,54,FALSE)</f>
        <v>#REF!</v>
      </c>
      <c r="D1123" s="48" t="e">
        <f>VLOOKUP(A1103,#REF!,55,FALSE)</f>
        <v>#REF!</v>
      </c>
      <c r="E1123" s="48" t="e">
        <f>VLOOKUP(A1103,#REF!,56,FALSE)</f>
        <v>#REF!</v>
      </c>
      <c r="F1123" s="48" t="e">
        <f>VLOOKUP(A1103,#REF!,57,FALSE)</f>
        <v>#REF!</v>
      </c>
      <c r="G1123" s="48" t="e">
        <f>VLOOKUP(A1103,#REF!,58,FALSE)</f>
        <v>#REF!</v>
      </c>
      <c r="H1123" s="48" t="e">
        <f>VLOOKUP(A1103,#REF!,59,FALSE)</f>
        <v>#REF!</v>
      </c>
      <c r="I1123" s="48" t="e">
        <f>VLOOKUP(A1103,#REF!,60,FALSE)</f>
        <v>#REF!</v>
      </c>
      <c r="J1123" s="48" t="e">
        <f>VLOOKUP(A1103,#REF!,61,FALSE)</f>
        <v>#REF!</v>
      </c>
      <c r="K1123" s="48" t="e">
        <f>VLOOKUP(A1103,#REF!,62,FALSE)</f>
        <v>#REF!</v>
      </c>
      <c r="L1123" s="48" t="e">
        <f>VLOOKUP(A1103,#REF!,63,FALSE)</f>
        <v>#REF!</v>
      </c>
      <c r="M1123" s="48" t="e">
        <f>VLOOKUP(A1103,#REF!,64,FALSE)</f>
        <v>#REF!</v>
      </c>
      <c r="N1123" s="48" t="e">
        <f>VLOOKUP(A1103,#REF!,65,FALSE)</f>
        <v>#REF!</v>
      </c>
      <c r="O1123" s="48" t="e">
        <f>VLOOKUP(A1103,#REF!,66,FALSE)</f>
        <v>#REF!</v>
      </c>
      <c r="P1123" s="48" t="e">
        <f>VLOOKUP(A1103,#REF!,67,FALSE)</f>
        <v>#REF!</v>
      </c>
      <c r="Q1123" s="48" t="e">
        <f>VLOOKUP(A1103,#REF!,68,FALSE)</f>
        <v>#REF!</v>
      </c>
      <c r="R1123" s="48" t="e">
        <f>VLOOKUP(A1103,#REF!,69,FALSE)</f>
        <v>#REF!</v>
      </c>
      <c r="S1123" s="48" t="e">
        <f>VLOOKUP(A1103,#REF!,70,FALSE)</f>
        <v>#REF!</v>
      </c>
      <c r="T1123" s="48" t="e">
        <f>VLOOKUP(A1103,#REF!,71,FALSE)</f>
        <v>#REF!</v>
      </c>
      <c r="U1123" s="48" t="e">
        <f>VLOOKUP(A1103,#REF!,72,FALSE)</f>
        <v>#REF!</v>
      </c>
      <c r="V1123" s="48" t="e">
        <f>VLOOKUP(A1103,#REF!,73,FALSE)</f>
        <v>#REF!</v>
      </c>
      <c r="W1123" s="48" t="e">
        <f>VLOOKUP(A1103,#REF!,74,FALSE)</f>
        <v>#REF!</v>
      </c>
      <c r="X1123" s="48" t="e">
        <f>VLOOKUP(A1103,#REF!,75,FALSE)</f>
        <v>#REF!</v>
      </c>
      <c r="Y1123" s="48" t="e">
        <f>VLOOKUP(A1103,#REF!,76,FALSE)</f>
        <v>#REF!</v>
      </c>
      <c r="Z1123" s="48" t="e">
        <f>VLOOKUP(A1103,#REF!,77,FALSE)</f>
        <v>#REF!</v>
      </c>
      <c r="AA1123" s="48" t="e">
        <f>VLOOKUP(A1103,#REF!,78,FALSE)</f>
        <v>#REF!</v>
      </c>
      <c r="AB1123" s="48" t="e">
        <f>VLOOKUP(A1103,#REF!,79,FALSE)</f>
        <v>#REF!</v>
      </c>
      <c r="AC1123" s="48" t="e">
        <f>VLOOKUP(A1103,#REF!,80,FALSE)</f>
        <v>#REF!</v>
      </c>
      <c r="AD1123" s="48" t="e">
        <f>VLOOKUP(A1103,#REF!,81,FALSE)</f>
        <v>#REF!</v>
      </c>
      <c r="AE1123" s="48" t="e">
        <f>VLOOKUP(A1103,#REF!,82,FALSE)</f>
        <v>#REF!</v>
      </c>
      <c r="AF1123" s="48" t="e">
        <f>VLOOKUP(A1103,#REF!,83,FALSE)</f>
        <v>#REF!</v>
      </c>
      <c r="AG1123" s="117"/>
      <c r="AH1123" s="114"/>
      <c r="AI1123" s="114"/>
      <c r="AJ1123" s="114"/>
      <c r="AK1123" s="114"/>
      <c r="AL1123" s="114"/>
      <c r="AM1123" s="114"/>
      <c r="AN1123" s="114"/>
      <c r="AO1123" s="114"/>
      <c r="AP1123" s="114"/>
      <c r="AQ1123" s="114"/>
      <c r="AR1123" s="114"/>
      <c r="AS1123" s="114"/>
      <c r="AT1123" s="114"/>
      <c r="AU1123" s="114"/>
      <c r="AV1123" s="114"/>
      <c r="AW1123" s="114"/>
      <c r="AX1123" s="114"/>
      <c r="AY1123" s="114"/>
      <c r="AZ1123" s="114"/>
      <c r="BA1123" s="114"/>
      <c r="BB1123" s="114"/>
      <c r="BC1123" s="114"/>
      <c r="BD1123" s="114"/>
      <c r="BE1123" s="114"/>
      <c r="BF1123" s="114"/>
      <c r="BG1123" s="114"/>
      <c r="BH1123" s="114"/>
      <c r="BI1123" s="114"/>
      <c r="BJ1123" s="114"/>
      <c r="BK1123" s="114"/>
      <c r="BL1123" s="114"/>
    </row>
    <row r="1124" spans="1:64" ht="18" customHeight="1">
      <c r="B1124" s="48" t="e">
        <f>VLOOKUP(A1103,#REF!,277,FALSE)</f>
        <v>#REF!</v>
      </c>
      <c r="C1124" s="48" t="e">
        <f>VLOOKUP(A1103,#REF!,279,FALSE)</f>
        <v>#REF!</v>
      </c>
      <c r="D1124" s="48" t="e">
        <f>VLOOKUP(A1103,#REF!,281,FALSE)</f>
        <v>#REF!</v>
      </c>
      <c r="E1124" s="48" t="e">
        <f>VLOOKUP(A1103,#REF!,283,FALSE)</f>
        <v>#REF!</v>
      </c>
      <c r="F1124" s="48" t="e">
        <f>VLOOKUP(A1103,#REF!,285,FALSE)</f>
        <v>#REF!</v>
      </c>
      <c r="G1124" s="48" t="e">
        <f>VLOOKUP(A1103,#REF!,287,FALSE)</f>
        <v>#REF!</v>
      </c>
      <c r="H1124" s="48" t="e">
        <f>VLOOKUP(A1103,#REF!,289,FALSE)</f>
        <v>#REF!</v>
      </c>
      <c r="I1124" s="48" t="e">
        <f>VLOOKUP(A1103,#REF!,291,FALSE)</f>
        <v>#REF!</v>
      </c>
      <c r="J1124" s="48" t="e">
        <f>VLOOKUP(A1103,#REF!,293,FALSE)</f>
        <v>#REF!</v>
      </c>
      <c r="K1124" s="48" t="e">
        <f>VLOOKUP(A1103,#REF!,295,FALSE)</f>
        <v>#REF!</v>
      </c>
      <c r="L1124" s="48" t="e">
        <f>VLOOKUP(A1103,#REF!,297,FALSE)</f>
        <v>#REF!</v>
      </c>
      <c r="M1124" s="48" t="e">
        <f>VLOOKUP(A1103,#REF!,299,FALSE)</f>
        <v>#REF!</v>
      </c>
      <c r="N1124" s="48" t="e">
        <f>VLOOKUP(A1103,#REF!,301,FALSE)</f>
        <v>#REF!</v>
      </c>
      <c r="O1124" s="48" t="e">
        <f>VLOOKUP(A1103,#REF!,303,FALSE)</f>
        <v>#REF!</v>
      </c>
      <c r="P1124" s="48" t="e">
        <f>VLOOKUP(A1103,#REF!,305,FALSE)</f>
        <v>#REF!</v>
      </c>
      <c r="Q1124" s="48" t="e">
        <f>VLOOKUP(A1103,#REF!,307,FALSE)</f>
        <v>#REF!</v>
      </c>
      <c r="R1124" s="48" t="e">
        <f>VLOOKUP(A1103,#REF!,309,FALSE)</f>
        <v>#REF!</v>
      </c>
      <c r="S1124" s="48" t="e">
        <f>VLOOKUP(A1103,#REF!,311,FALSE)</f>
        <v>#REF!</v>
      </c>
      <c r="T1124" s="48" t="e">
        <f>VLOOKUP(A1103,#REF!,313,FALSE)</f>
        <v>#REF!</v>
      </c>
      <c r="U1124" s="48" t="e">
        <f>VLOOKUP(A1103,#REF!,315,FALSE)</f>
        <v>#REF!</v>
      </c>
      <c r="V1124" s="48" t="e">
        <f>VLOOKUP(A1103,#REF!,317,FALSE)</f>
        <v>#REF!</v>
      </c>
      <c r="W1124" s="48" t="e">
        <f>VLOOKUP(A1103,#REF!,319,FALSE)</f>
        <v>#REF!</v>
      </c>
      <c r="X1124" s="48" t="e">
        <f>VLOOKUP(A1103,#REF!,321,FALSE)</f>
        <v>#REF!</v>
      </c>
      <c r="Y1124" s="48" t="e">
        <f>VLOOKUP(A1103,#REF!,323,FALSE)</f>
        <v>#REF!</v>
      </c>
      <c r="Z1124" s="48" t="e">
        <f>VLOOKUP(A1103,#REF!,325,FALSE)</f>
        <v>#REF!</v>
      </c>
      <c r="AA1124" s="48" t="e">
        <f>VLOOKUP(A1103,#REF!,327,FALSE)</f>
        <v>#REF!</v>
      </c>
      <c r="AB1124" s="48" t="e">
        <f>VLOOKUP(A1103,#REF!,329,FALSE)</f>
        <v>#REF!</v>
      </c>
      <c r="AC1124" s="48" t="e">
        <f>VLOOKUP(A1103,#REF!,331,FALSE)</f>
        <v>#REF!</v>
      </c>
      <c r="AD1124" s="48" t="e">
        <f>VLOOKUP(A1103,#REF!,333,FALSE)</f>
        <v>#REF!</v>
      </c>
      <c r="AE1124" s="48" t="e">
        <f>VLOOKUP(A1103,#REF!,335,FALSE)</f>
        <v>#REF!</v>
      </c>
      <c r="AF1124" s="48" t="e">
        <f>VLOOKUP(A1103,#REF!,337,FALSE)</f>
        <v>#REF!</v>
      </c>
      <c r="AG1124" s="33"/>
    </row>
    <row r="1125" spans="1:64" s="140" customFormat="1" ht="18" customHeight="1">
      <c r="B1125" s="980"/>
      <c r="C1125" s="980"/>
      <c r="D1125" s="980"/>
      <c r="E1125" s="980"/>
      <c r="F1125" s="980"/>
      <c r="G1125" s="980"/>
      <c r="H1125" s="980"/>
      <c r="I1125" s="980"/>
      <c r="J1125" s="980"/>
      <c r="K1125" s="980"/>
      <c r="L1125" s="980"/>
      <c r="M1125" s="980"/>
      <c r="N1125" s="980"/>
      <c r="O1125" s="980"/>
      <c r="P1125" s="980"/>
      <c r="Q1125" s="980"/>
      <c r="R1125" s="980"/>
      <c r="S1125" s="980"/>
      <c r="T1125" s="980"/>
      <c r="U1125" s="980"/>
      <c r="V1125" s="980"/>
      <c r="W1125" s="980"/>
      <c r="X1125" s="980"/>
      <c r="Y1125" s="980"/>
      <c r="Z1125" s="980"/>
      <c r="AA1125" s="980"/>
      <c r="AB1125" s="980"/>
      <c r="AC1125" s="980"/>
      <c r="AD1125" s="980"/>
      <c r="AE1125" s="980"/>
      <c r="AF1125" s="980"/>
      <c r="AH1125" s="33"/>
      <c r="AI1125" s="33"/>
      <c r="AJ1125" s="33"/>
      <c r="AK1125" s="33"/>
      <c r="AL1125" s="33"/>
      <c r="AM1125" s="33"/>
      <c r="AN1125" s="33"/>
      <c r="AO1125" s="33"/>
      <c r="AP1125" s="33"/>
      <c r="AQ1125" s="33"/>
      <c r="AR1125" s="33"/>
      <c r="AS1125" s="33"/>
      <c r="AT1125" s="33"/>
      <c r="AU1125" s="33"/>
      <c r="AV1125" s="33"/>
      <c r="AW1125" s="33"/>
      <c r="AX1125" s="33"/>
      <c r="AY1125" s="33"/>
      <c r="AZ1125" s="33"/>
      <c r="BA1125" s="33"/>
      <c r="BB1125" s="33"/>
      <c r="BC1125" s="33"/>
      <c r="BD1125" s="33"/>
      <c r="BE1125" s="33"/>
      <c r="BF1125" s="33"/>
      <c r="BG1125" s="33"/>
      <c r="BH1125" s="33"/>
      <c r="BI1125" s="33"/>
      <c r="BJ1125" s="33"/>
      <c r="BK1125" s="33"/>
      <c r="BL1125" s="33"/>
    </row>
    <row r="1126" spans="1:64" ht="18" customHeight="1">
      <c r="B1126" s="880" t="s">
        <v>826</v>
      </c>
      <c r="C1126" s="880"/>
      <c r="D1126" s="880"/>
      <c r="E1126" s="880"/>
      <c r="F1126" s="880"/>
      <c r="G1126" s="880"/>
      <c r="H1126" s="880"/>
      <c r="I1126" s="880"/>
      <c r="J1126" s="880"/>
      <c r="K1126" s="880"/>
      <c r="L1126" s="880"/>
      <c r="M1126" s="880"/>
      <c r="N1126" s="880"/>
      <c r="O1126" s="880"/>
      <c r="P1126" s="880"/>
      <c r="Q1126" s="880"/>
      <c r="R1126" s="880"/>
      <c r="S1126" s="880"/>
      <c r="T1126" s="880"/>
      <c r="U1126" s="880"/>
      <c r="V1126" s="880"/>
      <c r="W1126" s="880"/>
      <c r="X1126" s="880"/>
      <c r="Y1126" s="880"/>
      <c r="Z1126" s="880"/>
      <c r="AA1126" s="880"/>
      <c r="AB1126" s="880"/>
      <c r="AC1126" s="880"/>
      <c r="AD1126" s="880"/>
      <c r="AE1126" s="880"/>
      <c r="AF1126" s="880"/>
      <c r="AG1126" s="33"/>
    </row>
    <row r="1127" spans="1:64" ht="18" customHeight="1">
      <c r="B1127" s="15" t="s">
        <v>80</v>
      </c>
      <c r="C1127" s="16"/>
      <c r="D1127" s="16"/>
      <c r="E1127" s="16"/>
      <c r="F1127" s="16"/>
      <c r="G1127" s="216"/>
      <c r="H1127" s="201"/>
      <c r="I1127" s="201"/>
      <c r="J1127" s="201"/>
      <c r="K1127" s="202"/>
      <c r="L1127" s="201"/>
      <c r="M1127" s="201"/>
      <c r="N1127" s="201"/>
      <c r="O1127" s="270"/>
      <c r="P1127" s="270"/>
      <c r="Q1127" s="201"/>
      <c r="R1127" s="201"/>
      <c r="S1127" s="201"/>
      <c r="T1127" s="201"/>
      <c r="U1127" s="201"/>
      <c r="V1127" s="201"/>
      <c r="W1127" s="270"/>
      <c r="X1127" s="984" t="str">
        <f>X1102</f>
        <v>វិច្ឆិកា ឆ្នាំ ២០២៣</v>
      </c>
      <c r="Y1127" s="985"/>
      <c r="Z1127" s="985"/>
      <c r="AA1127" s="985"/>
      <c r="AB1127" s="985"/>
      <c r="AC1127" s="985"/>
      <c r="AD1127" s="985"/>
      <c r="AE1127" s="985"/>
      <c r="AF1127" s="986"/>
      <c r="AG1127" s="33"/>
    </row>
    <row r="1128" spans="1:64" ht="18" customHeight="1">
      <c r="A1128" s="140" t="e">
        <f>#REF!</f>
        <v>#REF!</v>
      </c>
      <c r="B1128" s="20" t="s">
        <v>176</v>
      </c>
      <c r="C1128" s="3"/>
      <c r="D1128" s="3"/>
      <c r="E1128" s="3"/>
      <c r="F1128" s="3"/>
      <c r="G1128" s="217"/>
      <c r="H1128" s="271"/>
      <c r="I1128" s="217"/>
      <c r="J1128" s="271"/>
      <c r="K1128" s="991" t="e">
        <f>VLOOKUP(A1128,'Payroll master 总表'!B:AY,3,FALSE)</f>
        <v>#REF!</v>
      </c>
      <c r="L1128" s="992"/>
      <c r="M1128" s="992"/>
      <c r="N1128" s="993"/>
      <c r="O1128" s="272" t="s">
        <v>183</v>
      </c>
      <c r="P1128" s="273"/>
      <c r="Q1128" s="203"/>
      <c r="R1128" s="203"/>
      <c r="S1128" s="203"/>
      <c r="T1128" s="994" t="e">
        <f>#REF!</f>
        <v>#REF!</v>
      </c>
      <c r="U1128" s="994"/>
      <c r="V1128" s="217"/>
      <c r="W1128" s="274"/>
      <c r="X1128" s="275" t="s">
        <v>279</v>
      </c>
      <c r="Y1128" s="203"/>
      <c r="Z1128" s="203"/>
      <c r="AA1128" s="203"/>
      <c r="AB1128" s="227"/>
      <c r="AC1128" s="75"/>
      <c r="AD1128" s="139" t="e">
        <f>VLOOKUP(A1128,'Payroll master 总表'!B:AY,39,FALSE)</f>
        <v>#REF!</v>
      </c>
      <c r="AE1128" s="23" t="s">
        <v>82</v>
      </c>
      <c r="AF1128" s="244"/>
      <c r="AG1128" s="33"/>
    </row>
    <row r="1129" spans="1:64" ht="18" customHeight="1">
      <c r="B1129" s="55" t="s">
        <v>177</v>
      </c>
      <c r="C1129" s="28"/>
      <c r="D1129" s="28"/>
      <c r="E1129" s="28"/>
      <c r="F1129" s="21"/>
      <c r="G1129" s="206"/>
      <c r="H1129" s="206"/>
      <c r="I1129" s="206"/>
      <c r="J1129" s="206"/>
      <c r="K1129" s="995" t="e">
        <f>VLOOKUP(A1128,'Payroll master 总表'!B:AY,1,FALSE)</f>
        <v>#REF!</v>
      </c>
      <c r="L1129" s="996"/>
      <c r="M1129" s="206"/>
      <c r="N1129" s="208"/>
      <c r="O1129" s="276" t="s">
        <v>184</v>
      </c>
      <c r="P1129" s="273"/>
      <c r="Q1129" s="218"/>
      <c r="R1129" s="218"/>
      <c r="S1129" s="218"/>
      <c r="U1129" s="222" t="e">
        <f>VLOOKUP(A1128,'Payroll master 总表'!B:AY,15,FALSE)</f>
        <v>#REF!</v>
      </c>
      <c r="V1129" s="222"/>
      <c r="W1129" s="208"/>
      <c r="X1129" s="278" t="s">
        <v>187</v>
      </c>
      <c r="Y1129" s="218"/>
      <c r="Z1129" s="218"/>
      <c r="AA1129" s="218"/>
      <c r="AB1129" s="209"/>
      <c r="AC1129" s="26"/>
      <c r="AD1129" s="139" t="e">
        <f>VLOOKUP(A1128,'Payroll master 总表'!B:AY,35,FALSE)</f>
        <v>#REF!</v>
      </c>
      <c r="AE1129" s="23" t="s">
        <v>82</v>
      </c>
      <c r="AF1129" s="103"/>
      <c r="AG1129" s="33"/>
    </row>
    <row r="1130" spans="1:64" ht="18" customHeight="1">
      <c r="B1130" s="24" t="s">
        <v>178</v>
      </c>
      <c r="C1130" s="22"/>
      <c r="D1130" s="25"/>
      <c r="E1130" s="21"/>
      <c r="F1130" s="21"/>
      <c r="G1130" s="206"/>
      <c r="H1130" s="206"/>
      <c r="I1130" s="206"/>
      <c r="J1130" s="206"/>
      <c r="K1130" s="995" t="e">
        <f>VLOOKUP(A1128,'Payroll master 总表'!B:AY,5,FALSE)</f>
        <v>#REF!</v>
      </c>
      <c r="L1130" s="996"/>
      <c r="M1130" s="206"/>
      <c r="N1130" s="208"/>
      <c r="O1130" s="205" t="s">
        <v>198</v>
      </c>
      <c r="P1130" s="273"/>
      <c r="Q1130" s="218"/>
      <c r="R1130" s="218"/>
      <c r="S1130" s="218"/>
      <c r="T1130" s="206"/>
      <c r="U1130" s="997" t="e">
        <f>VLOOKUP(A1128,'Payroll master 总表'!B:AY,8,FALSE)</f>
        <v>#REF!</v>
      </c>
      <c r="V1130" s="997"/>
      <c r="W1130" s="998"/>
      <c r="X1130" s="278" t="s">
        <v>185</v>
      </c>
      <c r="Y1130" s="218"/>
      <c r="Z1130" s="218"/>
      <c r="AA1130" s="218"/>
      <c r="AB1130" s="209"/>
      <c r="AC1130" s="26"/>
      <c r="AD1130" s="139" t="e">
        <f>VLOOKUP(A1128,'Payroll master 总表'!B:AY,34,FALSE)</f>
        <v>#REF!</v>
      </c>
      <c r="AE1130" s="23" t="s">
        <v>82</v>
      </c>
      <c r="AF1130" s="103"/>
      <c r="AG1130" s="33"/>
    </row>
    <row r="1131" spans="1:64" ht="18" customHeight="1">
      <c r="B1131" s="58"/>
      <c r="C1131" s="28"/>
      <c r="D1131" s="28"/>
      <c r="E1131" s="28"/>
      <c r="F1131" s="28"/>
      <c r="G1131" s="206"/>
      <c r="H1131" s="206"/>
      <c r="I1131" s="206"/>
      <c r="J1131" s="206"/>
      <c r="K1131" s="280"/>
      <c r="L1131" s="281" t="s">
        <v>76</v>
      </c>
      <c r="M1131" s="206"/>
      <c r="N1131" s="208"/>
      <c r="O1131" s="278" t="s">
        <v>199</v>
      </c>
      <c r="P1131" s="273"/>
      <c r="Q1131" s="218"/>
      <c r="R1131" s="218"/>
      <c r="S1131" s="218"/>
      <c r="T1131" s="218"/>
      <c r="U1131" s="218"/>
      <c r="V1131" s="218"/>
      <c r="W1131" s="230"/>
      <c r="X1131" s="278" t="s">
        <v>753</v>
      </c>
      <c r="Y1131" s="218"/>
      <c r="Z1131" s="218"/>
      <c r="AA1131" s="218"/>
      <c r="AB1131" s="209"/>
      <c r="AC1131" s="26"/>
      <c r="AD1131" s="139" t="e">
        <f>VLOOKUP(A1128,'Payroll master 总表'!B:AY,33,FALSE)</f>
        <v>#REF!</v>
      </c>
      <c r="AE1131" s="23" t="s">
        <v>82</v>
      </c>
      <c r="AF1131" s="103"/>
      <c r="AG1131" s="33"/>
    </row>
    <row r="1132" spans="1:64" ht="18" customHeight="1">
      <c r="B1132" s="54" t="s">
        <v>196</v>
      </c>
      <c r="C1132" s="28"/>
      <c r="D1132" s="28"/>
      <c r="E1132" s="28"/>
      <c r="F1132" s="28"/>
      <c r="G1132" s="206"/>
      <c r="H1132" s="206"/>
      <c r="I1132" s="206"/>
      <c r="J1132" s="206"/>
      <c r="K1132" s="280"/>
      <c r="L1132" s="282" t="e">
        <f>VLOOKUP(A1128,'Payroll master 总表'!B:AY,18,FALSE)</f>
        <v>#REF!</v>
      </c>
      <c r="M1132" s="206"/>
      <c r="N1132" s="208"/>
      <c r="O1132" s="283"/>
      <c r="P1132" s="273"/>
      <c r="Q1132" s="223"/>
      <c r="R1132" s="987" t="e">
        <f>U1129/26*L1132</f>
        <v>#REF!</v>
      </c>
      <c r="S1132" s="987"/>
      <c r="T1132" s="284" t="s">
        <v>82</v>
      </c>
      <c r="U1132" s="223"/>
      <c r="V1132" s="223"/>
      <c r="W1132" s="285"/>
      <c r="X1132" s="278" t="s">
        <v>186</v>
      </c>
      <c r="Y1132" s="218"/>
      <c r="Z1132" s="218"/>
      <c r="AA1132" s="218"/>
      <c r="AB1132" s="209"/>
      <c r="AC1132" s="26"/>
      <c r="AD1132" s="139" t="e">
        <f>VLOOKUP(A1128,'Payroll master 总表'!B:AY,37,FALSE)+'Payroll master 总表'!AM53</f>
        <v>#REF!</v>
      </c>
      <c r="AE1132" s="23" t="s">
        <v>82</v>
      </c>
      <c r="AF1132" s="103"/>
      <c r="AG1132" s="33"/>
    </row>
    <row r="1133" spans="1:64" ht="18" customHeight="1">
      <c r="B1133" s="27" t="s">
        <v>528</v>
      </c>
      <c r="C1133" s="28"/>
      <c r="D1133" s="28"/>
      <c r="E1133" s="28"/>
      <c r="F1133" s="28"/>
      <c r="G1133" s="206"/>
      <c r="H1133" s="206"/>
      <c r="I1133" s="206"/>
      <c r="J1133" s="206"/>
      <c r="K1133" s="280"/>
      <c r="L1133" s="282" t="e">
        <f>VLOOKUP(A1128,'Payroll master 总表'!B:AY,21,FALSE)</f>
        <v>#REF!</v>
      </c>
      <c r="M1133" s="206"/>
      <c r="N1133" s="208"/>
      <c r="O1133" s="283"/>
      <c r="P1133" s="273"/>
      <c r="Q1133" s="223"/>
      <c r="R1133" s="987" t="e">
        <f>VLOOKUP(A1128,'Payroll master 总表'!B:AY,29,FALSE)</f>
        <v>#REF!</v>
      </c>
      <c r="S1133" s="987"/>
      <c r="T1133" s="284" t="s">
        <v>82</v>
      </c>
      <c r="U1133" s="223"/>
      <c r="V1133" s="223"/>
      <c r="W1133" s="285"/>
      <c r="X1133" s="278" t="s">
        <v>455</v>
      </c>
      <c r="Y1133" s="218"/>
      <c r="Z1133" s="218"/>
      <c r="AA1133" s="218"/>
      <c r="AB1133" s="209"/>
      <c r="AC1133" s="26"/>
      <c r="AD1133" s="139" t="e">
        <f>VLOOKUP(A1128,'Payroll master 总表'!B:AY,32,FALSE)</f>
        <v>#REF!</v>
      </c>
      <c r="AE1133" s="23" t="s">
        <v>82</v>
      </c>
      <c r="AF1133" s="103"/>
      <c r="AG1133" s="33"/>
    </row>
    <row r="1134" spans="1:64" ht="18" customHeight="1">
      <c r="B1134" s="58" t="s">
        <v>534</v>
      </c>
      <c r="C1134" s="28"/>
      <c r="D1134" s="28"/>
      <c r="E1134" s="28"/>
      <c r="F1134" s="28"/>
      <c r="G1134" s="206"/>
      <c r="H1134" s="206"/>
      <c r="I1134" s="206"/>
      <c r="J1134" s="206"/>
      <c r="K1134" s="280"/>
      <c r="L1134" s="282" t="e">
        <f>VLOOKUP(A1128,'Payroll master 总表'!B:AY,20,FALSE)</f>
        <v>#REF!</v>
      </c>
      <c r="M1134" s="206"/>
      <c r="N1134" s="208"/>
      <c r="O1134" s="283"/>
      <c r="P1134" s="273"/>
      <c r="Q1134" s="223"/>
      <c r="R1134" s="987" t="e">
        <f>VLOOKUP(A1128,'Payroll master 总表'!B:AY,27,FALSE)</f>
        <v>#REF!</v>
      </c>
      <c r="S1134" s="987"/>
      <c r="T1134" s="284" t="s">
        <v>82</v>
      </c>
      <c r="U1134" s="223"/>
      <c r="V1134" s="223"/>
      <c r="W1134" s="285"/>
      <c r="X1134" s="278" t="s">
        <v>189</v>
      </c>
      <c r="Y1134" s="218"/>
      <c r="Z1134" s="218"/>
      <c r="AA1134" s="218"/>
      <c r="AB1134" s="209"/>
      <c r="AC1134" s="26"/>
      <c r="AD1134" s="139" t="e">
        <f>VLOOKUP(A1128,'Payroll master 总表'!B:AY,31,FALSE)</f>
        <v>#REF!</v>
      </c>
      <c r="AE1134" s="23" t="s">
        <v>82</v>
      </c>
      <c r="AF1134" s="103"/>
      <c r="AG1134" s="33"/>
    </row>
    <row r="1135" spans="1:64" ht="18" customHeight="1">
      <c r="B1135" s="58" t="s">
        <v>195</v>
      </c>
      <c r="C1135" s="28"/>
      <c r="D1135" s="28"/>
      <c r="E1135" s="28"/>
      <c r="F1135" s="28"/>
      <c r="G1135" s="206"/>
      <c r="H1135" s="206"/>
      <c r="I1135" s="206"/>
      <c r="J1135" s="206"/>
      <c r="K1135" s="280"/>
      <c r="L1135" s="282" t="e">
        <f>VLOOKUP(A1128,'Payroll master 总表'!B:AY,17,FALSE)</f>
        <v>#REF!</v>
      </c>
      <c r="M1135" s="206"/>
      <c r="N1135" s="208"/>
      <c r="O1135" s="283"/>
      <c r="P1135" s="273"/>
      <c r="Q1135" s="223"/>
      <c r="R1135" s="987" t="e">
        <f>U1129/26*L1135</f>
        <v>#REF!</v>
      </c>
      <c r="S1135" s="987"/>
      <c r="T1135" s="284" t="s">
        <v>82</v>
      </c>
      <c r="U1135" s="223"/>
      <c r="V1135" s="223"/>
      <c r="W1135" s="285"/>
      <c r="X1135" s="278" t="s">
        <v>188</v>
      </c>
      <c r="Y1135" s="218"/>
      <c r="Z1135" s="218"/>
      <c r="AA1135" s="218"/>
      <c r="AB1135" s="209"/>
      <c r="AC1135" s="26"/>
      <c r="AD1135" s="139" t="e">
        <f>VLOOKUP(A1128,'Payroll master 总表'!B:AY,36,FALSE)</f>
        <v>#REF!</v>
      </c>
      <c r="AE1135" s="23" t="s">
        <v>82</v>
      </c>
      <c r="AF1135" s="103"/>
      <c r="AG1135" s="33"/>
    </row>
    <row r="1136" spans="1:64" ht="18" customHeight="1">
      <c r="B1136" s="27" t="s">
        <v>179</v>
      </c>
      <c r="C1136" s="28"/>
      <c r="D1136" s="28"/>
      <c r="E1136" s="28"/>
      <c r="F1136" s="28"/>
      <c r="G1136" s="218"/>
      <c r="H1136" s="218"/>
      <c r="I1136" s="218"/>
      <c r="J1136" s="206"/>
      <c r="K1136" s="280"/>
      <c r="L1136" s="286"/>
      <c r="M1136" s="206"/>
      <c r="N1136" s="208"/>
      <c r="O1136" s="283"/>
      <c r="P1136" s="273"/>
      <c r="Q1136" s="223"/>
      <c r="R1136" s="987" t="e">
        <f>SUM(R1132:S1135)</f>
        <v>#REF!</v>
      </c>
      <c r="S1136" s="987"/>
      <c r="T1136" s="284" t="s">
        <v>82</v>
      </c>
      <c r="U1136" s="223"/>
      <c r="V1136" s="223"/>
      <c r="W1136" s="285"/>
      <c r="X1136" s="278" t="s">
        <v>190</v>
      </c>
      <c r="Y1136" s="218"/>
      <c r="Z1136" s="218"/>
      <c r="AA1136" s="218"/>
      <c r="AB1136" s="209"/>
      <c r="AC1136" s="988" t="e">
        <f>R1136+R1138+R1139+R1140+AD1128+AD1129+AD1130+AD1131+AD1132+AD1133+AD1134+AD1135</f>
        <v>#REF!</v>
      </c>
      <c r="AD1136" s="989"/>
      <c r="AF1136" s="103"/>
      <c r="AG1136" s="33"/>
    </row>
    <row r="1137" spans="2:64" ht="18" customHeight="1">
      <c r="B1137" s="58" t="s">
        <v>197</v>
      </c>
      <c r="C1137" s="28"/>
      <c r="D1137" s="28"/>
      <c r="E1137" s="28"/>
      <c r="F1137" s="28"/>
      <c r="G1137" s="206"/>
      <c r="H1137" s="206"/>
      <c r="I1137" s="206"/>
      <c r="J1137" s="206"/>
      <c r="K1137" s="280"/>
      <c r="L1137" s="287" t="s">
        <v>77</v>
      </c>
      <c r="M1137" s="288"/>
      <c r="N1137" s="211"/>
      <c r="O1137" s="278" t="s">
        <v>199</v>
      </c>
      <c r="P1137" s="210"/>
      <c r="Q1137" s="210"/>
      <c r="R1137" s="210"/>
      <c r="S1137" s="210"/>
      <c r="T1137" s="210"/>
      <c r="U1137" s="210"/>
      <c r="V1137" s="210"/>
      <c r="W1137" s="289"/>
      <c r="X1137" s="278" t="s">
        <v>433</v>
      </c>
      <c r="Y1137" s="218"/>
      <c r="Z1137" s="230"/>
      <c r="AA1137" s="290"/>
      <c r="AB1137" s="228"/>
      <c r="AC1137" s="135" t="e">
        <f>VLOOKUP(A1128,'Payroll master 总表'!B:AY,45,FALSE)</f>
        <v>#REF!</v>
      </c>
      <c r="AE1137" s="61"/>
      <c r="AF1137" s="245"/>
      <c r="AG1137" s="33"/>
    </row>
    <row r="1138" spans="2:64" ht="18" customHeight="1">
      <c r="B1138" s="58" t="s">
        <v>180</v>
      </c>
      <c r="C1138" s="28"/>
      <c r="D1138" s="28"/>
      <c r="E1138" s="28"/>
      <c r="F1138" s="28"/>
      <c r="G1138" s="206"/>
      <c r="H1138" s="206"/>
      <c r="I1138" s="206"/>
      <c r="J1138" s="206"/>
      <c r="K1138" s="280"/>
      <c r="L1138" s="282" t="e">
        <f>VLOOKUP(A1128,'Payroll master 总表'!B:AY,19,FALSE)</f>
        <v>#REF!</v>
      </c>
      <c r="M1138" s="206"/>
      <c r="N1138" s="208"/>
      <c r="O1138" s="283"/>
      <c r="P1138" s="273"/>
      <c r="Q1138" s="224"/>
      <c r="R1138" s="990" t="e">
        <f>VLOOKUP(A1128,'Payroll master 总表'!B:AY,26,FALSE)</f>
        <v>#REF!</v>
      </c>
      <c r="S1138" s="990"/>
      <c r="T1138" s="224" t="s">
        <v>82</v>
      </c>
      <c r="U1138" s="224"/>
      <c r="V1138" s="224"/>
      <c r="W1138" s="228"/>
      <c r="X1138" s="278" t="s">
        <v>861</v>
      </c>
      <c r="Y1138" s="218"/>
      <c r="Z1138" s="230"/>
      <c r="AB1138" s="224"/>
      <c r="AD1138" s="57"/>
      <c r="AE1138" s="999" t="e">
        <f>VLOOKUP(A1128,'Payroll master 总表'!B:AY,42,FALSE)</f>
        <v>#REF!</v>
      </c>
      <c r="AF1138" s="1000"/>
      <c r="AG1138" s="33"/>
    </row>
    <row r="1139" spans="2:64" ht="18" customHeight="1">
      <c r="B1139" s="58" t="s">
        <v>181</v>
      </c>
      <c r="C1139" s="28"/>
      <c r="D1139" s="28"/>
      <c r="E1139" s="28"/>
      <c r="F1139" s="28"/>
      <c r="G1139" s="206"/>
      <c r="H1139" s="206"/>
      <c r="I1139" s="206"/>
      <c r="J1139" s="206"/>
      <c r="K1139" s="280"/>
      <c r="L1139" s="282" t="e">
        <f>VLOOKUP(A1128,'Payroll master 总表'!B:AY,22,FALSE)</f>
        <v>#REF!</v>
      </c>
      <c r="M1139" s="206"/>
      <c r="N1139" s="208"/>
      <c r="O1139" s="283"/>
      <c r="P1139" s="273"/>
      <c r="Q1139" s="224"/>
      <c r="R1139" s="990" t="e">
        <f>VLOOKUP(A1128,'Payroll master 总表'!B:AY,28,FALSE)</f>
        <v>#REF!</v>
      </c>
      <c r="S1139" s="990"/>
      <c r="T1139" s="224" t="s">
        <v>82</v>
      </c>
      <c r="U1139" s="224"/>
      <c r="V1139" s="224"/>
      <c r="W1139" s="228"/>
      <c r="X1139" s="291" t="s">
        <v>244</v>
      </c>
      <c r="Y1139" s="218"/>
      <c r="Z1139" s="218"/>
      <c r="AA1139" s="230"/>
      <c r="AB1139" s="229"/>
      <c r="AC1139" s="76"/>
      <c r="AD1139" s="57" t="e">
        <f>VLOOKUP(A1128,'Payroll master 总表'!B:AY,44,FALSE)</f>
        <v>#REF!</v>
      </c>
      <c r="AE1139" s="541"/>
      <c r="AF1139" s="542"/>
      <c r="AG1139" s="33"/>
    </row>
    <row r="1140" spans="2:64" ht="18" customHeight="1">
      <c r="B1140" s="59" t="s">
        <v>182</v>
      </c>
      <c r="C1140" s="56"/>
      <c r="D1140" s="56"/>
      <c r="E1140" s="56"/>
      <c r="F1140" s="56"/>
      <c r="G1140" s="219"/>
      <c r="H1140" s="219"/>
      <c r="I1140" s="219"/>
      <c r="J1140" s="219"/>
      <c r="K1140" s="292"/>
      <c r="L1140" s="293" t="e">
        <f>VLOOKUP(A1128,'Payroll master 总表'!B:AY,23,FALSE)</f>
        <v>#REF!</v>
      </c>
      <c r="M1140" s="219"/>
      <c r="N1140" s="212"/>
      <c r="O1140" s="294"/>
      <c r="P1140" s="295"/>
      <c r="Q1140" s="225"/>
      <c r="R1140" s="981" t="e">
        <f>VLOOKUP(A1128,'Payroll master 总表'!B:AY,30,FALSE)</f>
        <v>#REF!</v>
      </c>
      <c r="S1140" s="981"/>
      <c r="T1140" s="225" t="s">
        <v>82</v>
      </c>
      <c r="U1140" s="225"/>
      <c r="V1140" s="225"/>
      <c r="W1140" s="225"/>
      <c r="X1140" s="278" t="s">
        <v>194</v>
      </c>
      <c r="Y1140" s="218"/>
      <c r="Z1140" s="218"/>
      <c r="AA1140" s="218"/>
      <c r="AB1140" s="230"/>
      <c r="AC1140" s="26"/>
      <c r="AD1140" s="57" t="e">
        <f>AE1138+AD1139</f>
        <v>#REF!</v>
      </c>
      <c r="AE1140" s="49"/>
      <c r="AF1140" s="73"/>
      <c r="AG1140" s="33"/>
    </row>
    <row r="1141" spans="2:64" ht="18" customHeight="1">
      <c r="B1141" s="29"/>
      <c r="C1141" s="30"/>
      <c r="D1141" s="31"/>
      <c r="E1141" s="30"/>
      <c r="F1141" s="32"/>
      <c r="G1141" s="220"/>
      <c r="H1141" s="220"/>
      <c r="I1141" s="220"/>
      <c r="J1141" s="220"/>
      <c r="S1141" s="220"/>
      <c r="T1141" s="220"/>
      <c r="U1141" s="220"/>
      <c r="X1141" s="297" t="s">
        <v>191</v>
      </c>
      <c r="Y1141" s="218"/>
      <c r="Z1141" s="218"/>
      <c r="AA1141" s="218"/>
      <c r="AB1141" s="230"/>
      <c r="AC1141" s="982" t="e">
        <f>ROUND((AC1136-AD1140-AC1137),2)</f>
        <v>#REF!</v>
      </c>
      <c r="AD1141" s="983"/>
      <c r="AE1141" s="49"/>
      <c r="AF1141" s="73"/>
      <c r="AG1141" s="33"/>
    </row>
    <row r="1142" spans="2:64" ht="18" customHeight="1">
      <c r="B1142" s="35" t="s">
        <v>78</v>
      </c>
      <c r="C1142" s="36"/>
      <c r="D1142" s="36"/>
      <c r="E1142" s="36"/>
      <c r="F1142" s="36"/>
      <c r="G1142" s="221"/>
      <c r="H1142" s="221"/>
      <c r="I1142" s="220"/>
      <c r="J1142" s="220"/>
      <c r="S1142" s="220"/>
      <c r="T1142" s="220"/>
      <c r="U1142" s="220"/>
      <c r="X1142" s="298" t="s">
        <v>432</v>
      </c>
      <c r="Y1142" s="299"/>
      <c r="Z1142" s="280"/>
      <c r="AA1142" s="206"/>
      <c r="AB1142" s="231"/>
      <c r="AC1142" s="63" t="e">
        <f>INT(AC1141)</f>
        <v>#REF!</v>
      </c>
      <c r="AE1142" s="62"/>
      <c r="AF1142" s="80"/>
      <c r="AG1142" s="33"/>
    </row>
    <row r="1143" spans="2:64" ht="18" customHeight="1">
      <c r="B1143" s="37"/>
      <c r="C1143" s="38"/>
      <c r="D1143" s="39"/>
      <c r="E1143" s="38"/>
      <c r="F1143" s="38"/>
      <c r="G1143" s="202"/>
      <c r="H1143" s="202"/>
      <c r="I1143" s="220"/>
      <c r="J1143" s="220"/>
      <c r="S1143" s="220"/>
      <c r="T1143" s="220"/>
      <c r="U1143" s="220"/>
      <c r="X1143" s="300" t="s">
        <v>192</v>
      </c>
      <c r="Y1143" s="301"/>
      <c r="Z1143" s="302"/>
      <c r="AA1143" s="219"/>
      <c r="AB1143" s="232"/>
      <c r="AC1143" s="77" t="e">
        <f>ROUND((MOD(AC1141,1)*4000),-2)</f>
        <v>#REF!</v>
      </c>
      <c r="AD1143" s="45"/>
      <c r="AE1143" s="45"/>
      <c r="AF1143" s="81"/>
      <c r="AG1143" s="33"/>
    </row>
    <row r="1144" spans="2:64" ht="18" customHeight="1">
      <c r="B1144" s="29"/>
      <c r="C1144" s="30"/>
      <c r="D1144" s="31"/>
      <c r="E1144" s="30"/>
      <c r="F1144" s="30"/>
      <c r="G1144" s="220"/>
      <c r="H1144" s="220"/>
      <c r="I1144" s="220"/>
      <c r="J1144" s="220"/>
      <c r="S1144" s="220"/>
      <c r="T1144" s="220"/>
      <c r="U1144" s="220"/>
      <c r="Y1144" s="221"/>
      <c r="Z1144" s="303"/>
      <c r="AB1144" s="233"/>
      <c r="AD1144" s="82"/>
      <c r="AE1144" s="82"/>
      <c r="AF1144" s="84"/>
      <c r="AG1144" s="33"/>
    </row>
    <row r="1145" spans="2:64" ht="18" customHeight="1">
      <c r="B1145" s="40" t="s">
        <v>79</v>
      </c>
      <c r="C1145" s="41"/>
      <c r="D1145" s="41"/>
      <c r="E1145" s="41"/>
      <c r="AF1145" s="101"/>
      <c r="AG1145" s="33"/>
    </row>
    <row r="1146" spans="2:64" s="10" customFormat="1" ht="18" customHeight="1">
      <c r="B1146" s="237">
        <v>1</v>
      </c>
      <c r="C1146" s="236">
        <v>2</v>
      </c>
      <c r="D1146" s="236">
        <v>3</v>
      </c>
      <c r="E1146" s="236">
        <v>4</v>
      </c>
      <c r="F1146" s="670">
        <v>5</v>
      </c>
      <c r="G1146" s="669">
        <v>6</v>
      </c>
      <c r="H1146" s="237">
        <v>7</v>
      </c>
      <c r="I1146" s="237">
        <v>8</v>
      </c>
      <c r="J1146" s="670">
        <v>9</v>
      </c>
      <c r="K1146" s="236">
        <v>10</v>
      </c>
      <c r="L1146" s="236">
        <v>11</v>
      </c>
      <c r="M1146" s="670">
        <v>12</v>
      </c>
      <c r="N1146" s="669">
        <v>13</v>
      </c>
      <c r="O1146" s="236">
        <v>14</v>
      </c>
      <c r="P1146" s="237">
        <v>15</v>
      </c>
      <c r="Q1146" s="236">
        <v>16</v>
      </c>
      <c r="R1146" s="236">
        <v>17</v>
      </c>
      <c r="S1146" s="236">
        <v>18</v>
      </c>
      <c r="T1146" s="670">
        <v>19</v>
      </c>
      <c r="U1146" s="669">
        <v>20</v>
      </c>
      <c r="V1146" s="236">
        <v>21</v>
      </c>
      <c r="W1146" s="237">
        <v>22</v>
      </c>
      <c r="X1146" s="236">
        <v>23</v>
      </c>
      <c r="Y1146" s="237">
        <v>24</v>
      </c>
      <c r="Z1146" s="236">
        <v>25</v>
      </c>
      <c r="AA1146" s="670">
        <v>26</v>
      </c>
      <c r="AB1146" s="697">
        <v>27</v>
      </c>
      <c r="AC1146" s="670">
        <v>28</v>
      </c>
      <c r="AD1146" s="237">
        <v>29</v>
      </c>
      <c r="AE1146" s="236">
        <v>30</v>
      </c>
      <c r="AF1146" s="236">
        <v>31</v>
      </c>
      <c r="AG1146" s="11"/>
      <c r="AH1146" s="11"/>
      <c r="AI1146" s="11"/>
      <c r="AJ1146" s="11"/>
      <c r="AK1146" s="11"/>
      <c r="AL1146" s="11"/>
      <c r="AM1146" s="11"/>
      <c r="AN1146" s="11"/>
      <c r="AO1146" s="11"/>
      <c r="AP1146" s="11"/>
      <c r="AQ1146" s="11"/>
      <c r="AR1146" s="11"/>
      <c r="AS1146" s="11"/>
      <c r="AT1146" s="11"/>
      <c r="AU1146" s="11"/>
      <c r="AV1146" s="11"/>
      <c r="AW1146" s="11"/>
      <c r="AX1146" s="11"/>
      <c r="AY1146" s="11"/>
      <c r="AZ1146" s="11"/>
      <c r="BA1146" s="11"/>
      <c r="BB1146" s="11"/>
      <c r="BC1146" s="11"/>
      <c r="BD1146" s="11"/>
      <c r="BE1146" s="11"/>
      <c r="BF1146" s="11"/>
      <c r="BG1146" s="11"/>
      <c r="BH1146" s="11"/>
      <c r="BI1146" s="11"/>
      <c r="BJ1146" s="11"/>
      <c r="BK1146" s="11"/>
      <c r="BL1146" s="11"/>
    </row>
    <row r="1147" spans="2:64" ht="18" customHeight="1">
      <c r="B1147" s="48" t="e">
        <f>VLOOKUP(A1128,#REF!,276,FALSE)</f>
        <v>#REF!</v>
      </c>
      <c r="C1147" s="48" t="e">
        <f>VLOOKUP(A1128,#REF!,278,FALSE)</f>
        <v>#REF!</v>
      </c>
      <c r="D1147" s="48" t="e">
        <f>VLOOKUP(A1128,#REF!,280,FALSE)</f>
        <v>#REF!</v>
      </c>
      <c r="E1147" s="48" t="e">
        <f>VLOOKUP(A1128,#REF!,282,FALSE)</f>
        <v>#REF!</v>
      </c>
      <c r="F1147" s="48" t="e">
        <f>VLOOKUP(A1128,#REF!,284,FALSE)</f>
        <v>#REF!</v>
      </c>
      <c r="G1147" s="48" t="e">
        <f>VLOOKUP(A1128,#REF!,286,FALSE)</f>
        <v>#REF!</v>
      </c>
      <c r="H1147" s="48" t="e">
        <f>VLOOKUP(A1128,#REF!,288,FALSE)</f>
        <v>#REF!</v>
      </c>
      <c r="I1147" s="48" t="e">
        <f>VLOOKUP(A1128,#REF!,290,FALSE)</f>
        <v>#REF!</v>
      </c>
      <c r="J1147" s="48" t="e">
        <f>VLOOKUP(A1128,#REF!,292,FALSE)</f>
        <v>#REF!</v>
      </c>
      <c r="K1147" s="48" t="e">
        <f>VLOOKUP(A1128,#REF!,294,FALSE)</f>
        <v>#REF!</v>
      </c>
      <c r="L1147" s="48" t="e">
        <f>VLOOKUP(A1128,#REF!,296,FALSE)</f>
        <v>#REF!</v>
      </c>
      <c r="M1147" s="48" t="e">
        <f>VLOOKUP(A1128,#REF!,298,FALSE)</f>
        <v>#REF!</v>
      </c>
      <c r="N1147" s="48" t="e">
        <f>VLOOKUP(A1128,#REF!,300,FALSE)</f>
        <v>#REF!</v>
      </c>
      <c r="O1147" s="48" t="e">
        <f>VLOOKUP(A1128,#REF!,302,FALSE)</f>
        <v>#REF!</v>
      </c>
      <c r="P1147" s="48" t="e">
        <f>VLOOKUP(A1128,#REF!,304,FALSE)</f>
        <v>#REF!</v>
      </c>
      <c r="Q1147" s="48" t="e">
        <f>VLOOKUP(A1128,#REF!,306,FALSE)</f>
        <v>#REF!</v>
      </c>
      <c r="R1147" s="48" t="e">
        <f>VLOOKUP(A1128,#REF!,308,FALSE)</f>
        <v>#REF!</v>
      </c>
      <c r="S1147" s="48" t="e">
        <f>VLOOKUP(A1128,#REF!,310,FALSE)</f>
        <v>#REF!</v>
      </c>
      <c r="T1147" s="48" t="e">
        <f>VLOOKUP(A1128,#REF!,312,FALSE)</f>
        <v>#REF!</v>
      </c>
      <c r="U1147" s="48" t="e">
        <f>VLOOKUP(A1128,#REF!,314,FALSE)</f>
        <v>#REF!</v>
      </c>
      <c r="V1147" s="48" t="e">
        <f>VLOOKUP(A1128,#REF!,316,FALSE)</f>
        <v>#REF!</v>
      </c>
      <c r="W1147" s="48" t="e">
        <f>VLOOKUP(A1128,#REF!,318,FALSE)</f>
        <v>#REF!</v>
      </c>
      <c r="X1147" s="48" t="e">
        <f>VLOOKUP(A1128,#REF!,320,FALSE)</f>
        <v>#REF!</v>
      </c>
      <c r="Y1147" s="48" t="e">
        <f>VLOOKUP(A1128,#REF!,322,FALSE)</f>
        <v>#REF!</v>
      </c>
      <c r="Z1147" s="48" t="e">
        <f>VLOOKUP(A1128,#REF!,324,FALSE)</f>
        <v>#REF!</v>
      </c>
      <c r="AA1147" s="48" t="e">
        <f>VLOOKUP(A1128,#REF!,326,FALSE)</f>
        <v>#REF!</v>
      </c>
      <c r="AB1147" s="48" t="e">
        <f>VLOOKUP(A1128,#REF!,328,FALSE)</f>
        <v>#REF!</v>
      </c>
      <c r="AC1147" s="48" t="e">
        <f>VLOOKUP(A1128,#REF!,330,FALSE)</f>
        <v>#REF!</v>
      </c>
      <c r="AD1147" s="48" t="e">
        <f>VLOOKUP(A1128,#REF!,332,FALSE)</f>
        <v>#REF!</v>
      </c>
      <c r="AE1147" s="48" t="e">
        <f>VLOOKUP(A1128,#REF!,334,FALSE)</f>
        <v>#REF!</v>
      </c>
      <c r="AF1147" s="48" t="e">
        <f>VLOOKUP(A1128,#REF!,336,FALSE)</f>
        <v>#REF!</v>
      </c>
      <c r="AG1147" s="33"/>
    </row>
    <row r="1148" spans="2:64" s="113" customFormat="1" ht="18" customHeight="1">
      <c r="B1148" s="48" t="e">
        <f>VLOOKUP(A1128,#REF!,53,FALSE)</f>
        <v>#REF!</v>
      </c>
      <c r="C1148" s="48" t="e">
        <f>VLOOKUP(A1128,#REF!,54,FALSE)</f>
        <v>#REF!</v>
      </c>
      <c r="D1148" s="48" t="e">
        <f>VLOOKUP(A1128,#REF!,55,FALSE)</f>
        <v>#REF!</v>
      </c>
      <c r="E1148" s="48" t="e">
        <f>VLOOKUP(A1128,#REF!,56,FALSE)</f>
        <v>#REF!</v>
      </c>
      <c r="F1148" s="48" t="e">
        <f>VLOOKUP(A1128,#REF!,57,FALSE)</f>
        <v>#REF!</v>
      </c>
      <c r="G1148" s="48" t="e">
        <f>VLOOKUP(A1128,#REF!,58,FALSE)</f>
        <v>#REF!</v>
      </c>
      <c r="H1148" s="48" t="e">
        <f>VLOOKUP(A1128,#REF!,59,FALSE)</f>
        <v>#REF!</v>
      </c>
      <c r="I1148" s="48" t="e">
        <f>VLOOKUP(A1128,#REF!,60,FALSE)</f>
        <v>#REF!</v>
      </c>
      <c r="J1148" s="48" t="e">
        <f>VLOOKUP(A1128,#REF!,61,FALSE)</f>
        <v>#REF!</v>
      </c>
      <c r="K1148" s="48" t="e">
        <f>VLOOKUP(A1128,#REF!,62,FALSE)</f>
        <v>#REF!</v>
      </c>
      <c r="L1148" s="48" t="e">
        <f>VLOOKUP(A1128,#REF!,63,FALSE)</f>
        <v>#REF!</v>
      </c>
      <c r="M1148" s="48" t="e">
        <f>VLOOKUP(A1128,#REF!,64,FALSE)</f>
        <v>#REF!</v>
      </c>
      <c r="N1148" s="48" t="e">
        <f>VLOOKUP(A1128,#REF!,65,FALSE)</f>
        <v>#REF!</v>
      </c>
      <c r="O1148" s="48" t="e">
        <f>VLOOKUP(A1128,#REF!,66,FALSE)</f>
        <v>#REF!</v>
      </c>
      <c r="P1148" s="48" t="e">
        <f>VLOOKUP(A1128,#REF!,67,FALSE)</f>
        <v>#REF!</v>
      </c>
      <c r="Q1148" s="48" t="e">
        <f>VLOOKUP(A1128,#REF!,68,FALSE)</f>
        <v>#REF!</v>
      </c>
      <c r="R1148" s="48" t="e">
        <f>VLOOKUP(A1128,#REF!,69,FALSE)</f>
        <v>#REF!</v>
      </c>
      <c r="S1148" s="48" t="e">
        <f>VLOOKUP(A1128,#REF!,70,FALSE)</f>
        <v>#REF!</v>
      </c>
      <c r="T1148" s="48" t="e">
        <f>VLOOKUP(A1128,#REF!,71,FALSE)</f>
        <v>#REF!</v>
      </c>
      <c r="U1148" s="48" t="e">
        <f>VLOOKUP(A1128,#REF!,72,FALSE)</f>
        <v>#REF!</v>
      </c>
      <c r="V1148" s="48" t="e">
        <f>VLOOKUP(A1128,#REF!,73,FALSE)</f>
        <v>#REF!</v>
      </c>
      <c r="W1148" s="48" t="e">
        <f>VLOOKUP(A1128,#REF!,74,FALSE)</f>
        <v>#REF!</v>
      </c>
      <c r="X1148" s="48" t="e">
        <f>VLOOKUP(A1128,#REF!,75,FALSE)</f>
        <v>#REF!</v>
      </c>
      <c r="Y1148" s="48" t="e">
        <f>VLOOKUP(A1128,#REF!,76,FALSE)</f>
        <v>#REF!</v>
      </c>
      <c r="Z1148" s="48" t="e">
        <f>VLOOKUP(A1128,#REF!,77,FALSE)</f>
        <v>#REF!</v>
      </c>
      <c r="AA1148" s="48" t="e">
        <f>VLOOKUP(A1128,#REF!,78,FALSE)</f>
        <v>#REF!</v>
      </c>
      <c r="AB1148" s="48" t="e">
        <f>VLOOKUP(A1128,#REF!,79,FALSE)</f>
        <v>#REF!</v>
      </c>
      <c r="AC1148" s="48" t="e">
        <f>VLOOKUP(A1128,#REF!,80,FALSE)</f>
        <v>#REF!</v>
      </c>
      <c r="AD1148" s="48" t="e">
        <f>VLOOKUP(A1128,#REF!,81,FALSE)</f>
        <v>#REF!</v>
      </c>
      <c r="AE1148" s="48" t="e">
        <f>VLOOKUP(A1128,#REF!,82,FALSE)</f>
        <v>#REF!</v>
      </c>
      <c r="AF1148" s="48" t="e">
        <f>VLOOKUP(A1128,#REF!,83,FALSE)</f>
        <v>#REF!</v>
      </c>
      <c r="AG1148" s="114"/>
      <c r="AH1148" s="114"/>
      <c r="AI1148" s="114"/>
      <c r="AJ1148" s="114"/>
      <c r="AK1148" s="114"/>
      <c r="AL1148" s="114"/>
      <c r="AM1148" s="114"/>
      <c r="AN1148" s="114"/>
      <c r="AO1148" s="114"/>
      <c r="AP1148" s="114"/>
      <c r="AQ1148" s="114"/>
      <c r="AR1148" s="114"/>
      <c r="AS1148" s="114"/>
      <c r="AT1148" s="114"/>
      <c r="AU1148" s="114"/>
      <c r="AV1148" s="114"/>
      <c r="AW1148" s="114"/>
      <c r="AX1148" s="114"/>
      <c r="AY1148" s="114"/>
      <c r="AZ1148" s="114"/>
      <c r="BA1148" s="114"/>
      <c r="BB1148" s="114"/>
      <c r="BC1148" s="114"/>
      <c r="BD1148" s="114"/>
      <c r="BE1148" s="114"/>
      <c r="BF1148" s="114"/>
      <c r="BG1148" s="114"/>
      <c r="BH1148" s="114"/>
      <c r="BI1148" s="114"/>
      <c r="BJ1148" s="114"/>
      <c r="BK1148" s="114"/>
      <c r="BL1148" s="114"/>
    </row>
    <row r="1149" spans="2:64" ht="18" customHeight="1">
      <c r="B1149" s="48" t="e">
        <f>VLOOKUP(A1128,#REF!,277,FALSE)</f>
        <v>#REF!</v>
      </c>
      <c r="C1149" s="48" t="e">
        <f>VLOOKUP(A1128,#REF!,279,FALSE)</f>
        <v>#REF!</v>
      </c>
      <c r="D1149" s="48" t="e">
        <f>VLOOKUP(A1128,#REF!,281,FALSE)</f>
        <v>#REF!</v>
      </c>
      <c r="E1149" s="48" t="e">
        <f>VLOOKUP(A1128,#REF!,283,FALSE)</f>
        <v>#REF!</v>
      </c>
      <c r="F1149" s="48" t="e">
        <f>VLOOKUP(A1128,#REF!,285,FALSE)</f>
        <v>#REF!</v>
      </c>
      <c r="G1149" s="48" t="e">
        <f>VLOOKUP(A1128,#REF!,287,FALSE)</f>
        <v>#REF!</v>
      </c>
      <c r="H1149" s="48" t="e">
        <f>VLOOKUP(A1128,#REF!,289,FALSE)</f>
        <v>#REF!</v>
      </c>
      <c r="I1149" s="48" t="e">
        <f>VLOOKUP(A1128,#REF!,291,FALSE)</f>
        <v>#REF!</v>
      </c>
      <c r="J1149" s="48" t="e">
        <f>VLOOKUP(A1128,#REF!,293,FALSE)</f>
        <v>#REF!</v>
      </c>
      <c r="K1149" s="48" t="e">
        <f>VLOOKUP(A1128,#REF!,295,FALSE)</f>
        <v>#REF!</v>
      </c>
      <c r="L1149" s="48" t="e">
        <f>VLOOKUP(A1128,#REF!,297,FALSE)</f>
        <v>#REF!</v>
      </c>
      <c r="M1149" s="48" t="e">
        <f>VLOOKUP(A1128,#REF!,299,FALSE)</f>
        <v>#REF!</v>
      </c>
      <c r="N1149" s="48" t="e">
        <f>VLOOKUP(A1128,#REF!,301,FALSE)</f>
        <v>#REF!</v>
      </c>
      <c r="O1149" s="48" t="e">
        <f>VLOOKUP(A1128,#REF!,303,FALSE)</f>
        <v>#REF!</v>
      </c>
      <c r="P1149" s="48" t="e">
        <f>VLOOKUP(A1128,#REF!,305,FALSE)</f>
        <v>#REF!</v>
      </c>
      <c r="Q1149" s="48" t="e">
        <f>VLOOKUP(A1128,#REF!,307,FALSE)</f>
        <v>#REF!</v>
      </c>
      <c r="R1149" s="48" t="e">
        <f>VLOOKUP(A1128,#REF!,309,FALSE)</f>
        <v>#REF!</v>
      </c>
      <c r="S1149" s="48" t="e">
        <f>VLOOKUP(A1128,#REF!,311,FALSE)</f>
        <v>#REF!</v>
      </c>
      <c r="T1149" s="48" t="e">
        <f>VLOOKUP(A1128,#REF!,313,FALSE)</f>
        <v>#REF!</v>
      </c>
      <c r="U1149" s="48" t="e">
        <f>VLOOKUP(A1128,#REF!,315,FALSE)</f>
        <v>#REF!</v>
      </c>
      <c r="V1149" s="48" t="e">
        <f>VLOOKUP(A1128,#REF!,317,FALSE)</f>
        <v>#REF!</v>
      </c>
      <c r="W1149" s="48" t="e">
        <f>VLOOKUP(A1128,#REF!,319,FALSE)</f>
        <v>#REF!</v>
      </c>
      <c r="X1149" s="48" t="e">
        <f>VLOOKUP(A1128,#REF!,321,FALSE)</f>
        <v>#REF!</v>
      </c>
      <c r="Y1149" s="48" t="e">
        <f>VLOOKUP(A1128,#REF!,323,FALSE)</f>
        <v>#REF!</v>
      </c>
      <c r="Z1149" s="48" t="e">
        <f>VLOOKUP(A1128,#REF!,325,FALSE)</f>
        <v>#REF!</v>
      </c>
      <c r="AA1149" s="48" t="e">
        <f>VLOOKUP(A1128,#REF!,327,FALSE)</f>
        <v>#REF!</v>
      </c>
      <c r="AB1149" s="48" t="e">
        <f>VLOOKUP(A1128,#REF!,329,FALSE)</f>
        <v>#REF!</v>
      </c>
      <c r="AC1149" s="48" t="e">
        <f>VLOOKUP(A1128,#REF!,331,FALSE)</f>
        <v>#REF!</v>
      </c>
      <c r="AD1149" s="48" t="e">
        <f>VLOOKUP(A1128,#REF!,333,FALSE)</f>
        <v>#REF!</v>
      </c>
      <c r="AE1149" s="48" t="e">
        <f>VLOOKUP(A1128,#REF!,335,FALSE)</f>
        <v>#REF!</v>
      </c>
      <c r="AF1149" s="48" t="e">
        <f>VLOOKUP(A1128,#REF!,337,FALSE)</f>
        <v>#REF!</v>
      </c>
      <c r="AG1149" s="33"/>
    </row>
    <row r="1150" spans="2:64" s="140" customFormat="1" ht="18" customHeight="1">
      <c r="B1150" s="980"/>
      <c r="C1150" s="980"/>
      <c r="D1150" s="980"/>
      <c r="E1150" s="980"/>
      <c r="F1150" s="980"/>
      <c r="G1150" s="980"/>
      <c r="H1150" s="980"/>
      <c r="I1150" s="980"/>
      <c r="J1150" s="980"/>
      <c r="K1150" s="980"/>
      <c r="L1150" s="980"/>
      <c r="M1150" s="980"/>
      <c r="N1150" s="980"/>
      <c r="O1150" s="980"/>
      <c r="P1150" s="980"/>
      <c r="Q1150" s="980"/>
      <c r="R1150" s="980"/>
      <c r="S1150" s="980"/>
      <c r="T1150" s="980"/>
      <c r="U1150" s="980"/>
      <c r="V1150" s="980"/>
      <c r="W1150" s="980"/>
      <c r="X1150" s="980"/>
      <c r="Y1150" s="980"/>
      <c r="Z1150" s="980"/>
      <c r="AA1150" s="980"/>
      <c r="AB1150" s="980"/>
      <c r="AC1150" s="980"/>
      <c r="AD1150" s="980"/>
      <c r="AE1150" s="980"/>
      <c r="AF1150" s="980"/>
      <c r="AG1150" s="33"/>
      <c r="AH1150" s="33"/>
      <c r="AI1150" s="33"/>
      <c r="AJ1150" s="33"/>
      <c r="AK1150" s="33"/>
      <c r="AL1150" s="33"/>
      <c r="AM1150" s="33"/>
      <c r="AN1150" s="33"/>
      <c r="AO1150" s="33"/>
      <c r="AP1150" s="33"/>
      <c r="AQ1150" s="33"/>
      <c r="AR1150" s="33"/>
      <c r="AS1150" s="33"/>
      <c r="AT1150" s="33"/>
      <c r="AU1150" s="33"/>
      <c r="AV1150" s="33"/>
      <c r="AW1150" s="33"/>
      <c r="AX1150" s="33"/>
      <c r="AY1150" s="33"/>
      <c r="AZ1150" s="33"/>
      <c r="BA1150" s="33"/>
      <c r="BB1150" s="33"/>
      <c r="BC1150" s="33"/>
      <c r="BD1150" s="33"/>
      <c r="BE1150" s="33"/>
      <c r="BF1150" s="33"/>
      <c r="BG1150" s="33"/>
      <c r="BH1150" s="33"/>
      <c r="BI1150" s="33"/>
      <c r="BJ1150" s="33"/>
      <c r="BK1150" s="33"/>
      <c r="BL1150" s="33"/>
    </row>
    <row r="1151" spans="2:64" ht="18" customHeight="1">
      <c r="B1151" s="880" t="s">
        <v>826</v>
      </c>
      <c r="C1151" s="880"/>
      <c r="D1151" s="880"/>
      <c r="E1151" s="880"/>
      <c r="F1151" s="880"/>
      <c r="G1151" s="880"/>
      <c r="H1151" s="880"/>
      <c r="I1151" s="880"/>
      <c r="J1151" s="880"/>
      <c r="K1151" s="880"/>
      <c r="L1151" s="880"/>
      <c r="M1151" s="880"/>
      <c r="N1151" s="880"/>
      <c r="O1151" s="880"/>
      <c r="P1151" s="880"/>
      <c r="Q1151" s="880"/>
      <c r="R1151" s="880"/>
      <c r="S1151" s="880"/>
      <c r="T1151" s="880"/>
      <c r="U1151" s="880"/>
      <c r="V1151" s="880"/>
      <c r="W1151" s="880"/>
      <c r="X1151" s="880"/>
      <c r="Y1151" s="880"/>
      <c r="Z1151" s="880"/>
      <c r="AA1151" s="880"/>
      <c r="AB1151" s="880"/>
      <c r="AC1151" s="880"/>
      <c r="AD1151" s="880"/>
      <c r="AE1151" s="880"/>
      <c r="AF1151" s="880"/>
      <c r="AG1151" s="33"/>
    </row>
    <row r="1152" spans="2:64" ht="18" customHeight="1">
      <c r="B1152" s="15" t="s">
        <v>80</v>
      </c>
      <c r="C1152" s="16"/>
      <c r="D1152" s="16"/>
      <c r="E1152" s="16"/>
      <c r="F1152" s="16"/>
      <c r="G1152" s="216"/>
      <c r="H1152" s="201"/>
      <c r="I1152" s="201"/>
      <c r="J1152" s="201"/>
      <c r="K1152" s="202"/>
      <c r="L1152" s="201"/>
      <c r="M1152" s="201"/>
      <c r="N1152" s="201"/>
      <c r="O1152" s="270"/>
      <c r="P1152" s="270"/>
      <c r="Q1152" s="201"/>
      <c r="R1152" s="201"/>
      <c r="S1152" s="201"/>
      <c r="T1152" s="201"/>
      <c r="U1152" s="201"/>
      <c r="V1152" s="201"/>
      <c r="W1152" s="270"/>
      <c r="X1152" s="984" t="str">
        <f>X1127</f>
        <v>វិច្ឆិកា ឆ្នាំ ២០២៣</v>
      </c>
      <c r="Y1152" s="985"/>
      <c r="Z1152" s="985"/>
      <c r="AA1152" s="985"/>
      <c r="AB1152" s="985"/>
      <c r="AC1152" s="985"/>
      <c r="AD1152" s="985"/>
      <c r="AE1152" s="985"/>
      <c r="AF1152" s="986"/>
      <c r="AG1152" s="33"/>
    </row>
    <row r="1153" spans="1:33" ht="18" customHeight="1">
      <c r="A1153" s="140" t="e">
        <f>#REF!</f>
        <v>#REF!</v>
      </c>
      <c r="B1153" s="20" t="s">
        <v>176</v>
      </c>
      <c r="C1153" s="3"/>
      <c r="D1153" s="3"/>
      <c r="E1153" s="3"/>
      <c r="F1153" s="3"/>
      <c r="G1153" s="217"/>
      <c r="H1153" s="271"/>
      <c r="I1153" s="217"/>
      <c r="J1153" s="271"/>
      <c r="K1153" s="991" t="e">
        <f>VLOOKUP(A1153,'Payroll master 总表'!B:AY,3,FALSE)</f>
        <v>#REF!</v>
      </c>
      <c r="L1153" s="992"/>
      <c r="M1153" s="992"/>
      <c r="N1153" s="993"/>
      <c r="O1153" s="272" t="s">
        <v>183</v>
      </c>
      <c r="P1153" s="273"/>
      <c r="Q1153" s="203"/>
      <c r="R1153" s="203"/>
      <c r="S1153" s="203"/>
      <c r="T1153" s="994" t="e">
        <f>#REF!</f>
        <v>#REF!</v>
      </c>
      <c r="U1153" s="994"/>
      <c r="V1153" s="217"/>
      <c r="W1153" s="274"/>
      <c r="X1153" s="275" t="s">
        <v>279</v>
      </c>
      <c r="Y1153" s="203"/>
      <c r="Z1153" s="203"/>
      <c r="AA1153" s="203"/>
      <c r="AB1153" s="227"/>
      <c r="AC1153" s="75"/>
      <c r="AD1153" s="139" t="e">
        <f>VLOOKUP(A1153,'Payroll master 总表'!B:AY,39,FALSE)</f>
        <v>#REF!</v>
      </c>
      <c r="AE1153" s="23" t="s">
        <v>82</v>
      </c>
      <c r="AF1153" s="244"/>
      <c r="AG1153" s="33"/>
    </row>
    <row r="1154" spans="1:33" ht="18" customHeight="1">
      <c r="B1154" s="55" t="s">
        <v>177</v>
      </c>
      <c r="C1154" s="28"/>
      <c r="D1154" s="28"/>
      <c r="E1154" s="28"/>
      <c r="F1154" s="21"/>
      <c r="G1154" s="206"/>
      <c r="H1154" s="206"/>
      <c r="I1154" s="206"/>
      <c r="J1154" s="206"/>
      <c r="K1154" s="995" t="e">
        <f>VLOOKUP(A1153,'Payroll master 总表'!B:AY,1,FALSE)</f>
        <v>#REF!</v>
      </c>
      <c r="L1154" s="996"/>
      <c r="M1154" s="206"/>
      <c r="N1154" s="208"/>
      <c r="O1154" s="276" t="s">
        <v>184</v>
      </c>
      <c r="P1154" s="273"/>
      <c r="Q1154" s="218"/>
      <c r="R1154" s="218"/>
      <c r="S1154" s="218"/>
      <c r="U1154" s="222" t="e">
        <f>VLOOKUP(A1153,'Payroll master 总表'!B:AY,15,FALSE)</f>
        <v>#REF!</v>
      </c>
      <c r="V1154" s="222"/>
      <c r="W1154" s="208"/>
      <c r="X1154" s="278" t="s">
        <v>187</v>
      </c>
      <c r="Y1154" s="218"/>
      <c r="Z1154" s="218"/>
      <c r="AA1154" s="218"/>
      <c r="AB1154" s="209"/>
      <c r="AC1154" s="26"/>
      <c r="AD1154" s="139" t="e">
        <f>VLOOKUP(A1153,'Payroll master 总表'!B:AY,35,FALSE)</f>
        <v>#REF!</v>
      </c>
      <c r="AE1154" s="23" t="s">
        <v>82</v>
      </c>
      <c r="AF1154" s="103"/>
      <c r="AG1154" s="33"/>
    </row>
    <row r="1155" spans="1:33" ht="18" customHeight="1">
      <c r="B1155" s="24" t="s">
        <v>178</v>
      </c>
      <c r="C1155" s="22"/>
      <c r="D1155" s="25"/>
      <c r="E1155" s="21"/>
      <c r="F1155" s="21"/>
      <c r="G1155" s="206"/>
      <c r="H1155" s="206"/>
      <c r="I1155" s="206"/>
      <c r="J1155" s="206"/>
      <c r="K1155" s="995" t="e">
        <f>VLOOKUP(A1153,'Payroll master 总表'!B:AY,5,FALSE)</f>
        <v>#REF!</v>
      </c>
      <c r="L1155" s="996"/>
      <c r="M1155" s="206"/>
      <c r="N1155" s="208"/>
      <c r="O1155" s="205" t="s">
        <v>198</v>
      </c>
      <c r="P1155" s="273"/>
      <c r="Q1155" s="218"/>
      <c r="R1155" s="218"/>
      <c r="S1155" s="218"/>
      <c r="T1155" s="206"/>
      <c r="U1155" s="997" t="e">
        <f>VLOOKUP(A1153,'Payroll master 总表'!B:AY,8,FALSE)</f>
        <v>#REF!</v>
      </c>
      <c r="V1155" s="997"/>
      <c r="W1155" s="998"/>
      <c r="X1155" s="278" t="s">
        <v>185</v>
      </c>
      <c r="Y1155" s="218"/>
      <c r="Z1155" s="218"/>
      <c r="AA1155" s="218"/>
      <c r="AB1155" s="209"/>
      <c r="AC1155" s="26"/>
      <c r="AD1155" s="139" t="e">
        <f>VLOOKUP(A1153,'Payroll master 总表'!B:AY,34,FALSE)</f>
        <v>#REF!</v>
      </c>
      <c r="AE1155" s="23" t="s">
        <v>82</v>
      </c>
      <c r="AF1155" s="103"/>
      <c r="AG1155" s="33"/>
    </row>
    <row r="1156" spans="1:33" ht="18" customHeight="1">
      <c r="B1156" s="58"/>
      <c r="C1156" s="28"/>
      <c r="D1156" s="28"/>
      <c r="E1156" s="28"/>
      <c r="F1156" s="28"/>
      <c r="G1156" s="206"/>
      <c r="H1156" s="206"/>
      <c r="I1156" s="206"/>
      <c r="J1156" s="206"/>
      <c r="K1156" s="280"/>
      <c r="L1156" s="281" t="s">
        <v>76</v>
      </c>
      <c r="M1156" s="206"/>
      <c r="N1156" s="208"/>
      <c r="O1156" s="278" t="s">
        <v>199</v>
      </c>
      <c r="P1156" s="273"/>
      <c r="Q1156" s="218"/>
      <c r="R1156" s="218"/>
      <c r="S1156" s="218"/>
      <c r="T1156" s="218"/>
      <c r="U1156" s="218"/>
      <c r="V1156" s="218"/>
      <c r="W1156" s="230"/>
      <c r="X1156" s="278" t="s">
        <v>753</v>
      </c>
      <c r="Y1156" s="218"/>
      <c r="Z1156" s="218"/>
      <c r="AA1156" s="218"/>
      <c r="AB1156" s="209"/>
      <c r="AC1156" s="26"/>
      <c r="AD1156" s="139" t="e">
        <f>VLOOKUP(A1153,'Payroll master 总表'!B:AY,33,FALSE)</f>
        <v>#REF!</v>
      </c>
      <c r="AE1156" s="23" t="s">
        <v>82</v>
      </c>
      <c r="AF1156" s="103"/>
      <c r="AG1156" s="33"/>
    </row>
    <row r="1157" spans="1:33" ht="18" customHeight="1">
      <c r="B1157" s="54" t="s">
        <v>196</v>
      </c>
      <c r="C1157" s="28"/>
      <c r="D1157" s="28"/>
      <c r="E1157" s="28"/>
      <c r="F1157" s="28"/>
      <c r="G1157" s="206"/>
      <c r="H1157" s="206"/>
      <c r="I1157" s="206"/>
      <c r="J1157" s="206"/>
      <c r="K1157" s="280"/>
      <c r="L1157" s="282" t="e">
        <f>VLOOKUP(A1153,'Payroll master 总表'!B:AY,18,FALSE)</f>
        <v>#REF!</v>
      </c>
      <c r="M1157" s="206"/>
      <c r="N1157" s="208"/>
      <c r="O1157" s="283"/>
      <c r="P1157" s="273"/>
      <c r="Q1157" s="223"/>
      <c r="R1157" s="987" t="e">
        <f>U1154/26*L1157</f>
        <v>#REF!</v>
      </c>
      <c r="S1157" s="987"/>
      <c r="T1157" s="284" t="s">
        <v>82</v>
      </c>
      <c r="U1157" s="223"/>
      <c r="V1157" s="223"/>
      <c r="W1157" s="285"/>
      <c r="X1157" s="278" t="s">
        <v>186</v>
      </c>
      <c r="Y1157" s="218"/>
      <c r="Z1157" s="218"/>
      <c r="AA1157" s="218"/>
      <c r="AB1157" s="209"/>
      <c r="AC1157" s="26"/>
      <c r="AD1157" s="139" t="e">
        <f>VLOOKUP(A1153,'Payroll master 总表'!B:AY,37,FALSE)+'Payroll master 总表'!AM54</f>
        <v>#REF!</v>
      </c>
      <c r="AE1157" s="23" t="s">
        <v>82</v>
      </c>
      <c r="AF1157" s="103"/>
      <c r="AG1157" s="33"/>
    </row>
    <row r="1158" spans="1:33" ht="18" customHeight="1">
      <c r="B1158" s="27" t="s">
        <v>528</v>
      </c>
      <c r="C1158" s="28"/>
      <c r="D1158" s="28"/>
      <c r="E1158" s="28"/>
      <c r="F1158" s="28"/>
      <c r="G1158" s="206"/>
      <c r="H1158" s="206"/>
      <c r="I1158" s="206"/>
      <c r="J1158" s="206"/>
      <c r="K1158" s="280"/>
      <c r="L1158" s="282" t="e">
        <f>VLOOKUP(A1153,'Payroll master 总表'!B:AY,21,FALSE)</f>
        <v>#REF!</v>
      </c>
      <c r="M1158" s="206"/>
      <c r="N1158" s="208"/>
      <c r="O1158" s="283"/>
      <c r="P1158" s="273"/>
      <c r="Q1158" s="223"/>
      <c r="R1158" s="987" t="e">
        <f>VLOOKUP(A1153,'Payroll master 总表'!B:AY,29,FALSE)</f>
        <v>#REF!</v>
      </c>
      <c r="S1158" s="987"/>
      <c r="T1158" s="284" t="s">
        <v>82</v>
      </c>
      <c r="U1158" s="223"/>
      <c r="V1158" s="223"/>
      <c r="W1158" s="285"/>
      <c r="X1158" s="278" t="s">
        <v>455</v>
      </c>
      <c r="Y1158" s="218"/>
      <c r="Z1158" s="218"/>
      <c r="AA1158" s="218"/>
      <c r="AB1158" s="209"/>
      <c r="AC1158" s="26"/>
      <c r="AD1158" s="139" t="e">
        <f>VLOOKUP(A1153,'Payroll master 总表'!B:AY,32,FALSE)</f>
        <v>#REF!</v>
      </c>
      <c r="AE1158" s="23" t="s">
        <v>82</v>
      </c>
      <c r="AF1158" s="103"/>
      <c r="AG1158" s="33"/>
    </row>
    <row r="1159" spans="1:33" ht="18" customHeight="1">
      <c r="B1159" s="58" t="s">
        <v>534</v>
      </c>
      <c r="C1159" s="28"/>
      <c r="D1159" s="28"/>
      <c r="E1159" s="28"/>
      <c r="F1159" s="28"/>
      <c r="G1159" s="206"/>
      <c r="H1159" s="206"/>
      <c r="I1159" s="206"/>
      <c r="J1159" s="206"/>
      <c r="K1159" s="280"/>
      <c r="L1159" s="282" t="e">
        <f>VLOOKUP(A1153,'Payroll master 总表'!B:AY,20,FALSE)</f>
        <v>#REF!</v>
      </c>
      <c r="M1159" s="206"/>
      <c r="N1159" s="208"/>
      <c r="O1159" s="283"/>
      <c r="P1159" s="273"/>
      <c r="Q1159" s="223"/>
      <c r="R1159" s="987" t="e">
        <f>VLOOKUP(A1153,'Payroll master 总表'!B:AY,27,FALSE)</f>
        <v>#REF!</v>
      </c>
      <c r="S1159" s="987"/>
      <c r="T1159" s="284" t="s">
        <v>82</v>
      </c>
      <c r="U1159" s="223"/>
      <c r="V1159" s="223"/>
      <c r="W1159" s="285"/>
      <c r="X1159" s="278" t="s">
        <v>189</v>
      </c>
      <c r="Y1159" s="218"/>
      <c r="Z1159" s="218"/>
      <c r="AA1159" s="218"/>
      <c r="AB1159" s="209"/>
      <c r="AC1159" s="26"/>
      <c r="AD1159" s="139" t="e">
        <f>VLOOKUP(A1153,'Payroll master 总表'!B:AY,31,FALSE)</f>
        <v>#REF!</v>
      </c>
      <c r="AE1159" s="23" t="s">
        <v>82</v>
      </c>
      <c r="AF1159" s="103"/>
      <c r="AG1159" s="33"/>
    </row>
    <row r="1160" spans="1:33" ht="18" customHeight="1">
      <c r="B1160" s="58" t="s">
        <v>195</v>
      </c>
      <c r="C1160" s="28"/>
      <c r="D1160" s="28"/>
      <c r="E1160" s="28"/>
      <c r="F1160" s="28"/>
      <c r="G1160" s="206"/>
      <c r="H1160" s="206"/>
      <c r="I1160" s="206"/>
      <c r="J1160" s="206"/>
      <c r="K1160" s="280"/>
      <c r="L1160" s="282" t="e">
        <f>VLOOKUP(A1153,'Payroll master 总表'!B:AY,17,FALSE)</f>
        <v>#REF!</v>
      </c>
      <c r="M1160" s="206"/>
      <c r="N1160" s="208"/>
      <c r="O1160" s="283"/>
      <c r="P1160" s="273"/>
      <c r="Q1160" s="223"/>
      <c r="R1160" s="987" t="e">
        <f>U1154/26*L1160</f>
        <v>#REF!</v>
      </c>
      <c r="S1160" s="987"/>
      <c r="T1160" s="284" t="s">
        <v>82</v>
      </c>
      <c r="U1160" s="223"/>
      <c r="V1160" s="223"/>
      <c r="W1160" s="285"/>
      <c r="X1160" s="278" t="s">
        <v>188</v>
      </c>
      <c r="Y1160" s="218"/>
      <c r="Z1160" s="218"/>
      <c r="AA1160" s="218"/>
      <c r="AB1160" s="209"/>
      <c r="AC1160" s="26"/>
      <c r="AD1160" s="139" t="e">
        <f>VLOOKUP(A1153,'Payroll master 总表'!B:AY,36,FALSE)</f>
        <v>#REF!</v>
      </c>
      <c r="AE1160" s="23" t="s">
        <v>82</v>
      </c>
      <c r="AF1160" s="103"/>
      <c r="AG1160" s="33"/>
    </row>
    <row r="1161" spans="1:33" ht="18" customHeight="1">
      <c r="B1161" s="27" t="s">
        <v>179</v>
      </c>
      <c r="C1161" s="28"/>
      <c r="D1161" s="28"/>
      <c r="E1161" s="28"/>
      <c r="F1161" s="28"/>
      <c r="G1161" s="218"/>
      <c r="H1161" s="218"/>
      <c r="I1161" s="218"/>
      <c r="J1161" s="206"/>
      <c r="K1161" s="280"/>
      <c r="L1161" s="286"/>
      <c r="M1161" s="206"/>
      <c r="N1161" s="208"/>
      <c r="O1161" s="283"/>
      <c r="P1161" s="273"/>
      <c r="Q1161" s="223"/>
      <c r="R1161" s="987" t="e">
        <f>SUM(R1157:S1160)</f>
        <v>#REF!</v>
      </c>
      <c r="S1161" s="987"/>
      <c r="T1161" s="284" t="s">
        <v>82</v>
      </c>
      <c r="U1161" s="223"/>
      <c r="V1161" s="223"/>
      <c r="W1161" s="285"/>
      <c r="X1161" s="278" t="s">
        <v>190</v>
      </c>
      <c r="Y1161" s="218"/>
      <c r="Z1161" s="218"/>
      <c r="AA1161" s="218"/>
      <c r="AB1161" s="209"/>
      <c r="AC1161" s="988" t="e">
        <f>R1161+R1163+R1164+R1165+AD1153+AD1154+AD1155+AD1156+AD1157+AD1158+AD1159+AD1160</f>
        <v>#REF!</v>
      </c>
      <c r="AD1161" s="989"/>
      <c r="AF1161" s="103"/>
      <c r="AG1161" s="33"/>
    </row>
    <row r="1162" spans="1:33" ht="18" customHeight="1">
      <c r="B1162" s="58" t="s">
        <v>197</v>
      </c>
      <c r="C1162" s="28"/>
      <c r="D1162" s="28"/>
      <c r="E1162" s="28"/>
      <c r="F1162" s="28"/>
      <c r="G1162" s="206"/>
      <c r="H1162" s="206"/>
      <c r="I1162" s="206"/>
      <c r="J1162" s="206"/>
      <c r="K1162" s="280"/>
      <c r="L1162" s="287" t="s">
        <v>77</v>
      </c>
      <c r="M1162" s="288"/>
      <c r="N1162" s="211"/>
      <c r="O1162" s="278" t="s">
        <v>199</v>
      </c>
      <c r="P1162" s="210"/>
      <c r="Q1162" s="210"/>
      <c r="R1162" s="210"/>
      <c r="S1162" s="210"/>
      <c r="T1162" s="210"/>
      <c r="U1162" s="210"/>
      <c r="V1162" s="210"/>
      <c r="W1162" s="289"/>
      <c r="X1162" s="278" t="s">
        <v>433</v>
      </c>
      <c r="Y1162" s="218"/>
      <c r="Z1162" s="230"/>
      <c r="AA1162" s="290"/>
      <c r="AB1162" s="228"/>
      <c r="AC1162" s="135" t="e">
        <f>VLOOKUP(A1153,'Payroll master 总表'!B:AY,45,FALSE)</f>
        <v>#REF!</v>
      </c>
      <c r="AE1162" s="61"/>
      <c r="AF1162" s="245"/>
      <c r="AG1162" s="33"/>
    </row>
    <row r="1163" spans="1:33" ht="18" customHeight="1">
      <c r="B1163" s="58" t="s">
        <v>180</v>
      </c>
      <c r="C1163" s="28"/>
      <c r="D1163" s="28"/>
      <c r="E1163" s="28"/>
      <c r="F1163" s="28"/>
      <c r="G1163" s="206"/>
      <c r="H1163" s="206"/>
      <c r="I1163" s="206"/>
      <c r="J1163" s="206"/>
      <c r="K1163" s="280"/>
      <c r="L1163" s="282" t="e">
        <f>VLOOKUP(A1153,'Payroll master 总表'!B:AY,19,FALSE)</f>
        <v>#REF!</v>
      </c>
      <c r="M1163" s="206"/>
      <c r="N1163" s="208"/>
      <c r="O1163" s="283"/>
      <c r="P1163" s="273"/>
      <c r="Q1163" s="224"/>
      <c r="R1163" s="990" t="e">
        <f>VLOOKUP(A1153,'Payroll master 总表'!B:AY,26,FALSE)</f>
        <v>#REF!</v>
      </c>
      <c r="S1163" s="990"/>
      <c r="T1163" s="224" t="s">
        <v>82</v>
      </c>
      <c r="U1163" s="224"/>
      <c r="V1163" s="224"/>
      <c r="W1163" s="228"/>
      <c r="X1163" s="278" t="s">
        <v>861</v>
      </c>
      <c r="Y1163" s="218"/>
      <c r="Z1163" s="230"/>
      <c r="AB1163" s="224"/>
      <c r="AD1163" s="57"/>
      <c r="AE1163" s="999" t="e">
        <f>VLOOKUP(A1153,'Payroll master 总表'!B:AY,42,FALSE)</f>
        <v>#REF!</v>
      </c>
      <c r="AF1163" s="1000"/>
      <c r="AG1163" s="33"/>
    </row>
    <row r="1164" spans="1:33" ht="18" customHeight="1">
      <c r="B1164" s="58" t="s">
        <v>181</v>
      </c>
      <c r="C1164" s="28"/>
      <c r="D1164" s="28"/>
      <c r="E1164" s="28"/>
      <c r="F1164" s="28"/>
      <c r="G1164" s="206"/>
      <c r="H1164" s="206"/>
      <c r="I1164" s="206"/>
      <c r="J1164" s="206"/>
      <c r="K1164" s="280"/>
      <c r="L1164" s="282" t="e">
        <f>VLOOKUP(A1153,'Payroll master 总表'!B:AY,22,FALSE)</f>
        <v>#REF!</v>
      </c>
      <c r="M1164" s="206"/>
      <c r="N1164" s="208"/>
      <c r="O1164" s="283"/>
      <c r="P1164" s="273"/>
      <c r="Q1164" s="224"/>
      <c r="R1164" s="990" t="e">
        <f>VLOOKUP(A1153,'Payroll master 总表'!B:AY,28,FALSE)</f>
        <v>#REF!</v>
      </c>
      <c r="S1164" s="990"/>
      <c r="T1164" s="224" t="s">
        <v>82</v>
      </c>
      <c r="U1164" s="224"/>
      <c r="V1164" s="224"/>
      <c r="W1164" s="228"/>
      <c r="X1164" s="291" t="s">
        <v>244</v>
      </c>
      <c r="Y1164" s="218"/>
      <c r="Z1164" s="218"/>
      <c r="AA1164" s="230"/>
      <c r="AB1164" s="229"/>
      <c r="AC1164" s="76"/>
      <c r="AD1164" s="57" t="e">
        <f>VLOOKUP(A1153,'Payroll master 总表'!B:AY,44,FALSE)</f>
        <v>#REF!</v>
      </c>
      <c r="AE1164" s="541"/>
      <c r="AF1164" s="542"/>
      <c r="AG1164" s="33"/>
    </row>
    <row r="1165" spans="1:33" ht="18" customHeight="1">
      <c r="B1165" s="59" t="s">
        <v>182</v>
      </c>
      <c r="C1165" s="56"/>
      <c r="D1165" s="56"/>
      <c r="E1165" s="56"/>
      <c r="F1165" s="56"/>
      <c r="G1165" s="219"/>
      <c r="H1165" s="219"/>
      <c r="I1165" s="219"/>
      <c r="J1165" s="219"/>
      <c r="K1165" s="292"/>
      <c r="L1165" s="293" t="e">
        <f>VLOOKUP(A1153,'Payroll master 总表'!B:AY,23,FALSE)</f>
        <v>#REF!</v>
      </c>
      <c r="M1165" s="219"/>
      <c r="N1165" s="212"/>
      <c r="O1165" s="294"/>
      <c r="P1165" s="295"/>
      <c r="Q1165" s="225"/>
      <c r="R1165" s="981" t="e">
        <f>VLOOKUP(A1153,'Payroll master 总表'!B:AY,30,FALSE)</f>
        <v>#REF!</v>
      </c>
      <c r="S1165" s="981"/>
      <c r="T1165" s="225" t="s">
        <v>82</v>
      </c>
      <c r="U1165" s="225"/>
      <c r="V1165" s="225"/>
      <c r="W1165" s="225"/>
      <c r="X1165" s="278" t="s">
        <v>194</v>
      </c>
      <c r="Y1165" s="218"/>
      <c r="Z1165" s="218"/>
      <c r="AA1165" s="218"/>
      <c r="AB1165" s="230"/>
      <c r="AC1165" s="26"/>
      <c r="AD1165" s="57" t="e">
        <f>AE1163+AD1164</f>
        <v>#REF!</v>
      </c>
      <c r="AE1165" s="49"/>
      <c r="AF1165" s="73"/>
      <c r="AG1165" s="33"/>
    </row>
    <row r="1166" spans="1:33" ht="18" customHeight="1">
      <c r="B1166" s="29"/>
      <c r="C1166" s="30"/>
      <c r="D1166" s="31"/>
      <c r="E1166" s="30"/>
      <c r="F1166" s="32"/>
      <c r="G1166" s="220"/>
      <c r="H1166" s="220"/>
      <c r="I1166" s="220"/>
      <c r="J1166" s="220"/>
      <c r="S1166" s="220"/>
      <c r="T1166" s="220"/>
      <c r="U1166" s="220"/>
      <c r="X1166" s="297" t="s">
        <v>191</v>
      </c>
      <c r="Y1166" s="218"/>
      <c r="Z1166" s="218"/>
      <c r="AA1166" s="218"/>
      <c r="AB1166" s="230"/>
      <c r="AC1166" s="982" t="e">
        <f>ROUND((AC1161-AD1165-AC1162),2)</f>
        <v>#REF!</v>
      </c>
      <c r="AD1166" s="983"/>
      <c r="AE1166" s="49"/>
      <c r="AF1166" s="73"/>
      <c r="AG1166" s="33"/>
    </row>
    <row r="1167" spans="1:33" ht="18" customHeight="1">
      <c r="B1167" s="35" t="s">
        <v>78</v>
      </c>
      <c r="C1167" s="36"/>
      <c r="D1167" s="36"/>
      <c r="E1167" s="36"/>
      <c r="F1167" s="36"/>
      <c r="G1167" s="221"/>
      <c r="H1167" s="221"/>
      <c r="I1167" s="220"/>
      <c r="J1167" s="220"/>
      <c r="S1167" s="220"/>
      <c r="T1167" s="220"/>
      <c r="U1167" s="220"/>
      <c r="X1167" s="298" t="s">
        <v>432</v>
      </c>
      <c r="Y1167" s="299"/>
      <c r="Z1167" s="280"/>
      <c r="AA1167" s="206"/>
      <c r="AB1167" s="231"/>
      <c r="AC1167" s="63" t="e">
        <f>INT(AC1166)</f>
        <v>#REF!</v>
      </c>
      <c r="AE1167" s="62"/>
      <c r="AF1167" s="80"/>
      <c r="AG1167" s="33"/>
    </row>
    <row r="1168" spans="1:33" ht="18" customHeight="1">
      <c r="B1168" s="37"/>
      <c r="C1168" s="38"/>
      <c r="D1168" s="39"/>
      <c r="E1168" s="38"/>
      <c r="F1168" s="38"/>
      <c r="G1168" s="202"/>
      <c r="H1168" s="202"/>
      <c r="I1168" s="220"/>
      <c r="J1168" s="220"/>
      <c r="S1168" s="220"/>
      <c r="T1168" s="220"/>
      <c r="U1168" s="220"/>
      <c r="X1168" s="300" t="s">
        <v>192</v>
      </c>
      <c r="Y1168" s="301"/>
      <c r="Z1168" s="302"/>
      <c r="AA1168" s="219"/>
      <c r="AB1168" s="232"/>
      <c r="AC1168" s="77" t="e">
        <f>ROUND((MOD(AC1166,1)*4000),-2)</f>
        <v>#REF!</v>
      </c>
      <c r="AD1168" s="45"/>
      <c r="AE1168" s="45"/>
      <c r="AF1168" s="81"/>
      <c r="AG1168" s="33"/>
    </row>
    <row r="1169" spans="1:64" ht="18" customHeight="1">
      <c r="B1169" s="29"/>
      <c r="C1169" s="30"/>
      <c r="D1169" s="31"/>
      <c r="E1169" s="30"/>
      <c r="F1169" s="30"/>
      <c r="G1169" s="220"/>
      <c r="H1169" s="220"/>
      <c r="I1169" s="220"/>
      <c r="J1169" s="220"/>
      <c r="S1169" s="220"/>
      <c r="T1169" s="220"/>
      <c r="U1169" s="220"/>
      <c r="Y1169" s="221"/>
      <c r="Z1169" s="303"/>
      <c r="AB1169" s="233"/>
      <c r="AD1169" s="82"/>
      <c r="AE1169" s="82"/>
      <c r="AF1169" s="84"/>
      <c r="AG1169" s="33"/>
    </row>
    <row r="1170" spans="1:64" ht="18" customHeight="1">
      <c r="B1170" s="40" t="s">
        <v>79</v>
      </c>
      <c r="C1170" s="41"/>
      <c r="D1170" s="41"/>
      <c r="E1170" s="41"/>
      <c r="AF1170" s="101"/>
      <c r="AG1170" s="33"/>
    </row>
    <row r="1171" spans="1:64" s="10" customFormat="1" ht="18" customHeight="1">
      <c r="B1171" s="237">
        <v>1</v>
      </c>
      <c r="C1171" s="236">
        <v>2</v>
      </c>
      <c r="D1171" s="236">
        <v>3</v>
      </c>
      <c r="E1171" s="236">
        <v>4</v>
      </c>
      <c r="F1171" s="670">
        <v>5</v>
      </c>
      <c r="G1171" s="669">
        <v>6</v>
      </c>
      <c r="H1171" s="237">
        <v>7</v>
      </c>
      <c r="I1171" s="237">
        <v>8</v>
      </c>
      <c r="J1171" s="670">
        <v>9</v>
      </c>
      <c r="K1171" s="236">
        <v>10</v>
      </c>
      <c r="L1171" s="236">
        <v>11</v>
      </c>
      <c r="M1171" s="670">
        <v>12</v>
      </c>
      <c r="N1171" s="669">
        <v>13</v>
      </c>
      <c r="O1171" s="236">
        <v>14</v>
      </c>
      <c r="P1171" s="237">
        <v>15</v>
      </c>
      <c r="Q1171" s="236">
        <v>16</v>
      </c>
      <c r="R1171" s="236">
        <v>17</v>
      </c>
      <c r="S1171" s="236">
        <v>18</v>
      </c>
      <c r="T1171" s="670">
        <v>19</v>
      </c>
      <c r="U1171" s="669">
        <v>20</v>
      </c>
      <c r="V1171" s="236">
        <v>21</v>
      </c>
      <c r="W1171" s="237">
        <v>22</v>
      </c>
      <c r="X1171" s="236">
        <v>23</v>
      </c>
      <c r="Y1171" s="237">
        <v>24</v>
      </c>
      <c r="Z1171" s="236">
        <v>25</v>
      </c>
      <c r="AA1171" s="670">
        <v>26</v>
      </c>
      <c r="AB1171" s="697">
        <v>27</v>
      </c>
      <c r="AC1171" s="670">
        <v>28</v>
      </c>
      <c r="AD1171" s="237">
        <v>29</v>
      </c>
      <c r="AE1171" s="236">
        <v>30</v>
      </c>
      <c r="AF1171" s="236">
        <v>31</v>
      </c>
      <c r="AG1171" s="11"/>
      <c r="AH1171" s="11"/>
      <c r="AI1171" s="11"/>
      <c r="AJ1171" s="11"/>
      <c r="AK1171" s="11"/>
      <c r="AL1171" s="11"/>
      <c r="AM1171" s="11"/>
      <c r="AN1171" s="11"/>
      <c r="AO1171" s="11"/>
      <c r="AP1171" s="11"/>
      <c r="AQ1171" s="11"/>
      <c r="AR1171" s="11"/>
      <c r="AS1171" s="11"/>
      <c r="AT1171" s="11"/>
      <c r="AU1171" s="11"/>
      <c r="AV1171" s="11"/>
      <c r="AW1171" s="11"/>
      <c r="AX1171" s="11"/>
      <c r="AY1171" s="11"/>
      <c r="AZ1171" s="11"/>
      <c r="BA1171" s="11"/>
      <c r="BB1171" s="11"/>
      <c r="BC1171" s="11"/>
      <c r="BD1171" s="11"/>
      <c r="BE1171" s="11"/>
      <c r="BF1171" s="11"/>
      <c r="BG1171" s="11"/>
      <c r="BH1171" s="11"/>
      <c r="BI1171" s="11"/>
      <c r="BJ1171" s="11"/>
      <c r="BK1171" s="11"/>
      <c r="BL1171" s="11"/>
    </row>
    <row r="1172" spans="1:64" ht="18" customHeight="1">
      <c r="B1172" s="48" t="e">
        <f>VLOOKUP(A1153,#REF!,276,FALSE)</f>
        <v>#REF!</v>
      </c>
      <c r="C1172" s="48" t="e">
        <f>VLOOKUP(A1153,#REF!,278,FALSE)</f>
        <v>#REF!</v>
      </c>
      <c r="D1172" s="48" t="e">
        <f>VLOOKUP(A1153,#REF!,280,FALSE)</f>
        <v>#REF!</v>
      </c>
      <c r="E1172" s="48" t="e">
        <f>VLOOKUP(A1153,#REF!,282,FALSE)</f>
        <v>#REF!</v>
      </c>
      <c r="F1172" s="48" t="e">
        <f>VLOOKUP(A1153,#REF!,284,FALSE)</f>
        <v>#REF!</v>
      </c>
      <c r="G1172" s="48" t="e">
        <f>VLOOKUP(A1153,#REF!,286,FALSE)</f>
        <v>#REF!</v>
      </c>
      <c r="H1172" s="48" t="e">
        <f>VLOOKUP(A1153,#REF!,288,FALSE)</f>
        <v>#REF!</v>
      </c>
      <c r="I1172" s="48" t="e">
        <f>VLOOKUP(A1153,#REF!,290,FALSE)</f>
        <v>#REF!</v>
      </c>
      <c r="J1172" s="48" t="e">
        <f>VLOOKUP(A1153,#REF!,292,FALSE)</f>
        <v>#REF!</v>
      </c>
      <c r="K1172" s="48" t="e">
        <f>VLOOKUP(A1153,#REF!,294,FALSE)</f>
        <v>#REF!</v>
      </c>
      <c r="L1172" s="48" t="e">
        <f>VLOOKUP(A1153,#REF!,296,FALSE)</f>
        <v>#REF!</v>
      </c>
      <c r="M1172" s="48" t="e">
        <f>VLOOKUP(A1153,#REF!,298,FALSE)</f>
        <v>#REF!</v>
      </c>
      <c r="N1172" s="48" t="e">
        <f>VLOOKUP(A1153,#REF!,300,FALSE)</f>
        <v>#REF!</v>
      </c>
      <c r="O1172" s="48" t="e">
        <f>VLOOKUP(A1153,#REF!,302,FALSE)</f>
        <v>#REF!</v>
      </c>
      <c r="P1172" s="48" t="e">
        <f>VLOOKUP(A1153,#REF!,304,FALSE)</f>
        <v>#REF!</v>
      </c>
      <c r="Q1172" s="48" t="e">
        <f>VLOOKUP(A1153,#REF!,306,FALSE)</f>
        <v>#REF!</v>
      </c>
      <c r="R1172" s="48" t="e">
        <f>VLOOKUP(A1153,#REF!,308,FALSE)</f>
        <v>#REF!</v>
      </c>
      <c r="S1172" s="48" t="e">
        <f>VLOOKUP(A1153,#REF!,310,FALSE)</f>
        <v>#REF!</v>
      </c>
      <c r="T1172" s="48" t="e">
        <f>VLOOKUP(A1153,#REF!,312,FALSE)</f>
        <v>#REF!</v>
      </c>
      <c r="U1172" s="48" t="e">
        <f>VLOOKUP(A1153,#REF!,314,FALSE)</f>
        <v>#REF!</v>
      </c>
      <c r="V1172" s="48" t="e">
        <f>VLOOKUP(A1153,#REF!,316,FALSE)</f>
        <v>#REF!</v>
      </c>
      <c r="W1172" s="48" t="e">
        <f>VLOOKUP(A1153,#REF!,318,FALSE)</f>
        <v>#REF!</v>
      </c>
      <c r="X1172" s="48" t="e">
        <f>VLOOKUP(A1153,#REF!,320,FALSE)</f>
        <v>#REF!</v>
      </c>
      <c r="Y1172" s="48" t="e">
        <f>VLOOKUP(A1153,#REF!,322,FALSE)</f>
        <v>#REF!</v>
      </c>
      <c r="Z1172" s="48" t="e">
        <f>VLOOKUP(A1153,#REF!,324,FALSE)</f>
        <v>#REF!</v>
      </c>
      <c r="AA1172" s="48" t="e">
        <f>VLOOKUP(A1153,#REF!,326,FALSE)</f>
        <v>#REF!</v>
      </c>
      <c r="AB1172" s="48" t="e">
        <f>VLOOKUP(A1153,#REF!,328,FALSE)</f>
        <v>#REF!</v>
      </c>
      <c r="AC1172" s="48" t="e">
        <f>VLOOKUP(A1153,#REF!,330,FALSE)</f>
        <v>#REF!</v>
      </c>
      <c r="AD1172" s="48" t="e">
        <f>VLOOKUP(A1153,#REF!,332,FALSE)</f>
        <v>#REF!</v>
      </c>
      <c r="AE1172" s="48" t="e">
        <f>VLOOKUP(A1153,#REF!,334,FALSE)</f>
        <v>#REF!</v>
      </c>
      <c r="AF1172" s="48" t="e">
        <f>VLOOKUP(A1153,#REF!,336,FALSE)</f>
        <v>#REF!</v>
      </c>
      <c r="AG1172" s="33"/>
    </row>
    <row r="1173" spans="1:64" s="113" customFormat="1" ht="18" customHeight="1">
      <c r="B1173" s="48" t="e">
        <f>VLOOKUP(A1153,#REF!,53,FALSE)</f>
        <v>#REF!</v>
      </c>
      <c r="C1173" s="48" t="e">
        <f>VLOOKUP(A1153,#REF!,54,FALSE)</f>
        <v>#REF!</v>
      </c>
      <c r="D1173" s="48" t="e">
        <f>VLOOKUP(A1153,#REF!,55,FALSE)</f>
        <v>#REF!</v>
      </c>
      <c r="E1173" s="48" t="e">
        <f>VLOOKUP(A1153,#REF!,56,FALSE)</f>
        <v>#REF!</v>
      </c>
      <c r="F1173" s="48" t="e">
        <f>VLOOKUP(A1153,#REF!,57,FALSE)</f>
        <v>#REF!</v>
      </c>
      <c r="G1173" s="48" t="e">
        <f>VLOOKUP(A1153,#REF!,58,FALSE)</f>
        <v>#REF!</v>
      </c>
      <c r="H1173" s="48" t="e">
        <f>VLOOKUP(A1153,#REF!,59,FALSE)</f>
        <v>#REF!</v>
      </c>
      <c r="I1173" s="48" t="e">
        <f>VLOOKUP(A1153,#REF!,60,FALSE)</f>
        <v>#REF!</v>
      </c>
      <c r="J1173" s="48" t="e">
        <f>VLOOKUP(A1153,#REF!,61,FALSE)</f>
        <v>#REF!</v>
      </c>
      <c r="K1173" s="48" t="e">
        <f>VLOOKUP(A1153,#REF!,62,FALSE)</f>
        <v>#REF!</v>
      </c>
      <c r="L1173" s="48" t="e">
        <f>VLOOKUP(A1153,#REF!,63,FALSE)</f>
        <v>#REF!</v>
      </c>
      <c r="M1173" s="48" t="e">
        <f>VLOOKUP(A1153,#REF!,64,FALSE)</f>
        <v>#REF!</v>
      </c>
      <c r="N1173" s="48" t="e">
        <f>VLOOKUP(A1153,#REF!,65,FALSE)</f>
        <v>#REF!</v>
      </c>
      <c r="O1173" s="48" t="e">
        <f>VLOOKUP(A1153,#REF!,66,FALSE)</f>
        <v>#REF!</v>
      </c>
      <c r="P1173" s="48" t="e">
        <f>VLOOKUP(A1153,#REF!,67,FALSE)</f>
        <v>#REF!</v>
      </c>
      <c r="Q1173" s="48" t="e">
        <f>VLOOKUP(A1153,#REF!,68,FALSE)</f>
        <v>#REF!</v>
      </c>
      <c r="R1173" s="48" t="e">
        <f>VLOOKUP(A1153,#REF!,69,FALSE)</f>
        <v>#REF!</v>
      </c>
      <c r="S1173" s="48" t="e">
        <f>VLOOKUP(A1153,#REF!,70,FALSE)</f>
        <v>#REF!</v>
      </c>
      <c r="T1173" s="48" t="e">
        <f>VLOOKUP(A1153,#REF!,71,FALSE)</f>
        <v>#REF!</v>
      </c>
      <c r="U1173" s="48" t="e">
        <f>VLOOKUP(A1153,#REF!,72,FALSE)</f>
        <v>#REF!</v>
      </c>
      <c r="V1173" s="48" t="e">
        <f>VLOOKUP(A1153,#REF!,73,FALSE)</f>
        <v>#REF!</v>
      </c>
      <c r="W1173" s="48" t="e">
        <f>VLOOKUP(A1153,#REF!,74,FALSE)</f>
        <v>#REF!</v>
      </c>
      <c r="X1173" s="48" t="e">
        <f>VLOOKUP(A1153,#REF!,75,FALSE)</f>
        <v>#REF!</v>
      </c>
      <c r="Y1173" s="48" t="e">
        <f>VLOOKUP(A1153,#REF!,76,FALSE)</f>
        <v>#REF!</v>
      </c>
      <c r="Z1173" s="48" t="e">
        <f>VLOOKUP(A1153,#REF!,77,FALSE)</f>
        <v>#REF!</v>
      </c>
      <c r="AA1173" s="48" t="e">
        <f>VLOOKUP(A1153,#REF!,78,FALSE)</f>
        <v>#REF!</v>
      </c>
      <c r="AB1173" s="48" t="e">
        <f>VLOOKUP(A1153,#REF!,79,FALSE)</f>
        <v>#REF!</v>
      </c>
      <c r="AC1173" s="48" t="e">
        <f>VLOOKUP(A1153,#REF!,80,FALSE)</f>
        <v>#REF!</v>
      </c>
      <c r="AD1173" s="48" t="e">
        <f>VLOOKUP(A1153,#REF!,81,FALSE)</f>
        <v>#REF!</v>
      </c>
      <c r="AE1173" s="48" t="e">
        <f>VLOOKUP(A1153,#REF!,82,FALSE)</f>
        <v>#REF!</v>
      </c>
      <c r="AF1173" s="48" t="e">
        <f>VLOOKUP(A1153,#REF!,83,FALSE)</f>
        <v>#REF!</v>
      </c>
      <c r="AG1173" s="114"/>
      <c r="AH1173" s="114"/>
      <c r="AI1173" s="114"/>
      <c r="AJ1173" s="114"/>
      <c r="AK1173" s="114"/>
      <c r="AL1173" s="114"/>
      <c r="AM1173" s="114"/>
      <c r="AN1173" s="114"/>
      <c r="AO1173" s="114"/>
      <c r="AP1173" s="114"/>
      <c r="AQ1173" s="114"/>
      <c r="AR1173" s="114"/>
      <c r="AS1173" s="114"/>
      <c r="AT1173" s="114"/>
      <c r="AU1173" s="114"/>
      <c r="AV1173" s="114"/>
      <c r="AW1173" s="114"/>
      <c r="AX1173" s="114"/>
      <c r="AY1173" s="114"/>
      <c r="AZ1173" s="114"/>
      <c r="BA1173" s="114"/>
      <c r="BB1173" s="114"/>
      <c r="BC1173" s="114"/>
      <c r="BD1173" s="114"/>
      <c r="BE1173" s="114"/>
      <c r="BF1173" s="114"/>
      <c r="BG1173" s="114"/>
      <c r="BH1173" s="114"/>
      <c r="BI1173" s="114"/>
      <c r="BJ1173" s="114"/>
      <c r="BK1173" s="114"/>
      <c r="BL1173" s="114"/>
    </row>
    <row r="1174" spans="1:64" ht="18" customHeight="1">
      <c r="B1174" s="48" t="e">
        <f>VLOOKUP(A1153,#REF!,277,FALSE)</f>
        <v>#REF!</v>
      </c>
      <c r="C1174" s="48" t="e">
        <f>VLOOKUP(A1153,#REF!,279,FALSE)</f>
        <v>#REF!</v>
      </c>
      <c r="D1174" s="48" t="e">
        <f>VLOOKUP(A1153,#REF!,281,FALSE)</f>
        <v>#REF!</v>
      </c>
      <c r="E1174" s="48" t="e">
        <f>VLOOKUP(A1153,#REF!,283,FALSE)</f>
        <v>#REF!</v>
      </c>
      <c r="F1174" s="48" t="e">
        <f>VLOOKUP(A1153,#REF!,285,FALSE)</f>
        <v>#REF!</v>
      </c>
      <c r="G1174" s="48" t="e">
        <f>VLOOKUP(A1153,#REF!,287,FALSE)</f>
        <v>#REF!</v>
      </c>
      <c r="H1174" s="48" t="e">
        <f>VLOOKUP(A1153,#REF!,289,FALSE)</f>
        <v>#REF!</v>
      </c>
      <c r="I1174" s="48" t="e">
        <f>VLOOKUP(A1153,#REF!,291,FALSE)</f>
        <v>#REF!</v>
      </c>
      <c r="J1174" s="48" t="e">
        <f>VLOOKUP(A1153,#REF!,293,FALSE)</f>
        <v>#REF!</v>
      </c>
      <c r="K1174" s="48" t="e">
        <f>VLOOKUP(A1153,#REF!,295,FALSE)</f>
        <v>#REF!</v>
      </c>
      <c r="L1174" s="48" t="e">
        <f>VLOOKUP(A1153,#REF!,297,FALSE)</f>
        <v>#REF!</v>
      </c>
      <c r="M1174" s="48" t="e">
        <f>VLOOKUP(A1153,#REF!,299,FALSE)</f>
        <v>#REF!</v>
      </c>
      <c r="N1174" s="48" t="e">
        <f>VLOOKUP(A1153,#REF!,301,FALSE)</f>
        <v>#REF!</v>
      </c>
      <c r="O1174" s="48" t="e">
        <f>VLOOKUP(A1153,#REF!,303,FALSE)</f>
        <v>#REF!</v>
      </c>
      <c r="P1174" s="48" t="e">
        <f>VLOOKUP(A1153,#REF!,305,FALSE)</f>
        <v>#REF!</v>
      </c>
      <c r="Q1174" s="48" t="e">
        <f>VLOOKUP(A1153,#REF!,307,FALSE)</f>
        <v>#REF!</v>
      </c>
      <c r="R1174" s="48" t="e">
        <f>VLOOKUP(A1153,#REF!,309,FALSE)</f>
        <v>#REF!</v>
      </c>
      <c r="S1174" s="48" t="e">
        <f>VLOOKUP(A1153,#REF!,311,FALSE)</f>
        <v>#REF!</v>
      </c>
      <c r="T1174" s="48" t="e">
        <f>VLOOKUP(A1153,#REF!,313,FALSE)</f>
        <v>#REF!</v>
      </c>
      <c r="U1174" s="48" t="e">
        <f>VLOOKUP(A1153,#REF!,315,FALSE)</f>
        <v>#REF!</v>
      </c>
      <c r="V1174" s="48" t="e">
        <f>VLOOKUP(A1153,#REF!,317,FALSE)</f>
        <v>#REF!</v>
      </c>
      <c r="W1174" s="48" t="e">
        <f>VLOOKUP(A1153,#REF!,319,FALSE)</f>
        <v>#REF!</v>
      </c>
      <c r="X1174" s="48" t="e">
        <f>VLOOKUP(A1153,#REF!,321,FALSE)</f>
        <v>#REF!</v>
      </c>
      <c r="Y1174" s="48" t="e">
        <f>VLOOKUP(A1153,#REF!,323,FALSE)</f>
        <v>#REF!</v>
      </c>
      <c r="Z1174" s="48" t="e">
        <f>VLOOKUP(A1153,#REF!,325,FALSE)</f>
        <v>#REF!</v>
      </c>
      <c r="AA1174" s="48" t="e">
        <f>VLOOKUP(A1153,#REF!,327,FALSE)</f>
        <v>#REF!</v>
      </c>
      <c r="AB1174" s="48" t="e">
        <f>VLOOKUP(A1153,#REF!,329,FALSE)</f>
        <v>#REF!</v>
      </c>
      <c r="AC1174" s="48" t="e">
        <f>VLOOKUP(A1153,#REF!,331,FALSE)</f>
        <v>#REF!</v>
      </c>
      <c r="AD1174" s="48" t="e">
        <f>VLOOKUP(A1153,#REF!,333,FALSE)</f>
        <v>#REF!</v>
      </c>
      <c r="AE1174" s="48" t="e">
        <f>VLOOKUP(A1153,#REF!,335,FALSE)</f>
        <v>#REF!</v>
      </c>
      <c r="AF1174" s="48" t="e">
        <f>VLOOKUP(A1153,#REF!,337,FALSE)</f>
        <v>#REF!</v>
      </c>
      <c r="AG1174" s="33"/>
    </row>
    <row r="1175" spans="1:64" s="140" customFormat="1" ht="18" customHeight="1">
      <c r="B1175" s="980"/>
      <c r="C1175" s="980"/>
      <c r="D1175" s="980"/>
      <c r="E1175" s="980"/>
      <c r="F1175" s="980"/>
      <c r="G1175" s="980"/>
      <c r="H1175" s="980"/>
      <c r="I1175" s="980"/>
      <c r="J1175" s="980"/>
      <c r="K1175" s="980"/>
      <c r="L1175" s="980"/>
      <c r="M1175" s="980"/>
      <c r="N1175" s="980"/>
      <c r="O1175" s="980"/>
      <c r="P1175" s="980"/>
      <c r="Q1175" s="980"/>
      <c r="R1175" s="980"/>
      <c r="S1175" s="980"/>
      <c r="T1175" s="980"/>
      <c r="U1175" s="980"/>
      <c r="V1175" s="980"/>
      <c r="W1175" s="980"/>
      <c r="X1175" s="980"/>
      <c r="Y1175" s="980"/>
      <c r="Z1175" s="980"/>
      <c r="AA1175" s="980"/>
      <c r="AB1175" s="980"/>
      <c r="AC1175" s="980"/>
      <c r="AD1175" s="980"/>
      <c r="AE1175" s="980"/>
      <c r="AF1175" s="980"/>
      <c r="AH1175" s="33"/>
      <c r="AI1175" s="33"/>
      <c r="AJ1175" s="33"/>
      <c r="AK1175" s="33"/>
      <c r="AL1175" s="33"/>
      <c r="AM1175" s="33"/>
      <c r="AN1175" s="33"/>
      <c r="AO1175" s="33"/>
      <c r="AP1175" s="33"/>
      <c r="AQ1175" s="33"/>
      <c r="AR1175" s="33"/>
      <c r="AS1175" s="33"/>
      <c r="AT1175" s="33"/>
      <c r="AU1175" s="33"/>
      <c r="AV1175" s="33"/>
      <c r="AW1175" s="33"/>
      <c r="AX1175" s="33"/>
      <c r="AY1175" s="33"/>
      <c r="AZ1175" s="33"/>
      <c r="BA1175" s="33"/>
      <c r="BB1175" s="33"/>
      <c r="BC1175" s="33"/>
      <c r="BD1175" s="33"/>
      <c r="BE1175" s="33"/>
      <c r="BF1175" s="33"/>
      <c r="BG1175" s="33"/>
      <c r="BH1175" s="33"/>
      <c r="BI1175" s="33"/>
      <c r="BJ1175" s="33"/>
      <c r="BK1175" s="33"/>
      <c r="BL1175" s="33"/>
    </row>
    <row r="1176" spans="1:64" ht="18" customHeight="1">
      <c r="B1176" s="880" t="s">
        <v>826</v>
      </c>
      <c r="C1176" s="880"/>
      <c r="D1176" s="880"/>
      <c r="E1176" s="880"/>
      <c r="F1176" s="880"/>
      <c r="G1176" s="880"/>
      <c r="H1176" s="880"/>
      <c r="I1176" s="880"/>
      <c r="J1176" s="880"/>
      <c r="K1176" s="880"/>
      <c r="L1176" s="880"/>
      <c r="M1176" s="880"/>
      <c r="N1176" s="880"/>
      <c r="O1176" s="880"/>
      <c r="P1176" s="880"/>
      <c r="Q1176" s="880"/>
      <c r="R1176" s="880"/>
      <c r="S1176" s="880"/>
      <c r="T1176" s="880"/>
      <c r="U1176" s="880"/>
      <c r="V1176" s="880"/>
      <c r="W1176" s="880"/>
      <c r="X1176" s="880"/>
      <c r="Y1176" s="880"/>
      <c r="Z1176" s="880"/>
      <c r="AA1176" s="880"/>
      <c r="AB1176" s="880"/>
      <c r="AC1176" s="880"/>
      <c r="AD1176" s="880"/>
      <c r="AE1176" s="880"/>
      <c r="AF1176" s="880"/>
      <c r="AG1176" s="33"/>
    </row>
    <row r="1177" spans="1:64" ht="18" customHeight="1">
      <c r="B1177" s="15" t="s">
        <v>80</v>
      </c>
      <c r="C1177" s="16"/>
      <c r="D1177" s="16"/>
      <c r="E1177" s="16"/>
      <c r="F1177" s="16"/>
      <c r="G1177" s="216"/>
      <c r="H1177" s="201"/>
      <c r="I1177" s="201"/>
      <c r="J1177" s="201"/>
      <c r="K1177" s="202"/>
      <c r="L1177" s="201"/>
      <c r="M1177" s="201"/>
      <c r="N1177" s="201"/>
      <c r="O1177" s="270"/>
      <c r="P1177" s="270"/>
      <c r="Q1177" s="201"/>
      <c r="R1177" s="201"/>
      <c r="S1177" s="201"/>
      <c r="T1177" s="201"/>
      <c r="U1177" s="201"/>
      <c r="V1177" s="201"/>
      <c r="W1177" s="270"/>
      <c r="X1177" s="984" t="str">
        <f>X1152</f>
        <v>វិច្ឆិកា ឆ្នាំ ២០២៣</v>
      </c>
      <c r="Y1177" s="985"/>
      <c r="Z1177" s="985"/>
      <c r="AA1177" s="985"/>
      <c r="AB1177" s="985"/>
      <c r="AC1177" s="985"/>
      <c r="AD1177" s="985"/>
      <c r="AE1177" s="985"/>
      <c r="AF1177" s="986"/>
      <c r="AG1177" s="33"/>
    </row>
    <row r="1178" spans="1:64" ht="18" customHeight="1">
      <c r="A1178" s="140" t="e">
        <f>#REF!</f>
        <v>#REF!</v>
      </c>
      <c r="B1178" s="20" t="s">
        <v>176</v>
      </c>
      <c r="C1178" s="3"/>
      <c r="D1178" s="3"/>
      <c r="E1178" s="3"/>
      <c r="F1178" s="3"/>
      <c r="G1178" s="217"/>
      <c r="H1178" s="271"/>
      <c r="I1178" s="217"/>
      <c r="J1178" s="271"/>
      <c r="K1178" s="991" t="e">
        <f>VLOOKUP(A1178,'Payroll master 总表'!B:AY,3,FALSE)</f>
        <v>#REF!</v>
      </c>
      <c r="L1178" s="992"/>
      <c r="M1178" s="992"/>
      <c r="N1178" s="993"/>
      <c r="O1178" s="272" t="s">
        <v>183</v>
      </c>
      <c r="P1178" s="273"/>
      <c r="Q1178" s="203"/>
      <c r="R1178" s="203"/>
      <c r="S1178" s="203"/>
      <c r="T1178" s="994" t="e">
        <f>#REF!</f>
        <v>#REF!</v>
      </c>
      <c r="U1178" s="994"/>
      <c r="V1178" s="217"/>
      <c r="W1178" s="274"/>
      <c r="X1178" s="275" t="s">
        <v>279</v>
      </c>
      <c r="Y1178" s="203"/>
      <c r="Z1178" s="203"/>
      <c r="AA1178" s="203"/>
      <c r="AB1178" s="227"/>
      <c r="AC1178" s="75"/>
      <c r="AD1178" s="139" t="e">
        <f>VLOOKUP(A1178,'Payroll master 总表'!B:AY,39,FALSE)</f>
        <v>#REF!</v>
      </c>
      <c r="AE1178" s="23" t="s">
        <v>82</v>
      </c>
      <c r="AF1178" s="244"/>
      <c r="AG1178" s="33"/>
    </row>
    <row r="1179" spans="1:64" ht="18" customHeight="1">
      <c r="B1179" s="55" t="s">
        <v>177</v>
      </c>
      <c r="C1179" s="28"/>
      <c r="D1179" s="28"/>
      <c r="E1179" s="28"/>
      <c r="F1179" s="21"/>
      <c r="G1179" s="206"/>
      <c r="H1179" s="206"/>
      <c r="I1179" s="206"/>
      <c r="J1179" s="206"/>
      <c r="K1179" s="995" t="e">
        <f>VLOOKUP(A1178,'Payroll master 总表'!B:AY,1,FALSE)</f>
        <v>#REF!</v>
      </c>
      <c r="L1179" s="996"/>
      <c r="M1179" s="206"/>
      <c r="N1179" s="208"/>
      <c r="O1179" s="276" t="s">
        <v>184</v>
      </c>
      <c r="P1179" s="273"/>
      <c r="Q1179" s="218"/>
      <c r="R1179" s="218"/>
      <c r="S1179" s="218"/>
      <c r="U1179" s="222" t="e">
        <f>VLOOKUP(A1178,'Payroll master 总表'!B:AY,15,FALSE)</f>
        <v>#REF!</v>
      </c>
      <c r="V1179" s="222"/>
      <c r="W1179" s="208"/>
      <c r="X1179" s="278" t="s">
        <v>187</v>
      </c>
      <c r="Y1179" s="218"/>
      <c r="Z1179" s="218"/>
      <c r="AA1179" s="218"/>
      <c r="AB1179" s="209"/>
      <c r="AC1179" s="26"/>
      <c r="AD1179" s="139" t="e">
        <f>VLOOKUP(A1178,'Payroll master 总表'!B:AY,35,FALSE)</f>
        <v>#REF!</v>
      </c>
      <c r="AE1179" s="23" t="s">
        <v>82</v>
      </c>
      <c r="AF1179" s="103"/>
      <c r="AG1179" s="33"/>
    </row>
    <row r="1180" spans="1:64" ht="18" customHeight="1">
      <c r="B1180" s="24" t="s">
        <v>178</v>
      </c>
      <c r="C1180" s="22"/>
      <c r="D1180" s="25"/>
      <c r="E1180" s="21"/>
      <c r="F1180" s="21"/>
      <c r="G1180" s="206"/>
      <c r="H1180" s="206"/>
      <c r="I1180" s="206"/>
      <c r="J1180" s="206"/>
      <c r="K1180" s="995" t="e">
        <f>VLOOKUP(A1178,'Payroll master 总表'!B:AY,5,FALSE)</f>
        <v>#REF!</v>
      </c>
      <c r="L1180" s="996"/>
      <c r="M1180" s="206"/>
      <c r="N1180" s="208"/>
      <c r="O1180" s="205" t="s">
        <v>198</v>
      </c>
      <c r="P1180" s="273"/>
      <c r="Q1180" s="218"/>
      <c r="R1180" s="218"/>
      <c r="S1180" s="218"/>
      <c r="T1180" s="206"/>
      <c r="U1180" s="997" t="e">
        <f>VLOOKUP(A1178,'Payroll master 总表'!B:AY,8,FALSE)</f>
        <v>#REF!</v>
      </c>
      <c r="V1180" s="997"/>
      <c r="W1180" s="998"/>
      <c r="X1180" s="278" t="s">
        <v>185</v>
      </c>
      <c r="Y1180" s="218"/>
      <c r="Z1180" s="218"/>
      <c r="AA1180" s="218"/>
      <c r="AB1180" s="209"/>
      <c r="AC1180" s="26"/>
      <c r="AD1180" s="139" t="e">
        <f>VLOOKUP(A1178,'Payroll master 总表'!B:AY,34,FALSE)</f>
        <v>#REF!</v>
      </c>
      <c r="AE1180" s="23" t="s">
        <v>82</v>
      </c>
      <c r="AF1180" s="103"/>
      <c r="AG1180" s="33"/>
    </row>
    <row r="1181" spans="1:64" ht="18" customHeight="1">
      <c r="B1181" s="58"/>
      <c r="C1181" s="28"/>
      <c r="D1181" s="28"/>
      <c r="E1181" s="28"/>
      <c r="F1181" s="28"/>
      <c r="G1181" s="206"/>
      <c r="H1181" s="206"/>
      <c r="I1181" s="206"/>
      <c r="J1181" s="206"/>
      <c r="K1181" s="280"/>
      <c r="L1181" s="281" t="s">
        <v>76</v>
      </c>
      <c r="M1181" s="206"/>
      <c r="N1181" s="208"/>
      <c r="O1181" s="278" t="s">
        <v>199</v>
      </c>
      <c r="P1181" s="273"/>
      <c r="Q1181" s="218"/>
      <c r="R1181" s="218"/>
      <c r="S1181" s="218"/>
      <c r="T1181" s="218"/>
      <c r="U1181" s="218"/>
      <c r="V1181" s="218"/>
      <c r="W1181" s="230"/>
      <c r="X1181" s="278" t="s">
        <v>753</v>
      </c>
      <c r="Y1181" s="218"/>
      <c r="Z1181" s="218"/>
      <c r="AA1181" s="218"/>
      <c r="AB1181" s="209"/>
      <c r="AC1181" s="26"/>
      <c r="AD1181" s="139" t="e">
        <f>VLOOKUP(A1178,'Payroll master 总表'!B:AY,33,FALSE)</f>
        <v>#REF!</v>
      </c>
      <c r="AE1181" s="23" t="s">
        <v>82</v>
      </c>
      <c r="AF1181" s="103"/>
      <c r="AG1181" s="33"/>
    </row>
    <row r="1182" spans="1:64" ht="18" customHeight="1">
      <c r="B1182" s="54" t="s">
        <v>196</v>
      </c>
      <c r="C1182" s="28"/>
      <c r="D1182" s="28"/>
      <c r="E1182" s="28"/>
      <c r="F1182" s="28"/>
      <c r="G1182" s="206"/>
      <c r="H1182" s="206"/>
      <c r="I1182" s="206"/>
      <c r="J1182" s="206"/>
      <c r="K1182" s="280"/>
      <c r="L1182" s="282" t="e">
        <f>VLOOKUP(A1178,'Payroll master 总表'!B:AY,18,FALSE)</f>
        <v>#REF!</v>
      </c>
      <c r="M1182" s="206"/>
      <c r="N1182" s="208"/>
      <c r="O1182" s="283"/>
      <c r="P1182" s="273"/>
      <c r="Q1182" s="223"/>
      <c r="R1182" s="987" t="e">
        <f>U1179/26*L1182</f>
        <v>#REF!</v>
      </c>
      <c r="S1182" s="987"/>
      <c r="T1182" s="284" t="s">
        <v>82</v>
      </c>
      <c r="U1182" s="223"/>
      <c r="V1182" s="223"/>
      <c r="W1182" s="285"/>
      <c r="X1182" s="278" t="s">
        <v>186</v>
      </c>
      <c r="Y1182" s="218"/>
      <c r="Z1182" s="218"/>
      <c r="AA1182" s="218"/>
      <c r="AB1182" s="209"/>
      <c r="AC1182" s="26"/>
      <c r="AD1182" s="139" t="e">
        <f>VLOOKUP(A1178,'Payroll master 总表'!B:AY,37,FALSE)+'Payroll master 总表'!AM55</f>
        <v>#REF!</v>
      </c>
      <c r="AE1182" s="23" t="s">
        <v>82</v>
      </c>
      <c r="AF1182" s="103"/>
      <c r="AG1182" s="33"/>
    </row>
    <row r="1183" spans="1:64" ht="18" customHeight="1">
      <c r="B1183" s="27" t="s">
        <v>528</v>
      </c>
      <c r="C1183" s="28"/>
      <c r="D1183" s="28"/>
      <c r="E1183" s="28"/>
      <c r="F1183" s="28"/>
      <c r="G1183" s="206"/>
      <c r="H1183" s="206"/>
      <c r="I1183" s="206"/>
      <c r="J1183" s="206"/>
      <c r="K1183" s="280"/>
      <c r="L1183" s="282" t="e">
        <f>VLOOKUP(A1178,'Payroll master 总表'!B:AY,21,FALSE)</f>
        <v>#REF!</v>
      </c>
      <c r="M1183" s="206"/>
      <c r="N1183" s="208"/>
      <c r="O1183" s="283"/>
      <c r="P1183" s="273"/>
      <c r="Q1183" s="223"/>
      <c r="R1183" s="987" t="e">
        <f>VLOOKUP(A1178,'Payroll master 总表'!B:AY,29,FALSE)</f>
        <v>#REF!</v>
      </c>
      <c r="S1183" s="987"/>
      <c r="T1183" s="284" t="s">
        <v>82</v>
      </c>
      <c r="U1183" s="223"/>
      <c r="V1183" s="223"/>
      <c r="W1183" s="285"/>
      <c r="X1183" s="278" t="s">
        <v>455</v>
      </c>
      <c r="Y1183" s="218"/>
      <c r="Z1183" s="218"/>
      <c r="AA1183" s="218"/>
      <c r="AB1183" s="209"/>
      <c r="AC1183" s="26"/>
      <c r="AD1183" s="139" t="e">
        <f>VLOOKUP(A1178,'Payroll master 总表'!B:AY,32,FALSE)</f>
        <v>#REF!</v>
      </c>
      <c r="AE1183" s="23" t="s">
        <v>82</v>
      </c>
      <c r="AF1183" s="103"/>
      <c r="AG1183" s="33"/>
    </row>
    <row r="1184" spans="1:64" ht="18" customHeight="1">
      <c r="B1184" s="58" t="s">
        <v>534</v>
      </c>
      <c r="C1184" s="28"/>
      <c r="D1184" s="28"/>
      <c r="E1184" s="28"/>
      <c r="F1184" s="28"/>
      <c r="G1184" s="206"/>
      <c r="H1184" s="206"/>
      <c r="I1184" s="206"/>
      <c r="J1184" s="206"/>
      <c r="K1184" s="280"/>
      <c r="L1184" s="282" t="e">
        <f>VLOOKUP(A1178,'Payroll master 总表'!B:AY,20,FALSE)</f>
        <v>#REF!</v>
      </c>
      <c r="M1184" s="206"/>
      <c r="N1184" s="208"/>
      <c r="O1184" s="283"/>
      <c r="P1184" s="273"/>
      <c r="Q1184" s="223"/>
      <c r="R1184" s="987" t="e">
        <f>VLOOKUP(A1178,'Payroll master 总表'!B:AY,27,FALSE)</f>
        <v>#REF!</v>
      </c>
      <c r="S1184" s="987"/>
      <c r="T1184" s="284" t="s">
        <v>82</v>
      </c>
      <c r="U1184" s="223"/>
      <c r="V1184" s="223"/>
      <c r="W1184" s="285"/>
      <c r="X1184" s="278" t="s">
        <v>189</v>
      </c>
      <c r="Y1184" s="218"/>
      <c r="Z1184" s="218"/>
      <c r="AA1184" s="218"/>
      <c r="AB1184" s="209"/>
      <c r="AC1184" s="26"/>
      <c r="AD1184" s="139" t="e">
        <f>VLOOKUP(A1178,'Payroll master 总表'!B:AY,31,FALSE)</f>
        <v>#REF!</v>
      </c>
      <c r="AE1184" s="23" t="s">
        <v>82</v>
      </c>
      <c r="AF1184" s="103"/>
      <c r="AG1184" s="33"/>
    </row>
    <row r="1185" spans="2:64" ht="18" customHeight="1">
      <c r="B1185" s="58" t="s">
        <v>195</v>
      </c>
      <c r="C1185" s="28"/>
      <c r="D1185" s="28"/>
      <c r="E1185" s="28"/>
      <c r="F1185" s="28"/>
      <c r="G1185" s="206"/>
      <c r="H1185" s="206"/>
      <c r="I1185" s="206"/>
      <c r="J1185" s="206"/>
      <c r="K1185" s="280"/>
      <c r="L1185" s="282" t="e">
        <f>VLOOKUP(A1178,'Payroll master 总表'!B:AY,17,FALSE)</f>
        <v>#REF!</v>
      </c>
      <c r="M1185" s="206"/>
      <c r="N1185" s="208"/>
      <c r="O1185" s="283"/>
      <c r="P1185" s="273"/>
      <c r="Q1185" s="223"/>
      <c r="R1185" s="987" t="e">
        <f>U1179/26*L1185</f>
        <v>#REF!</v>
      </c>
      <c r="S1185" s="987"/>
      <c r="T1185" s="284" t="s">
        <v>82</v>
      </c>
      <c r="U1185" s="223"/>
      <c r="V1185" s="223"/>
      <c r="W1185" s="285"/>
      <c r="X1185" s="278" t="s">
        <v>188</v>
      </c>
      <c r="Y1185" s="218"/>
      <c r="Z1185" s="218"/>
      <c r="AA1185" s="218"/>
      <c r="AB1185" s="209"/>
      <c r="AC1185" s="26"/>
      <c r="AD1185" s="139" t="e">
        <f>VLOOKUP(A1178,'Payroll master 总表'!B:AY,36,FALSE)</f>
        <v>#REF!</v>
      </c>
      <c r="AE1185" s="23" t="s">
        <v>82</v>
      </c>
      <c r="AF1185" s="103"/>
      <c r="AG1185" s="33"/>
    </row>
    <row r="1186" spans="2:64" ht="18" customHeight="1">
      <c r="B1186" s="27" t="s">
        <v>179</v>
      </c>
      <c r="C1186" s="28"/>
      <c r="D1186" s="28"/>
      <c r="E1186" s="28"/>
      <c r="F1186" s="28"/>
      <c r="G1186" s="218"/>
      <c r="H1186" s="218"/>
      <c r="I1186" s="218"/>
      <c r="J1186" s="206"/>
      <c r="K1186" s="280"/>
      <c r="L1186" s="286"/>
      <c r="M1186" s="206"/>
      <c r="N1186" s="208"/>
      <c r="O1186" s="283"/>
      <c r="P1186" s="273"/>
      <c r="Q1186" s="223"/>
      <c r="R1186" s="987" t="e">
        <f>SUM(R1182:S1185)</f>
        <v>#REF!</v>
      </c>
      <c r="S1186" s="987"/>
      <c r="T1186" s="284" t="s">
        <v>82</v>
      </c>
      <c r="U1186" s="223"/>
      <c r="V1186" s="223"/>
      <c r="W1186" s="285"/>
      <c r="X1186" s="278" t="s">
        <v>190</v>
      </c>
      <c r="Y1186" s="218"/>
      <c r="Z1186" s="218"/>
      <c r="AA1186" s="218"/>
      <c r="AB1186" s="209"/>
      <c r="AC1186" s="988" t="e">
        <f>R1186+R1188+R1189+R1190+AD1178+AD1179+AD1180+AD1181+AD1182+AD1183+AD1184+AD1185</f>
        <v>#REF!</v>
      </c>
      <c r="AD1186" s="989"/>
      <c r="AF1186" s="103"/>
      <c r="AG1186" s="33"/>
    </row>
    <row r="1187" spans="2:64" ht="18" customHeight="1">
      <c r="B1187" s="58" t="s">
        <v>197</v>
      </c>
      <c r="C1187" s="28"/>
      <c r="D1187" s="28"/>
      <c r="E1187" s="28"/>
      <c r="F1187" s="28"/>
      <c r="G1187" s="206"/>
      <c r="H1187" s="206"/>
      <c r="I1187" s="206"/>
      <c r="J1187" s="206"/>
      <c r="K1187" s="280"/>
      <c r="L1187" s="287" t="s">
        <v>77</v>
      </c>
      <c r="M1187" s="288"/>
      <c r="N1187" s="211"/>
      <c r="O1187" s="278" t="s">
        <v>199</v>
      </c>
      <c r="P1187" s="210"/>
      <c r="Q1187" s="210"/>
      <c r="R1187" s="210"/>
      <c r="S1187" s="210"/>
      <c r="T1187" s="210"/>
      <c r="U1187" s="210"/>
      <c r="V1187" s="210"/>
      <c r="W1187" s="289"/>
      <c r="X1187" s="278" t="s">
        <v>433</v>
      </c>
      <c r="Y1187" s="218"/>
      <c r="Z1187" s="230"/>
      <c r="AA1187" s="290"/>
      <c r="AB1187" s="228"/>
      <c r="AC1187" s="135" t="e">
        <f>VLOOKUP(A1178,'Payroll master 总表'!B:AY,45,FALSE)</f>
        <v>#REF!</v>
      </c>
      <c r="AE1187" s="61"/>
      <c r="AF1187" s="245"/>
      <c r="AG1187" s="33"/>
    </row>
    <row r="1188" spans="2:64" ht="18" customHeight="1">
      <c r="B1188" s="58" t="s">
        <v>180</v>
      </c>
      <c r="C1188" s="28"/>
      <c r="D1188" s="28"/>
      <c r="E1188" s="28"/>
      <c r="F1188" s="28"/>
      <c r="G1188" s="206"/>
      <c r="H1188" s="206"/>
      <c r="I1188" s="206"/>
      <c r="J1188" s="206"/>
      <c r="K1188" s="280"/>
      <c r="L1188" s="282" t="e">
        <f>VLOOKUP(A1178,'Payroll master 总表'!B:AY,19,FALSE)</f>
        <v>#REF!</v>
      </c>
      <c r="M1188" s="206"/>
      <c r="N1188" s="208"/>
      <c r="O1188" s="283"/>
      <c r="P1188" s="273"/>
      <c r="Q1188" s="224"/>
      <c r="R1188" s="990" t="e">
        <f>VLOOKUP(A1178,'Payroll master 总表'!B:AY,26,FALSE)</f>
        <v>#REF!</v>
      </c>
      <c r="S1188" s="990"/>
      <c r="T1188" s="224" t="s">
        <v>82</v>
      </c>
      <c r="U1188" s="224"/>
      <c r="V1188" s="224"/>
      <c r="W1188" s="228"/>
      <c r="X1188" s="278" t="s">
        <v>861</v>
      </c>
      <c r="Y1188" s="218"/>
      <c r="Z1188" s="230"/>
      <c r="AB1188" s="224"/>
      <c r="AD1188" s="57"/>
      <c r="AE1188" s="999" t="e">
        <f>VLOOKUP(A1178,'Payroll master 总表'!B:AY,42,FALSE)</f>
        <v>#REF!</v>
      </c>
      <c r="AF1188" s="1000"/>
      <c r="AG1188" s="33"/>
    </row>
    <row r="1189" spans="2:64" ht="18" customHeight="1">
      <c r="B1189" s="58" t="s">
        <v>181</v>
      </c>
      <c r="C1189" s="28"/>
      <c r="D1189" s="28"/>
      <c r="E1189" s="28"/>
      <c r="F1189" s="28"/>
      <c r="G1189" s="206"/>
      <c r="H1189" s="206"/>
      <c r="I1189" s="206"/>
      <c r="J1189" s="206"/>
      <c r="K1189" s="280"/>
      <c r="L1189" s="282" t="e">
        <f>VLOOKUP(A1178,'Payroll master 总表'!B:AY,22,FALSE)</f>
        <v>#REF!</v>
      </c>
      <c r="M1189" s="206"/>
      <c r="N1189" s="208"/>
      <c r="O1189" s="283"/>
      <c r="P1189" s="273"/>
      <c r="Q1189" s="224"/>
      <c r="R1189" s="990" t="e">
        <f>VLOOKUP(A1178,'Payroll master 总表'!B:AY,28,FALSE)</f>
        <v>#REF!</v>
      </c>
      <c r="S1189" s="990"/>
      <c r="T1189" s="224" t="s">
        <v>82</v>
      </c>
      <c r="U1189" s="224"/>
      <c r="V1189" s="224"/>
      <c r="W1189" s="228"/>
      <c r="X1189" s="291" t="s">
        <v>244</v>
      </c>
      <c r="Y1189" s="218"/>
      <c r="Z1189" s="218"/>
      <c r="AA1189" s="230"/>
      <c r="AB1189" s="229"/>
      <c r="AC1189" s="76"/>
      <c r="AD1189" s="57" t="e">
        <f>VLOOKUP(A1178,'Payroll master 总表'!B:AY,44,FALSE)</f>
        <v>#REF!</v>
      </c>
      <c r="AE1189" s="541"/>
      <c r="AF1189" s="542"/>
      <c r="AG1189" s="33"/>
    </row>
    <row r="1190" spans="2:64" ht="18" customHeight="1">
      <c r="B1190" s="59" t="s">
        <v>182</v>
      </c>
      <c r="C1190" s="56"/>
      <c r="D1190" s="56"/>
      <c r="E1190" s="56"/>
      <c r="F1190" s="56"/>
      <c r="G1190" s="219"/>
      <c r="H1190" s="219"/>
      <c r="I1190" s="219"/>
      <c r="J1190" s="219"/>
      <c r="K1190" s="292"/>
      <c r="L1190" s="293" t="e">
        <f>VLOOKUP(A1178,'Payroll master 总表'!B:AY,23,FALSE)</f>
        <v>#REF!</v>
      </c>
      <c r="M1190" s="219"/>
      <c r="N1190" s="212"/>
      <c r="O1190" s="294"/>
      <c r="P1190" s="295"/>
      <c r="Q1190" s="225"/>
      <c r="R1190" s="981" t="e">
        <f>VLOOKUP(A1178,'Payroll master 总表'!B:AY,30,FALSE)</f>
        <v>#REF!</v>
      </c>
      <c r="S1190" s="981"/>
      <c r="T1190" s="225" t="s">
        <v>82</v>
      </c>
      <c r="U1190" s="225"/>
      <c r="V1190" s="225"/>
      <c r="W1190" s="225"/>
      <c r="X1190" s="278" t="s">
        <v>194</v>
      </c>
      <c r="Y1190" s="218"/>
      <c r="Z1190" s="218"/>
      <c r="AA1190" s="218"/>
      <c r="AB1190" s="230"/>
      <c r="AC1190" s="26"/>
      <c r="AD1190" s="57" t="e">
        <f>AE1188+AD1189</f>
        <v>#REF!</v>
      </c>
      <c r="AE1190" s="49"/>
      <c r="AF1190" s="73"/>
      <c r="AG1190" s="33"/>
    </row>
    <row r="1191" spans="2:64" ht="18" customHeight="1">
      <c r="B1191" s="29"/>
      <c r="C1191" s="30"/>
      <c r="D1191" s="31"/>
      <c r="E1191" s="30"/>
      <c r="F1191" s="32"/>
      <c r="G1191" s="220"/>
      <c r="H1191" s="220"/>
      <c r="I1191" s="220"/>
      <c r="J1191" s="220"/>
      <c r="S1191" s="220"/>
      <c r="T1191" s="220"/>
      <c r="U1191" s="220"/>
      <c r="X1191" s="297" t="s">
        <v>191</v>
      </c>
      <c r="Y1191" s="218"/>
      <c r="Z1191" s="218"/>
      <c r="AA1191" s="218"/>
      <c r="AB1191" s="230"/>
      <c r="AC1191" s="982" t="e">
        <f>ROUND((AC1186-AD1190-AC1187),2)</f>
        <v>#REF!</v>
      </c>
      <c r="AD1191" s="983"/>
      <c r="AE1191" s="49"/>
      <c r="AF1191" s="73"/>
      <c r="AG1191" s="33"/>
    </row>
    <row r="1192" spans="2:64" ht="18" customHeight="1">
      <c r="B1192" s="35" t="s">
        <v>78</v>
      </c>
      <c r="C1192" s="36"/>
      <c r="D1192" s="36"/>
      <c r="E1192" s="36"/>
      <c r="F1192" s="36"/>
      <c r="G1192" s="221"/>
      <c r="H1192" s="221"/>
      <c r="I1192" s="220"/>
      <c r="J1192" s="220"/>
      <c r="S1192" s="220"/>
      <c r="T1192" s="220"/>
      <c r="U1192" s="220"/>
      <c r="X1192" s="298" t="s">
        <v>432</v>
      </c>
      <c r="Y1192" s="299"/>
      <c r="Z1192" s="280"/>
      <c r="AA1192" s="206"/>
      <c r="AB1192" s="231"/>
      <c r="AC1192" s="63" t="e">
        <f>INT(AC1191)</f>
        <v>#REF!</v>
      </c>
      <c r="AE1192" s="62"/>
      <c r="AF1192" s="80"/>
      <c r="AG1192" s="33"/>
    </row>
    <row r="1193" spans="2:64" ht="18" customHeight="1">
      <c r="B1193" s="37"/>
      <c r="C1193" s="38"/>
      <c r="D1193" s="39"/>
      <c r="E1193" s="38"/>
      <c r="F1193" s="38"/>
      <c r="G1193" s="202"/>
      <c r="H1193" s="202"/>
      <c r="I1193" s="220"/>
      <c r="J1193" s="220"/>
      <c r="S1193" s="220"/>
      <c r="T1193" s="220"/>
      <c r="U1193" s="220"/>
      <c r="X1193" s="300" t="s">
        <v>192</v>
      </c>
      <c r="Y1193" s="301"/>
      <c r="Z1193" s="302"/>
      <c r="AA1193" s="219"/>
      <c r="AB1193" s="232"/>
      <c r="AC1193" s="77" t="e">
        <f>ROUND((MOD(AC1191,1)*4000),-2)</f>
        <v>#REF!</v>
      </c>
      <c r="AD1193" s="45"/>
      <c r="AE1193" s="45"/>
      <c r="AF1193" s="81"/>
      <c r="AG1193" s="33"/>
    </row>
    <row r="1194" spans="2:64" ht="18" customHeight="1">
      <c r="B1194" s="29"/>
      <c r="C1194" s="30"/>
      <c r="D1194" s="31"/>
      <c r="E1194" s="30"/>
      <c r="F1194" s="30"/>
      <c r="G1194" s="220"/>
      <c r="H1194" s="220"/>
      <c r="I1194" s="220"/>
      <c r="J1194" s="220"/>
      <c r="S1194" s="220"/>
      <c r="T1194" s="220"/>
      <c r="U1194" s="220"/>
      <c r="Y1194" s="221"/>
      <c r="Z1194" s="303"/>
      <c r="AB1194" s="233"/>
      <c r="AD1194" s="82"/>
      <c r="AE1194" s="82"/>
      <c r="AF1194" s="84"/>
      <c r="AG1194" s="33"/>
    </row>
    <row r="1195" spans="2:64" ht="18" customHeight="1">
      <c r="B1195" s="40" t="s">
        <v>79</v>
      </c>
      <c r="C1195" s="41"/>
      <c r="D1195" s="41"/>
      <c r="E1195" s="41"/>
      <c r="AF1195" s="101"/>
      <c r="AG1195" s="33"/>
    </row>
    <row r="1196" spans="2:64" s="10" customFormat="1" ht="18" customHeight="1">
      <c r="B1196" s="237">
        <v>1</v>
      </c>
      <c r="C1196" s="236">
        <v>2</v>
      </c>
      <c r="D1196" s="236">
        <v>3</v>
      </c>
      <c r="E1196" s="236">
        <v>4</v>
      </c>
      <c r="F1196" s="670">
        <v>5</v>
      </c>
      <c r="G1196" s="669">
        <v>6</v>
      </c>
      <c r="H1196" s="237">
        <v>7</v>
      </c>
      <c r="I1196" s="237">
        <v>8</v>
      </c>
      <c r="J1196" s="670">
        <v>9</v>
      </c>
      <c r="K1196" s="236">
        <v>10</v>
      </c>
      <c r="L1196" s="236">
        <v>11</v>
      </c>
      <c r="M1196" s="670">
        <v>12</v>
      </c>
      <c r="N1196" s="669">
        <v>13</v>
      </c>
      <c r="O1196" s="236">
        <v>14</v>
      </c>
      <c r="P1196" s="237">
        <v>15</v>
      </c>
      <c r="Q1196" s="236">
        <v>16</v>
      </c>
      <c r="R1196" s="236">
        <v>17</v>
      </c>
      <c r="S1196" s="236">
        <v>18</v>
      </c>
      <c r="T1196" s="670">
        <v>19</v>
      </c>
      <c r="U1196" s="669">
        <v>20</v>
      </c>
      <c r="V1196" s="236">
        <v>21</v>
      </c>
      <c r="W1196" s="237">
        <v>22</v>
      </c>
      <c r="X1196" s="236">
        <v>23</v>
      </c>
      <c r="Y1196" s="237">
        <v>24</v>
      </c>
      <c r="Z1196" s="236">
        <v>25</v>
      </c>
      <c r="AA1196" s="670">
        <v>26</v>
      </c>
      <c r="AB1196" s="697">
        <v>27</v>
      </c>
      <c r="AC1196" s="670">
        <v>28</v>
      </c>
      <c r="AD1196" s="237">
        <v>29</v>
      </c>
      <c r="AE1196" s="236">
        <v>30</v>
      </c>
      <c r="AF1196" s="236">
        <v>31</v>
      </c>
      <c r="AG1196" s="11"/>
      <c r="AH1196" s="11"/>
      <c r="AI1196" s="11"/>
      <c r="AJ1196" s="11"/>
      <c r="AK1196" s="11"/>
      <c r="AL1196" s="11"/>
      <c r="AM1196" s="11"/>
      <c r="AN1196" s="11"/>
      <c r="AO1196" s="11"/>
      <c r="AP1196" s="11"/>
      <c r="AQ1196" s="11"/>
      <c r="AR1196" s="11"/>
      <c r="AS1196" s="11"/>
      <c r="AT1196" s="11"/>
      <c r="AU1196" s="11"/>
      <c r="AV1196" s="11"/>
      <c r="AW1196" s="11"/>
      <c r="AX1196" s="11"/>
      <c r="AY1196" s="11"/>
      <c r="AZ1196" s="11"/>
      <c r="BA1196" s="11"/>
      <c r="BB1196" s="11"/>
      <c r="BC1196" s="11"/>
      <c r="BD1196" s="11"/>
      <c r="BE1196" s="11"/>
      <c r="BF1196" s="11"/>
      <c r="BG1196" s="11"/>
      <c r="BH1196" s="11"/>
      <c r="BI1196" s="11"/>
      <c r="BJ1196" s="11"/>
      <c r="BK1196" s="11"/>
      <c r="BL1196" s="11"/>
    </row>
    <row r="1197" spans="2:64" ht="18" customHeight="1">
      <c r="B1197" s="48" t="e">
        <f>VLOOKUP(A1178,#REF!,276,FALSE)</f>
        <v>#REF!</v>
      </c>
      <c r="C1197" s="48" t="e">
        <f>VLOOKUP(A1178,#REF!,278,FALSE)</f>
        <v>#REF!</v>
      </c>
      <c r="D1197" s="48" t="e">
        <f>VLOOKUP(A1178,#REF!,280,FALSE)</f>
        <v>#REF!</v>
      </c>
      <c r="E1197" s="48" t="e">
        <f>VLOOKUP(A1178,#REF!,282,FALSE)</f>
        <v>#REF!</v>
      </c>
      <c r="F1197" s="48" t="e">
        <f>VLOOKUP(A1178,#REF!,284,FALSE)</f>
        <v>#REF!</v>
      </c>
      <c r="G1197" s="48" t="e">
        <f>VLOOKUP(A1178,#REF!,286,FALSE)</f>
        <v>#REF!</v>
      </c>
      <c r="H1197" s="48" t="e">
        <f>VLOOKUP(A1178,#REF!,288,FALSE)</f>
        <v>#REF!</v>
      </c>
      <c r="I1197" s="48" t="e">
        <f>VLOOKUP(A1178,#REF!,290,FALSE)</f>
        <v>#REF!</v>
      </c>
      <c r="J1197" s="48" t="e">
        <f>VLOOKUP(A1178,#REF!,292,FALSE)</f>
        <v>#REF!</v>
      </c>
      <c r="K1197" s="48" t="e">
        <f>VLOOKUP(A1178,#REF!,294,FALSE)</f>
        <v>#REF!</v>
      </c>
      <c r="L1197" s="48" t="e">
        <f>VLOOKUP(A1178,#REF!,296,FALSE)</f>
        <v>#REF!</v>
      </c>
      <c r="M1197" s="48" t="e">
        <f>VLOOKUP(A1178,#REF!,298,FALSE)</f>
        <v>#REF!</v>
      </c>
      <c r="N1197" s="48" t="e">
        <f>VLOOKUP(A1178,#REF!,300,FALSE)</f>
        <v>#REF!</v>
      </c>
      <c r="O1197" s="48" t="e">
        <f>VLOOKUP(A1178,#REF!,302,FALSE)</f>
        <v>#REF!</v>
      </c>
      <c r="P1197" s="48" t="e">
        <f>VLOOKUP(A1178,#REF!,304,FALSE)</f>
        <v>#REF!</v>
      </c>
      <c r="Q1197" s="48" t="e">
        <f>VLOOKUP(A1178,#REF!,306,FALSE)</f>
        <v>#REF!</v>
      </c>
      <c r="R1197" s="48" t="e">
        <f>VLOOKUP(A1178,#REF!,308,FALSE)</f>
        <v>#REF!</v>
      </c>
      <c r="S1197" s="48" t="e">
        <f>VLOOKUP(A1178,#REF!,310,FALSE)</f>
        <v>#REF!</v>
      </c>
      <c r="T1197" s="48" t="e">
        <f>VLOOKUP(A1178,#REF!,312,FALSE)</f>
        <v>#REF!</v>
      </c>
      <c r="U1197" s="48" t="e">
        <f>VLOOKUP(A1178,#REF!,314,FALSE)</f>
        <v>#REF!</v>
      </c>
      <c r="V1197" s="48" t="e">
        <f>VLOOKUP(A1178,#REF!,316,FALSE)</f>
        <v>#REF!</v>
      </c>
      <c r="W1197" s="48" t="e">
        <f>VLOOKUP(A1178,#REF!,318,FALSE)</f>
        <v>#REF!</v>
      </c>
      <c r="X1197" s="48" t="e">
        <f>VLOOKUP(A1178,#REF!,320,FALSE)</f>
        <v>#REF!</v>
      </c>
      <c r="Y1197" s="48" t="e">
        <f>VLOOKUP(A1178,#REF!,322,FALSE)</f>
        <v>#REF!</v>
      </c>
      <c r="Z1197" s="48" t="e">
        <f>VLOOKUP(A1178,#REF!,324,FALSE)</f>
        <v>#REF!</v>
      </c>
      <c r="AA1197" s="48" t="e">
        <f>VLOOKUP(A1178,#REF!,326,FALSE)</f>
        <v>#REF!</v>
      </c>
      <c r="AB1197" s="48" t="e">
        <f>VLOOKUP(A1178,#REF!,328,FALSE)</f>
        <v>#REF!</v>
      </c>
      <c r="AC1197" s="48" t="e">
        <f>VLOOKUP(A1178,#REF!,330,FALSE)</f>
        <v>#REF!</v>
      </c>
      <c r="AD1197" s="48" t="e">
        <f>VLOOKUP(A1178,#REF!,332,FALSE)</f>
        <v>#REF!</v>
      </c>
      <c r="AE1197" s="48" t="e">
        <f>VLOOKUP(A1178,#REF!,334,FALSE)</f>
        <v>#REF!</v>
      </c>
      <c r="AF1197" s="48" t="e">
        <f>VLOOKUP(A1178,#REF!,336,FALSE)</f>
        <v>#REF!</v>
      </c>
      <c r="AG1197" s="33"/>
    </row>
    <row r="1198" spans="2:64" s="113" customFormat="1" ht="18" customHeight="1">
      <c r="B1198" s="48" t="e">
        <f>VLOOKUP(A1178,#REF!,53,FALSE)</f>
        <v>#REF!</v>
      </c>
      <c r="C1198" s="48" t="e">
        <f>VLOOKUP(A1178,#REF!,54,FALSE)</f>
        <v>#REF!</v>
      </c>
      <c r="D1198" s="48" t="e">
        <f>VLOOKUP(A1178,#REF!,55,FALSE)</f>
        <v>#REF!</v>
      </c>
      <c r="E1198" s="48" t="e">
        <f>VLOOKUP(A1178,#REF!,56,FALSE)</f>
        <v>#REF!</v>
      </c>
      <c r="F1198" s="48" t="e">
        <f>VLOOKUP(A1178,#REF!,57,FALSE)</f>
        <v>#REF!</v>
      </c>
      <c r="G1198" s="48" t="e">
        <f>VLOOKUP(A1178,#REF!,58,FALSE)</f>
        <v>#REF!</v>
      </c>
      <c r="H1198" s="48" t="e">
        <f>VLOOKUP(A1178,#REF!,59,FALSE)</f>
        <v>#REF!</v>
      </c>
      <c r="I1198" s="48" t="e">
        <f>VLOOKUP(A1178,#REF!,60,FALSE)</f>
        <v>#REF!</v>
      </c>
      <c r="J1198" s="48" t="e">
        <f>VLOOKUP(A1178,#REF!,61,FALSE)</f>
        <v>#REF!</v>
      </c>
      <c r="K1198" s="48" t="e">
        <f>VLOOKUP(A1178,#REF!,62,FALSE)</f>
        <v>#REF!</v>
      </c>
      <c r="L1198" s="48" t="e">
        <f>VLOOKUP(A1178,#REF!,63,FALSE)</f>
        <v>#REF!</v>
      </c>
      <c r="M1198" s="48" t="e">
        <f>VLOOKUP(A1178,#REF!,64,FALSE)</f>
        <v>#REF!</v>
      </c>
      <c r="N1198" s="48" t="e">
        <f>VLOOKUP(A1178,#REF!,65,FALSE)</f>
        <v>#REF!</v>
      </c>
      <c r="O1198" s="48" t="e">
        <f>VLOOKUP(A1178,#REF!,66,FALSE)</f>
        <v>#REF!</v>
      </c>
      <c r="P1198" s="48" t="e">
        <f>VLOOKUP(A1178,#REF!,67,FALSE)</f>
        <v>#REF!</v>
      </c>
      <c r="Q1198" s="48" t="e">
        <f>VLOOKUP(A1178,#REF!,68,FALSE)</f>
        <v>#REF!</v>
      </c>
      <c r="R1198" s="48" t="e">
        <f>VLOOKUP(A1178,#REF!,69,FALSE)</f>
        <v>#REF!</v>
      </c>
      <c r="S1198" s="48" t="e">
        <f>VLOOKUP(A1178,#REF!,70,FALSE)</f>
        <v>#REF!</v>
      </c>
      <c r="T1198" s="48" t="e">
        <f>VLOOKUP(A1178,#REF!,71,FALSE)</f>
        <v>#REF!</v>
      </c>
      <c r="U1198" s="48" t="e">
        <f>VLOOKUP(A1178,#REF!,72,FALSE)</f>
        <v>#REF!</v>
      </c>
      <c r="V1198" s="48" t="e">
        <f>VLOOKUP(A1178,#REF!,73,FALSE)</f>
        <v>#REF!</v>
      </c>
      <c r="W1198" s="48" t="e">
        <f>VLOOKUP(A1178,#REF!,74,FALSE)</f>
        <v>#REF!</v>
      </c>
      <c r="X1198" s="48" t="e">
        <f>VLOOKUP(A1178,#REF!,75,FALSE)</f>
        <v>#REF!</v>
      </c>
      <c r="Y1198" s="48" t="e">
        <f>VLOOKUP(A1178,#REF!,76,FALSE)</f>
        <v>#REF!</v>
      </c>
      <c r="Z1198" s="48" t="e">
        <f>VLOOKUP(A1178,#REF!,77,FALSE)</f>
        <v>#REF!</v>
      </c>
      <c r="AA1198" s="48" t="e">
        <f>VLOOKUP(A1178,#REF!,78,FALSE)</f>
        <v>#REF!</v>
      </c>
      <c r="AB1198" s="48" t="e">
        <f>VLOOKUP(A1178,#REF!,79,FALSE)</f>
        <v>#REF!</v>
      </c>
      <c r="AC1198" s="48" t="e">
        <f>VLOOKUP(A1178,#REF!,80,FALSE)</f>
        <v>#REF!</v>
      </c>
      <c r="AD1198" s="48" t="e">
        <f>VLOOKUP(A1178,#REF!,81,FALSE)</f>
        <v>#REF!</v>
      </c>
      <c r="AE1198" s="48" t="e">
        <f>VLOOKUP(A1178,#REF!,82,FALSE)</f>
        <v>#REF!</v>
      </c>
      <c r="AF1198" s="48" t="e">
        <f>VLOOKUP(A1178,#REF!,83,FALSE)</f>
        <v>#REF!</v>
      </c>
      <c r="AG1198" s="114"/>
      <c r="AH1198" s="114"/>
      <c r="AI1198" s="114"/>
      <c r="AJ1198" s="114"/>
      <c r="AK1198" s="114"/>
      <c r="AL1198" s="114"/>
      <c r="AM1198" s="114"/>
      <c r="AN1198" s="114"/>
      <c r="AO1198" s="114"/>
      <c r="AP1198" s="114"/>
      <c r="AQ1198" s="114"/>
      <c r="AR1198" s="114"/>
      <c r="AS1198" s="114"/>
      <c r="AT1198" s="114"/>
      <c r="AU1198" s="114"/>
      <c r="AV1198" s="114"/>
      <c r="AW1198" s="114"/>
      <c r="AX1198" s="114"/>
      <c r="AY1198" s="114"/>
      <c r="AZ1198" s="114"/>
      <c r="BA1198" s="114"/>
      <c r="BB1198" s="114"/>
      <c r="BC1198" s="114"/>
      <c r="BD1198" s="114"/>
      <c r="BE1198" s="114"/>
      <c r="BF1198" s="114"/>
      <c r="BG1198" s="114"/>
      <c r="BH1198" s="114"/>
      <c r="BI1198" s="114"/>
      <c r="BJ1198" s="114"/>
      <c r="BK1198" s="114"/>
      <c r="BL1198" s="114"/>
    </row>
    <row r="1199" spans="2:64" ht="18" customHeight="1">
      <c r="B1199" s="48" t="e">
        <f>VLOOKUP(A1178,#REF!,277,FALSE)</f>
        <v>#REF!</v>
      </c>
      <c r="C1199" s="48" t="e">
        <f>VLOOKUP(A1178,#REF!,279,FALSE)</f>
        <v>#REF!</v>
      </c>
      <c r="D1199" s="48" t="e">
        <f>VLOOKUP(A1178,#REF!,281,FALSE)</f>
        <v>#REF!</v>
      </c>
      <c r="E1199" s="48" t="e">
        <f>VLOOKUP(A1178,#REF!,283,FALSE)</f>
        <v>#REF!</v>
      </c>
      <c r="F1199" s="48" t="e">
        <f>VLOOKUP(A1178,#REF!,285,FALSE)</f>
        <v>#REF!</v>
      </c>
      <c r="G1199" s="48" t="e">
        <f>VLOOKUP(A1178,#REF!,287,FALSE)</f>
        <v>#REF!</v>
      </c>
      <c r="H1199" s="48" t="e">
        <f>VLOOKUP(A1178,#REF!,289,FALSE)</f>
        <v>#REF!</v>
      </c>
      <c r="I1199" s="48" t="e">
        <f>VLOOKUP(A1178,#REF!,291,FALSE)</f>
        <v>#REF!</v>
      </c>
      <c r="J1199" s="48" t="e">
        <f>VLOOKUP(A1178,#REF!,293,FALSE)</f>
        <v>#REF!</v>
      </c>
      <c r="K1199" s="48" t="e">
        <f>VLOOKUP(A1178,#REF!,295,FALSE)</f>
        <v>#REF!</v>
      </c>
      <c r="L1199" s="48" t="e">
        <f>VLOOKUP(A1178,#REF!,297,FALSE)</f>
        <v>#REF!</v>
      </c>
      <c r="M1199" s="48" t="e">
        <f>VLOOKUP(A1178,#REF!,299,FALSE)</f>
        <v>#REF!</v>
      </c>
      <c r="N1199" s="48" t="e">
        <f>VLOOKUP(A1178,#REF!,301,FALSE)</f>
        <v>#REF!</v>
      </c>
      <c r="O1199" s="48" t="e">
        <f>VLOOKUP(A1178,#REF!,303,FALSE)</f>
        <v>#REF!</v>
      </c>
      <c r="P1199" s="48" t="e">
        <f>VLOOKUP(A1178,#REF!,305,FALSE)</f>
        <v>#REF!</v>
      </c>
      <c r="Q1199" s="48" t="e">
        <f>VLOOKUP(A1178,#REF!,307,FALSE)</f>
        <v>#REF!</v>
      </c>
      <c r="R1199" s="48" t="e">
        <f>VLOOKUP(A1178,#REF!,309,FALSE)</f>
        <v>#REF!</v>
      </c>
      <c r="S1199" s="48" t="e">
        <f>VLOOKUP(A1178,#REF!,311,FALSE)</f>
        <v>#REF!</v>
      </c>
      <c r="T1199" s="48" t="e">
        <f>VLOOKUP(A1178,#REF!,313,FALSE)</f>
        <v>#REF!</v>
      </c>
      <c r="U1199" s="48" t="e">
        <f>VLOOKUP(A1178,#REF!,315,FALSE)</f>
        <v>#REF!</v>
      </c>
      <c r="V1199" s="48" t="e">
        <f>VLOOKUP(A1178,#REF!,317,FALSE)</f>
        <v>#REF!</v>
      </c>
      <c r="W1199" s="48" t="e">
        <f>VLOOKUP(A1178,#REF!,319,FALSE)</f>
        <v>#REF!</v>
      </c>
      <c r="X1199" s="48" t="e">
        <f>VLOOKUP(A1178,#REF!,321,FALSE)</f>
        <v>#REF!</v>
      </c>
      <c r="Y1199" s="48" t="e">
        <f>VLOOKUP(A1178,#REF!,323,FALSE)</f>
        <v>#REF!</v>
      </c>
      <c r="Z1199" s="48" t="e">
        <f>VLOOKUP(A1178,#REF!,325,FALSE)</f>
        <v>#REF!</v>
      </c>
      <c r="AA1199" s="48" t="e">
        <f>VLOOKUP(A1178,#REF!,327,FALSE)</f>
        <v>#REF!</v>
      </c>
      <c r="AB1199" s="48" t="e">
        <f>VLOOKUP(A1178,#REF!,329,FALSE)</f>
        <v>#REF!</v>
      </c>
      <c r="AC1199" s="48" t="e">
        <f>VLOOKUP(A1178,#REF!,331,FALSE)</f>
        <v>#REF!</v>
      </c>
      <c r="AD1199" s="48" t="e">
        <f>VLOOKUP(A1178,#REF!,333,FALSE)</f>
        <v>#REF!</v>
      </c>
      <c r="AE1199" s="48" t="e">
        <f>VLOOKUP(A1178,#REF!,335,FALSE)</f>
        <v>#REF!</v>
      </c>
      <c r="AF1199" s="48" t="e">
        <f>VLOOKUP(A1178,#REF!,337,FALSE)</f>
        <v>#REF!</v>
      </c>
      <c r="AG1199" s="33"/>
    </row>
    <row r="1200" spans="2:64" s="140" customFormat="1" ht="18" customHeight="1">
      <c r="B1200" s="980"/>
      <c r="C1200" s="980"/>
      <c r="D1200" s="980"/>
      <c r="E1200" s="980"/>
      <c r="F1200" s="980"/>
      <c r="G1200" s="980"/>
      <c r="H1200" s="980"/>
      <c r="I1200" s="980"/>
      <c r="J1200" s="980"/>
      <c r="K1200" s="980"/>
      <c r="L1200" s="980"/>
      <c r="M1200" s="980"/>
      <c r="N1200" s="980"/>
      <c r="O1200" s="980"/>
      <c r="P1200" s="980"/>
      <c r="Q1200" s="980"/>
      <c r="R1200" s="980"/>
      <c r="S1200" s="980"/>
      <c r="T1200" s="980"/>
      <c r="U1200" s="980"/>
      <c r="V1200" s="980"/>
      <c r="W1200" s="980"/>
      <c r="X1200" s="980"/>
      <c r="Y1200" s="980"/>
      <c r="Z1200" s="980"/>
      <c r="AA1200" s="980"/>
      <c r="AB1200" s="980"/>
      <c r="AC1200" s="980"/>
      <c r="AD1200" s="980"/>
      <c r="AE1200" s="980"/>
      <c r="AF1200" s="980"/>
      <c r="AH1200" s="33"/>
      <c r="AI1200" s="33"/>
      <c r="AJ1200" s="33"/>
      <c r="AK1200" s="33"/>
      <c r="AL1200" s="33"/>
      <c r="AM1200" s="33"/>
      <c r="AN1200" s="33"/>
      <c r="AO1200" s="33"/>
      <c r="AP1200" s="33"/>
      <c r="AQ1200" s="33"/>
      <c r="AR1200" s="33"/>
      <c r="AS1200" s="33"/>
      <c r="AT1200" s="33"/>
      <c r="AU1200" s="33"/>
      <c r="AV1200" s="33"/>
      <c r="AW1200" s="33"/>
      <c r="AX1200" s="33"/>
      <c r="AY1200" s="33"/>
      <c r="AZ1200" s="33"/>
      <c r="BA1200" s="33"/>
      <c r="BB1200" s="33"/>
      <c r="BC1200" s="33"/>
      <c r="BD1200" s="33"/>
      <c r="BE1200" s="33"/>
      <c r="BF1200" s="33"/>
      <c r="BG1200" s="33"/>
      <c r="BH1200" s="33"/>
      <c r="BI1200" s="33"/>
      <c r="BJ1200" s="33"/>
      <c r="BK1200" s="33"/>
      <c r="BL1200" s="33"/>
    </row>
    <row r="1201" spans="1:33" ht="18" customHeight="1">
      <c r="B1201" s="880" t="s">
        <v>826</v>
      </c>
      <c r="C1201" s="880"/>
      <c r="D1201" s="880"/>
      <c r="E1201" s="880"/>
      <c r="F1201" s="880"/>
      <c r="G1201" s="880"/>
      <c r="H1201" s="880"/>
      <c r="I1201" s="880"/>
      <c r="J1201" s="880"/>
      <c r="K1201" s="880"/>
      <c r="L1201" s="880"/>
      <c r="M1201" s="880"/>
      <c r="N1201" s="880"/>
      <c r="O1201" s="880"/>
      <c r="P1201" s="880"/>
      <c r="Q1201" s="880"/>
      <c r="R1201" s="880"/>
      <c r="S1201" s="880"/>
      <c r="T1201" s="880"/>
      <c r="U1201" s="880"/>
      <c r="V1201" s="880"/>
      <c r="W1201" s="880"/>
      <c r="X1201" s="880"/>
      <c r="Y1201" s="880"/>
      <c r="Z1201" s="880"/>
      <c r="AA1201" s="880"/>
      <c r="AB1201" s="880"/>
      <c r="AC1201" s="880"/>
      <c r="AD1201" s="880"/>
      <c r="AE1201" s="880"/>
      <c r="AF1201" s="880"/>
      <c r="AG1201" s="33"/>
    </row>
    <row r="1202" spans="1:33" ht="18" customHeight="1">
      <c r="B1202" s="15" t="s">
        <v>80</v>
      </c>
      <c r="C1202" s="16"/>
      <c r="D1202" s="16"/>
      <c r="E1202" s="16"/>
      <c r="F1202" s="16"/>
      <c r="G1202" s="216"/>
      <c r="H1202" s="201"/>
      <c r="I1202" s="201"/>
      <c r="J1202" s="201"/>
      <c r="K1202" s="202"/>
      <c r="L1202" s="201"/>
      <c r="M1202" s="201"/>
      <c r="N1202" s="201"/>
      <c r="O1202" s="270"/>
      <c r="P1202" s="270"/>
      <c r="Q1202" s="201"/>
      <c r="R1202" s="201"/>
      <c r="S1202" s="201"/>
      <c r="T1202" s="201"/>
      <c r="U1202" s="201"/>
      <c r="V1202" s="201"/>
      <c r="W1202" s="270"/>
      <c r="X1202" s="984" t="str">
        <f>X1177</f>
        <v>វិច្ឆិកា ឆ្នាំ ២០២៣</v>
      </c>
      <c r="Y1202" s="985"/>
      <c r="Z1202" s="985"/>
      <c r="AA1202" s="985"/>
      <c r="AB1202" s="985"/>
      <c r="AC1202" s="985"/>
      <c r="AD1202" s="985"/>
      <c r="AE1202" s="985"/>
      <c r="AF1202" s="986"/>
      <c r="AG1202" s="33"/>
    </row>
    <row r="1203" spans="1:33" ht="18" customHeight="1">
      <c r="A1203" s="140" t="e">
        <f>#REF!</f>
        <v>#REF!</v>
      </c>
      <c r="B1203" s="20" t="s">
        <v>176</v>
      </c>
      <c r="C1203" s="3"/>
      <c r="D1203" s="3"/>
      <c r="E1203" s="3"/>
      <c r="F1203" s="3"/>
      <c r="G1203" s="217"/>
      <c r="H1203" s="271"/>
      <c r="I1203" s="217"/>
      <c r="J1203" s="271"/>
      <c r="K1203" s="991" t="e">
        <f>VLOOKUP(A1203,'Payroll master 总表'!B:AY,3,FALSE)</f>
        <v>#REF!</v>
      </c>
      <c r="L1203" s="992"/>
      <c r="M1203" s="992"/>
      <c r="N1203" s="993"/>
      <c r="O1203" s="272" t="s">
        <v>183</v>
      </c>
      <c r="P1203" s="273"/>
      <c r="Q1203" s="203"/>
      <c r="R1203" s="203"/>
      <c r="S1203" s="203"/>
      <c r="T1203" s="994" t="e">
        <f>#REF!</f>
        <v>#REF!</v>
      </c>
      <c r="U1203" s="994"/>
      <c r="V1203" s="217"/>
      <c r="W1203" s="274"/>
      <c r="X1203" s="275" t="s">
        <v>279</v>
      </c>
      <c r="Y1203" s="203"/>
      <c r="Z1203" s="203"/>
      <c r="AA1203" s="203"/>
      <c r="AB1203" s="227"/>
      <c r="AC1203" s="75"/>
      <c r="AD1203" s="139" t="e">
        <f>VLOOKUP(A1203,'Payroll master 总表'!B:AY,39,FALSE)</f>
        <v>#REF!</v>
      </c>
      <c r="AE1203" s="23" t="s">
        <v>82</v>
      </c>
      <c r="AF1203" s="244"/>
      <c r="AG1203" s="33"/>
    </row>
    <row r="1204" spans="1:33" ht="18" customHeight="1">
      <c r="B1204" s="55" t="s">
        <v>177</v>
      </c>
      <c r="C1204" s="28"/>
      <c r="D1204" s="28"/>
      <c r="E1204" s="28"/>
      <c r="F1204" s="21"/>
      <c r="G1204" s="206"/>
      <c r="H1204" s="206"/>
      <c r="I1204" s="206"/>
      <c r="J1204" s="206"/>
      <c r="K1204" s="995" t="e">
        <f>VLOOKUP(A1203,'Payroll master 总表'!B:AY,1,FALSE)</f>
        <v>#REF!</v>
      </c>
      <c r="L1204" s="996"/>
      <c r="M1204" s="206"/>
      <c r="N1204" s="208"/>
      <c r="O1204" s="276" t="s">
        <v>184</v>
      </c>
      <c r="P1204" s="273"/>
      <c r="Q1204" s="218"/>
      <c r="R1204" s="218"/>
      <c r="S1204" s="218"/>
      <c r="U1204" s="222" t="e">
        <f>VLOOKUP(A1203,'Payroll master 总表'!B:AY,15,FALSE)</f>
        <v>#REF!</v>
      </c>
      <c r="V1204" s="222"/>
      <c r="W1204" s="208"/>
      <c r="X1204" s="278" t="s">
        <v>187</v>
      </c>
      <c r="Y1204" s="218"/>
      <c r="Z1204" s="218"/>
      <c r="AA1204" s="218"/>
      <c r="AB1204" s="209"/>
      <c r="AC1204" s="26"/>
      <c r="AD1204" s="139" t="e">
        <f>VLOOKUP(A1203,'Payroll master 总表'!B:AY,35,FALSE)</f>
        <v>#REF!</v>
      </c>
      <c r="AE1204" s="23" t="s">
        <v>82</v>
      </c>
      <c r="AF1204" s="103"/>
      <c r="AG1204" s="33"/>
    </row>
    <row r="1205" spans="1:33" ht="18" customHeight="1">
      <c r="B1205" s="24" t="s">
        <v>178</v>
      </c>
      <c r="C1205" s="22"/>
      <c r="D1205" s="25"/>
      <c r="E1205" s="21"/>
      <c r="F1205" s="21"/>
      <c r="G1205" s="206"/>
      <c r="H1205" s="206"/>
      <c r="I1205" s="206"/>
      <c r="J1205" s="206"/>
      <c r="K1205" s="995" t="e">
        <f>VLOOKUP(A1203,'Payroll master 总表'!B:AY,5,FALSE)</f>
        <v>#REF!</v>
      </c>
      <c r="L1205" s="996"/>
      <c r="M1205" s="206"/>
      <c r="N1205" s="208"/>
      <c r="O1205" s="205" t="s">
        <v>198</v>
      </c>
      <c r="P1205" s="273"/>
      <c r="Q1205" s="218"/>
      <c r="R1205" s="218"/>
      <c r="S1205" s="218"/>
      <c r="T1205" s="206"/>
      <c r="U1205" s="1005" t="e">
        <f>VLOOKUP(A1203,'Payroll master 总表'!B:AY,8,FALSE)</f>
        <v>#REF!</v>
      </c>
      <c r="V1205" s="1005"/>
      <c r="W1205" s="1006"/>
      <c r="X1205" s="278" t="s">
        <v>185</v>
      </c>
      <c r="Y1205" s="218"/>
      <c r="Z1205" s="218"/>
      <c r="AA1205" s="218"/>
      <c r="AB1205" s="209"/>
      <c r="AC1205" s="26"/>
      <c r="AD1205" s="139" t="e">
        <f>VLOOKUP(A1203,'Payroll master 总表'!B:AY,34,FALSE)</f>
        <v>#REF!</v>
      </c>
      <c r="AE1205" s="23" t="s">
        <v>82</v>
      </c>
      <c r="AF1205" s="103"/>
      <c r="AG1205" s="33"/>
    </row>
    <row r="1206" spans="1:33" ht="18" customHeight="1">
      <c r="B1206" s="58"/>
      <c r="C1206" s="28"/>
      <c r="D1206" s="28"/>
      <c r="E1206" s="28"/>
      <c r="F1206" s="28"/>
      <c r="G1206" s="206"/>
      <c r="H1206" s="206"/>
      <c r="I1206" s="206"/>
      <c r="J1206" s="206"/>
      <c r="K1206" s="280"/>
      <c r="L1206" s="281" t="s">
        <v>76</v>
      </c>
      <c r="M1206" s="206"/>
      <c r="N1206" s="208"/>
      <c r="O1206" s="278" t="s">
        <v>199</v>
      </c>
      <c r="P1206" s="273"/>
      <c r="Q1206" s="218"/>
      <c r="R1206" s="218"/>
      <c r="S1206" s="218"/>
      <c r="T1206" s="218"/>
      <c r="U1206" s="218"/>
      <c r="V1206" s="218"/>
      <c r="W1206" s="230"/>
      <c r="X1206" s="278" t="s">
        <v>753</v>
      </c>
      <c r="Y1206" s="218"/>
      <c r="Z1206" s="218"/>
      <c r="AA1206" s="218"/>
      <c r="AB1206" s="209"/>
      <c r="AC1206" s="26"/>
      <c r="AD1206" s="139" t="e">
        <f>VLOOKUP(A1203,'Payroll master 总表'!B:AY,33,FALSE)</f>
        <v>#REF!</v>
      </c>
      <c r="AE1206" s="23" t="s">
        <v>82</v>
      </c>
      <c r="AF1206" s="103"/>
      <c r="AG1206" s="33"/>
    </row>
    <row r="1207" spans="1:33" ht="18" customHeight="1">
      <c r="B1207" s="54" t="s">
        <v>196</v>
      </c>
      <c r="C1207" s="28"/>
      <c r="D1207" s="28"/>
      <c r="E1207" s="28"/>
      <c r="F1207" s="28"/>
      <c r="G1207" s="206"/>
      <c r="H1207" s="206"/>
      <c r="I1207" s="206"/>
      <c r="J1207" s="206"/>
      <c r="K1207" s="280"/>
      <c r="L1207" s="282" t="e">
        <f>VLOOKUP(A1203,'Payroll master 总表'!B:AY,18,FALSE)</f>
        <v>#REF!</v>
      </c>
      <c r="M1207" s="206"/>
      <c r="N1207" s="208"/>
      <c r="O1207" s="283"/>
      <c r="P1207" s="273"/>
      <c r="Q1207" s="223"/>
      <c r="R1207" s="987" t="e">
        <f>U1204/26*L1207</f>
        <v>#REF!</v>
      </c>
      <c r="S1207" s="987"/>
      <c r="T1207" s="284" t="s">
        <v>82</v>
      </c>
      <c r="U1207" s="223"/>
      <c r="V1207" s="223"/>
      <c r="W1207" s="285"/>
      <c r="X1207" s="278" t="s">
        <v>186</v>
      </c>
      <c r="Y1207" s="218"/>
      <c r="Z1207" s="218"/>
      <c r="AA1207" s="218"/>
      <c r="AB1207" s="209"/>
      <c r="AC1207" s="26"/>
      <c r="AD1207" s="139" t="e">
        <f>VLOOKUP(A1203,'Payroll master 总表'!B:AY,37,FALSE)+'Payroll master 总表'!AM56</f>
        <v>#REF!</v>
      </c>
      <c r="AE1207" s="23" t="s">
        <v>82</v>
      </c>
      <c r="AF1207" s="103"/>
      <c r="AG1207" s="33"/>
    </row>
    <row r="1208" spans="1:33" ht="18" customHeight="1">
      <c r="B1208" s="27" t="s">
        <v>528</v>
      </c>
      <c r="C1208" s="28"/>
      <c r="D1208" s="28"/>
      <c r="E1208" s="28"/>
      <c r="F1208" s="28"/>
      <c r="G1208" s="206"/>
      <c r="H1208" s="206"/>
      <c r="I1208" s="206"/>
      <c r="J1208" s="206"/>
      <c r="K1208" s="280"/>
      <c r="L1208" s="282" t="e">
        <f>VLOOKUP(A1203,'Payroll master 总表'!B:AY,21,FALSE)</f>
        <v>#REF!</v>
      </c>
      <c r="M1208" s="206"/>
      <c r="N1208" s="208"/>
      <c r="O1208" s="283"/>
      <c r="P1208" s="273"/>
      <c r="Q1208" s="223"/>
      <c r="R1208" s="987" t="e">
        <f>VLOOKUP(A1203,'Payroll master 总表'!B:AY,29,FALSE)</f>
        <v>#REF!</v>
      </c>
      <c r="S1208" s="987"/>
      <c r="T1208" s="284" t="s">
        <v>82</v>
      </c>
      <c r="U1208" s="223"/>
      <c r="V1208" s="223"/>
      <c r="W1208" s="285"/>
      <c r="X1208" s="278" t="s">
        <v>455</v>
      </c>
      <c r="Y1208" s="218"/>
      <c r="Z1208" s="218"/>
      <c r="AA1208" s="218"/>
      <c r="AB1208" s="209"/>
      <c r="AC1208" s="26"/>
      <c r="AD1208" s="139" t="e">
        <f>VLOOKUP(A1203,'Payroll master 总表'!B:AY,32,FALSE)</f>
        <v>#REF!</v>
      </c>
      <c r="AE1208" s="23" t="s">
        <v>82</v>
      </c>
      <c r="AF1208" s="103"/>
      <c r="AG1208" s="33"/>
    </row>
    <row r="1209" spans="1:33" ht="18" customHeight="1">
      <c r="B1209" s="58" t="s">
        <v>534</v>
      </c>
      <c r="C1209" s="28"/>
      <c r="D1209" s="28"/>
      <c r="E1209" s="28"/>
      <c r="F1209" s="28"/>
      <c r="G1209" s="206"/>
      <c r="H1209" s="206"/>
      <c r="I1209" s="206"/>
      <c r="J1209" s="206"/>
      <c r="K1209" s="280"/>
      <c r="L1209" s="282" t="e">
        <f>VLOOKUP(A1203,'Payroll master 总表'!B:AY,20,FALSE)</f>
        <v>#REF!</v>
      </c>
      <c r="M1209" s="206"/>
      <c r="N1209" s="208"/>
      <c r="O1209" s="283"/>
      <c r="P1209" s="273"/>
      <c r="Q1209" s="223"/>
      <c r="R1209" s="987" t="e">
        <f>VLOOKUP(A1203,'Payroll master 总表'!B:AY,27,FALSE)</f>
        <v>#REF!</v>
      </c>
      <c r="S1209" s="987"/>
      <c r="T1209" s="284" t="s">
        <v>82</v>
      </c>
      <c r="U1209" s="223"/>
      <c r="V1209" s="223"/>
      <c r="W1209" s="285"/>
      <c r="X1209" s="278" t="s">
        <v>189</v>
      </c>
      <c r="Y1209" s="218"/>
      <c r="Z1209" s="218"/>
      <c r="AA1209" s="218"/>
      <c r="AB1209" s="209"/>
      <c r="AC1209" s="26"/>
      <c r="AD1209" s="139" t="e">
        <f>VLOOKUP(A1203,'Payroll master 总表'!B:AY,31,FALSE)</f>
        <v>#REF!</v>
      </c>
      <c r="AE1209" s="23" t="s">
        <v>82</v>
      </c>
      <c r="AF1209" s="103"/>
      <c r="AG1209" s="33"/>
    </row>
    <row r="1210" spans="1:33" ht="18" customHeight="1">
      <c r="B1210" s="58" t="s">
        <v>195</v>
      </c>
      <c r="C1210" s="28"/>
      <c r="D1210" s="28"/>
      <c r="E1210" s="28"/>
      <c r="F1210" s="28"/>
      <c r="G1210" s="206"/>
      <c r="H1210" s="206"/>
      <c r="I1210" s="206"/>
      <c r="J1210" s="206"/>
      <c r="K1210" s="280"/>
      <c r="L1210" s="282" t="e">
        <f>VLOOKUP(A1203,'Payroll master 总表'!B:AY,17,FALSE)</f>
        <v>#REF!</v>
      </c>
      <c r="M1210" s="206"/>
      <c r="N1210" s="208"/>
      <c r="O1210" s="283"/>
      <c r="P1210" s="273"/>
      <c r="Q1210" s="223"/>
      <c r="R1210" s="987" t="e">
        <f>U1204/26*L1210</f>
        <v>#REF!</v>
      </c>
      <c r="S1210" s="987"/>
      <c r="T1210" s="284" t="s">
        <v>82</v>
      </c>
      <c r="U1210" s="223"/>
      <c r="V1210" s="223"/>
      <c r="W1210" s="285"/>
      <c r="X1210" s="278" t="s">
        <v>188</v>
      </c>
      <c r="Y1210" s="218"/>
      <c r="Z1210" s="218"/>
      <c r="AA1210" s="218"/>
      <c r="AB1210" s="209"/>
      <c r="AC1210" s="26"/>
      <c r="AD1210" s="139" t="e">
        <f>VLOOKUP(A1203,'Payroll master 总表'!B:AY,36,FALSE)</f>
        <v>#REF!</v>
      </c>
      <c r="AE1210" s="23" t="s">
        <v>82</v>
      </c>
      <c r="AF1210" s="103"/>
      <c r="AG1210" s="33"/>
    </row>
    <row r="1211" spans="1:33" ht="18" customHeight="1">
      <c r="B1211" s="27" t="s">
        <v>179</v>
      </c>
      <c r="C1211" s="28"/>
      <c r="D1211" s="28"/>
      <c r="E1211" s="28"/>
      <c r="F1211" s="28"/>
      <c r="G1211" s="218"/>
      <c r="H1211" s="218"/>
      <c r="I1211" s="218"/>
      <c r="J1211" s="206"/>
      <c r="K1211" s="280"/>
      <c r="L1211" s="286"/>
      <c r="M1211" s="206"/>
      <c r="N1211" s="208"/>
      <c r="O1211" s="283"/>
      <c r="P1211" s="273"/>
      <c r="Q1211" s="223"/>
      <c r="R1211" s="987" t="e">
        <f>SUM(R1207:S1210)</f>
        <v>#REF!</v>
      </c>
      <c r="S1211" s="987"/>
      <c r="T1211" s="284" t="s">
        <v>82</v>
      </c>
      <c r="U1211" s="223"/>
      <c r="V1211" s="223"/>
      <c r="W1211" s="285"/>
      <c r="X1211" s="278" t="s">
        <v>190</v>
      </c>
      <c r="Y1211" s="218"/>
      <c r="Z1211" s="218"/>
      <c r="AA1211" s="218"/>
      <c r="AB1211" s="209"/>
      <c r="AC1211" s="988" t="e">
        <f>R1211+R1213+R1214+R1215+AD1203+AD1204+AD1205+AD1206+AD1207+AD1208+AD1209+AD1210</f>
        <v>#REF!</v>
      </c>
      <c r="AD1211" s="989"/>
      <c r="AF1211" s="103"/>
      <c r="AG1211" s="33"/>
    </row>
    <row r="1212" spans="1:33" ht="18" customHeight="1">
      <c r="B1212" s="58" t="s">
        <v>197</v>
      </c>
      <c r="C1212" s="28"/>
      <c r="D1212" s="28"/>
      <c r="E1212" s="28"/>
      <c r="F1212" s="28"/>
      <c r="G1212" s="206"/>
      <c r="H1212" s="206"/>
      <c r="I1212" s="206"/>
      <c r="J1212" s="206"/>
      <c r="K1212" s="280"/>
      <c r="L1212" s="287" t="s">
        <v>77</v>
      </c>
      <c r="M1212" s="288"/>
      <c r="N1212" s="211"/>
      <c r="O1212" s="278" t="s">
        <v>199</v>
      </c>
      <c r="P1212" s="210"/>
      <c r="Q1212" s="210"/>
      <c r="R1212" s="210"/>
      <c r="S1212" s="210"/>
      <c r="T1212" s="210"/>
      <c r="U1212" s="210"/>
      <c r="V1212" s="210"/>
      <c r="W1212" s="289"/>
      <c r="X1212" s="278" t="s">
        <v>433</v>
      </c>
      <c r="Y1212" s="218"/>
      <c r="Z1212" s="230"/>
      <c r="AA1212" s="290"/>
      <c r="AB1212" s="228"/>
      <c r="AC1212" s="135" t="e">
        <f>VLOOKUP(A1203,'Payroll master 总表'!B:AY,45,FALSE)</f>
        <v>#REF!</v>
      </c>
      <c r="AE1212" s="61"/>
      <c r="AF1212" s="245"/>
      <c r="AG1212" s="33"/>
    </row>
    <row r="1213" spans="1:33" ht="18" customHeight="1">
      <c r="B1213" s="58" t="s">
        <v>180</v>
      </c>
      <c r="C1213" s="28"/>
      <c r="D1213" s="28"/>
      <c r="E1213" s="28"/>
      <c r="F1213" s="28"/>
      <c r="G1213" s="206"/>
      <c r="H1213" s="206"/>
      <c r="I1213" s="206"/>
      <c r="J1213" s="206"/>
      <c r="K1213" s="280"/>
      <c r="L1213" s="282" t="e">
        <f>VLOOKUP(A1203,'Payroll master 总表'!B:AY,19,FALSE)</f>
        <v>#REF!</v>
      </c>
      <c r="M1213" s="206"/>
      <c r="N1213" s="208"/>
      <c r="O1213" s="283"/>
      <c r="P1213" s="273"/>
      <c r="Q1213" s="224"/>
      <c r="R1213" s="990" t="e">
        <f>VLOOKUP(A1203,'Payroll master 总表'!B:AY,26,FALSE)</f>
        <v>#REF!</v>
      </c>
      <c r="S1213" s="990"/>
      <c r="T1213" s="224" t="s">
        <v>82</v>
      </c>
      <c r="U1213" s="224"/>
      <c r="V1213" s="224"/>
      <c r="W1213" s="228"/>
      <c r="X1213" s="278" t="s">
        <v>861</v>
      </c>
      <c r="Y1213" s="218"/>
      <c r="Z1213" s="230"/>
      <c r="AB1213" s="224"/>
      <c r="AD1213" s="57"/>
      <c r="AE1213" s="999" t="e">
        <f>VLOOKUP(A1203,'Payroll master 总表'!B:AY,42,FALSE)</f>
        <v>#REF!</v>
      </c>
      <c r="AF1213" s="1000"/>
      <c r="AG1213" s="33"/>
    </row>
    <row r="1214" spans="1:33" ht="18" customHeight="1">
      <c r="B1214" s="58" t="s">
        <v>181</v>
      </c>
      <c r="C1214" s="28"/>
      <c r="D1214" s="28"/>
      <c r="E1214" s="28"/>
      <c r="F1214" s="28"/>
      <c r="G1214" s="206"/>
      <c r="H1214" s="206"/>
      <c r="I1214" s="206"/>
      <c r="J1214" s="206"/>
      <c r="K1214" s="280"/>
      <c r="L1214" s="282" t="e">
        <f>VLOOKUP(A1203,'Payroll master 总表'!B:AY,22,FALSE)</f>
        <v>#REF!</v>
      </c>
      <c r="M1214" s="206"/>
      <c r="N1214" s="208"/>
      <c r="O1214" s="283"/>
      <c r="P1214" s="273"/>
      <c r="Q1214" s="224"/>
      <c r="R1214" s="990" t="e">
        <f>VLOOKUP(A1203,'Payroll master 总表'!B:AY,28,FALSE)</f>
        <v>#REF!</v>
      </c>
      <c r="S1214" s="990"/>
      <c r="T1214" s="224" t="s">
        <v>82</v>
      </c>
      <c r="U1214" s="224"/>
      <c r="V1214" s="224"/>
      <c r="W1214" s="228"/>
      <c r="X1214" s="291" t="s">
        <v>244</v>
      </c>
      <c r="Y1214" s="218"/>
      <c r="Z1214" s="218"/>
      <c r="AA1214" s="230"/>
      <c r="AB1214" s="229"/>
      <c r="AC1214" s="76"/>
      <c r="AD1214" s="57" t="e">
        <f>VLOOKUP(A1203,'Payroll master 总表'!B:AY,44,FALSE)</f>
        <v>#REF!</v>
      </c>
      <c r="AE1214" s="541"/>
      <c r="AF1214" s="542"/>
      <c r="AG1214" s="33"/>
    </row>
    <row r="1215" spans="1:33" ht="18" customHeight="1">
      <c r="B1215" s="59" t="s">
        <v>182</v>
      </c>
      <c r="C1215" s="56"/>
      <c r="D1215" s="56"/>
      <c r="E1215" s="56"/>
      <c r="F1215" s="56"/>
      <c r="G1215" s="219"/>
      <c r="H1215" s="219"/>
      <c r="I1215" s="219"/>
      <c r="J1215" s="219"/>
      <c r="K1215" s="292"/>
      <c r="L1215" s="293" t="e">
        <f>VLOOKUP(A1203,'Payroll master 总表'!B:AY,23,FALSE)</f>
        <v>#REF!</v>
      </c>
      <c r="M1215" s="219"/>
      <c r="N1215" s="212"/>
      <c r="O1215" s="294"/>
      <c r="P1215" s="295"/>
      <c r="Q1215" s="225"/>
      <c r="R1215" s="981" t="e">
        <f>VLOOKUP(A1203,'Payroll master 总表'!B:AY,30,FALSE)</f>
        <v>#REF!</v>
      </c>
      <c r="S1215" s="981"/>
      <c r="T1215" s="225" t="s">
        <v>82</v>
      </c>
      <c r="U1215" s="225"/>
      <c r="V1215" s="225"/>
      <c r="W1215" s="225"/>
      <c r="X1215" s="278" t="s">
        <v>194</v>
      </c>
      <c r="Y1215" s="218"/>
      <c r="Z1215" s="218"/>
      <c r="AA1215" s="218"/>
      <c r="AB1215" s="230"/>
      <c r="AC1215" s="26"/>
      <c r="AD1215" s="57" t="e">
        <f>AE1213+AD1214</f>
        <v>#REF!</v>
      </c>
      <c r="AE1215" s="49"/>
      <c r="AF1215" s="73"/>
      <c r="AG1215" s="33"/>
    </row>
    <row r="1216" spans="1:33" ht="18" customHeight="1">
      <c r="B1216" s="29"/>
      <c r="C1216" s="30"/>
      <c r="D1216" s="31"/>
      <c r="E1216" s="30"/>
      <c r="F1216" s="32"/>
      <c r="G1216" s="220"/>
      <c r="H1216" s="220"/>
      <c r="I1216" s="220"/>
      <c r="J1216" s="220"/>
      <c r="S1216" s="220"/>
      <c r="T1216" s="220"/>
      <c r="U1216" s="220"/>
      <c r="X1216" s="297" t="s">
        <v>191</v>
      </c>
      <c r="Y1216" s="218"/>
      <c r="Z1216" s="218"/>
      <c r="AA1216" s="218"/>
      <c r="AB1216" s="230"/>
      <c r="AC1216" s="982" t="e">
        <f>ROUND((AC1211-AD1215-AC1212),1)</f>
        <v>#REF!</v>
      </c>
      <c r="AD1216" s="983"/>
      <c r="AE1216" s="49"/>
      <c r="AF1216" s="73"/>
      <c r="AG1216" s="33"/>
    </row>
    <row r="1217" spans="1:64" ht="18" customHeight="1">
      <c r="B1217" s="35" t="s">
        <v>78</v>
      </c>
      <c r="C1217" s="36"/>
      <c r="D1217" s="36"/>
      <c r="E1217" s="36"/>
      <c r="F1217" s="36"/>
      <c r="G1217" s="221"/>
      <c r="H1217" s="221"/>
      <c r="I1217" s="220"/>
      <c r="J1217" s="220"/>
      <c r="S1217" s="220"/>
      <c r="T1217" s="220"/>
      <c r="U1217" s="220"/>
      <c r="X1217" s="298" t="s">
        <v>432</v>
      </c>
      <c r="Y1217" s="299"/>
      <c r="Z1217" s="280"/>
      <c r="AA1217" s="206"/>
      <c r="AB1217" s="231"/>
      <c r="AC1217" s="63" t="e">
        <f>INT(AC1216)</f>
        <v>#REF!</v>
      </c>
      <c r="AE1217" s="62"/>
      <c r="AF1217" s="80"/>
      <c r="AG1217" s="33"/>
    </row>
    <row r="1218" spans="1:64" ht="18" customHeight="1">
      <c r="B1218" s="37"/>
      <c r="C1218" s="38"/>
      <c r="D1218" s="39"/>
      <c r="E1218" s="38"/>
      <c r="F1218" s="38"/>
      <c r="G1218" s="202"/>
      <c r="H1218" s="202"/>
      <c r="I1218" s="220"/>
      <c r="J1218" s="220"/>
      <c r="S1218" s="220"/>
      <c r="T1218" s="220"/>
      <c r="U1218" s="220"/>
      <c r="X1218" s="300" t="s">
        <v>192</v>
      </c>
      <c r="Y1218" s="301"/>
      <c r="Z1218" s="302"/>
      <c r="AA1218" s="219"/>
      <c r="AB1218" s="232"/>
      <c r="AC1218" s="77" t="e">
        <f>ROUND((MOD(AC1216,1)*4000),-2)</f>
        <v>#REF!</v>
      </c>
      <c r="AD1218" s="45"/>
      <c r="AE1218" s="45"/>
      <c r="AF1218" s="81"/>
      <c r="AG1218" s="33"/>
    </row>
    <row r="1219" spans="1:64" ht="18" customHeight="1">
      <c r="B1219" s="29"/>
      <c r="C1219" s="30"/>
      <c r="D1219" s="31"/>
      <c r="E1219" s="30"/>
      <c r="F1219" s="30"/>
      <c r="G1219" s="220"/>
      <c r="H1219" s="220"/>
      <c r="I1219" s="220"/>
      <c r="J1219" s="220"/>
      <c r="S1219" s="220"/>
      <c r="T1219" s="220"/>
      <c r="U1219" s="220"/>
      <c r="Y1219" s="221"/>
      <c r="Z1219" s="303"/>
      <c r="AB1219" s="233"/>
      <c r="AD1219" s="82"/>
      <c r="AE1219" s="82"/>
      <c r="AF1219" s="84"/>
      <c r="AG1219" s="33"/>
    </row>
    <row r="1220" spans="1:64" ht="18" customHeight="1">
      <c r="B1220" s="40" t="s">
        <v>79</v>
      </c>
      <c r="C1220" s="41"/>
      <c r="D1220" s="41"/>
      <c r="E1220" s="41"/>
      <c r="AF1220" s="101"/>
      <c r="AG1220" s="33"/>
    </row>
    <row r="1221" spans="1:64" s="10" customFormat="1" ht="18" customHeight="1">
      <c r="B1221" s="237">
        <v>1</v>
      </c>
      <c r="C1221" s="236">
        <v>2</v>
      </c>
      <c r="D1221" s="236">
        <v>3</v>
      </c>
      <c r="E1221" s="236">
        <v>4</v>
      </c>
      <c r="F1221" s="670">
        <v>5</v>
      </c>
      <c r="G1221" s="669">
        <v>6</v>
      </c>
      <c r="H1221" s="237">
        <v>7</v>
      </c>
      <c r="I1221" s="237">
        <v>8</v>
      </c>
      <c r="J1221" s="670">
        <v>9</v>
      </c>
      <c r="K1221" s="236">
        <v>10</v>
      </c>
      <c r="L1221" s="236">
        <v>11</v>
      </c>
      <c r="M1221" s="670">
        <v>12</v>
      </c>
      <c r="N1221" s="669">
        <v>13</v>
      </c>
      <c r="O1221" s="236">
        <v>14</v>
      </c>
      <c r="P1221" s="237">
        <v>15</v>
      </c>
      <c r="Q1221" s="236">
        <v>16</v>
      </c>
      <c r="R1221" s="236">
        <v>17</v>
      </c>
      <c r="S1221" s="236">
        <v>18</v>
      </c>
      <c r="T1221" s="670">
        <v>19</v>
      </c>
      <c r="U1221" s="669">
        <v>20</v>
      </c>
      <c r="V1221" s="236">
        <v>21</v>
      </c>
      <c r="W1221" s="237">
        <v>22</v>
      </c>
      <c r="X1221" s="236">
        <v>23</v>
      </c>
      <c r="Y1221" s="237">
        <v>24</v>
      </c>
      <c r="Z1221" s="236">
        <v>25</v>
      </c>
      <c r="AA1221" s="670">
        <v>26</v>
      </c>
      <c r="AB1221" s="697">
        <v>27</v>
      </c>
      <c r="AC1221" s="670">
        <v>28</v>
      </c>
      <c r="AD1221" s="237">
        <v>29</v>
      </c>
      <c r="AE1221" s="236">
        <v>30</v>
      </c>
      <c r="AF1221" s="236">
        <v>31</v>
      </c>
      <c r="AG1221" s="11"/>
      <c r="AH1221" s="11"/>
      <c r="AI1221" s="11"/>
      <c r="AJ1221" s="11"/>
      <c r="AK1221" s="11"/>
      <c r="AL1221" s="11"/>
      <c r="AM1221" s="11"/>
      <c r="AN1221" s="11"/>
      <c r="AO1221" s="11"/>
      <c r="AP1221" s="11"/>
      <c r="AQ1221" s="11"/>
      <c r="AR1221" s="11"/>
      <c r="AS1221" s="11"/>
      <c r="AT1221" s="11"/>
      <c r="AU1221" s="11"/>
      <c r="AV1221" s="11"/>
      <c r="AW1221" s="11"/>
      <c r="AX1221" s="11"/>
      <c r="AY1221" s="11"/>
      <c r="AZ1221" s="11"/>
      <c r="BA1221" s="11"/>
      <c r="BB1221" s="11"/>
      <c r="BC1221" s="11"/>
      <c r="BD1221" s="11"/>
      <c r="BE1221" s="11"/>
      <c r="BF1221" s="11"/>
      <c r="BG1221" s="11"/>
      <c r="BH1221" s="11"/>
      <c r="BI1221" s="11"/>
      <c r="BJ1221" s="11"/>
      <c r="BK1221" s="11"/>
      <c r="BL1221" s="11"/>
    </row>
    <row r="1222" spans="1:64" ht="18" customHeight="1">
      <c r="B1222" s="48" t="e">
        <f>VLOOKUP(A1203,#REF!,276,FALSE)</f>
        <v>#REF!</v>
      </c>
      <c r="C1222" s="48" t="e">
        <f>VLOOKUP(A1203,#REF!,278,FALSE)</f>
        <v>#REF!</v>
      </c>
      <c r="D1222" s="48" t="e">
        <f>VLOOKUP(A1203,#REF!,280,FALSE)</f>
        <v>#REF!</v>
      </c>
      <c r="E1222" s="48" t="e">
        <f>VLOOKUP(A1203,#REF!,282,FALSE)</f>
        <v>#REF!</v>
      </c>
      <c r="F1222" s="48" t="e">
        <f>VLOOKUP(A1203,#REF!,284,FALSE)</f>
        <v>#REF!</v>
      </c>
      <c r="G1222" s="48" t="e">
        <f>VLOOKUP(A1203,#REF!,286,FALSE)</f>
        <v>#REF!</v>
      </c>
      <c r="H1222" s="48" t="e">
        <f>VLOOKUP(A1203,#REF!,288,FALSE)</f>
        <v>#REF!</v>
      </c>
      <c r="I1222" s="48" t="e">
        <f>VLOOKUP(A1203,#REF!,290,FALSE)</f>
        <v>#REF!</v>
      </c>
      <c r="J1222" s="48" t="e">
        <f>VLOOKUP(A1203,#REF!,292,FALSE)</f>
        <v>#REF!</v>
      </c>
      <c r="K1222" s="48" t="e">
        <f>VLOOKUP(A1203,#REF!,294,FALSE)</f>
        <v>#REF!</v>
      </c>
      <c r="L1222" s="48" t="e">
        <f>VLOOKUP(A1203,#REF!,296,FALSE)</f>
        <v>#REF!</v>
      </c>
      <c r="M1222" s="48" t="e">
        <f>VLOOKUP(A1203,#REF!,298,FALSE)</f>
        <v>#REF!</v>
      </c>
      <c r="N1222" s="48" t="e">
        <f>VLOOKUP(A1203,#REF!,300,FALSE)</f>
        <v>#REF!</v>
      </c>
      <c r="O1222" s="48" t="e">
        <f>VLOOKUP(A1203,#REF!,302,FALSE)</f>
        <v>#REF!</v>
      </c>
      <c r="P1222" s="48" t="e">
        <f>VLOOKUP(A1203,#REF!,304,FALSE)</f>
        <v>#REF!</v>
      </c>
      <c r="Q1222" s="48" t="e">
        <f>VLOOKUP(A1203,#REF!,306,FALSE)</f>
        <v>#REF!</v>
      </c>
      <c r="R1222" s="48" t="e">
        <f>VLOOKUP(A1203,#REF!,308,FALSE)</f>
        <v>#REF!</v>
      </c>
      <c r="S1222" s="48" t="e">
        <f>VLOOKUP(A1203,#REF!,310,FALSE)</f>
        <v>#REF!</v>
      </c>
      <c r="T1222" s="48" t="e">
        <f>VLOOKUP(A1203,#REF!,312,FALSE)</f>
        <v>#REF!</v>
      </c>
      <c r="U1222" s="48" t="e">
        <f>VLOOKUP(A1203,#REF!,314,FALSE)</f>
        <v>#REF!</v>
      </c>
      <c r="V1222" s="48" t="e">
        <f>VLOOKUP(A1203,#REF!,316,FALSE)</f>
        <v>#REF!</v>
      </c>
      <c r="W1222" s="48" t="e">
        <f>VLOOKUP(A1203,#REF!,318,FALSE)</f>
        <v>#REF!</v>
      </c>
      <c r="X1222" s="48" t="e">
        <f>VLOOKUP(A1203,#REF!,320,FALSE)</f>
        <v>#REF!</v>
      </c>
      <c r="Y1222" s="48" t="e">
        <f>VLOOKUP(A1203,#REF!,322,FALSE)</f>
        <v>#REF!</v>
      </c>
      <c r="Z1222" s="48" t="e">
        <f>VLOOKUP(A1203,#REF!,324,FALSE)</f>
        <v>#REF!</v>
      </c>
      <c r="AA1222" s="48" t="e">
        <f>VLOOKUP(A1203,#REF!,326,FALSE)</f>
        <v>#REF!</v>
      </c>
      <c r="AB1222" s="48" t="e">
        <f>VLOOKUP(A1203,#REF!,328,FALSE)</f>
        <v>#REF!</v>
      </c>
      <c r="AC1222" s="48" t="e">
        <f>VLOOKUP(A1203,#REF!,330,FALSE)</f>
        <v>#REF!</v>
      </c>
      <c r="AD1222" s="48" t="e">
        <f>VLOOKUP(A1203,#REF!,332,FALSE)</f>
        <v>#REF!</v>
      </c>
      <c r="AE1222" s="48" t="e">
        <f>VLOOKUP(A1203,#REF!,334,FALSE)</f>
        <v>#REF!</v>
      </c>
      <c r="AF1222" s="48" t="e">
        <f>VLOOKUP(A1203,#REF!,336,FALSE)</f>
        <v>#REF!</v>
      </c>
      <c r="AG1222" s="33"/>
    </row>
    <row r="1223" spans="1:64" s="113" customFormat="1" ht="18" customHeight="1">
      <c r="B1223" s="48" t="e">
        <f>VLOOKUP(A1203,#REF!,53,FALSE)</f>
        <v>#REF!</v>
      </c>
      <c r="C1223" s="48" t="e">
        <f>VLOOKUP(A1203,#REF!,54,FALSE)</f>
        <v>#REF!</v>
      </c>
      <c r="D1223" s="48" t="e">
        <f>VLOOKUP(A1203,#REF!,55,FALSE)</f>
        <v>#REF!</v>
      </c>
      <c r="E1223" s="48" t="e">
        <f>VLOOKUP(A1203,#REF!,56,FALSE)</f>
        <v>#REF!</v>
      </c>
      <c r="F1223" s="48" t="e">
        <f>VLOOKUP(A1203,#REF!,57,FALSE)</f>
        <v>#REF!</v>
      </c>
      <c r="G1223" s="48" t="e">
        <f>VLOOKUP(A1203,#REF!,58,FALSE)</f>
        <v>#REF!</v>
      </c>
      <c r="H1223" s="48" t="e">
        <f>VLOOKUP(A1203,#REF!,59,FALSE)</f>
        <v>#REF!</v>
      </c>
      <c r="I1223" s="48" t="e">
        <f>VLOOKUP(A1203,#REF!,60,FALSE)</f>
        <v>#REF!</v>
      </c>
      <c r="J1223" s="48" t="e">
        <f>VLOOKUP(A1203,#REF!,61,FALSE)</f>
        <v>#REF!</v>
      </c>
      <c r="K1223" s="48" t="e">
        <f>VLOOKUP(A1203,#REF!,62,FALSE)</f>
        <v>#REF!</v>
      </c>
      <c r="L1223" s="48" t="e">
        <f>VLOOKUP(A1203,#REF!,63,FALSE)</f>
        <v>#REF!</v>
      </c>
      <c r="M1223" s="48" t="e">
        <f>VLOOKUP(A1203,#REF!,64,FALSE)</f>
        <v>#REF!</v>
      </c>
      <c r="N1223" s="48" t="e">
        <f>VLOOKUP(A1203,#REF!,65,FALSE)</f>
        <v>#REF!</v>
      </c>
      <c r="O1223" s="48" t="e">
        <f>VLOOKUP(A1203,#REF!,66,FALSE)</f>
        <v>#REF!</v>
      </c>
      <c r="P1223" s="48" t="e">
        <f>VLOOKUP(A1203,#REF!,67,FALSE)</f>
        <v>#REF!</v>
      </c>
      <c r="Q1223" s="48" t="e">
        <f>VLOOKUP(A1203,#REF!,68,FALSE)</f>
        <v>#REF!</v>
      </c>
      <c r="R1223" s="48" t="e">
        <f>VLOOKUP(A1203,#REF!,69,FALSE)</f>
        <v>#REF!</v>
      </c>
      <c r="S1223" s="48" t="e">
        <f>VLOOKUP(A1203,#REF!,70,FALSE)</f>
        <v>#REF!</v>
      </c>
      <c r="T1223" s="48" t="e">
        <f>VLOOKUP(A1203,#REF!,71,FALSE)</f>
        <v>#REF!</v>
      </c>
      <c r="U1223" s="48" t="e">
        <f>VLOOKUP(A1203,#REF!,72,FALSE)</f>
        <v>#REF!</v>
      </c>
      <c r="V1223" s="48" t="e">
        <f>VLOOKUP(A1203,#REF!,73,FALSE)</f>
        <v>#REF!</v>
      </c>
      <c r="W1223" s="48" t="e">
        <f>VLOOKUP(A1203,#REF!,74,FALSE)</f>
        <v>#REF!</v>
      </c>
      <c r="X1223" s="48" t="e">
        <f>VLOOKUP(A1203,#REF!,75,FALSE)</f>
        <v>#REF!</v>
      </c>
      <c r="Y1223" s="48" t="e">
        <f>VLOOKUP(A1203,#REF!,76,FALSE)</f>
        <v>#REF!</v>
      </c>
      <c r="Z1223" s="48" t="e">
        <f>VLOOKUP(A1203,#REF!,77,FALSE)</f>
        <v>#REF!</v>
      </c>
      <c r="AA1223" s="48" t="e">
        <f>VLOOKUP(A1203,#REF!,78,FALSE)</f>
        <v>#REF!</v>
      </c>
      <c r="AB1223" s="48" t="e">
        <f>VLOOKUP(A1203,#REF!,79,FALSE)</f>
        <v>#REF!</v>
      </c>
      <c r="AC1223" s="48" t="e">
        <f>VLOOKUP(A1203,#REF!,80,FALSE)</f>
        <v>#REF!</v>
      </c>
      <c r="AD1223" s="48" t="e">
        <f>VLOOKUP(A1203,#REF!,81,FALSE)</f>
        <v>#REF!</v>
      </c>
      <c r="AE1223" s="48" t="e">
        <f>VLOOKUP(A1203,#REF!,82,FALSE)</f>
        <v>#REF!</v>
      </c>
      <c r="AF1223" s="48" t="e">
        <f>VLOOKUP(A1203,#REF!,83,FALSE)</f>
        <v>#REF!</v>
      </c>
      <c r="AG1223" s="114"/>
      <c r="AH1223" s="114"/>
      <c r="AI1223" s="114"/>
      <c r="AJ1223" s="114"/>
      <c r="AK1223" s="114"/>
      <c r="AL1223" s="114"/>
      <c r="AM1223" s="114"/>
      <c r="AN1223" s="114"/>
      <c r="AO1223" s="114"/>
      <c r="AP1223" s="114"/>
      <c r="AQ1223" s="114"/>
      <c r="AR1223" s="114"/>
      <c r="AS1223" s="114"/>
      <c r="AT1223" s="114"/>
      <c r="AU1223" s="114"/>
      <c r="AV1223" s="114"/>
      <c r="AW1223" s="114"/>
      <c r="AX1223" s="114"/>
      <c r="AY1223" s="114"/>
      <c r="AZ1223" s="114"/>
      <c r="BA1223" s="114"/>
      <c r="BB1223" s="114"/>
      <c r="BC1223" s="114"/>
      <c r="BD1223" s="114"/>
      <c r="BE1223" s="114"/>
      <c r="BF1223" s="114"/>
      <c r="BG1223" s="114"/>
      <c r="BH1223" s="114"/>
      <c r="BI1223" s="114"/>
      <c r="BJ1223" s="114"/>
      <c r="BK1223" s="114"/>
      <c r="BL1223" s="114"/>
    </row>
    <row r="1224" spans="1:64" ht="18" customHeight="1">
      <c r="B1224" s="48" t="e">
        <f>VLOOKUP(A1203,#REF!,277,FALSE)</f>
        <v>#REF!</v>
      </c>
      <c r="C1224" s="48" t="e">
        <f>VLOOKUP(A1203,#REF!,279,FALSE)</f>
        <v>#REF!</v>
      </c>
      <c r="D1224" s="48" t="e">
        <f>VLOOKUP(A1203,#REF!,281,FALSE)</f>
        <v>#REF!</v>
      </c>
      <c r="E1224" s="48" t="e">
        <f>VLOOKUP(A1203,#REF!,283,FALSE)</f>
        <v>#REF!</v>
      </c>
      <c r="F1224" s="48" t="e">
        <f>VLOOKUP(A1203,#REF!,285,FALSE)</f>
        <v>#REF!</v>
      </c>
      <c r="G1224" s="48" t="e">
        <f>VLOOKUP(A1203,#REF!,287,FALSE)</f>
        <v>#REF!</v>
      </c>
      <c r="H1224" s="48" t="e">
        <f>VLOOKUP(A1203,#REF!,289,FALSE)</f>
        <v>#REF!</v>
      </c>
      <c r="I1224" s="48" t="e">
        <f>VLOOKUP(A1203,#REF!,291,FALSE)</f>
        <v>#REF!</v>
      </c>
      <c r="J1224" s="48" t="e">
        <f>VLOOKUP(A1203,#REF!,293,FALSE)</f>
        <v>#REF!</v>
      </c>
      <c r="K1224" s="48" t="e">
        <f>VLOOKUP(A1203,#REF!,295,FALSE)</f>
        <v>#REF!</v>
      </c>
      <c r="L1224" s="48" t="e">
        <f>VLOOKUP(A1203,#REF!,297,FALSE)</f>
        <v>#REF!</v>
      </c>
      <c r="M1224" s="48" t="e">
        <f>VLOOKUP(A1203,#REF!,299,FALSE)</f>
        <v>#REF!</v>
      </c>
      <c r="N1224" s="48" t="e">
        <f>VLOOKUP(A1203,#REF!,301,FALSE)</f>
        <v>#REF!</v>
      </c>
      <c r="O1224" s="48" t="e">
        <f>VLOOKUP(A1203,#REF!,303,FALSE)</f>
        <v>#REF!</v>
      </c>
      <c r="P1224" s="48" t="e">
        <f>VLOOKUP(A1203,#REF!,305,FALSE)</f>
        <v>#REF!</v>
      </c>
      <c r="Q1224" s="48" t="e">
        <f>VLOOKUP(A1203,#REF!,307,FALSE)</f>
        <v>#REF!</v>
      </c>
      <c r="R1224" s="48" t="e">
        <f>VLOOKUP(A1203,#REF!,309,FALSE)</f>
        <v>#REF!</v>
      </c>
      <c r="S1224" s="48" t="e">
        <f>VLOOKUP(A1203,#REF!,311,FALSE)</f>
        <v>#REF!</v>
      </c>
      <c r="T1224" s="48" t="e">
        <f>VLOOKUP(A1203,#REF!,313,FALSE)</f>
        <v>#REF!</v>
      </c>
      <c r="U1224" s="48" t="e">
        <f>VLOOKUP(A1203,#REF!,315,FALSE)</f>
        <v>#REF!</v>
      </c>
      <c r="V1224" s="48" t="e">
        <f>VLOOKUP(A1203,#REF!,317,FALSE)</f>
        <v>#REF!</v>
      </c>
      <c r="W1224" s="48" t="e">
        <f>VLOOKUP(A1203,#REF!,319,FALSE)</f>
        <v>#REF!</v>
      </c>
      <c r="X1224" s="48" t="e">
        <f>VLOOKUP(A1203,#REF!,321,FALSE)</f>
        <v>#REF!</v>
      </c>
      <c r="Y1224" s="48" t="e">
        <f>VLOOKUP(A1203,#REF!,323,FALSE)</f>
        <v>#REF!</v>
      </c>
      <c r="Z1224" s="48" t="e">
        <f>VLOOKUP(A1203,#REF!,325,FALSE)</f>
        <v>#REF!</v>
      </c>
      <c r="AA1224" s="48" t="e">
        <f>VLOOKUP(A1203,#REF!,327,FALSE)</f>
        <v>#REF!</v>
      </c>
      <c r="AB1224" s="48" t="e">
        <f>VLOOKUP(A1203,#REF!,329,FALSE)</f>
        <v>#REF!</v>
      </c>
      <c r="AC1224" s="48" t="e">
        <f>VLOOKUP(A1203,#REF!,331,FALSE)</f>
        <v>#REF!</v>
      </c>
      <c r="AD1224" s="48" t="e">
        <f>VLOOKUP(A1203,#REF!,333,FALSE)</f>
        <v>#REF!</v>
      </c>
      <c r="AE1224" s="48" t="e">
        <f>VLOOKUP(A1203,#REF!,335,FALSE)</f>
        <v>#REF!</v>
      </c>
      <c r="AF1224" s="48" t="e">
        <f>VLOOKUP(A1203,#REF!,337,FALSE)</f>
        <v>#REF!</v>
      </c>
      <c r="AG1224" s="33"/>
    </row>
    <row r="1225" spans="1:64" s="140" customFormat="1" ht="18" customHeight="1">
      <c r="B1225" s="980"/>
      <c r="C1225" s="980"/>
      <c r="D1225" s="980"/>
      <c r="E1225" s="980"/>
      <c r="F1225" s="980"/>
      <c r="G1225" s="980"/>
      <c r="H1225" s="980"/>
      <c r="I1225" s="980"/>
      <c r="J1225" s="980"/>
      <c r="K1225" s="980"/>
      <c r="L1225" s="980"/>
      <c r="M1225" s="980"/>
      <c r="N1225" s="980"/>
      <c r="O1225" s="980"/>
      <c r="P1225" s="980"/>
      <c r="Q1225" s="980"/>
      <c r="R1225" s="980"/>
      <c r="S1225" s="980"/>
      <c r="T1225" s="980"/>
      <c r="U1225" s="980"/>
      <c r="V1225" s="980"/>
      <c r="W1225" s="980"/>
      <c r="X1225" s="980"/>
      <c r="Y1225" s="980"/>
      <c r="Z1225" s="980"/>
      <c r="AA1225" s="980"/>
      <c r="AB1225" s="980"/>
      <c r="AC1225" s="980"/>
      <c r="AD1225" s="980"/>
      <c r="AE1225" s="980"/>
      <c r="AF1225" s="980"/>
      <c r="AH1225" s="33"/>
      <c r="AI1225" s="33"/>
      <c r="AJ1225" s="33"/>
      <c r="AK1225" s="33"/>
      <c r="AL1225" s="33"/>
      <c r="AM1225" s="33"/>
      <c r="AN1225" s="33"/>
      <c r="AO1225" s="33"/>
      <c r="AP1225" s="33"/>
      <c r="AQ1225" s="33"/>
      <c r="AR1225" s="33"/>
      <c r="AS1225" s="33"/>
      <c r="AT1225" s="33"/>
      <c r="AU1225" s="33"/>
      <c r="AV1225" s="33"/>
      <c r="AW1225" s="33"/>
      <c r="AX1225" s="33"/>
      <c r="AY1225" s="33"/>
      <c r="AZ1225" s="33"/>
      <c r="BA1225" s="33"/>
      <c r="BB1225" s="33"/>
      <c r="BC1225" s="33"/>
      <c r="BD1225" s="33"/>
      <c r="BE1225" s="33"/>
      <c r="BF1225" s="33"/>
      <c r="BG1225" s="33"/>
      <c r="BH1225" s="33"/>
      <c r="BI1225" s="33"/>
      <c r="BJ1225" s="33"/>
      <c r="BK1225" s="33"/>
      <c r="BL1225" s="33"/>
    </row>
    <row r="1226" spans="1:64" ht="18" customHeight="1">
      <c r="B1226" s="880" t="s">
        <v>826</v>
      </c>
      <c r="C1226" s="880"/>
      <c r="D1226" s="880"/>
      <c r="E1226" s="880"/>
      <c r="F1226" s="880"/>
      <c r="G1226" s="880"/>
      <c r="H1226" s="880"/>
      <c r="I1226" s="880"/>
      <c r="J1226" s="880"/>
      <c r="K1226" s="880"/>
      <c r="L1226" s="880"/>
      <c r="M1226" s="880"/>
      <c r="N1226" s="880"/>
      <c r="O1226" s="880"/>
      <c r="P1226" s="880"/>
      <c r="Q1226" s="880"/>
      <c r="R1226" s="880"/>
      <c r="S1226" s="880"/>
      <c r="T1226" s="880"/>
      <c r="U1226" s="880"/>
      <c r="V1226" s="880"/>
      <c r="W1226" s="880"/>
      <c r="X1226" s="880"/>
      <c r="Y1226" s="880"/>
      <c r="Z1226" s="880"/>
      <c r="AA1226" s="880"/>
      <c r="AB1226" s="880"/>
      <c r="AC1226" s="880"/>
      <c r="AD1226" s="880"/>
      <c r="AE1226" s="880"/>
      <c r="AF1226" s="880"/>
      <c r="AG1226" s="33"/>
    </row>
    <row r="1227" spans="1:64" ht="18" customHeight="1">
      <c r="B1227" s="15" t="s">
        <v>80</v>
      </c>
      <c r="C1227" s="16"/>
      <c r="D1227" s="16"/>
      <c r="E1227" s="16"/>
      <c r="F1227" s="16"/>
      <c r="G1227" s="216"/>
      <c r="H1227" s="201"/>
      <c r="I1227" s="201"/>
      <c r="J1227" s="201"/>
      <c r="K1227" s="202"/>
      <c r="L1227" s="201"/>
      <c r="M1227" s="201"/>
      <c r="N1227" s="201"/>
      <c r="O1227" s="270"/>
      <c r="P1227" s="270"/>
      <c r="Q1227" s="201"/>
      <c r="R1227" s="201"/>
      <c r="S1227" s="201"/>
      <c r="T1227" s="201"/>
      <c r="U1227" s="201"/>
      <c r="V1227" s="201"/>
      <c r="W1227" s="270"/>
      <c r="X1227" s="984" t="str">
        <f>X1202</f>
        <v>វិច្ឆិកា ឆ្នាំ ២០២៣</v>
      </c>
      <c r="Y1227" s="985"/>
      <c r="Z1227" s="985"/>
      <c r="AA1227" s="985"/>
      <c r="AB1227" s="985"/>
      <c r="AC1227" s="985"/>
      <c r="AD1227" s="985"/>
      <c r="AE1227" s="985"/>
      <c r="AF1227" s="986"/>
      <c r="AG1227" s="33"/>
    </row>
    <row r="1228" spans="1:64" ht="18" customHeight="1">
      <c r="A1228" s="140" t="e">
        <f>#REF!</f>
        <v>#REF!</v>
      </c>
      <c r="B1228" s="20" t="s">
        <v>176</v>
      </c>
      <c r="C1228" s="3"/>
      <c r="D1228" s="3"/>
      <c r="E1228" s="3"/>
      <c r="F1228" s="3"/>
      <c r="G1228" s="217"/>
      <c r="H1228" s="271"/>
      <c r="I1228" s="217"/>
      <c r="J1228" s="271"/>
      <c r="K1228" s="991" t="e">
        <f>VLOOKUP(A1228,'Payroll master 总表'!B:AY,3,FALSE)</f>
        <v>#REF!</v>
      </c>
      <c r="L1228" s="992"/>
      <c r="M1228" s="992"/>
      <c r="N1228" s="993"/>
      <c r="O1228" s="272" t="s">
        <v>183</v>
      </c>
      <c r="P1228" s="273"/>
      <c r="Q1228" s="203"/>
      <c r="R1228" s="203"/>
      <c r="S1228" s="203"/>
      <c r="T1228" s="994" t="e">
        <f>#REF!</f>
        <v>#REF!</v>
      </c>
      <c r="U1228" s="994"/>
      <c r="V1228" s="217"/>
      <c r="W1228" s="274"/>
      <c r="X1228" s="275" t="s">
        <v>279</v>
      </c>
      <c r="Y1228" s="203"/>
      <c r="Z1228" s="203"/>
      <c r="AA1228" s="203"/>
      <c r="AB1228" s="227"/>
      <c r="AC1228" s="75"/>
      <c r="AD1228" s="139" t="e">
        <f>VLOOKUP(A1228,'Payroll master 总表'!B:AY,39,FALSE)</f>
        <v>#REF!</v>
      </c>
      <c r="AE1228" s="23" t="s">
        <v>82</v>
      </c>
      <c r="AF1228" s="244"/>
      <c r="AG1228" s="33"/>
    </row>
    <row r="1229" spans="1:64" ht="18" customHeight="1">
      <c r="B1229" s="55" t="s">
        <v>177</v>
      </c>
      <c r="C1229" s="28"/>
      <c r="D1229" s="28"/>
      <c r="E1229" s="28"/>
      <c r="F1229" s="21"/>
      <c r="G1229" s="206"/>
      <c r="H1229" s="206"/>
      <c r="I1229" s="206"/>
      <c r="J1229" s="206"/>
      <c r="K1229" s="995" t="e">
        <f>VLOOKUP(A1228,'Payroll master 总表'!B:AY,1,FALSE)</f>
        <v>#REF!</v>
      </c>
      <c r="L1229" s="996"/>
      <c r="M1229" s="206"/>
      <c r="N1229" s="208"/>
      <c r="O1229" s="276" t="s">
        <v>184</v>
      </c>
      <c r="P1229" s="273"/>
      <c r="Q1229" s="218"/>
      <c r="R1229" s="218"/>
      <c r="S1229" s="218"/>
      <c r="U1229" s="222" t="e">
        <f>VLOOKUP(A1228,'Payroll master 总表'!B:AY,15,FALSE)</f>
        <v>#REF!</v>
      </c>
      <c r="V1229" s="222"/>
      <c r="W1229" s="208"/>
      <c r="X1229" s="278" t="s">
        <v>187</v>
      </c>
      <c r="Y1229" s="218"/>
      <c r="Z1229" s="218"/>
      <c r="AA1229" s="218"/>
      <c r="AB1229" s="209"/>
      <c r="AC1229" s="26"/>
      <c r="AD1229" s="139" t="e">
        <f>VLOOKUP(A1228,'Payroll master 总表'!B:AY,35,FALSE)</f>
        <v>#REF!</v>
      </c>
      <c r="AE1229" s="23" t="s">
        <v>82</v>
      </c>
      <c r="AF1229" s="103"/>
      <c r="AG1229" s="33"/>
    </row>
    <row r="1230" spans="1:64" ht="18" customHeight="1">
      <c r="B1230" s="24" t="s">
        <v>178</v>
      </c>
      <c r="C1230" s="22"/>
      <c r="D1230" s="25"/>
      <c r="E1230" s="21"/>
      <c r="F1230" s="21"/>
      <c r="G1230" s="206"/>
      <c r="H1230" s="206"/>
      <c r="I1230" s="206"/>
      <c r="J1230" s="206"/>
      <c r="K1230" s="995" t="e">
        <f>VLOOKUP(A1228,'Payroll master 总表'!B:AY,5,FALSE)</f>
        <v>#REF!</v>
      </c>
      <c r="L1230" s="996"/>
      <c r="M1230" s="206"/>
      <c r="N1230" s="208"/>
      <c r="O1230" s="205" t="s">
        <v>198</v>
      </c>
      <c r="P1230" s="273"/>
      <c r="Q1230" s="218"/>
      <c r="R1230" s="218"/>
      <c r="S1230" s="218"/>
      <c r="T1230" s="206"/>
      <c r="U1230" s="997" t="e">
        <f>VLOOKUP(A1228,'Payroll master 总表'!B:AY,8,FALSE)</f>
        <v>#REF!</v>
      </c>
      <c r="V1230" s="997"/>
      <c r="W1230" s="998"/>
      <c r="X1230" s="278" t="s">
        <v>185</v>
      </c>
      <c r="Y1230" s="218"/>
      <c r="Z1230" s="218"/>
      <c r="AA1230" s="218"/>
      <c r="AB1230" s="209"/>
      <c r="AC1230" s="26"/>
      <c r="AD1230" s="139" t="e">
        <f>VLOOKUP(A1228,'Payroll master 总表'!B:AY,34,FALSE)</f>
        <v>#REF!</v>
      </c>
      <c r="AE1230" s="23" t="s">
        <v>82</v>
      </c>
      <c r="AF1230" s="103"/>
      <c r="AG1230" s="33"/>
    </row>
    <row r="1231" spans="1:64" ht="18" customHeight="1">
      <c r="B1231" s="58"/>
      <c r="C1231" s="28"/>
      <c r="D1231" s="28"/>
      <c r="E1231" s="28"/>
      <c r="F1231" s="28"/>
      <c r="G1231" s="206"/>
      <c r="H1231" s="206"/>
      <c r="I1231" s="206"/>
      <c r="J1231" s="206"/>
      <c r="K1231" s="280"/>
      <c r="L1231" s="281" t="s">
        <v>76</v>
      </c>
      <c r="M1231" s="206"/>
      <c r="N1231" s="208"/>
      <c r="O1231" s="278" t="s">
        <v>199</v>
      </c>
      <c r="P1231" s="273"/>
      <c r="Q1231" s="218"/>
      <c r="R1231" s="218"/>
      <c r="S1231" s="218"/>
      <c r="T1231" s="218"/>
      <c r="U1231" s="218"/>
      <c r="V1231" s="218"/>
      <c r="W1231" s="230"/>
      <c r="X1231" s="278" t="s">
        <v>753</v>
      </c>
      <c r="Y1231" s="218"/>
      <c r="Z1231" s="218"/>
      <c r="AA1231" s="218"/>
      <c r="AB1231" s="209"/>
      <c r="AC1231" s="26"/>
      <c r="AD1231" s="139" t="e">
        <f>VLOOKUP(A1228,'Payroll master 总表'!B:AY,33,FALSE)</f>
        <v>#REF!</v>
      </c>
      <c r="AE1231" s="23" t="s">
        <v>82</v>
      </c>
      <c r="AF1231" s="103"/>
      <c r="AG1231" s="33"/>
    </row>
    <row r="1232" spans="1:64" ht="18" customHeight="1">
      <c r="B1232" s="54" t="s">
        <v>196</v>
      </c>
      <c r="C1232" s="28"/>
      <c r="D1232" s="28"/>
      <c r="E1232" s="28"/>
      <c r="F1232" s="28"/>
      <c r="G1232" s="206"/>
      <c r="H1232" s="206"/>
      <c r="I1232" s="206"/>
      <c r="J1232" s="206"/>
      <c r="K1232" s="280"/>
      <c r="L1232" s="282" t="e">
        <f>VLOOKUP(A1228,'Payroll master 总表'!B:AY,18,FALSE)</f>
        <v>#REF!</v>
      </c>
      <c r="M1232" s="206"/>
      <c r="N1232" s="208"/>
      <c r="O1232" s="283"/>
      <c r="P1232" s="273"/>
      <c r="Q1232" s="223"/>
      <c r="R1232" s="987" t="e">
        <f>U1229/26*L1232</f>
        <v>#REF!</v>
      </c>
      <c r="S1232" s="987"/>
      <c r="T1232" s="284" t="s">
        <v>82</v>
      </c>
      <c r="U1232" s="223"/>
      <c r="V1232" s="223"/>
      <c r="W1232" s="285"/>
      <c r="X1232" s="278" t="s">
        <v>186</v>
      </c>
      <c r="Y1232" s="218"/>
      <c r="Z1232" s="218"/>
      <c r="AA1232" s="218"/>
      <c r="AB1232" s="209"/>
      <c r="AC1232" s="26"/>
      <c r="AD1232" s="139" t="e">
        <f>VLOOKUP(A1228,'Payroll master 总表'!B:AY,37,FALSE)+'Payroll master 总表'!AM57</f>
        <v>#REF!</v>
      </c>
      <c r="AE1232" s="23" t="s">
        <v>82</v>
      </c>
      <c r="AF1232" s="103"/>
      <c r="AG1232" s="33"/>
    </row>
    <row r="1233" spans="2:64" ht="18" customHeight="1">
      <c r="B1233" s="27" t="s">
        <v>528</v>
      </c>
      <c r="C1233" s="28"/>
      <c r="D1233" s="28"/>
      <c r="E1233" s="28"/>
      <c r="F1233" s="28"/>
      <c r="G1233" s="206"/>
      <c r="H1233" s="206"/>
      <c r="I1233" s="206"/>
      <c r="J1233" s="206"/>
      <c r="K1233" s="280"/>
      <c r="L1233" s="282" t="e">
        <f>VLOOKUP(A1228,'Payroll master 总表'!B:AY,21,FALSE)</f>
        <v>#REF!</v>
      </c>
      <c r="M1233" s="206"/>
      <c r="N1233" s="208"/>
      <c r="O1233" s="283"/>
      <c r="P1233" s="273"/>
      <c r="Q1233" s="223"/>
      <c r="R1233" s="987" t="e">
        <f>VLOOKUP(A1228,'Payroll master 总表'!B:AY,29,FALSE)</f>
        <v>#REF!</v>
      </c>
      <c r="S1233" s="987"/>
      <c r="T1233" s="284" t="s">
        <v>82</v>
      </c>
      <c r="U1233" s="223"/>
      <c r="V1233" s="223"/>
      <c r="W1233" s="285"/>
      <c r="X1233" s="278" t="s">
        <v>455</v>
      </c>
      <c r="Y1233" s="218"/>
      <c r="Z1233" s="218"/>
      <c r="AA1233" s="218"/>
      <c r="AB1233" s="209"/>
      <c r="AC1233" s="26"/>
      <c r="AD1233" s="139" t="e">
        <f>VLOOKUP(A1228,'Payroll master 总表'!B:AY,32,FALSE)</f>
        <v>#REF!</v>
      </c>
      <c r="AE1233" s="23" t="s">
        <v>82</v>
      </c>
      <c r="AF1233" s="103"/>
      <c r="AG1233" s="33"/>
    </row>
    <row r="1234" spans="2:64" ht="18" customHeight="1">
      <c r="B1234" s="58" t="s">
        <v>534</v>
      </c>
      <c r="C1234" s="28"/>
      <c r="D1234" s="28"/>
      <c r="E1234" s="28"/>
      <c r="F1234" s="28"/>
      <c r="G1234" s="206"/>
      <c r="H1234" s="206"/>
      <c r="I1234" s="206"/>
      <c r="J1234" s="206"/>
      <c r="K1234" s="280"/>
      <c r="L1234" s="282" t="e">
        <f>VLOOKUP(A1228,'Payroll master 总表'!B:AY,20,FALSE)</f>
        <v>#REF!</v>
      </c>
      <c r="M1234" s="206"/>
      <c r="N1234" s="208"/>
      <c r="O1234" s="283"/>
      <c r="P1234" s="273"/>
      <c r="Q1234" s="223"/>
      <c r="R1234" s="987" t="e">
        <f>VLOOKUP(A1228,'Payroll master 总表'!B:AY,27,FALSE)</f>
        <v>#REF!</v>
      </c>
      <c r="S1234" s="987"/>
      <c r="T1234" s="284" t="s">
        <v>82</v>
      </c>
      <c r="U1234" s="223"/>
      <c r="V1234" s="223"/>
      <c r="W1234" s="285"/>
      <c r="X1234" s="278" t="s">
        <v>189</v>
      </c>
      <c r="Y1234" s="218"/>
      <c r="Z1234" s="218"/>
      <c r="AA1234" s="218"/>
      <c r="AB1234" s="209"/>
      <c r="AC1234" s="26"/>
      <c r="AD1234" s="139" t="e">
        <f>VLOOKUP(A1228,'Payroll master 总表'!B:AY,31,FALSE)</f>
        <v>#REF!</v>
      </c>
      <c r="AE1234" s="23" t="s">
        <v>82</v>
      </c>
      <c r="AF1234" s="103"/>
      <c r="AG1234" s="33"/>
    </row>
    <row r="1235" spans="2:64" ht="18" customHeight="1">
      <c r="B1235" s="58" t="s">
        <v>195</v>
      </c>
      <c r="C1235" s="28"/>
      <c r="D1235" s="28"/>
      <c r="E1235" s="28"/>
      <c r="F1235" s="28"/>
      <c r="G1235" s="206"/>
      <c r="H1235" s="206"/>
      <c r="I1235" s="206"/>
      <c r="J1235" s="206"/>
      <c r="K1235" s="280"/>
      <c r="L1235" s="282" t="e">
        <f>VLOOKUP(A1228,'Payroll master 总表'!B:AY,17,FALSE)</f>
        <v>#REF!</v>
      </c>
      <c r="M1235" s="206"/>
      <c r="N1235" s="208"/>
      <c r="O1235" s="283"/>
      <c r="P1235" s="273"/>
      <c r="Q1235" s="223"/>
      <c r="R1235" s="987" t="e">
        <f>U1229/26*L1235</f>
        <v>#REF!</v>
      </c>
      <c r="S1235" s="987"/>
      <c r="T1235" s="284" t="s">
        <v>82</v>
      </c>
      <c r="U1235" s="223"/>
      <c r="V1235" s="223"/>
      <c r="W1235" s="285"/>
      <c r="X1235" s="278" t="s">
        <v>188</v>
      </c>
      <c r="Y1235" s="218"/>
      <c r="Z1235" s="218"/>
      <c r="AA1235" s="218"/>
      <c r="AB1235" s="209"/>
      <c r="AC1235" s="26"/>
      <c r="AD1235" s="139" t="e">
        <f>VLOOKUP(A1228,'Payroll master 总表'!B:AY,36,FALSE)</f>
        <v>#REF!</v>
      </c>
      <c r="AE1235" s="23" t="s">
        <v>82</v>
      </c>
      <c r="AF1235" s="103"/>
      <c r="AG1235" s="33"/>
    </row>
    <row r="1236" spans="2:64" ht="18" customHeight="1">
      <c r="B1236" s="27" t="s">
        <v>179</v>
      </c>
      <c r="C1236" s="28"/>
      <c r="D1236" s="28"/>
      <c r="E1236" s="28"/>
      <c r="F1236" s="28"/>
      <c r="G1236" s="218"/>
      <c r="H1236" s="218"/>
      <c r="I1236" s="218"/>
      <c r="J1236" s="206"/>
      <c r="K1236" s="280"/>
      <c r="L1236" s="286"/>
      <c r="M1236" s="206"/>
      <c r="N1236" s="208"/>
      <c r="O1236" s="283"/>
      <c r="P1236" s="273"/>
      <c r="Q1236" s="223"/>
      <c r="R1236" s="987" t="e">
        <f>SUM(R1232:S1235)</f>
        <v>#REF!</v>
      </c>
      <c r="S1236" s="987"/>
      <c r="T1236" s="284" t="s">
        <v>82</v>
      </c>
      <c r="U1236" s="223"/>
      <c r="V1236" s="223"/>
      <c r="W1236" s="285"/>
      <c r="X1236" s="278" t="s">
        <v>190</v>
      </c>
      <c r="Y1236" s="218"/>
      <c r="Z1236" s="218"/>
      <c r="AA1236" s="218"/>
      <c r="AB1236" s="209"/>
      <c r="AC1236" s="988" t="e">
        <f>R1236+R1238+R1239+R1240+AD1228+AD1229+AD1230+AD1231+AD1232+AD1233+AD1234+AD1235</f>
        <v>#REF!</v>
      </c>
      <c r="AD1236" s="989"/>
      <c r="AF1236" s="103"/>
      <c r="AG1236" s="33"/>
    </row>
    <row r="1237" spans="2:64" ht="18" customHeight="1">
      <c r="B1237" s="58" t="s">
        <v>197</v>
      </c>
      <c r="C1237" s="28"/>
      <c r="D1237" s="28"/>
      <c r="E1237" s="28"/>
      <c r="F1237" s="28"/>
      <c r="G1237" s="206"/>
      <c r="H1237" s="206"/>
      <c r="I1237" s="206"/>
      <c r="J1237" s="206"/>
      <c r="K1237" s="280"/>
      <c r="L1237" s="287" t="s">
        <v>77</v>
      </c>
      <c r="M1237" s="288"/>
      <c r="N1237" s="211"/>
      <c r="O1237" s="278" t="s">
        <v>199</v>
      </c>
      <c r="P1237" s="210"/>
      <c r="Q1237" s="210"/>
      <c r="R1237" s="210"/>
      <c r="S1237" s="210"/>
      <c r="T1237" s="210"/>
      <c r="U1237" s="210"/>
      <c r="V1237" s="210"/>
      <c r="W1237" s="289"/>
      <c r="X1237" s="278" t="s">
        <v>433</v>
      </c>
      <c r="Y1237" s="218"/>
      <c r="Z1237" s="230"/>
      <c r="AA1237" s="290"/>
      <c r="AB1237" s="228"/>
      <c r="AC1237" s="135" t="e">
        <f>VLOOKUP(A1228,'Payroll master 总表'!B:AY,45,FALSE)</f>
        <v>#REF!</v>
      </c>
      <c r="AE1237" s="61"/>
      <c r="AF1237" s="245"/>
      <c r="AG1237" s="33"/>
    </row>
    <row r="1238" spans="2:64" ht="18" customHeight="1">
      <c r="B1238" s="58" t="s">
        <v>180</v>
      </c>
      <c r="C1238" s="28"/>
      <c r="D1238" s="28"/>
      <c r="E1238" s="28"/>
      <c r="F1238" s="28"/>
      <c r="G1238" s="206"/>
      <c r="H1238" s="206"/>
      <c r="I1238" s="206"/>
      <c r="J1238" s="206"/>
      <c r="K1238" s="280"/>
      <c r="L1238" s="282" t="e">
        <f>VLOOKUP(A1228,'Payroll master 总表'!B:AY,19,FALSE)</f>
        <v>#REF!</v>
      </c>
      <c r="M1238" s="206"/>
      <c r="N1238" s="208"/>
      <c r="O1238" s="283"/>
      <c r="P1238" s="273"/>
      <c r="Q1238" s="224"/>
      <c r="R1238" s="990" t="e">
        <f>VLOOKUP(A1228,'Payroll master 总表'!B:AY,26,FALSE)</f>
        <v>#REF!</v>
      </c>
      <c r="S1238" s="990"/>
      <c r="T1238" s="224" t="s">
        <v>82</v>
      </c>
      <c r="U1238" s="224"/>
      <c r="V1238" s="224"/>
      <c r="W1238" s="228"/>
      <c r="X1238" s="278" t="s">
        <v>861</v>
      </c>
      <c r="Y1238" s="218"/>
      <c r="Z1238" s="230"/>
      <c r="AB1238" s="224"/>
      <c r="AD1238" s="57"/>
      <c r="AE1238" s="999" t="e">
        <f>VLOOKUP(A1228,'Payroll master 总表'!B:AY,42,FALSE)</f>
        <v>#REF!</v>
      </c>
      <c r="AF1238" s="1000"/>
      <c r="AG1238" s="33"/>
    </row>
    <row r="1239" spans="2:64" ht="18" customHeight="1">
      <c r="B1239" s="58" t="s">
        <v>181</v>
      </c>
      <c r="C1239" s="28"/>
      <c r="D1239" s="28"/>
      <c r="E1239" s="28"/>
      <c r="F1239" s="28"/>
      <c r="G1239" s="206"/>
      <c r="H1239" s="206"/>
      <c r="I1239" s="206"/>
      <c r="J1239" s="206"/>
      <c r="K1239" s="280"/>
      <c r="L1239" s="282" t="e">
        <f>VLOOKUP(A1228,'Payroll master 总表'!B:AY,22,FALSE)</f>
        <v>#REF!</v>
      </c>
      <c r="M1239" s="206"/>
      <c r="N1239" s="208"/>
      <c r="O1239" s="283"/>
      <c r="P1239" s="273"/>
      <c r="Q1239" s="224"/>
      <c r="R1239" s="990" t="e">
        <f>VLOOKUP(A1228,'Payroll master 总表'!B:AY,28,FALSE)</f>
        <v>#REF!</v>
      </c>
      <c r="S1239" s="990"/>
      <c r="T1239" s="224" t="s">
        <v>82</v>
      </c>
      <c r="U1239" s="224"/>
      <c r="V1239" s="224"/>
      <c r="W1239" s="228"/>
      <c r="X1239" s="291" t="s">
        <v>244</v>
      </c>
      <c r="Y1239" s="218"/>
      <c r="Z1239" s="218"/>
      <c r="AA1239" s="230"/>
      <c r="AB1239" s="229"/>
      <c r="AC1239" s="76"/>
      <c r="AD1239" s="57" t="e">
        <f>VLOOKUP(A1228,'Payroll master 总表'!B:AY,44,FALSE)</f>
        <v>#REF!</v>
      </c>
      <c r="AE1239" s="541"/>
      <c r="AF1239" s="542"/>
      <c r="AG1239" s="33"/>
    </row>
    <row r="1240" spans="2:64" ht="18" customHeight="1">
      <c r="B1240" s="59" t="s">
        <v>182</v>
      </c>
      <c r="C1240" s="56"/>
      <c r="D1240" s="56"/>
      <c r="E1240" s="56"/>
      <c r="F1240" s="56"/>
      <c r="G1240" s="219"/>
      <c r="H1240" s="219"/>
      <c r="I1240" s="219"/>
      <c r="J1240" s="219"/>
      <c r="K1240" s="292"/>
      <c r="L1240" s="293" t="e">
        <f>VLOOKUP(A1228,'Payroll master 总表'!B:AY,23,FALSE)</f>
        <v>#REF!</v>
      </c>
      <c r="M1240" s="219"/>
      <c r="N1240" s="212"/>
      <c r="O1240" s="294"/>
      <c r="P1240" s="295"/>
      <c r="Q1240" s="225"/>
      <c r="R1240" s="981" t="e">
        <f>VLOOKUP(A1228,'Payroll master 总表'!B:AY,30,FALSE)</f>
        <v>#REF!</v>
      </c>
      <c r="S1240" s="981"/>
      <c r="T1240" s="225" t="s">
        <v>82</v>
      </c>
      <c r="U1240" s="225"/>
      <c r="V1240" s="225"/>
      <c r="W1240" s="225"/>
      <c r="X1240" s="278" t="s">
        <v>194</v>
      </c>
      <c r="Y1240" s="218"/>
      <c r="Z1240" s="218"/>
      <c r="AA1240" s="218"/>
      <c r="AB1240" s="230"/>
      <c r="AC1240" s="26"/>
      <c r="AD1240" s="57" t="e">
        <f>AE1238+AD1239</f>
        <v>#REF!</v>
      </c>
      <c r="AE1240" s="49"/>
      <c r="AF1240" s="73"/>
      <c r="AG1240" s="33"/>
    </row>
    <row r="1241" spans="2:64" ht="18" customHeight="1">
      <c r="B1241" s="29"/>
      <c r="C1241" s="30"/>
      <c r="D1241" s="31"/>
      <c r="E1241" s="30"/>
      <c r="F1241" s="32"/>
      <c r="G1241" s="220"/>
      <c r="H1241" s="220"/>
      <c r="I1241" s="220"/>
      <c r="J1241" s="220"/>
      <c r="S1241" s="220"/>
      <c r="T1241" s="220"/>
      <c r="U1241" s="220"/>
      <c r="X1241" s="297" t="s">
        <v>191</v>
      </c>
      <c r="Y1241" s="218"/>
      <c r="Z1241" s="218"/>
      <c r="AA1241" s="218"/>
      <c r="AB1241" s="230"/>
      <c r="AC1241" s="982" t="e">
        <f>ROUND((AC1236-AD1240-AC1237),2)</f>
        <v>#REF!</v>
      </c>
      <c r="AD1241" s="983"/>
      <c r="AE1241" s="49"/>
      <c r="AF1241" s="73"/>
      <c r="AG1241" s="33"/>
    </row>
    <row r="1242" spans="2:64" ht="18" customHeight="1">
      <c r="B1242" s="35" t="s">
        <v>78</v>
      </c>
      <c r="C1242" s="36"/>
      <c r="D1242" s="36"/>
      <c r="E1242" s="36"/>
      <c r="F1242" s="36"/>
      <c r="G1242" s="221"/>
      <c r="H1242" s="221"/>
      <c r="I1242" s="220"/>
      <c r="J1242" s="220"/>
      <c r="S1242" s="220"/>
      <c r="T1242" s="220"/>
      <c r="U1242" s="220"/>
      <c r="X1242" s="298" t="s">
        <v>432</v>
      </c>
      <c r="Y1242" s="299"/>
      <c r="Z1242" s="280"/>
      <c r="AA1242" s="206"/>
      <c r="AB1242" s="231"/>
      <c r="AC1242" s="63" t="e">
        <f>INT(AC1241)</f>
        <v>#REF!</v>
      </c>
      <c r="AE1242" s="62"/>
      <c r="AF1242" s="80"/>
      <c r="AG1242" s="33"/>
    </row>
    <row r="1243" spans="2:64" ht="18" customHeight="1">
      <c r="B1243" s="37"/>
      <c r="C1243" s="38"/>
      <c r="D1243" s="39"/>
      <c r="E1243" s="38"/>
      <c r="F1243" s="38"/>
      <c r="G1243" s="202"/>
      <c r="H1243" s="202"/>
      <c r="I1243" s="220"/>
      <c r="J1243" s="220"/>
      <c r="S1243" s="220"/>
      <c r="T1243" s="220"/>
      <c r="U1243" s="220"/>
      <c r="X1243" s="300" t="s">
        <v>192</v>
      </c>
      <c r="Y1243" s="301"/>
      <c r="Z1243" s="302"/>
      <c r="AA1243" s="219"/>
      <c r="AB1243" s="232"/>
      <c r="AC1243" s="77" t="e">
        <f>ROUND((MOD(AC1241,1)*4000),-2)</f>
        <v>#REF!</v>
      </c>
      <c r="AD1243" s="45"/>
      <c r="AE1243" s="45"/>
      <c r="AF1243" s="81"/>
      <c r="AG1243" s="33"/>
    </row>
    <row r="1244" spans="2:64" ht="18" customHeight="1">
      <c r="B1244" s="29"/>
      <c r="C1244" s="30"/>
      <c r="D1244" s="31"/>
      <c r="E1244" s="30"/>
      <c r="F1244" s="30"/>
      <c r="G1244" s="220"/>
      <c r="H1244" s="220"/>
      <c r="I1244" s="220"/>
      <c r="J1244" s="220"/>
      <c r="S1244" s="220"/>
      <c r="T1244" s="220"/>
      <c r="U1244" s="220"/>
      <c r="Y1244" s="221"/>
      <c r="Z1244" s="303"/>
      <c r="AB1244" s="233"/>
      <c r="AD1244" s="82"/>
      <c r="AE1244" s="82"/>
      <c r="AF1244" s="84"/>
      <c r="AG1244" s="33"/>
    </row>
    <row r="1245" spans="2:64" ht="18" customHeight="1">
      <c r="B1245" s="40" t="s">
        <v>79</v>
      </c>
      <c r="C1245" s="41"/>
      <c r="D1245" s="41"/>
      <c r="E1245" s="41"/>
      <c r="AF1245" s="101"/>
      <c r="AG1245" s="33"/>
    </row>
    <row r="1246" spans="2:64" s="10" customFormat="1" ht="18" customHeight="1">
      <c r="B1246" s="237">
        <v>1</v>
      </c>
      <c r="C1246" s="236">
        <v>2</v>
      </c>
      <c r="D1246" s="236">
        <v>3</v>
      </c>
      <c r="E1246" s="236">
        <v>4</v>
      </c>
      <c r="F1246" s="670">
        <v>5</v>
      </c>
      <c r="G1246" s="669">
        <v>6</v>
      </c>
      <c r="H1246" s="237">
        <v>7</v>
      </c>
      <c r="I1246" s="237">
        <v>8</v>
      </c>
      <c r="J1246" s="670">
        <v>9</v>
      </c>
      <c r="K1246" s="236">
        <v>10</v>
      </c>
      <c r="L1246" s="236">
        <v>11</v>
      </c>
      <c r="M1246" s="670">
        <v>12</v>
      </c>
      <c r="N1246" s="669">
        <v>13</v>
      </c>
      <c r="O1246" s="236">
        <v>14</v>
      </c>
      <c r="P1246" s="237">
        <v>15</v>
      </c>
      <c r="Q1246" s="236">
        <v>16</v>
      </c>
      <c r="R1246" s="236">
        <v>17</v>
      </c>
      <c r="S1246" s="236">
        <v>18</v>
      </c>
      <c r="T1246" s="670">
        <v>19</v>
      </c>
      <c r="U1246" s="669">
        <v>20</v>
      </c>
      <c r="V1246" s="236">
        <v>21</v>
      </c>
      <c r="W1246" s="237">
        <v>22</v>
      </c>
      <c r="X1246" s="236">
        <v>23</v>
      </c>
      <c r="Y1246" s="237">
        <v>24</v>
      </c>
      <c r="Z1246" s="236">
        <v>25</v>
      </c>
      <c r="AA1246" s="670">
        <v>26</v>
      </c>
      <c r="AB1246" s="697">
        <v>27</v>
      </c>
      <c r="AC1246" s="670">
        <v>28</v>
      </c>
      <c r="AD1246" s="237">
        <v>29</v>
      </c>
      <c r="AE1246" s="236">
        <v>30</v>
      </c>
      <c r="AF1246" s="236">
        <v>31</v>
      </c>
      <c r="AG1246" s="11"/>
      <c r="AH1246" s="11"/>
      <c r="AI1246" s="11"/>
      <c r="AJ1246" s="11"/>
      <c r="AK1246" s="11"/>
      <c r="AL1246" s="11"/>
      <c r="AM1246" s="11"/>
      <c r="AN1246" s="11"/>
      <c r="AO1246" s="11"/>
      <c r="AP1246" s="11"/>
      <c r="AQ1246" s="11"/>
      <c r="AR1246" s="11"/>
      <c r="AS1246" s="11"/>
      <c r="AT1246" s="11"/>
      <c r="AU1246" s="11"/>
      <c r="AV1246" s="11"/>
      <c r="AW1246" s="11"/>
      <c r="AX1246" s="11"/>
      <c r="AY1246" s="11"/>
      <c r="AZ1246" s="11"/>
      <c r="BA1246" s="11"/>
      <c r="BB1246" s="11"/>
      <c r="BC1246" s="11"/>
      <c r="BD1246" s="11"/>
      <c r="BE1246" s="11"/>
      <c r="BF1246" s="11"/>
      <c r="BG1246" s="11"/>
      <c r="BH1246" s="11"/>
      <c r="BI1246" s="11"/>
      <c r="BJ1246" s="11"/>
      <c r="BK1246" s="11"/>
      <c r="BL1246" s="11"/>
    </row>
    <row r="1247" spans="2:64" ht="18" customHeight="1">
      <c r="B1247" s="48" t="e">
        <f>VLOOKUP(A1228,#REF!,276,FALSE)</f>
        <v>#REF!</v>
      </c>
      <c r="C1247" s="48" t="e">
        <f>VLOOKUP(A1228,#REF!,278,FALSE)</f>
        <v>#REF!</v>
      </c>
      <c r="D1247" s="48" t="e">
        <f>VLOOKUP(A1228,#REF!,280,FALSE)</f>
        <v>#REF!</v>
      </c>
      <c r="E1247" s="48" t="e">
        <f>VLOOKUP(A1228,#REF!,282,FALSE)</f>
        <v>#REF!</v>
      </c>
      <c r="F1247" s="48" t="e">
        <f>VLOOKUP(A1228,#REF!,284,FALSE)</f>
        <v>#REF!</v>
      </c>
      <c r="G1247" s="48" t="e">
        <f>VLOOKUP(A1228,#REF!,286,FALSE)</f>
        <v>#REF!</v>
      </c>
      <c r="H1247" s="48" t="e">
        <f>VLOOKUP(A1228,#REF!,288,FALSE)</f>
        <v>#REF!</v>
      </c>
      <c r="I1247" s="48" t="e">
        <f>VLOOKUP(A1228,#REF!,290,FALSE)</f>
        <v>#REF!</v>
      </c>
      <c r="J1247" s="48" t="e">
        <f>VLOOKUP(A1228,#REF!,292,FALSE)</f>
        <v>#REF!</v>
      </c>
      <c r="K1247" s="48" t="e">
        <f>VLOOKUP(A1228,#REF!,294,FALSE)</f>
        <v>#REF!</v>
      </c>
      <c r="L1247" s="48" t="e">
        <f>VLOOKUP(A1228,#REF!,296,FALSE)</f>
        <v>#REF!</v>
      </c>
      <c r="M1247" s="48" t="e">
        <f>VLOOKUP(A1228,#REF!,298,FALSE)</f>
        <v>#REF!</v>
      </c>
      <c r="N1247" s="48" t="e">
        <f>VLOOKUP(A1228,#REF!,300,FALSE)</f>
        <v>#REF!</v>
      </c>
      <c r="O1247" s="48" t="e">
        <f>VLOOKUP(A1228,#REF!,302,FALSE)</f>
        <v>#REF!</v>
      </c>
      <c r="P1247" s="48" t="e">
        <f>VLOOKUP(A1228,#REF!,304,FALSE)</f>
        <v>#REF!</v>
      </c>
      <c r="Q1247" s="48" t="e">
        <f>VLOOKUP(A1228,#REF!,306,FALSE)</f>
        <v>#REF!</v>
      </c>
      <c r="R1247" s="48" t="e">
        <f>VLOOKUP(A1228,#REF!,308,FALSE)</f>
        <v>#REF!</v>
      </c>
      <c r="S1247" s="48" t="e">
        <f>VLOOKUP(A1228,#REF!,310,FALSE)</f>
        <v>#REF!</v>
      </c>
      <c r="T1247" s="48" t="e">
        <f>VLOOKUP(A1228,#REF!,312,FALSE)</f>
        <v>#REF!</v>
      </c>
      <c r="U1247" s="48" t="e">
        <f>VLOOKUP(A1228,#REF!,314,FALSE)</f>
        <v>#REF!</v>
      </c>
      <c r="V1247" s="48" t="e">
        <f>VLOOKUP(A1228,#REF!,316,FALSE)</f>
        <v>#REF!</v>
      </c>
      <c r="W1247" s="48" t="e">
        <f>VLOOKUP(A1228,#REF!,318,FALSE)</f>
        <v>#REF!</v>
      </c>
      <c r="X1247" s="48" t="e">
        <f>VLOOKUP(A1228,#REF!,320,FALSE)</f>
        <v>#REF!</v>
      </c>
      <c r="Y1247" s="48" t="e">
        <f>VLOOKUP(A1228,#REF!,322,FALSE)</f>
        <v>#REF!</v>
      </c>
      <c r="Z1247" s="48" t="e">
        <f>VLOOKUP(A1228,#REF!,324,FALSE)</f>
        <v>#REF!</v>
      </c>
      <c r="AA1247" s="48" t="e">
        <f>VLOOKUP(A1228,#REF!,326,FALSE)</f>
        <v>#REF!</v>
      </c>
      <c r="AB1247" s="48" t="e">
        <f>VLOOKUP(A1228,#REF!,328,FALSE)</f>
        <v>#REF!</v>
      </c>
      <c r="AC1247" s="48" t="e">
        <f>VLOOKUP(A1228,#REF!,330,FALSE)</f>
        <v>#REF!</v>
      </c>
      <c r="AD1247" s="48" t="e">
        <f>VLOOKUP(A1228,#REF!,332,FALSE)</f>
        <v>#REF!</v>
      </c>
      <c r="AE1247" s="48" t="e">
        <f>VLOOKUP(A1228,#REF!,334,FALSE)</f>
        <v>#REF!</v>
      </c>
      <c r="AF1247" s="48" t="e">
        <f>VLOOKUP(A1228,#REF!,336,FALSE)</f>
        <v>#REF!</v>
      </c>
      <c r="AG1247" s="33"/>
    </row>
    <row r="1248" spans="2:64" s="113" customFormat="1" ht="18" customHeight="1">
      <c r="B1248" s="48" t="e">
        <f>VLOOKUP(A1228,#REF!,53,FALSE)</f>
        <v>#REF!</v>
      </c>
      <c r="C1248" s="48" t="e">
        <f>VLOOKUP(A1228,#REF!,54,FALSE)</f>
        <v>#REF!</v>
      </c>
      <c r="D1248" s="48" t="e">
        <f>VLOOKUP(A1228,#REF!,55,FALSE)</f>
        <v>#REF!</v>
      </c>
      <c r="E1248" s="48" t="e">
        <f>VLOOKUP(A1228,#REF!,56,FALSE)</f>
        <v>#REF!</v>
      </c>
      <c r="F1248" s="48" t="e">
        <f>VLOOKUP(A1228,#REF!,57,FALSE)</f>
        <v>#REF!</v>
      </c>
      <c r="G1248" s="48" t="e">
        <f>VLOOKUP(A1228,#REF!,58,FALSE)</f>
        <v>#REF!</v>
      </c>
      <c r="H1248" s="48" t="e">
        <f>VLOOKUP(A1228,#REF!,59,FALSE)</f>
        <v>#REF!</v>
      </c>
      <c r="I1248" s="48" t="e">
        <f>VLOOKUP(A1228,#REF!,60,FALSE)</f>
        <v>#REF!</v>
      </c>
      <c r="J1248" s="48" t="e">
        <f>VLOOKUP(A1228,#REF!,61,FALSE)</f>
        <v>#REF!</v>
      </c>
      <c r="K1248" s="48" t="e">
        <f>VLOOKUP(A1228,#REF!,62,FALSE)</f>
        <v>#REF!</v>
      </c>
      <c r="L1248" s="48" t="e">
        <f>VLOOKUP(A1228,#REF!,63,FALSE)</f>
        <v>#REF!</v>
      </c>
      <c r="M1248" s="48" t="e">
        <f>VLOOKUP(A1228,#REF!,64,FALSE)</f>
        <v>#REF!</v>
      </c>
      <c r="N1248" s="48" t="e">
        <f>VLOOKUP(A1228,#REF!,65,FALSE)</f>
        <v>#REF!</v>
      </c>
      <c r="O1248" s="48" t="e">
        <f>VLOOKUP(A1228,#REF!,66,FALSE)</f>
        <v>#REF!</v>
      </c>
      <c r="P1248" s="48" t="e">
        <f>VLOOKUP(A1228,#REF!,67,FALSE)</f>
        <v>#REF!</v>
      </c>
      <c r="Q1248" s="48" t="e">
        <f>VLOOKUP(A1228,#REF!,68,FALSE)</f>
        <v>#REF!</v>
      </c>
      <c r="R1248" s="48" t="e">
        <f>VLOOKUP(A1228,#REF!,69,FALSE)</f>
        <v>#REF!</v>
      </c>
      <c r="S1248" s="48" t="e">
        <f>VLOOKUP(A1228,#REF!,70,FALSE)</f>
        <v>#REF!</v>
      </c>
      <c r="T1248" s="48" t="e">
        <f>VLOOKUP(A1228,#REF!,71,FALSE)</f>
        <v>#REF!</v>
      </c>
      <c r="U1248" s="48" t="e">
        <f>VLOOKUP(A1228,#REF!,72,FALSE)</f>
        <v>#REF!</v>
      </c>
      <c r="V1248" s="48" t="e">
        <f>VLOOKUP(A1228,#REF!,73,FALSE)</f>
        <v>#REF!</v>
      </c>
      <c r="W1248" s="48" t="e">
        <f>VLOOKUP(A1228,#REF!,74,FALSE)</f>
        <v>#REF!</v>
      </c>
      <c r="X1248" s="48" t="e">
        <f>VLOOKUP(A1228,#REF!,75,FALSE)</f>
        <v>#REF!</v>
      </c>
      <c r="Y1248" s="48" t="e">
        <f>VLOOKUP(A1228,#REF!,76,FALSE)</f>
        <v>#REF!</v>
      </c>
      <c r="Z1248" s="48" t="e">
        <f>VLOOKUP(A1228,#REF!,77,FALSE)</f>
        <v>#REF!</v>
      </c>
      <c r="AA1248" s="48" t="e">
        <f>VLOOKUP(A1228,#REF!,78,FALSE)</f>
        <v>#REF!</v>
      </c>
      <c r="AB1248" s="48" t="e">
        <f>VLOOKUP(A1228,#REF!,79,FALSE)</f>
        <v>#REF!</v>
      </c>
      <c r="AC1248" s="48" t="e">
        <f>VLOOKUP(A1228,#REF!,80,FALSE)</f>
        <v>#REF!</v>
      </c>
      <c r="AD1248" s="48" t="e">
        <f>VLOOKUP(A1228,#REF!,81,FALSE)</f>
        <v>#REF!</v>
      </c>
      <c r="AE1248" s="48" t="e">
        <f>VLOOKUP(A1228,#REF!,82,FALSE)</f>
        <v>#REF!</v>
      </c>
      <c r="AF1248" s="48" t="e">
        <f>VLOOKUP(A1228,#REF!,83,FALSE)</f>
        <v>#REF!</v>
      </c>
      <c r="AG1248" s="114"/>
      <c r="AH1248" s="114"/>
      <c r="AI1248" s="114"/>
      <c r="AJ1248" s="114"/>
      <c r="AK1248" s="114"/>
      <c r="AL1248" s="114"/>
      <c r="AM1248" s="114"/>
      <c r="AN1248" s="114"/>
      <c r="AO1248" s="114"/>
      <c r="AP1248" s="114"/>
      <c r="AQ1248" s="114"/>
      <c r="AR1248" s="114"/>
      <c r="AS1248" s="114"/>
      <c r="AT1248" s="114"/>
      <c r="AU1248" s="114"/>
      <c r="AV1248" s="114"/>
      <c r="AW1248" s="114"/>
      <c r="AX1248" s="114"/>
      <c r="AY1248" s="114"/>
      <c r="AZ1248" s="114"/>
      <c r="BA1248" s="114"/>
      <c r="BB1248" s="114"/>
      <c r="BC1248" s="114"/>
      <c r="BD1248" s="114"/>
      <c r="BE1248" s="114"/>
      <c r="BF1248" s="114"/>
      <c r="BG1248" s="114"/>
      <c r="BH1248" s="114"/>
      <c r="BI1248" s="114"/>
      <c r="BJ1248" s="114"/>
      <c r="BK1248" s="114"/>
      <c r="BL1248" s="114"/>
    </row>
    <row r="1249" spans="1:64" ht="18" customHeight="1">
      <c r="B1249" s="48" t="e">
        <f>VLOOKUP(A1228,#REF!,277,FALSE)</f>
        <v>#REF!</v>
      </c>
      <c r="C1249" s="48" t="e">
        <f>VLOOKUP(A1228,#REF!,279,FALSE)</f>
        <v>#REF!</v>
      </c>
      <c r="D1249" s="48" t="e">
        <f>VLOOKUP(A1228,#REF!,281,FALSE)</f>
        <v>#REF!</v>
      </c>
      <c r="E1249" s="48" t="e">
        <f>VLOOKUP(A1228,#REF!,283,FALSE)</f>
        <v>#REF!</v>
      </c>
      <c r="F1249" s="48" t="e">
        <f>VLOOKUP(A1228,#REF!,285,FALSE)</f>
        <v>#REF!</v>
      </c>
      <c r="G1249" s="48" t="e">
        <f>VLOOKUP(A1228,#REF!,287,FALSE)</f>
        <v>#REF!</v>
      </c>
      <c r="H1249" s="48" t="e">
        <f>VLOOKUP(A1228,#REF!,289,FALSE)</f>
        <v>#REF!</v>
      </c>
      <c r="I1249" s="48" t="e">
        <f>VLOOKUP(A1228,#REF!,291,FALSE)</f>
        <v>#REF!</v>
      </c>
      <c r="J1249" s="48" t="e">
        <f>VLOOKUP(A1228,#REF!,293,FALSE)</f>
        <v>#REF!</v>
      </c>
      <c r="K1249" s="48" t="e">
        <f>VLOOKUP(A1228,#REF!,295,FALSE)</f>
        <v>#REF!</v>
      </c>
      <c r="L1249" s="48" t="e">
        <f>VLOOKUP(A1228,#REF!,297,FALSE)</f>
        <v>#REF!</v>
      </c>
      <c r="M1249" s="48" t="e">
        <f>VLOOKUP(A1228,#REF!,299,FALSE)</f>
        <v>#REF!</v>
      </c>
      <c r="N1249" s="48" t="e">
        <f>VLOOKUP(A1228,#REF!,301,FALSE)</f>
        <v>#REF!</v>
      </c>
      <c r="O1249" s="48" t="e">
        <f>VLOOKUP(A1228,#REF!,303,FALSE)</f>
        <v>#REF!</v>
      </c>
      <c r="P1249" s="48" t="e">
        <f>VLOOKUP(A1228,#REF!,305,FALSE)</f>
        <v>#REF!</v>
      </c>
      <c r="Q1249" s="48" t="e">
        <f>VLOOKUP(A1228,#REF!,307,FALSE)</f>
        <v>#REF!</v>
      </c>
      <c r="R1249" s="48" t="e">
        <f>VLOOKUP(A1228,#REF!,309,FALSE)</f>
        <v>#REF!</v>
      </c>
      <c r="S1249" s="48" t="e">
        <f>VLOOKUP(A1228,#REF!,311,FALSE)</f>
        <v>#REF!</v>
      </c>
      <c r="T1249" s="48" t="e">
        <f>VLOOKUP(A1228,#REF!,313,FALSE)</f>
        <v>#REF!</v>
      </c>
      <c r="U1249" s="48" t="e">
        <f>VLOOKUP(A1228,#REF!,315,FALSE)</f>
        <v>#REF!</v>
      </c>
      <c r="V1249" s="48" t="e">
        <f>VLOOKUP(A1228,#REF!,317,FALSE)</f>
        <v>#REF!</v>
      </c>
      <c r="W1249" s="48" t="e">
        <f>VLOOKUP(A1228,#REF!,319,FALSE)</f>
        <v>#REF!</v>
      </c>
      <c r="X1249" s="48" t="e">
        <f>VLOOKUP(A1228,#REF!,321,FALSE)</f>
        <v>#REF!</v>
      </c>
      <c r="Y1249" s="48" t="e">
        <f>VLOOKUP(A1228,#REF!,323,FALSE)</f>
        <v>#REF!</v>
      </c>
      <c r="Z1249" s="48" t="e">
        <f>VLOOKUP(A1228,#REF!,325,FALSE)</f>
        <v>#REF!</v>
      </c>
      <c r="AA1249" s="48" t="e">
        <f>VLOOKUP(A1228,#REF!,327,FALSE)</f>
        <v>#REF!</v>
      </c>
      <c r="AB1249" s="48" t="e">
        <f>VLOOKUP(A1228,#REF!,329,FALSE)</f>
        <v>#REF!</v>
      </c>
      <c r="AC1249" s="48" t="e">
        <f>VLOOKUP(A1228,#REF!,331,FALSE)</f>
        <v>#REF!</v>
      </c>
      <c r="AD1249" s="48" t="e">
        <f>VLOOKUP(A1228,#REF!,333,FALSE)</f>
        <v>#REF!</v>
      </c>
      <c r="AE1249" s="48" t="e">
        <f>VLOOKUP(A1228,#REF!,335,FALSE)</f>
        <v>#REF!</v>
      </c>
      <c r="AF1249" s="48" t="e">
        <f>VLOOKUP(A1228,#REF!,337,FALSE)</f>
        <v>#REF!</v>
      </c>
      <c r="AG1249" s="33"/>
    </row>
    <row r="1250" spans="1:64" s="140" customFormat="1" ht="18" customHeight="1">
      <c r="B1250" s="980"/>
      <c r="C1250" s="980"/>
      <c r="D1250" s="980"/>
      <c r="E1250" s="980"/>
      <c r="F1250" s="980"/>
      <c r="G1250" s="980"/>
      <c r="H1250" s="980"/>
      <c r="I1250" s="980"/>
      <c r="J1250" s="980"/>
      <c r="K1250" s="980"/>
      <c r="L1250" s="980"/>
      <c r="M1250" s="980"/>
      <c r="N1250" s="980"/>
      <c r="O1250" s="980"/>
      <c r="P1250" s="980"/>
      <c r="Q1250" s="980"/>
      <c r="R1250" s="980"/>
      <c r="S1250" s="980"/>
      <c r="T1250" s="980"/>
      <c r="U1250" s="980"/>
      <c r="V1250" s="980"/>
      <c r="W1250" s="980"/>
      <c r="X1250" s="980"/>
      <c r="Y1250" s="980"/>
      <c r="Z1250" s="980"/>
      <c r="AA1250" s="980"/>
      <c r="AB1250" s="980"/>
      <c r="AC1250" s="980"/>
      <c r="AD1250" s="980"/>
      <c r="AE1250" s="980"/>
      <c r="AF1250" s="980"/>
      <c r="AH1250" s="33"/>
      <c r="AI1250" s="33"/>
      <c r="AJ1250" s="33"/>
      <c r="AK1250" s="33"/>
      <c r="AL1250" s="33"/>
      <c r="AM1250" s="33"/>
      <c r="AN1250" s="33"/>
      <c r="AO1250" s="33"/>
      <c r="AP1250" s="33"/>
      <c r="AQ1250" s="33"/>
      <c r="AR1250" s="33"/>
      <c r="AS1250" s="33"/>
      <c r="AT1250" s="33"/>
      <c r="AU1250" s="33"/>
      <c r="AV1250" s="33"/>
      <c r="AW1250" s="33"/>
      <c r="AX1250" s="33"/>
      <c r="AY1250" s="33"/>
      <c r="AZ1250" s="33"/>
      <c r="BA1250" s="33"/>
      <c r="BB1250" s="33"/>
      <c r="BC1250" s="33"/>
      <c r="BD1250" s="33"/>
      <c r="BE1250" s="33"/>
      <c r="BF1250" s="33"/>
      <c r="BG1250" s="33"/>
      <c r="BH1250" s="33"/>
      <c r="BI1250" s="33"/>
      <c r="BJ1250" s="33"/>
      <c r="BK1250" s="33"/>
      <c r="BL1250" s="33"/>
    </row>
    <row r="1251" spans="1:64" ht="18" customHeight="1">
      <c r="B1251" s="880" t="s">
        <v>826</v>
      </c>
      <c r="C1251" s="880"/>
      <c r="D1251" s="880"/>
      <c r="E1251" s="880"/>
      <c r="F1251" s="880"/>
      <c r="G1251" s="880"/>
      <c r="H1251" s="880"/>
      <c r="I1251" s="880"/>
      <c r="J1251" s="880"/>
      <c r="K1251" s="880"/>
      <c r="L1251" s="880"/>
      <c r="M1251" s="880"/>
      <c r="N1251" s="880"/>
      <c r="O1251" s="880"/>
      <c r="P1251" s="880"/>
      <c r="Q1251" s="880"/>
      <c r="R1251" s="880"/>
      <c r="S1251" s="880"/>
      <c r="T1251" s="880"/>
      <c r="U1251" s="880"/>
      <c r="V1251" s="880"/>
      <c r="W1251" s="880"/>
      <c r="X1251" s="880"/>
      <c r="Y1251" s="880"/>
      <c r="Z1251" s="880"/>
      <c r="AA1251" s="880"/>
      <c r="AB1251" s="880"/>
      <c r="AC1251" s="880"/>
      <c r="AD1251" s="880"/>
      <c r="AE1251" s="880"/>
      <c r="AF1251" s="880"/>
      <c r="AG1251" s="33"/>
    </row>
    <row r="1252" spans="1:64" ht="18" customHeight="1">
      <c r="B1252" s="15" t="s">
        <v>80</v>
      </c>
      <c r="C1252" s="16"/>
      <c r="D1252" s="16"/>
      <c r="E1252" s="16"/>
      <c r="F1252" s="16"/>
      <c r="G1252" s="216"/>
      <c r="H1252" s="201"/>
      <c r="I1252" s="201"/>
      <c r="J1252" s="201"/>
      <c r="K1252" s="202"/>
      <c r="L1252" s="201"/>
      <c r="M1252" s="201"/>
      <c r="N1252" s="201"/>
      <c r="O1252" s="270"/>
      <c r="P1252" s="270"/>
      <c r="Q1252" s="201"/>
      <c r="R1252" s="201"/>
      <c r="S1252" s="201"/>
      <c r="T1252" s="201"/>
      <c r="U1252" s="201"/>
      <c r="V1252" s="201"/>
      <c r="W1252" s="270"/>
      <c r="X1252" s="984" t="str">
        <f>X1227</f>
        <v>វិច្ឆិកា ឆ្នាំ ២០២៣</v>
      </c>
      <c r="Y1252" s="985"/>
      <c r="Z1252" s="985"/>
      <c r="AA1252" s="985"/>
      <c r="AB1252" s="985"/>
      <c r="AC1252" s="985"/>
      <c r="AD1252" s="985"/>
      <c r="AE1252" s="985"/>
      <c r="AF1252" s="986"/>
      <c r="AG1252" s="33"/>
    </row>
    <row r="1253" spans="1:64" ht="18" customHeight="1">
      <c r="A1253" s="140" t="e">
        <f>#REF!</f>
        <v>#REF!</v>
      </c>
      <c r="B1253" s="20" t="s">
        <v>176</v>
      </c>
      <c r="C1253" s="3"/>
      <c r="D1253" s="3"/>
      <c r="E1253" s="3"/>
      <c r="F1253" s="3"/>
      <c r="G1253" s="217"/>
      <c r="H1253" s="271"/>
      <c r="I1253" s="217"/>
      <c r="J1253" s="271"/>
      <c r="K1253" s="991" t="e">
        <f>VLOOKUP(A1253,'Payroll master 总表'!B:AY,3,FALSE)</f>
        <v>#REF!</v>
      </c>
      <c r="L1253" s="992"/>
      <c r="M1253" s="992"/>
      <c r="N1253" s="993"/>
      <c r="O1253" s="272" t="s">
        <v>183</v>
      </c>
      <c r="P1253" s="273"/>
      <c r="Q1253" s="203"/>
      <c r="R1253" s="203"/>
      <c r="S1253" s="203"/>
      <c r="T1253" s="994" t="e">
        <f>#REF!</f>
        <v>#REF!</v>
      </c>
      <c r="U1253" s="994"/>
      <c r="V1253" s="217"/>
      <c r="W1253" s="274"/>
      <c r="X1253" s="275" t="s">
        <v>279</v>
      </c>
      <c r="Y1253" s="203"/>
      <c r="Z1253" s="203"/>
      <c r="AA1253" s="203"/>
      <c r="AB1253" s="227"/>
      <c r="AC1253" s="75"/>
      <c r="AD1253" s="139" t="e">
        <f>VLOOKUP(A1253,'Payroll master 总表'!B:AY,39,FALSE)</f>
        <v>#REF!</v>
      </c>
      <c r="AE1253" s="23" t="s">
        <v>82</v>
      </c>
      <c r="AF1253" s="244"/>
      <c r="AG1253" s="33"/>
    </row>
    <row r="1254" spans="1:64" ht="18" customHeight="1">
      <c r="B1254" s="55" t="s">
        <v>177</v>
      </c>
      <c r="C1254" s="28"/>
      <c r="D1254" s="28"/>
      <c r="E1254" s="28"/>
      <c r="F1254" s="21"/>
      <c r="G1254" s="206"/>
      <c r="H1254" s="206"/>
      <c r="I1254" s="206"/>
      <c r="J1254" s="206"/>
      <c r="K1254" s="995" t="e">
        <f>VLOOKUP(A1253,'Payroll master 总表'!B:AY,1,FALSE)</f>
        <v>#REF!</v>
      </c>
      <c r="L1254" s="996"/>
      <c r="M1254" s="206"/>
      <c r="N1254" s="208"/>
      <c r="O1254" s="276" t="s">
        <v>184</v>
      </c>
      <c r="P1254" s="273"/>
      <c r="Q1254" s="218"/>
      <c r="R1254" s="218"/>
      <c r="S1254" s="218"/>
      <c r="U1254" s="222" t="e">
        <f>VLOOKUP(A1253,'Payroll master 总表'!B:AY,15,FALSE)</f>
        <v>#REF!</v>
      </c>
      <c r="V1254" s="222"/>
      <c r="W1254" s="208"/>
      <c r="X1254" s="278" t="s">
        <v>187</v>
      </c>
      <c r="Y1254" s="218"/>
      <c r="Z1254" s="218"/>
      <c r="AA1254" s="218"/>
      <c r="AB1254" s="209"/>
      <c r="AC1254" s="26"/>
      <c r="AD1254" s="139" t="e">
        <f>VLOOKUP(A1253,'Payroll master 总表'!B:AY,35,FALSE)</f>
        <v>#REF!</v>
      </c>
      <c r="AE1254" s="23" t="s">
        <v>82</v>
      </c>
      <c r="AF1254" s="103"/>
      <c r="AG1254" s="33"/>
    </row>
    <row r="1255" spans="1:64" ht="18" customHeight="1">
      <c r="B1255" s="24" t="s">
        <v>178</v>
      </c>
      <c r="C1255" s="22"/>
      <c r="D1255" s="25"/>
      <c r="E1255" s="21"/>
      <c r="F1255" s="21"/>
      <c r="G1255" s="206"/>
      <c r="H1255" s="206"/>
      <c r="I1255" s="206"/>
      <c r="J1255" s="206"/>
      <c r="K1255" s="995" t="e">
        <f>VLOOKUP(A1253,'Payroll master 总表'!B:AY,5,FALSE)</f>
        <v>#REF!</v>
      </c>
      <c r="L1255" s="996"/>
      <c r="M1255" s="206"/>
      <c r="N1255" s="208"/>
      <c r="O1255" s="205" t="s">
        <v>198</v>
      </c>
      <c r="P1255" s="273"/>
      <c r="Q1255" s="218"/>
      <c r="R1255" s="218"/>
      <c r="S1255" s="218"/>
      <c r="T1255" s="206"/>
      <c r="U1255" s="997" t="e">
        <f>VLOOKUP(A1253,'Payroll master 总表'!B:AY,8,FALSE)</f>
        <v>#REF!</v>
      </c>
      <c r="V1255" s="997"/>
      <c r="W1255" s="998"/>
      <c r="X1255" s="278" t="s">
        <v>185</v>
      </c>
      <c r="Y1255" s="218"/>
      <c r="Z1255" s="218"/>
      <c r="AA1255" s="218"/>
      <c r="AB1255" s="209"/>
      <c r="AC1255" s="26"/>
      <c r="AD1255" s="139" t="e">
        <f>VLOOKUP(A1253,'Payroll master 总表'!B:AY,34,FALSE)</f>
        <v>#REF!</v>
      </c>
      <c r="AE1255" s="23" t="s">
        <v>82</v>
      </c>
      <c r="AF1255" s="103"/>
      <c r="AG1255" s="33"/>
    </row>
    <row r="1256" spans="1:64" ht="18" customHeight="1">
      <c r="B1256" s="58"/>
      <c r="C1256" s="28"/>
      <c r="D1256" s="28"/>
      <c r="E1256" s="28"/>
      <c r="F1256" s="28"/>
      <c r="G1256" s="206"/>
      <c r="H1256" s="206"/>
      <c r="I1256" s="206"/>
      <c r="J1256" s="206"/>
      <c r="K1256" s="280"/>
      <c r="L1256" s="281" t="s">
        <v>76</v>
      </c>
      <c r="M1256" s="206"/>
      <c r="N1256" s="208"/>
      <c r="O1256" s="278" t="s">
        <v>199</v>
      </c>
      <c r="P1256" s="273"/>
      <c r="Q1256" s="218"/>
      <c r="R1256" s="218"/>
      <c r="S1256" s="218"/>
      <c r="T1256" s="218"/>
      <c r="U1256" s="218"/>
      <c r="V1256" s="218"/>
      <c r="W1256" s="230"/>
      <c r="X1256" s="278" t="s">
        <v>753</v>
      </c>
      <c r="Y1256" s="218"/>
      <c r="Z1256" s="218"/>
      <c r="AA1256" s="218"/>
      <c r="AB1256" s="209"/>
      <c r="AC1256" s="26"/>
      <c r="AD1256" s="139" t="e">
        <f>VLOOKUP(A1253,'Payroll master 总表'!B:AY,33,FALSE)</f>
        <v>#REF!</v>
      </c>
      <c r="AE1256" s="23" t="s">
        <v>82</v>
      </c>
      <c r="AF1256" s="103"/>
      <c r="AG1256" s="33"/>
    </row>
    <row r="1257" spans="1:64" ht="18" customHeight="1">
      <c r="B1257" s="54" t="s">
        <v>196</v>
      </c>
      <c r="C1257" s="28"/>
      <c r="D1257" s="28"/>
      <c r="E1257" s="28"/>
      <c r="F1257" s="28"/>
      <c r="G1257" s="206"/>
      <c r="H1257" s="206"/>
      <c r="I1257" s="206"/>
      <c r="J1257" s="206"/>
      <c r="K1257" s="280"/>
      <c r="L1257" s="282" t="e">
        <f>VLOOKUP(A1253,'Payroll master 总表'!B:AY,18,FALSE)</f>
        <v>#REF!</v>
      </c>
      <c r="M1257" s="206"/>
      <c r="N1257" s="208"/>
      <c r="O1257" s="283"/>
      <c r="P1257" s="273"/>
      <c r="Q1257" s="223"/>
      <c r="R1257" s="987" t="e">
        <f>U1254/26*L1257</f>
        <v>#REF!</v>
      </c>
      <c r="S1257" s="987"/>
      <c r="T1257" s="284" t="s">
        <v>82</v>
      </c>
      <c r="U1257" s="223"/>
      <c r="V1257" s="223"/>
      <c r="W1257" s="285"/>
      <c r="X1257" s="278" t="s">
        <v>186</v>
      </c>
      <c r="Y1257" s="218"/>
      <c r="Z1257" s="218"/>
      <c r="AA1257" s="218"/>
      <c r="AB1257" s="209"/>
      <c r="AC1257" s="26"/>
      <c r="AD1257" s="139" t="e">
        <f>VLOOKUP(A1253,'Payroll master 总表'!B:AY,37,FALSE)+'Payroll master 总表'!AM58</f>
        <v>#REF!</v>
      </c>
      <c r="AE1257" s="23" t="s">
        <v>82</v>
      </c>
      <c r="AF1257" s="103"/>
      <c r="AG1257" s="33"/>
    </row>
    <row r="1258" spans="1:64" ht="18" customHeight="1">
      <c r="B1258" s="27" t="s">
        <v>528</v>
      </c>
      <c r="C1258" s="28"/>
      <c r="D1258" s="28"/>
      <c r="E1258" s="28"/>
      <c r="F1258" s="28"/>
      <c r="G1258" s="206"/>
      <c r="H1258" s="206"/>
      <c r="I1258" s="206"/>
      <c r="J1258" s="206"/>
      <c r="K1258" s="280"/>
      <c r="L1258" s="282" t="e">
        <f>VLOOKUP(A1253,'Payroll master 总表'!B:AY,21,FALSE)</f>
        <v>#REF!</v>
      </c>
      <c r="M1258" s="206"/>
      <c r="N1258" s="208"/>
      <c r="O1258" s="283"/>
      <c r="P1258" s="273"/>
      <c r="Q1258" s="223"/>
      <c r="R1258" s="987" t="e">
        <f>VLOOKUP(A1253,'Payroll master 总表'!B:AY,29,FALSE)</f>
        <v>#REF!</v>
      </c>
      <c r="S1258" s="987"/>
      <c r="T1258" s="284" t="s">
        <v>82</v>
      </c>
      <c r="U1258" s="223"/>
      <c r="V1258" s="223"/>
      <c r="W1258" s="285"/>
      <c r="X1258" s="278" t="s">
        <v>455</v>
      </c>
      <c r="Y1258" s="218"/>
      <c r="Z1258" s="218"/>
      <c r="AA1258" s="218"/>
      <c r="AB1258" s="209"/>
      <c r="AC1258" s="26"/>
      <c r="AD1258" s="139" t="e">
        <f>VLOOKUP(A1253,'Payroll master 总表'!B:AY,32,FALSE)</f>
        <v>#REF!</v>
      </c>
      <c r="AE1258" s="23" t="s">
        <v>82</v>
      </c>
      <c r="AF1258" s="103"/>
      <c r="AG1258" s="33"/>
    </row>
    <row r="1259" spans="1:64" ht="18" customHeight="1">
      <c r="B1259" s="58" t="s">
        <v>534</v>
      </c>
      <c r="C1259" s="28"/>
      <c r="D1259" s="28"/>
      <c r="E1259" s="28"/>
      <c r="F1259" s="28"/>
      <c r="G1259" s="206"/>
      <c r="H1259" s="206"/>
      <c r="I1259" s="206"/>
      <c r="J1259" s="206"/>
      <c r="K1259" s="280"/>
      <c r="L1259" s="282" t="e">
        <f>VLOOKUP(A1253,'Payroll master 总表'!B:AY,20,FALSE)</f>
        <v>#REF!</v>
      </c>
      <c r="M1259" s="206"/>
      <c r="N1259" s="208"/>
      <c r="O1259" s="283"/>
      <c r="P1259" s="273"/>
      <c r="Q1259" s="223"/>
      <c r="R1259" s="987" t="e">
        <f>VLOOKUP(A1253,'Payroll master 总表'!B:AY,27,FALSE)</f>
        <v>#REF!</v>
      </c>
      <c r="S1259" s="987"/>
      <c r="T1259" s="284" t="s">
        <v>82</v>
      </c>
      <c r="U1259" s="223"/>
      <c r="V1259" s="223"/>
      <c r="W1259" s="285"/>
      <c r="X1259" s="278" t="s">
        <v>189</v>
      </c>
      <c r="Y1259" s="218"/>
      <c r="Z1259" s="218"/>
      <c r="AA1259" s="218"/>
      <c r="AB1259" s="209"/>
      <c r="AC1259" s="26"/>
      <c r="AD1259" s="139" t="e">
        <f>VLOOKUP(A1253,'Payroll master 总表'!B:AY,31,FALSE)</f>
        <v>#REF!</v>
      </c>
      <c r="AE1259" s="23" t="s">
        <v>82</v>
      </c>
      <c r="AF1259" s="103"/>
      <c r="AG1259" s="33"/>
    </row>
    <row r="1260" spans="1:64" ht="18" customHeight="1">
      <c r="B1260" s="58" t="s">
        <v>195</v>
      </c>
      <c r="C1260" s="28"/>
      <c r="D1260" s="28"/>
      <c r="E1260" s="28"/>
      <c r="F1260" s="28"/>
      <c r="G1260" s="206"/>
      <c r="H1260" s="206"/>
      <c r="I1260" s="206"/>
      <c r="J1260" s="206"/>
      <c r="K1260" s="280"/>
      <c r="L1260" s="282" t="e">
        <f>VLOOKUP(A1253,'Payroll master 总表'!B:AY,17,FALSE)</f>
        <v>#REF!</v>
      </c>
      <c r="M1260" s="206"/>
      <c r="N1260" s="208"/>
      <c r="O1260" s="283"/>
      <c r="P1260" s="273"/>
      <c r="Q1260" s="223"/>
      <c r="R1260" s="987" t="e">
        <f>U1254/26*L1260</f>
        <v>#REF!</v>
      </c>
      <c r="S1260" s="987"/>
      <c r="T1260" s="284" t="s">
        <v>82</v>
      </c>
      <c r="U1260" s="223"/>
      <c r="V1260" s="223"/>
      <c r="W1260" s="285"/>
      <c r="X1260" s="278" t="s">
        <v>188</v>
      </c>
      <c r="Y1260" s="218"/>
      <c r="Z1260" s="218"/>
      <c r="AA1260" s="218"/>
      <c r="AB1260" s="209"/>
      <c r="AC1260" s="26"/>
      <c r="AD1260" s="139" t="e">
        <f>VLOOKUP(A1253,'Payroll master 总表'!B:AY,36,FALSE)</f>
        <v>#REF!</v>
      </c>
      <c r="AE1260" s="23" t="s">
        <v>82</v>
      </c>
      <c r="AF1260" s="103"/>
      <c r="AG1260" s="33"/>
    </row>
    <row r="1261" spans="1:64" ht="18" customHeight="1">
      <c r="B1261" s="27" t="s">
        <v>179</v>
      </c>
      <c r="C1261" s="28"/>
      <c r="D1261" s="28"/>
      <c r="E1261" s="28"/>
      <c r="F1261" s="28"/>
      <c r="G1261" s="218"/>
      <c r="H1261" s="218"/>
      <c r="I1261" s="218"/>
      <c r="J1261" s="206"/>
      <c r="K1261" s="280"/>
      <c r="L1261" s="286"/>
      <c r="M1261" s="206"/>
      <c r="N1261" s="208"/>
      <c r="O1261" s="283"/>
      <c r="P1261" s="273"/>
      <c r="Q1261" s="223"/>
      <c r="R1261" s="987" t="e">
        <f>SUM(R1257:S1260)</f>
        <v>#REF!</v>
      </c>
      <c r="S1261" s="987"/>
      <c r="T1261" s="284" t="s">
        <v>82</v>
      </c>
      <c r="U1261" s="223"/>
      <c r="V1261" s="223"/>
      <c r="W1261" s="285"/>
      <c r="X1261" s="278" t="s">
        <v>190</v>
      </c>
      <c r="Y1261" s="218"/>
      <c r="Z1261" s="218"/>
      <c r="AA1261" s="218"/>
      <c r="AB1261" s="209"/>
      <c r="AC1261" s="988" t="e">
        <f>R1261+R1263+R1264+R1265+AD1253+AD1254+AD1255+AD1256+AD1257+AD1258+AD1259+AD1260</f>
        <v>#REF!</v>
      </c>
      <c r="AD1261" s="989"/>
      <c r="AF1261" s="103"/>
      <c r="AG1261" s="33"/>
    </row>
    <row r="1262" spans="1:64" ht="18" customHeight="1">
      <c r="B1262" s="58" t="s">
        <v>197</v>
      </c>
      <c r="C1262" s="28"/>
      <c r="D1262" s="28"/>
      <c r="E1262" s="28"/>
      <c r="F1262" s="28"/>
      <c r="G1262" s="206"/>
      <c r="H1262" s="206"/>
      <c r="I1262" s="206"/>
      <c r="J1262" s="206"/>
      <c r="K1262" s="280"/>
      <c r="L1262" s="287" t="s">
        <v>77</v>
      </c>
      <c r="M1262" s="288"/>
      <c r="N1262" s="211"/>
      <c r="O1262" s="278" t="s">
        <v>199</v>
      </c>
      <c r="P1262" s="210"/>
      <c r="Q1262" s="210"/>
      <c r="R1262" s="210"/>
      <c r="S1262" s="210"/>
      <c r="T1262" s="210"/>
      <c r="U1262" s="210"/>
      <c r="V1262" s="210"/>
      <c r="W1262" s="289"/>
      <c r="X1262" s="278" t="s">
        <v>433</v>
      </c>
      <c r="Y1262" s="218"/>
      <c r="Z1262" s="230"/>
      <c r="AA1262" s="290"/>
      <c r="AB1262" s="228"/>
      <c r="AC1262" s="135" t="e">
        <f>VLOOKUP(A1253,'Payroll master 总表'!B:AY,45,FALSE)</f>
        <v>#REF!</v>
      </c>
      <c r="AE1262" s="61"/>
      <c r="AF1262" s="245"/>
      <c r="AG1262" s="33"/>
    </row>
    <row r="1263" spans="1:64" ht="18" customHeight="1">
      <c r="B1263" s="58" t="s">
        <v>180</v>
      </c>
      <c r="C1263" s="28"/>
      <c r="D1263" s="28"/>
      <c r="E1263" s="28"/>
      <c r="F1263" s="28"/>
      <c r="G1263" s="206"/>
      <c r="H1263" s="206"/>
      <c r="I1263" s="206"/>
      <c r="J1263" s="206"/>
      <c r="K1263" s="280"/>
      <c r="L1263" s="282" t="e">
        <f>VLOOKUP(A1253,'Payroll master 总表'!B:AY,19,FALSE)</f>
        <v>#REF!</v>
      </c>
      <c r="M1263" s="206"/>
      <c r="N1263" s="208"/>
      <c r="O1263" s="283"/>
      <c r="P1263" s="273"/>
      <c r="Q1263" s="224"/>
      <c r="R1263" s="990" t="e">
        <f>VLOOKUP(A1253,'Payroll master 总表'!B:AY,26,FALSE)</f>
        <v>#REF!</v>
      </c>
      <c r="S1263" s="990"/>
      <c r="T1263" s="224" t="s">
        <v>82</v>
      </c>
      <c r="U1263" s="224"/>
      <c r="V1263" s="224"/>
      <c r="W1263" s="228"/>
      <c r="X1263" s="278" t="s">
        <v>861</v>
      </c>
      <c r="Y1263" s="218"/>
      <c r="Z1263" s="230"/>
      <c r="AB1263" s="224"/>
      <c r="AD1263" s="57"/>
      <c r="AE1263" s="999" t="e">
        <f>VLOOKUP(A1253,'Payroll master 总表'!B:AY,42,FALSE)</f>
        <v>#REF!</v>
      </c>
      <c r="AF1263" s="1000"/>
      <c r="AG1263" s="33"/>
    </row>
    <row r="1264" spans="1:64" ht="18" customHeight="1">
      <c r="B1264" s="58" t="s">
        <v>181</v>
      </c>
      <c r="C1264" s="28"/>
      <c r="D1264" s="28"/>
      <c r="E1264" s="28"/>
      <c r="F1264" s="28"/>
      <c r="G1264" s="206"/>
      <c r="H1264" s="206"/>
      <c r="I1264" s="206"/>
      <c r="J1264" s="206"/>
      <c r="K1264" s="280"/>
      <c r="L1264" s="282" t="e">
        <f>VLOOKUP(A1253,'Payroll master 总表'!B:AY,22,FALSE)</f>
        <v>#REF!</v>
      </c>
      <c r="M1264" s="206"/>
      <c r="N1264" s="208"/>
      <c r="O1264" s="283"/>
      <c r="P1264" s="273"/>
      <c r="Q1264" s="224"/>
      <c r="R1264" s="990" t="e">
        <f>VLOOKUP(A1253,'Payroll master 总表'!B:AY,28,FALSE)</f>
        <v>#REF!</v>
      </c>
      <c r="S1264" s="990"/>
      <c r="T1264" s="224" t="s">
        <v>82</v>
      </c>
      <c r="U1264" s="224"/>
      <c r="V1264" s="224"/>
      <c r="W1264" s="228"/>
      <c r="X1264" s="291" t="s">
        <v>244</v>
      </c>
      <c r="Y1264" s="218"/>
      <c r="Z1264" s="218"/>
      <c r="AA1264" s="230"/>
      <c r="AB1264" s="229"/>
      <c r="AC1264" s="76"/>
      <c r="AD1264" s="57" t="e">
        <f>VLOOKUP(A1253,'Payroll master 总表'!B:AY,44,FALSE)</f>
        <v>#REF!</v>
      </c>
      <c r="AE1264" s="541"/>
      <c r="AF1264" s="542"/>
      <c r="AG1264" s="33"/>
    </row>
    <row r="1265" spans="1:64" ht="18" customHeight="1">
      <c r="B1265" s="59" t="s">
        <v>182</v>
      </c>
      <c r="C1265" s="56"/>
      <c r="D1265" s="56"/>
      <c r="E1265" s="56"/>
      <c r="F1265" s="56"/>
      <c r="G1265" s="219"/>
      <c r="H1265" s="219"/>
      <c r="I1265" s="219"/>
      <c r="J1265" s="219"/>
      <c r="K1265" s="292"/>
      <c r="L1265" s="293" t="e">
        <f>VLOOKUP(A1253,'Payroll master 总表'!B:AY,23,FALSE)</f>
        <v>#REF!</v>
      </c>
      <c r="M1265" s="219"/>
      <c r="N1265" s="212"/>
      <c r="O1265" s="294"/>
      <c r="P1265" s="295"/>
      <c r="Q1265" s="225"/>
      <c r="R1265" s="981" t="e">
        <f>VLOOKUP(A1253,'Payroll master 总表'!B:AY,30,FALSE)</f>
        <v>#REF!</v>
      </c>
      <c r="S1265" s="981"/>
      <c r="T1265" s="225" t="s">
        <v>82</v>
      </c>
      <c r="U1265" s="225"/>
      <c r="V1265" s="225"/>
      <c r="W1265" s="225"/>
      <c r="X1265" s="278" t="s">
        <v>194</v>
      </c>
      <c r="Y1265" s="218"/>
      <c r="Z1265" s="218"/>
      <c r="AA1265" s="218"/>
      <c r="AB1265" s="230"/>
      <c r="AC1265" s="26"/>
      <c r="AD1265" s="57" t="e">
        <f>AE1263+AD1264</f>
        <v>#REF!</v>
      </c>
      <c r="AE1265" s="49"/>
      <c r="AF1265" s="73"/>
      <c r="AG1265" s="33"/>
    </row>
    <row r="1266" spans="1:64" ht="18" customHeight="1">
      <c r="B1266" s="29"/>
      <c r="C1266" s="30"/>
      <c r="D1266" s="31"/>
      <c r="E1266" s="30"/>
      <c r="F1266" s="32"/>
      <c r="G1266" s="220"/>
      <c r="H1266" s="220"/>
      <c r="I1266" s="220"/>
      <c r="J1266" s="220"/>
      <c r="S1266" s="220"/>
      <c r="T1266" s="220"/>
      <c r="U1266" s="220"/>
      <c r="X1266" s="297" t="s">
        <v>191</v>
      </c>
      <c r="Y1266" s="218"/>
      <c r="Z1266" s="218"/>
      <c r="AA1266" s="218"/>
      <c r="AB1266" s="230"/>
      <c r="AC1266" s="982" t="e">
        <f>ROUND((AC1261-AD1265-AC1262),2)</f>
        <v>#REF!</v>
      </c>
      <c r="AD1266" s="983"/>
      <c r="AE1266" s="49"/>
      <c r="AF1266" s="73"/>
      <c r="AG1266" s="33"/>
    </row>
    <row r="1267" spans="1:64" ht="18" customHeight="1">
      <c r="B1267" s="35" t="s">
        <v>78</v>
      </c>
      <c r="C1267" s="36"/>
      <c r="D1267" s="36"/>
      <c r="E1267" s="36"/>
      <c r="F1267" s="36"/>
      <c r="G1267" s="221"/>
      <c r="H1267" s="221"/>
      <c r="I1267" s="220"/>
      <c r="J1267" s="220"/>
      <c r="S1267" s="220"/>
      <c r="T1267" s="220"/>
      <c r="U1267" s="220"/>
      <c r="X1267" s="298" t="s">
        <v>432</v>
      </c>
      <c r="Y1267" s="299"/>
      <c r="Z1267" s="280"/>
      <c r="AA1267" s="206"/>
      <c r="AB1267" s="231"/>
      <c r="AC1267" s="63" t="e">
        <f>INT(AC1266)</f>
        <v>#REF!</v>
      </c>
      <c r="AE1267" s="62"/>
      <c r="AF1267" s="80"/>
      <c r="AG1267" s="33"/>
    </row>
    <row r="1268" spans="1:64" ht="18" customHeight="1">
      <c r="B1268" s="37"/>
      <c r="C1268" s="38"/>
      <c r="D1268" s="39"/>
      <c r="E1268" s="38"/>
      <c r="F1268" s="38"/>
      <c r="G1268" s="202"/>
      <c r="H1268" s="202"/>
      <c r="I1268" s="220"/>
      <c r="J1268" s="220"/>
      <c r="S1268" s="220"/>
      <c r="T1268" s="220"/>
      <c r="U1268" s="220"/>
      <c r="X1268" s="300" t="s">
        <v>192</v>
      </c>
      <c r="Y1268" s="301"/>
      <c r="Z1268" s="302"/>
      <c r="AA1268" s="219"/>
      <c r="AB1268" s="232"/>
      <c r="AC1268" s="77" t="e">
        <f>ROUND((MOD(AC1266,1)*4000),-2)</f>
        <v>#REF!</v>
      </c>
      <c r="AD1268" s="45"/>
      <c r="AE1268" s="45"/>
      <c r="AF1268" s="81"/>
      <c r="AG1268" s="33"/>
    </row>
    <row r="1269" spans="1:64" ht="18" customHeight="1">
      <c r="B1269" s="29"/>
      <c r="C1269" s="30"/>
      <c r="D1269" s="31"/>
      <c r="E1269" s="30"/>
      <c r="F1269" s="30"/>
      <c r="G1269" s="220"/>
      <c r="H1269" s="220"/>
      <c r="I1269" s="220"/>
      <c r="J1269" s="220"/>
      <c r="S1269" s="220"/>
      <c r="T1269" s="220"/>
      <c r="U1269" s="220"/>
      <c r="Y1269" s="221"/>
      <c r="Z1269" s="303"/>
      <c r="AB1269" s="233"/>
      <c r="AD1269" s="82"/>
      <c r="AE1269" s="82"/>
      <c r="AF1269" s="84"/>
      <c r="AG1269" s="33"/>
    </row>
    <row r="1270" spans="1:64" ht="18" customHeight="1">
      <c r="B1270" s="40" t="s">
        <v>79</v>
      </c>
      <c r="C1270" s="41"/>
      <c r="D1270" s="41"/>
      <c r="E1270" s="41"/>
      <c r="AF1270" s="101"/>
      <c r="AG1270" s="33"/>
    </row>
    <row r="1271" spans="1:64" s="10" customFormat="1" ht="18" customHeight="1">
      <c r="B1271" s="237">
        <v>1</v>
      </c>
      <c r="C1271" s="236">
        <v>2</v>
      </c>
      <c r="D1271" s="236">
        <v>3</v>
      </c>
      <c r="E1271" s="236">
        <v>4</v>
      </c>
      <c r="F1271" s="670">
        <v>5</v>
      </c>
      <c r="G1271" s="669">
        <v>6</v>
      </c>
      <c r="H1271" s="237">
        <v>7</v>
      </c>
      <c r="I1271" s="237">
        <v>8</v>
      </c>
      <c r="J1271" s="670">
        <v>9</v>
      </c>
      <c r="K1271" s="236">
        <v>10</v>
      </c>
      <c r="L1271" s="236">
        <v>11</v>
      </c>
      <c r="M1271" s="670">
        <v>12</v>
      </c>
      <c r="N1271" s="669">
        <v>13</v>
      </c>
      <c r="O1271" s="236">
        <v>14</v>
      </c>
      <c r="P1271" s="237">
        <v>15</v>
      </c>
      <c r="Q1271" s="236">
        <v>16</v>
      </c>
      <c r="R1271" s="236">
        <v>17</v>
      </c>
      <c r="S1271" s="236">
        <v>18</v>
      </c>
      <c r="T1271" s="670">
        <v>19</v>
      </c>
      <c r="U1271" s="669">
        <v>20</v>
      </c>
      <c r="V1271" s="236">
        <v>21</v>
      </c>
      <c r="W1271" s="237">
        <v>22</v>
      </c>
      <c r="X1271" s="236">
        <v>23</v>
      </c>
      <c r="Y1271" s="237">
        <v>24</v>
      </c>
      <c r="Z1271" s="236">
        <v>25</v>
      </c>
      <c r="AA1271" s="670">
        <v>26</v>
      </c>
      <c r="AB1271" s="697">
        <v>27</v>
      </c>
      <c r="AC1271" s="670">
        <v>28</v>
      </c>
      <c r="AD1271" s="237">
        <v>29</v>
      </c>
      <c r="AE1271" s="236">
        <v>30</v>
      </c>
      <c r="AF1271" s="236">
        <v>31</v>
      </c>
      <c r="AG1271" s="11"/>
      <c r="AH1271" s="11"/>
      <c r="AI1271" s="11"/>
      <c r="AJ1271" s="11"/>
      <c r="AK1271" s="11"/>
      <c r="AL1271" s="11"/>
      <c r="AM1271" s="11"/>
      <c r="AN1271" s="11"/>
      <c r="AO1271" s="11"/>
      <c r="AP1271" s="11"/>
      <c r="AQ1271" s="11"/>
      <c r="AR1271" s="11"/>
      <c r="AS1271" s="11"/>
      <c r="AT1271" s="11"/>
      <c r="AU1271" s="11"/>
      <c r="AV1271" s="11"/>
      <c r="AW1271" s="11"/>
      <c r="AX1271" s="11"/>
      <c r="AY1271" s="11"/>
      <c r="AZ1271" s="11"/>
      <c r="BA1271" s="11"/>
      <c r="BB1271" s="11"/>
      <c r="BC1271" s="11"/>
      <c r="BD1271" s="11"/>
      <c r="BE1271" s="11"/>
      <c r="BF1271" s="11"/>
      <c r="BG1271" s="11"/>
      <c r="BH1271" s="11"/>
      <c r="BI1271" s="11"/>
      <c r="BJ1271" s="11"/>
      <c r="BK1271" s="11"/>
      <c r="BL1271" s="11"/>
    </row>
    <row r="1272" spans="1:64" ht="18" customHeight="1">
      <c r="B1272" s="48" t="e">
        <f>VLOOKUP(A1253,#REF!,276,FALSE)</f>
        <v>#REF!</v>
      </c>
      <c r="C1272" s="48" t="e">
        <f>VLOOKUP(A1253,#REF!,278,FALSE)</f>
        <v>#REF!</v>
      </c>
      <c r="D1272" s="48" t="e">
        <f>VLOOKUP(A1253,#REF!,280,FALSE)</f>
        <v>#REF!</v>
      </c>
      <c r="E1272" s="48" t="e">
        <f>VLOOKUP(A1253,#REF!,282,FALSE)</f>
        <v>#REF!</v>
      </c>
      <c r="F1272" s="48" t="e">
        <f>VLOOKUP(A1253,#REF!,284,FALSE)</f>
        <v>#REF!</v>
      </c>
      <c r="G1272" s="48" t="e">
        <f>VLOOKUP(A1253,#REF!,286,FALSE)</f>
        <v>#REF!</v>
      </c>
      <c r="H1272" s="48" t="e">
        <f>VLOOKUP(A1253,#REF!,288,FALSE)</f>
        <v>#REF!</v>
      </c>
      <c r="I1272" s="48" t="e">
        <f>VLOOKUP(A1253,#REF!,290,FALSE)</f>
        <v>#REF!</v>
      </c>
      <c r="J1272" s="48" t="e">
        <f>VLOOKUP(A1253,#REF!,292,FALSE)</f>
        <v>#REF!</v>
      </c>
      <c r="K1272" s="48" t="e">
        <f>VLOOKUP(A1253,#REF!,294,FALSE)</f>
        <v>#REF!</v>
      </c>
      <c r="L1272" s="48" t="e">
        <f>VLOOKUP(A1253,#REF!,296,FALSE)</f>
        <v>#REF!</v>
      </c>
      <c r="M1272" s="48" t="e">
        <f>VLOOKUP(A1253,#REF!,298,FALSE)</f>
        <v>#REF!</v>
      </c>
      <c r="N1272" s="48" t="e">
        <f>VLOOKUP(A1253,#REF!,300,FALSE)</f>
        <v>#REF!</v>
      </c>
      <c r="O1272" s="48" t="e">
        <f>VLOOKUP(A1253,#REF!,302,FALSE)</f>
        <v>#REF!</v>
      </c>
      <c r="P1272" s="48" t="e">
        <f>VLOOKUP(A1253,#REF!,304,FALSE)</f>
        <v>#REF!</v>
      </c>
      <c r="Q1272" s="48" t="e">
        <f>VLOOKUP(A1253,#REF!,306,FALSE)</f>
        <v>#REF!</v>
      </c>
      <c r="R1272" s="48" t="e">
        <f>VLOOKUP(A1253,#REF!,308,FALSE)</f>
        <v>#REF!</v>
      </c>
      <c r="S1272" s="48" t="e">
        <f>VLOOKUP(A1253,#REF!,310,FALSE)</f>
        <v>#REF!</v>
      </c>
      <c r="T1272" s="48" t="e">
        <f>VLOOKUP(A1253,#REF!,312,FALSE)</f>
        <v>#REF!</v>
      </c>
      <c r="U1272" s="48" t="e">
        <f>VLOOKUP(A1253,#REF!,314,FALSE)</f>
        <v>#REF!</v>
      </c>
      <c r="V1272" s="48" t="e">
        <f>VLOOKUP(A1253,#REF!,316,FALSE)</f>
        <v>#REF!</v>
      </c>
      <c r="W1272" s="48" t="e">
        <f>VLOOKUP(A1253,#REF!,318,FALSE)</f>
        <v>#REF!</v>
      </c>
      <c r="X1272" s="48" t="e">
        <f>VLOOKUP(A1253,#REF!,320,FALSE)</f>
        <v>#REF!</v>
      </c>
      <c r="Y1272" s="48" t="e">
        <f>VLOOKUP(A1253,#REF!,322,FALSE)</f>
        <v>#REF!</v>
      </c>
      <c r="Z1272" s="48" t="e">
        <f>VLOOKUP(A1253,#REF!,324,FALSE)</f>
        <v>#REF!</v>
      </c>
      <c r="AA1272" s="48" t="e">
        <f>VLOOKUP(A1253,#REF!,326,FALSE)</f>
        <v>#REF!</v>
      </c>
      <c r="AB1272" s="48" t="e">
        <f>VLOOKUP(A1253,#REF!,328,FALSE)</f>
        <v>#REF!</v>
      </c>
      <c r="AC1272" s="48" t="e">
        <f>VLOOKUP(A1253,#REF!,330,FALSE)</f>
        <v>#REF!</v>
      </c>
      <c r="AD1272" s="48" t="e">
        <f>VLOOKUP(A1253,#REF!,332,FALSE)</f>
        <v>#REF!</v>
      </c>
      <c r="AE1272" s="48" t="e">
        <f>VLOOKUP(A1253,#REF!,334,FALSE)</f>
        <v>#REF!</v>
      </c>
      <c r="AF1272" s="48" t="e">
        <f>VLOOKUP(A1253,#REF!,336,FALSE)</f>
        <v>#REF!</v>
      </c>
      <c r="AG1272" s="33"/>
    </row>
    <row r="1273" spans="1:64" s="113" customFormat="1" ht="18" customHeight="1">
      <c r="B1273" s="48" t="e">
        <f>VLOOKUP(A1253,#REF!,53,FALSE)</f>
        <v>#REF!</v>
      </c>
      <c r="C1273" s="48" t="e">
        <f>VLOOKUP(A1253,#REF!,54,FALSE)</f>
        <v>#REF!</v>
      </c>
      <c r="D1273" s="48" t="e">
        <f>VLOOKUP(A1253,#REF!,55,FALSE)</f>
        <v>#REF!</v>
      </c>
      <c r="E1273" s="48" t="e">
        <f>VLOOKUP(A1253,#REF!,56,FALSE)</f>
        <v>#REF!</v>
      </c>
      <c r="F1273" s="48" t="e">
        <f>VLOOKUP(A1253,#REF!,57,FALSE)</f>
        <v>#REF!</v>
      </c>
      <c r="G1273" s="48" t="e">
        <f>VLOOKUP(A1253,#REF!,58,FALSE)</f>
        <v>#REF!</v>
      </c>
      <c r="H1273" s="48" t="e">
        <f>VLOOKUP(A1253,#REF!,59,FALSE)</f>
        <v>#REF!</v>
      </c>
      <c r="I1273" s="48" t="e">
        <f>VLOOKUP(A1253,#REF!,60,FALSE)</f>
        <v>#REF!</v>
      </c>
      <c r="J1273" s="48" t="e">
        <f>VLOOKUP(A1253,#REF!,61,FALSE)</f>
        <v>#REF!</v>
      </c>
      <c r="K1273" s="48" t="e">
        <f>VLOOKUP(A1253,#REF!,62,FALSE)</f>
        <v>#REF!</v>
      </c>
      <c r="L1273" s="48" t="e">
        <f>VLOOKUP(A1253,#REF!,63,FALSE)</f>
        <v>#REF!</v>
      </c>
      <c r="M1273" s="48" t="e">
        <f>VLOOKUP(A1253,#REF!,64,FALSE)</f>
        <v>#REF!</v>
      </c>
      <c r="N1273" s="48" t="e">
        <f>VLOOKUP(A1253,#REF!,65,FALSE)</f>
        <v>#REF!</v>
      </c>
      <c r="O1273" s="48" t="e">
        <f>VLOOKUP(A1253,#REF!,66,FALSE)</f>
        <v>#REF!</v>
      </c>
      <c r="P1273" s="48" t="e">
        <f>VLOOKUP(A1253,#REF!,67,FALSE)</f>
        <v>#REF!</v>
      </c>
      <c r="Q1273" s="48" t="e">
        <f>VLOOKUP(A1253,#REF!,68,FALSE)</f>
        <v>#REF!</v>
      </c>
      <c r="R1273" s="48" t="e">
        <f>VLOOKUP(A1253,#REF!,69,FALSE)</f>
        <v>#REF!</v>
      </c>
      <c r="S1273" s="48" t="e">
        <f>VLOOKUP(A1253,#REF!,70,FALSE)</f>
        <v>#REF!</v>
      </c>
      <c r="T1273" s="48" t="e">
        <f>VLOOKUP(A1253,#REF!,71,FALSE)</f>
        <v>#REF!</v>
      </c>
      <c r="U1273" s="48" t="e">
        <f>VLOOKUP(A1253,#REF!,72,FALSE)</f>
        <v>#REF!</v>
      </c>
      <c r="V1273" s="48" t="e">
        <f>VLOOKUP(A1253,#REF!,73,FALSE)</f>
        <v>#REF!</v>
      </c>
      <c r="W1273" s="48" t="e">
        <f>VLOOKUP(A1253,#REF!,74,FALSE)</f>
        <v>#REF!</v>
      </c>
      <c r="X1273" s="48" t="e">
        <f>VLOOKUP(A1253,#REF!,75,FALSE)</f>
        <v>#REF!</v>
      </c>
      <c r="Y1273" s="48" t="e">
        <f>VLOOKUP(A1253,#REF!,76,FALSE)</f>
        <v>#REF!</v>
      </c>
      <c r="Z1273" s="48" t="e">
        <f>VLOOKUP(A1253,#REF!,77,FALSE)</f>
        <v>#REF!</v>
      </c>
      <c r="AA1273" s="48" t="e">
        <f>VLOOKUP(A1253,#REF!,78,FALSE)</f>
        <v>#REF!</v>
      </c>
      <c r="AB1273" s="48" t="e">
        <f>VLOOKUP(A1253,#REF!,79,FALSE)</f>
        <v>#REF!</v>
      </c>
      <c r="AC1273" s="48" t="e">
        <f>VLOOKUP(A1253,#REF!,80,FALSE)</f>
        <v>#REF!</v>
      </c>
      <c r="AD1273" s="48" t="e">
        <f>VLOOKUP(A1253,#REF!,81,FALSE)</f>
        <v>#REF!</v>
      </c>
      <c r="AE1273" s="48" t="e">
        <f>VLOOKUP(A1253,#REF!,82,FALSE)</f>
        <v>#REF!</v>
      </c>
      <c r="AF1273" s="48" t="e">
        <f>VLOOKUP(A1253,#REF!,83,FALSE)</f>
        <v>#REF!</v>
      </c>
      <c r="AG1273" s="114"/>
      <c r="AH1273" s="114"/>
      <c r="AI1273" s="114"/>
      <c r="AJ1273" s="114"/>
      <c r="AK1273" s="114"/>
      <c r="AL1273" s="114"/>
      <c r="AM1273" s="114"/>
      <c r="AN1273" s="114"/>
      <c r="AO1273" s="114"/>
      <c r="AP1273" s="114"/>
      <c r="AQ1273" s="114"/>
      <c r="AR1273" s="114"/>
      <c r="AS1273" s="114"/>
      <c r="AT1273" s="114"/>
      <c r="AU1273" s="114"/>
      <c r="AV1273" s="114"/>
      <c r="AW1273" s="114"/>
      <c r="AX1273" s="114"/>
      <c r="AY1273" s="114"/>
      <c r="AZ1273" s="114"/>
      <c r="BA1273" s="114"/>
      <c r="BB1273" s="114"/>
      <c r="BC1273" s="114"/>
      <c r="BD1273" s="114"/>
      <c r="BE1273" s="114"/>
      <c r="BF1273" s="114"/>
      <c r="BG1273" s="114"/>
      <c r="BH1273" s="114"/>
      <c r="BI1273" s="114"/>
      <c r="BJ1273" s="114"/>
      <c r="BK1273" s="114"/>
      <c r="BL1273" s="114"/>
    </row>
    <row r="1274" spans="1:64" ht="18" customHeight="1">
      <c r="B1274" s="48" t="e">
        <f>VLOOKUP(A1253,#REF!,277,FALSE)</f>
        <v>#REF!</v>
      </c>
      <c r="C1274" s="48" t="e">
        <f>VLOOKUP(A1253,#REF!,279,FALSE)</f>
        <v>#REF!</v>
      </c>
      <c r="D1274" s="48" t="e">
        <f>VLOOKUP(A1253,#REF!,281,FALSE)</f>
        <v>#REF!</v>
      </c>
      <c r="E1274" s="48" t="e">
        <f>VLOOKUP(A1253,#REF!,283,FALSE)</f>
        <v>#REF!</v>
      </c>
      <c r="F1274" s="48" t="e">
        <f>VLOOKUP(A1253,#REF!,285,FALSE)</f>
        <v>#REF!</v>
      </c>
      <c r="G1274" s="48" t="e">
        <f>VLOOKUP(A1253,#REF!,287,FALSE)</f>
        <v>#REF!</v>
      </c>
      <c r="H1274" s="48" t="e">
        <f>VLOOKUP(A1253,#REF!,289,FALSE)</f>
        <v>#REF!</v>
      </c>
      <c r="I1274" s="48" t="e">
        <f>VLOOKUP(A1253,#REF!,291,FALSE)</f>
        <v>#REF!</v>
      </c>
      <c r="J1274" s="48" t="e">
        <f>VLOOKUP(A1253,#REF!,293,FALSE)</f>
        <v>#REF!</v>
      </c>
      <c r="K1274" s="48" t="e">
        <f>VLOOKUP(A1253,#REF!,295,FALSE)</f>
        <v>#REF!</v>
      </c>
      <c r="L1274" s="48" t="e">
        <f>VLOOKUP(A1253,#REF!,297,FALSE)</f>
        <v>#REF!</v>
      </c>
      <c r="M1274" s="48" t="e">
        <f>VLOOKUP(A1253,#REF!,299,FALSE)</f>
        <v>#REF!</v>
      </c>
      <c r="N1274" s="48" t="e">
        <f>VLOOKUP(A1253,#REF!,301,FALSE)</f>
        <v>#REF!</v>
      </c>
      <c r="O1274" s="48" t="e">
        <f>VLOOKUP(A1253,#REF!,303,FALSE)</f>
        <v>#REF!</v>
      </c>
      <c r="P1274" s="48" t="e">
        <f>VLOOKUP(A1253,#REF!,305,FALSE)</f>
        <v>#REF!</v>
      </c>
      <c r="Q1274" s="48" t="e">
        <f>VLOOKUP(A1253,#REF!,307,FALSE)</f>
        <v>#REF!</v>
      </c>
      <c r="R1274" s="48" t="e">
        <f>VLOOKUP(A1253,#REF!,309,FALSE)</f>
        <v>#REF!</v>
      </c>
      <c r="S1274" s="48" t="e">
        <f>VLOOKUP(A1253,#REF!,311,FALSE)</f>
        <v>#REF!</v>
      </c>
      <c r="T1274" s="48" t="e">
        <f>VLOOKUP(A1253,#REF!,313,FALSE)</f>
        <v>#REF!</v>
      </c>
      <c r="U1274" s="48" t="e">
        <f>VLOOKUP(A1253,#REF!,315,FALSE)</f>
        <v>#REF!</v>
      </c>
      <c r="V1274" s="48" t="e">
        <f>VLOOKUP(A1253,#REF!,317,FALSE)</f>
        <v>#REF!</v>
      </c>
      <c r="W1274" s="48" t="e">
        <f>VLOOKUP(A1253,#REF!,319,FALSE)</f>
        <v>#REF!</v>
      </c>
      <c r="X1274" s="48" t="e">
        <f>VLOOKUP(A1253,#REF!,321,FALSE)</f>
        <v>#REF!</v>
      </c>
      <c r="Y1274" s="48" t="e">
        <f>VLOOKUP(A1253,#REF!,323,FALSE)</f>
        <v>#REF!</v>
      </c>
      <c r="Z1274" s="48" t="e">
        <f>VLOOKUP(A1253,#REF!,325,FALSE)</f>
        <v>#REF!</v>
      </c>
      <c r="AA1274" s="48" t="e">
        <f>VLOOKUP(A1253,#REF!,327,FALSE)</f>
        <v>#REF!</v>
      </c>
      <c r="AB1274" s="48" t="e">
        <f>VLOOKUP(A1253,#REF!,329,FALSE)</f>
        <v>#REF!</v>
      </c>
      <c r="AC1274" s="48" t="e">
        <f>VLOOKUP(A1253,#REF!,331,FALSE)</f>
        <v>#REF!</v>
      </c>
      <c r="AD1274" s="48" t="e">
        <f>VLOOKUP(A1253,#REF!,333,FALSE)</f>
        <v>#REF!</v>
      </c>
      <c r="AE1274" s="48" t="e">
        <f>VLOOKUP(A1253,#REF!,335,FALSE)</f>
        <v>#REF!</v>
      </c>
      <c r="AF1274" s="48" t="e">
        <f>VLOOKUP(A1253,#REF!,337,FALSE)</f>
        <v>#REF!</v>
      </c>
      <c r="AG1274" s="33"/>
    </row>
    <row r="1275" spans="1:64" s="140" customFormat="1" ht="18" customHeight="1">
      <c r="B1275" s="980"/>
      <c r="C1275" s="980"/>
      <c r="D1275" s="980"/>
      <c r="E1275" s="980"/>
      <c r="F1275" s="980"/>
      <c r="G1275" s="980"/>
      <c r="H1275" s="980"/>
      <c r="I1275" s="980"/>
      <c r="J1275" s="980"/>
      <c r="K1275" s="980"/>
      <c r="L1275" s="980"/>
      <c r="M1275" s="980"/>
      <c r="N1275" s="980"/>
      <c r="O1275" s="980"/>
      <c r="P1275" s="980"/>
      <c r="Q1275" s="980"/>
      <c r="R1275" s="980"/>
      <c r="S1275" s="980"/>
      <c r="T1275" s="980"/>
      <c r="U1275" s="980"/>
      <c r="V1275" s="980"/>
      <c r="W1275" s="980"/>
      <c r="X1275" s="980"/>
      <c r="Y1275" s="980"/>
      <c r="Z1275" s="980"/>
      <c r="AA1275" s="980"/>
      <c r="AB1275" s="980"/>
      <c r="AC1275" s="980"/>
      <c r="AD1275" s="980"/>
      <c r="AE1275" s="980"/>
      <c r="AF1275" s="980"/>
      <c r="AH1275" s="33"/>
      <c r="AI1275" s="33"/>
      <c r="AJ1275" s="33"/>
      <c r="AK1275" s="33"/>
      <c r="AL1275" s="33"/>
      <c r="AM1275" s="33"/>
      <c r="AN1275" s="33"/>
      <c r="AO1275" s="33"/>
      <c r="AP1275" s="33"/>
      <c r="AQ1275" s="33"/>
      <c r="AR1275" s="33"/>
      <c r="AS1275" s="33"/>
      <c r="AT1275" s="33"/>
      <c r="AU1275" s="33"/>
      <c r="AV1275" s="33"/>
      <c r="AW1275" s="33"/>
      <c r="AX1275" s="33"/>
      <c r="AY1275" s="33"/>
      <c r="AZ1275" s="33"/>
      <c r="BA1275" s="33"/>
      <c r="BB1275" s="33"/>
      <c r="BC1275" s="33"/>
      <c r="BD1275" s="33"/>
      <c r="BE1275" s="33"/>
      <c r="BF1275" s="33"/>
      <c r="BG1275" s="33"/>
      <c r="BH1275" s="33"/>
      <c r="BI1275" s="33"/>
      <c r="BJ1275" s="33"/>
      <c r="BK1275" s="33"/>
      <c r="BL1275" s="33"/>
    </row>
    <row r="1276" spans="1:64" ht="18" customHeight="1">
      <c r="B1276" s="880" t="s">
        <v>826</v>
      </c>
      <c r="C1276" s="880"/>
      <c r="D1276" s="880"/>
      <c r="E1276" s="880"/>
      <c r="F1276" s="880"/>
      <c r="G1276" s="880"/>
      <c r="H1276" s="880"/>
      <c r="I1276" s="880"/>
      <c r="J1276" s="880"/>
      <c r="K1276" s="880"/>
      <c r="L1276" s="880"/>
      <c r="M1276" s="880"/>
      <c r="N1276" s="880"/>
      <c r="O1276" s="880"/>
      <c r="P1276" s="880"/>
      <c r="Q1276" s="880"/>
      <c r="R1276" s="880"/>
      <c r="S1276" s="880"/>
      <c r="T1276" s="880"/>
      <c r="U1276" s="880"/>
      <c r="V1276" s="880"/>
      <c r="W1276" s="880"/>
      <c r="X1276" s="880"/>
      <c r="Y1276" s="880"/>
      <c r="Z1276" s="880"/>
      <c r="AA1276" s="880"/>
      <c r="AB1276" s="880"/>
      <c r="AC1276" s="880"/>
      <c r="AD1276" s="880"/>
      <c r="AE1276" s="880"/>
      <c r="AF1276" s="880"/>
      <c r="AG1276" s="33"/>
    </row>
    <row r="1277" spans="1:64" ht="18" customHeight="1">
      <c r="B1277" s="15" t="s">
        <v>80</v>
      </c>
      <c r="C1277" s="16"/>
      <c r="D1277" s="16"/>
      <c r="E1277" s="16"/>
      <c r="F1277" s="16"/>
      <c r="G1277" s="216"/>
      <c r="H1277" s="201"/>
      <c r="I1277" s="201"/>
      <c r="J1277" s="201"/>
      <c r="K1277" s="202"/>
      <c r="L1277" s="201"/>
      <c r="M1277" s="201"/>
      <c r="N1277" s="201"/>
      <c r="O1277" s="270"/>
      <c r="P1277" s="270"/>
      <c r="Q1277" s="201"/>
      <c r="R1277" s="201"/>
      <c r="S1277" s="201"/>
      <c r="T1277" s="201"/>
      <c r="U1277" s="201"/>
      <c r="V1277" s="201"/>
      <c r="W1277" s="270"/>
      <c r="X1277" s="984" t="str">
        <f>X1252</f>
        <v>វិច្ឆិកា ឆ្នាំ ២០២៣</v>
      </c>
      <c r="Y1277" s="985"/>
      <c r="Z1277" s="985"/>
      <c r="AA1277" s="985"/>
      <c r="AB1277" s="985"/>
      <c r="AC1277" s="985"/>
      <c r="AD1277" s="985"/>
      <c r="AE1277" s="985"/>
      <c r="AF1277" s="986"/>
      <c r="AG1277" s="33"/>
    </row>
    <row r="1278" spans="1:64" ht="18" customHeight="1">
      <c r="A1278" s="140" t="e">
        <f>#REF!</f>
        <v>#REF!</v>
      </c>
      <c r="B1278" s="20" t="s">
        <v>176</v>
      </c>
      <c r="C1278" s="3"/>
      <c r="D1278" s="3"/>
      <c r="E1278" s="3"/>
      <c r="F1278" s="3"/>
      <c r="G1278" s="217"/>
      <c r="H1278" s="271"/>
      <c r="I1278" s="217"/>
      <c r="J1278" s="271"/>
      <c r="K1278" s="991" t="e">
        <f>VLOOKUP(A1278,'Payroll master 总表'!B:AY,3,FALSE)</f>
        <v>#REF!</v>
      </c>
      <c r="L1278" s="992"/>
      <c r="M1278" s="992"/>
      <c r="N1278" s="993"/>
      <c r="O1278" s="272" t="s">
        <v>183</v>
      </c>
      <c r="P1278" s="273"/>
      <c r="Q1278" s="203"/>
      <c r="R1278" s="203"/>
      <c r="S1278" s="203"/>
      <c r="T1278" s="994" t="e">
        <f>#REF!</f>
        <v>#REF!</v>
      </c>
      <c r="U1278" s="994"/>
      <c r="V1278" s="217"/>
      <c r="W1278" s="274"/>
      <c r="X1278" s="275" t="s">
        <v>279</v>
      </c>
      <c r="Y1278" s="203"/>
      <c r="Z1278" s="203"/>
      <c r="AA1278" s="203"/>
      <c r="AB1278" s="227"/>
      <c r="AC1278" s="75"/>
      <c r="AD1278" s="139" t="e">
        <f>VLOOKUP(A1278,'Payroll master 总表'!B:AY,39,FALSE)</f>
        <v>#REF!</v>
      </c>
      <c r="AE1278" s="23" t="s">
        <v>82</v>
      </c>
      <c r="AF1278" s="244"/>
      <c r="AG1278" s="33"/>
    </row>
    <row r="1279" spans="1:64" ht="18" customHeight="1">
      <c r="B1279" s="55" t="s">
        <v>177</v>
      </c>
      <c r="C1279" s="28"/>
      <c r="D1279" s="28"/>
      <c r="E1279" s="28"/>
      <c r="F1279" s="21"/>
      <c r="G1279" s="206"/>
      <c r="H1279" s="206"/>
      <c r="I1279" s="206"/>
      <c r="J1279" s="206"/>
      <c r="K1279" s="995" t="e">
        <f>VLOOKUP(A1278,'Payroll master 总表'!B:AY,1,FALSE)</f>
        <v>#REF!</v>
      </c>
      <c r="L1279" s="996"/>
      <c r="M1279" s="206"/>
      <c r="N1279" s="208"/>
      <c r="O1279" s="276" t="s">
        <v>184</v>
      </c>
      <c r="P1279" s="273"/>
      <c r="Q1279" s="218"/>
      <c r="R1279" s="218"/>
      <c r="S1279" s="218"/>
      <c r="U1279" s="222" t="e">
        <f>VLOOKUP(A1278,'Payroll master 总表'!B:AY,15,FALSE)</f>
        <v>#REF!</v>
      </c>
      <c r="V1279" s="222"/>
      <c r="W1279" s="208"/>
      <c r="X1279" s="278" t="s">
        <v>187</v>
      </c>
      <c r="Y1279" s="218"/>
      <c r="Z1279" s="218"/>
      <c r="AA1279" s="218"/>
      <c r="AB1279" s="209"/>
      <c r="AC1279" s="26"/>
      <c r="AD1279" s="139" t="e">
        <f>VLOOKUP(A1278,'Payroll master 总表'!B:AY,35,FALSE)</f>
        <v>#REF!</v>
      </c>
      <c r="AE1279" s="23" t="s">
        <v>82</v>
      </c>
      <c r="AF1279" s="103"/>
      <c r="AG1279" s="33"/>
    </row>
    <row r="1280" spans="1:64" ht="18" customHeight="1">
      <c r="B1280" s="24" t="s">
        <v>178</v>
      </c>
      <c r="C1280" s="22"/>
      <c r="D1280" s="25"/>
      <c r="E1280" s="21"/>
      <c r="F1280" s="21"/>
      <c r="G1280" s="206"/>
      <c r="H1280" s="206"/>
      <c r="I1280" s="206"/>
      <c r="J1280" s="206"/>
      <c r="K1280" s="995" t="e">
        <f>VLOOKUP(A1278,'Payroll master 总表'!B:AY,5,FALSE)</f>
        <v>#REF!</v>
      </c>
      <c r="L1280" s="996"/>
      <c r="M1280" s="206"/>
      <c r="N1280" s="208"/>
      <c r="O1280" s="205" t="s">
        <v>198</v>
      </c>
      <c r="P1280" s="273"/>
      <c r="Q1280" s="218"/>
      <c r="R1280" s="218"/>
      <c r="S1280" s="218"/>
      <c r="T1280" s="206"/>
      <c r="U1280" s="997" t="e">
        <f>VLOOKUP(A1278,'Payroll master 总表'!B:AY,8,FALSE)</f>
        <v>#REF!</v>
      </c>
      <c r="V1280" s="997"/>
      <c r="W1280" s="998"/>
      <c r="X1280" s="278" t="s">
        <v>185</v>
      </c>
      <c r="Y1280" s="218"/>
      <c r="Z1280" s="218"/>
      <c r="AA1280" s="218"/>
      <c r="AB1280" s="209"/>
      <c r="AC1280" s="26"/>
      <c r="AD1280" s="139" t="e">
        <f>VLOOKUP(A1278,'Payroll master 总表'!B:AY,34,FALSE)</f>
        <v>#REF!</v>
      </c>
      <c r="AE1280" s="23" t="s">
        <v>82</v>
      </c>
      <c r="AF1280" s="103"/>
      <c r="AG1280" s="33"/>
    </row>
    <row r="1281" spans="2:64" ht="18" customHeight="1">
      <c r="B1281" s="58"/>
      <c r="C1281" s="28"/>
      <c r="D1281" s="28"/>
      <c r="E1281" s="28"/>
      <c r="F1281" s="28"/>
      <c r="G1281" s="206"/>
      <c r="H1281" s="206"/>
      <c r="I1281" s="206"/>
      <c r="J1281" s="206"/>
      <c r="K1281" s="280"/>
      <c r="L1281" s="281" t="s">
        <v>76</v>
      </c>
      <c r="M1281" s="206"/>
      <c r="N1281" s="208"/>
      <c r="O1281" s="278" t="s">
        <v>199</v>
      </c>
      <c r="P1281" s="273"/>
      <c r="Q1281" s="218"/>
      <c r="R1281" s="218"/>
      <c r="S1281" s="218"/>
      <c r="T1281" s="218"/>
      <c r="U1281" s="218"/>
      <c r="V1281" s="218"/>
      <c r="W1281" s="230"/>
      <c r="X1281" s="278" t="s">
        <v>753</v>
      </c>
      <c r="Y1281" s="218"/>
      <c r="Z1281" s="218"/>
      <c r="AA1281" s="218"/>
      <c r="AB1281" s="209"/>
      <c r="AC1281" s="26"/>
      <c r="AD1281" s="139" t="e">
        <f>VLOOKUP(A1278,'Payroll master 总表'!B:AY,33,FALSE)</f>
        <v>#REF!</v>
      </c>
      <c r="AE1281" s="23" t="s">
        <v>82</v>
      </c>
      <c r="AF1281" s="103"/>
      <c r="AG1281" s="33"/>
    </row>
    <row r="1282" spans="2:64" ht="18" customHeight="1">
      <c r="B1282" s="54" t="s">
        <v>196</v>
      </c>
      <c r="C1282" s="28"/>
      <c r="D1282" s="28"/>
      <c r="E1282" s="28"/>
      <c r="F1282" s="28"/>
      <c r="G1282" s="206"/>
      <c r="H1282" s="206"/>
      <c r="I1282" s="206"/>
      <c r="J1282" s="206"/>
      <c r="K1282" s="280"/>
      <c r="L1282" s="282" t="e">
        <f>VLOOKUP(A1278,'Payroll master 总表'!B:AY,18,FALSE)</f>
        <v>#REF!</v>
      </c>
      <c r="M1282" s="206"/>
      <c r="N1282" s="208"/>
      <c r="O1282" s="283"/>
      <c r="P1282" s="273"/>
      <c r="Q1282" s="223"/>
      <c r="R1282" s="987" t="e">
        <f>U1279/26*L1282</f>
        <v>#REF!</v>
      </c>
      <c r="S1282" s="987"/>
      <c r="T1282" s="284" t="s">
        <v>82</v>
      </c>
      <c r="U1282" s="223"/>
      <c r="V1282" s="223"/>
      <c r="W1282" s="285"/>
      <c r="X1282" s="278" t="s">
        <v>186</v>
      </c>
      <c r="Y1282" s="218"/>
      <c r="Z1282" s="218"/>
      <c r="AA1282" s="218"/>
      <c r="AB1282" s="209"/>
      <c r="AC1282" s="26"/>
      <c r="AD1282" s="139" t="e">
        <f>VLOOKUP(A1278,'Payroll master 总表'!B:AY,37,FALSE)+'Payroll master 总表'!AM59</f>
        <v>#REF!</v>
      </c>
      <c r="AE1282" s="23" t="s">
        <v>82</v>
      </c>
      <c r="AF1282" s="103"/>
      <c r="AG1282" s="33"/>
    </row>
    <row r="1283" spans="2:64" ht="18" customHeight="1">
      <c r="B1283" s="27" t="s">
        <v>528</v>
      </c>
      <c r="C1283" s="28"/>
      <c r="D1283" s="28"/>
      <c r="E1283" s="28"/>
      <c r="F1283" s="28"/>
      <c r="G1283" s="206"/>
      <c r="H1283" s="206"/>
      <c r="I1283" s="206"/>
      <c r="J1283" s="206"/>
      <c r="K1283" s="280"/>
      <c r="L1283" s="282" t="e">
        <f>VLOOKUP(A1278,'Payroll master 总表'!B:AY,21,FALSE)</f>
        <v>#REF!</v>
      </c>
      <c r="M1283" s="206"/>
      <c r="N1283" s="208"/>
      <c r="O1283" s="283"/>
      <c r="P1283" s="273"/>
      <c r="Q1283" s="223"/>
      <c r="R1283" s="987" t="e">
        <f>VLOOKUP(A1278,'Payroll master 总表'!B:AY,29,FALSE)</f>
        <v>#REF!</v>
      </c>
      <c r="S1283" s="987"/>
      <c r="T1283" s="284" t="s">
        <v>82</v>
      </c>
      <c r="U1283" s="223"/>
      <c r="V1283" s="223"/>
      <c r="W1283" s="285"/>
      <c r="X1283" s="278" t="s">
        <v>455</v>
      </c>
      <c r="Y1283" s="218"/>
      <c r="Z1283" s="218"/>
      <c r="AA1283" s="218"/>
      <c r="AB1283" s="209"/>
      <c r="AC1283" s="26"/>
      <c r="AD1283" s="139" t="e">
        <f>VLOOKUP(A1278,'Payroll master 总表'!B:AY,32,FALSE)</f>
        <v>#REF!</v>
      </c>
      <c r="AE1283" s="23" t="s">
        <v>82</v>
      </c>
      <c r="AF1283" s="103"/>
      <c r="AG1283" s="33"/>
    </row>
    <row r="1284" spans="2:64" ht="18" customHeight="1">
      <c r="B1284" s="58" t="s">
        <v>534</v>
      </c>
      <c r="C1284" s="28"/>
      <c r="D1284" s="28"/>
      <c r="E1284" s="28"/>
      <c r="F1284" s="28"/>
      <c r="G1284" s="206"/>
      <c r="H1284" s="206"/>
      <c r="I1284" s="206"/>
      <c r="J1284" s="206"/>
      <c r="K1284" s="280"/>
      <c r="L1284" s="282" t="e">
        <f>VLOOKUP(A1278,'Payroll master 总表'!B:AY,20,FALSE)</f>
        <v>#REF!</v>
      </c>
      <c r="M1284" s="206"/>
      <c r="N1284" s="208"/>
      <c r="O1284" s="283"/>
      <c r="P1284" s="273"/>
      <c r="Q1284" s="223"/>
      <c r="R1284" s="987" t="e">
        <f>VLOOKUP(A1278,'Payroll master 总表'!B:AY,27,FALSE)</f>
        <v>#REF!</v>
      </c>
      <c r="S1284" s="987"/>
      <c r="T1284" s="284" t="s">
        <v>82</v>
      </c>
      <c r="U1284" s="223"/>
      <c r="V1284" s="223"/>
      <c r="W1284" s="285"/>
      <c r="X1284" s="278" t="s">
        <v>189</v>
      </c>
      <c r="Y1284" s="218"/>
      <c r="Z1284" s="218"/>
      <c r="AA1284" s="218"/>
      <c r="AB1284" s="209"/>
      <c r="AC1284" s="26"/>
      <c r="AD1284" s="139" t="e">
        <f>VLOOKUP(A1278,'Payroll master 总表'!B:AY,31,FALSE)</f>
        <v>#REF!</v>
      </c>
      <c r="AE1284" s="23" t="s">
        <v>82</v>
      </c>
      <c r="AF1284" s="103"/>
      <c r="AG1284" s="33"/>
    </row>
    <row r="1285" spans="2:64" ht="18" customHeight="1">
      <c r="B1285" s="58" t="s">
        <v>195</v>
      </c>
      <c r="C1285" s="28"/>
      <c r="D1285" s="28"/>
      <c r="E1285" s="28"/>
      <c r="F1285" s="28"/>
      <c r="G1285" s="206"/>
      <c r="H1285" s="206"/>
      <c r="I1285" s="206"/>
      <c r="J1285" s="206"/>
      <c r="K1285" s="280"/>
      <c r="L1285" s="282" t="e">
        <f>VLOOKUP(A1278,'Payroll master 总表'!B:AY,17,FALSE)</f>
        <v>#REF!</v>
      </c>
      <c r="M1285" s="206"/>
      <c r="N1285" s="208"/>
      <c r="O1285" s="283"/>
      <c r="P1285" s="273"/>
      <c r="Q1285" s="223"/>
      <c r="R1285" s="987" t="e">
        <f>U1279/26*L1285</f>
        <v>#REF!</v>
      </c>
      <c r="S1285" s="987"/>
      <c r="T1285" s="284" t="s">
        <v>82</v>
      </c>
      <c r="U1285" s="223"/>
      <c r="V1285" s="223"/>
      <c r="W1285" s="285"/>
      <c r="X1285" s="278" t="s">
        <v>188</v>
      </c>
      <c r="Y1285" s="218"/>
      <c r="Z1285" s="218"/>
      <c r="AA1285" s="218"/>
      <c r="AB1285" s="209"/>
      <c r="AC1285" s="26"/>
      <c r="AD1285" s="139" t="e">
        <f>VLOOKUP(A1278,'Payroll master 总表'!B:AY,36,FALSE)</f>
        <v>#REF!</v>
      </c>
      <c r="AE1285" s="23" t="s">
        <v>82</v>
      </c>
      <c r="AF1285" s="103"/>
      <c r="AG1285" s="33"/>
    </row>
    <row r="1286" spans="2:64" ht="18" customHeight="1">
      <c r="B1286" s="27" t="s">
        <v>179</v>
      </c>
      <c r="C1286" s="28"/>
      <c r="D1286" s="28"/>
      <c r="E1286" s="28"/>
      <c r="F1286" s="28"/>
      <c r="G1286" s="218"/>
      <c r="H1286" s="218"/>
      <c r="I1286" s="218"/>
      <c r="J1286" s="206"/>
      <c r="K1286" s="280"/>
      <c r="L1286" s="286"/>
      <c r="M1286" s="206"/>
      <c r="N1286" s="208"/>
      <c r="O1286" s="283"/>
      <c r="P1286" s="273"/>
      <c r="Q1286" s="223"/>
      <c r="R1286" s="987" t="e">
        <f>SUM(R1282:S1285)</f>
        <v>#REF!</v>
      </c>
      <c r="S1286" s="987"/>
      <c r="T1286" s="284" t="s">
        <v>82</v>
      </c>
      <c r="U1286" s="223"/>
      <c r="V1286" s="223"/>
      <c r="W1286" s="285"/>
      <c r="X1286" s="278" t="s">
        <v>190</v>
      </c>
      <c r="Y1286" s="218"/>
      <c r="Z1286" s="218"/>
      <c r="AA1286" s="218"/>
      <c r="AB1286" s="209"/>
      <c r="AC1286" s="988" t="e">
        <f>R1286+R1288+R1289+R1290+AD1278+AD1279+AD1280+AD1281+AD1282+AD1283+AD1284+AD1285</f>
        <v>#REF!</v>
      </c>
      <c r="AD1286" s="989"/>
      <c r="AF1286" s="103"/>
      <c r="AG1286" s="33"/>
    </row>
    <row r="1287" spans="2:64" ht="18" customHeight="1">
      <c r="B1287" s="58" t="s">
        <v>197</v>
      </c>
      <c r="C1287" s="28"/>
      <c r="D1287" s="28"/>
      <c r="E1287" s="28"/>
      <c r="F1287" s="28"/>
      <c r="G1287" s="206"/>
      <c r="H1287" s="206"/>
      <c r="I1287" s="206"/>
      <c r="J1287" s="206"/>
      <c r="K1287" s="280"/>
      <c r="L1287" s="287" t="s">
        <v>77</v>
      </c>
      <c r="M1287" s="288"/>
      <c r="N1287" s="211"/>
      <c r="O1287" s="278" t="s">
        <v>199</v>
      </c>
      <c r="P1287" s="210"/>
      <c r="Q1287" s="210"/>
      <c r="R1287" s="210"/>
      <c r="S1287" s="210"/>
      <c r="T1287" s="210"/>
      <c r="U1287" s="210"/>
      <c r="V1287" s="210"/>
      <c r="W1287" s="289"/>
      <c r="X1287" s="278" t="s">
        <v>433</v>
      </c>
      <c r="Y1287" s="218"/>
      <c r="Z1287" s="230"/>
      <c r="AA1287" s="290"/>
      <c r="AB1287" s="228"/>
      <c r="AC1287" s="135" t="e">
        <f>VLOOKUP(A1278,'Payroll master 总表'!B:AY,45,FALSE)</f>
        <v>#REF!</v>
      </c>
      <c r="AE1287" s="61"/>
      <c r="AF1287" s="245"/>
      <c r="AG1287" s="33"/>
    </row>
    <row r="1288" spans="2:64" ht="18" customHeight="1">
      <c r="B1288" s="58" t="s">
        <v>180</v>
      </c>
      <c r="C1288" s="28"/>
      <c r="D1288" s="28"/>
      <c r="E1288" s="28"/>
      <c r="F1288" s="28"/>
      <c r="G1288" s="206"/>
      <c r="H1288" s="206"/>
      <c r="I1288" s="206"/>
      <c r="J1288" s="206"/>
      <c r="K1288" s="280"/>
      <c r="L1288" s="282" t="e">
        <f>VLOOKUP(A1278,'Payroll master 总表'!B:AY,19,FALSE)</f>
        <v>#REF!</v>
      </c>
      <c r="M1288" s="206"/>
      <c r="N1288" s="208"/>
      <c r="O1288" s="283"/>
      <c r="P1288" s="273"/>
      <c r="Q1288" s="224"/>
      <c r="R1288" s="990" t="e">
        <f>VLOOKUP(A1278,'Payroll master 总表'!B:AY,26,FALSE)</f>
        <v>#REF!</v>
      </c>
      <c r="S1288" s="990"/>
      <c r="T1288" s="224" t="s">
        <v>82</v>
      </c>
      <c r="U1288" s="224"/>
      <c r="V1288" s="224"/>
      <c r="W1288" s="228"/>
      <c r="X1288" s="278" t="s">
        <v>861</v>
      </c>
      <c r="Y1288" s="218"/>
      <c r="Z1288" s="230"/>
      <c r="AB1288" s="224"/>
      <c r="AD1288" s="57"/>
      <c r="AE1288" s="999" t="e">
        <f>VLOOKUP(A1278,'Payroll master 总表'!B:AY,42,FALSE)</f>
        <v>#REF!</v>
      </c>
      <c r="AF1288" s="1000"/>
      <c r="AG1288" s="33"/>
    </row>
    <row r="1289" spans="2:64" ht="18" customHeight="1">
      <c r="B1289" s="58" t="s">
        <v>181</v>
      </c>
      <c r="C1289" s="28"/>
      <c r="D1289" s="28"/>
      <c r="E1289" s="28"/>
      <c r="F1289" s="28"/>
      <c r="G1289" s="206"/>
      <c r="H1289" s="206"/>
      <c r="I1289" s="206"/>
      <c r="J1289" s="206"/>
      <c r="K1289" s="280"/>
      <c r="L1289" s="282" t="e">
        <f>VLOOKUP(A1278,'Payroll master 总表'!B:AY,22,FALSE)</f>
        <v>#REF!</v>
      </c>
      <c r="M1289" s="206"/>
      <c r="N1289" s="208"/>
      <c r="O1289" s="283"/>
      <c r="P1289" s="273"/>
      <c r="Q1289" s="224"/>
      <c r="R1289" s="990" t="e">
        <f>VLOOKUP(A1278,'Payroll master 总表'!B:AY,28,FALSE)</f>
        <v>#REF!</v>
      </c>
      <c r="S1289" s="990"/>
      <c r="T1289" s="224" t="s">
        <v>82</v>
      </c>
      <c r="U1289" s="224"/>
      <c r="V1289" s="224"/>
      <c r="W1289" s="228"/>
      <c r="X1289" s="291" t="s">
        <v>244</v>
      </c>
      <c r="Y1289" s="218"/>
      <c r="Z1289" s="218"/>
      <c r="AA1289" s="230"/>
      <c r="AB1289" s="229"/>
      <c r="AC1289" s="76"/>
      <c r="AD1289" s="57" t="e">
        <f>VLOOKUP(A1278,'Payroll master 总表'!B:AY,44,FALSE)</f>
        <v>#REF!</v>
      </c>
      <c r="AE1289" s="541"/>
      <c r="AF1289" s="542"/>
      <c r="AG1289" s="33"/>
    </row>
    <row r="1290" spans="2:64" ht="18" customHeight="1">
      <c r="B1290" s="59" t="s">
        <v>182</v>
      </c>
      <c r="C1290" s="56"/>
      <c r="D1290" s="56"/>
      <c r="E1290" s="56"/>
      <c r="F1290" s="56"/>
      <c r="G1290" s="219"/>
      <c r="H1290" s="219"/>
      <c r="I1290" s="219"/>
      <c r="J1290" s="219"/>
      <c r="K1290" s="292"/>
      <c r="L1290" s="293" t="e">
        <f>VLOOKUP(A1278,'Payroll master 总表'!B:AY,23,FALSE)</f>
        <v>#REF!</v>
      </c>
      <c r="M1290" s="219"/>
      <c r="N1290" s="212"/>
      <c r="O1290" s="294"/>
      <c r="P1290" s="295"/>
      <c r="Q1290" s="225"/>
      <c r="R1290" s="981" t="e">
        <f>VLOOKUP(A1278,'Payroll master 总表'!B:AY,30,FALSE)</f>
        <v>#REF!</v>
      </c>
      <c r="S1290" s="981"/>
      <c r="T1290" s="225" t="s">
        <v>82</v>
      </c>
      <c r="U1290" s="225"/>
      <c r="V1290" s="225"/>
      <c r="W1290" s="225"/>
      <c r="X1290" s="278" t="s">
        <v>194</v>
      </c>
      <c r="Y1290" s="218"/>
      <c r="Z1290" s="218"/>
      <c r="AA1290" s="218"/>
      <c r="AB1290" s="230"/>
      <c r="AC1290" s="26"/>
      <c r="AD1290" s="57" t="e">
        <f>AE1288+AD1289</f>
        <v>#REF!</v>
      </c>
      <c r="AE1290" s="49"/>
      <c r="AF1290" s="73"/>
      <c r="AG1290" s="33"/>
    </row>
    <row r="1291" spans="2:64" ht="18" customHeight="1">
      <c r="B1291" s="29"/>
      <c r="C1291" s="30"/>
      <c r="D1291" s="31"/>
      <c r="E1291" s="30"/>
      <c r="F1291" s="32"/>
      <c r="G1291" s="220"/>
      <c r="H1291" s="220"/>
      <c r="I1291" s="220"/>
      <c r="J1291" s="220"/>
      <c r="S1291" s="220"/>
      <c r="T1291" s="220"/>
      <c r="U1291" s="220"/>
      <c r="X1291" s="297" t="s">
        <v>191</v>
      </c>
      <c r="Y1291" s="218"/>
      <c r="Z1291" s="218"/>
      <c r="AA1291" s="218"/>
      <c r="AB1291" s="230"/>
      <c r="AC1291" s="982" t="e">
        <f>ROUND((AC1286-AD1290-AC1287),2)</f>
        <v>#REF!</v>
      </c>
      <c r="AD1291" s="983"/>
      <c r="AE1291" s="49"/>
      <c r="AF1291" s="73"/>
      <c r="AG1291" s="33"/>
    </row>
    <row r="1292" spans="2:64" ht="18" customHeight="1">
      <c r="B1292" s="35" t="s">
        <v>78</v>
      </c>
      <c r="C1292" s="36"/>
      <c r="D1292" s="36"/>
      <c r="E1292" s="36"/>
      <c r="F1292" s="36"/>
      <c r="G1292" s="221"/>
      <c r="H1292" s="221"/>
      <c r="I1292" s="220"/>
      <c r="J1292" s="220"/>
      <c r="S1292" s="220"/>
      <c r="T1292" s="220"/>
      <c r="U1292" s="220"/>
      <c r="X1292" s="298" t="s">
        <v>432</v>
      </c>
      <c r="Y1292" s="299"/>
      <c r="Z1292" s="280"/>
      <c r="AA1292" s="206"/>
      <c r="AB1292" s="231"/>
      <c r="AC1292" s="63" t="e">
        <f>INT(AC1291)</f>
        <v>#REF!</v>
      </c>
      <c r="AE1292" s="62"/>
      <c r="AF1292" s="80"/>
      <c r="AG1292" s="33"/>
    </row>
    <row r="1293" spans="2:64" ht="18" customHeight="1">
      <c r="B1293" s="37"/>
      <c r="C1293" s="38"/>
      <c r="D1293" s="39"/>
      <c r="E1293" s="38"/>
      <c r="F1293" s="38"/>
      <c r="G1293" s="202"/>
      <c r="H1293" s="202"/>
      <c r="I1293" s="220"/>
      <c r="J1293" s="220"/>
      <c r="S1293" s="220"/>
      <c r="T1293" s="220"/>
      <c r="U1293" s="220"/>
      <c r="X1293" s="300" t="s">
        <v>192</v>
      </c>
      <c r="Y1293" s="301"/>
      <c r="Z1293" s="302"/>
      <c r="AA1293" s="219"/>
      <c r="AB1293" s="232"/>
      <c r="AC1293" s="77" t="e">
        <f>ROUND((MOD(AC1291,1)*4000),-2)</f>
        <v>#REF!</v>
      </c>
      <c r="AD1293" s="45"/>
      <c r="AE1293" s="45"/>
      <c r="AF1293" s="81"/>
      <c r="AG1293" s="33"/>
    </row>
    <row r="1294" spans="2:64" ht="18" customHeight="1">
      <c r="B1294" s="29"/>
      <c r="C1294" s="30"/>
      <c r="D1294" s="31"/>
      <c r="E1294" s="30"/>
      <c r="F1294" s="30"/>
      <c r="G1294" s="220"/>
      <c r="H1294" s="220"/>
      <c r="I1294" s="220"/>
      <c r="J1294" s="220"/>
      <c r="S1294" s="220"/>
      <c r="T1294" s="220"/>
      <c r="U1294" s="220"/>
      <c r="Y1294" s="221"/>
      <c r="Z1294" s="303"/>
      <c r="AB1294" s="233"/>
      <c r="AD1294" s="82"/>
      <c r="AE1294" s="82"/>
      <c r="AF1294" s="84"/>
      <c r="AG1294" s="33"/>
    </row>
    <row r="1295" spans="2:64" ht="18" customHeight="1">
      <c r="B1295" s="40" t="s">
        <v>79</v>
      </c>
      <c r="C1295" s="41"/>
      <c r="D1295" s="41"/>
      <c r="E1295" s="41"/>
      <c r="AF1295" s="101"/>
      <c r="AG1295" s="33"/>
    </row>
    <row r="1296" spans="2:64" s="10" customFormat="1" ht="18" customHeight="1">
      <c r="B1296" s="237">
        <v>1</v>
      </c>
      <c r="C1296" s="236">
        <v>2</v>
      </c>
      <c r="D1296" s="236">
        <v>3</v>
      </c>
      <c r="E1296" s="236">
        <v>4</v>
      </c>
      <c r="F1296" s="670">
        <v>5</v>
      </c>
      <c r="G1296" s="669">
        <v>6</v>
      </c>
      <c r="H1296" s="237">
        <v>7</v>
      </c>
      <c r="I1296" s="237">
        <v>8</v>
      </c>
      <c r="J1296" s="670">
        <v>9</v>
      </c>
      <c r="K1296" s="236">
        <v>10</v>
      </c>
      <c r="L1296" s="236">
        <v>11</v>
      </c>
      <c r="M1296" s="670">
        <v>12</v>
      </c>
      <c r="N1296" s="669">
        <v>13</v>
      </c>
      <c r="O1296" s="236">
        <v>14</v>
      </c>
      <c r="P1296" s="237">
        <v>15</v>
      </c>
      <c r="Q1296" s="236">
        <v>16</v>
      </c>
      <c r="R1296" s="236">
        <v>17</v>
      </c>
      <c r="S1296" s="236">
        <v>18</v>
      </c>
      <c r="T1296" s="670">
        <v>19</v>
      </c>
      <c r="U1296" s="669">
        <v>20</v>
      </c>
      <c r="V1296" s="236">
        <v>21</v>
      </c>
      <c r="W1296" s="237">
        <v>22</v>
      </c>
      <c r="X1296" s="236">
        <v>23</v>
      </c>
      <c r="Y1296" s="237">
        <v>24</v>
      </c>
      <c r="Z1296" s="236">
        <v>25</v>
      </c>
      <c r="AA1296" s="670">
        <v>26</v>
      </c>
      <c r="AB1296" s="697">
        <v>27</v>
      </c>
      <c r="AC1296" s="670">
        <v>28</v>
      </c>
      <c r="AD1296" s="237">
        <v>29</v>
      </c>
      <c r="AE1296" s="236">
        <v>30</v>
      </c>
      <c r="AF1296" s="236">
        <v>31</v>
      </c>
      <c r="AG1296" s="11"/>
      <c r="AH1296" s="11"/>
      <c r="AI1296" s="11"/>
      <c r="AJ1296" s="11"/>
      <c r="AK1296" s="11"/>
      <c r="AL1296" s="11"/>
      <c r="AM1296" s="11"/>
      <c r="AN1296" s="11"/>
      <c r="AO1296" s="11"/>
      <c r="AP1296" s="11"/>
      <c r="AQ1296" s="11"/>
      <c r="AR1296" s="11"/>
      <c r="AS1296" s="11"/>
      <c r="AT1296" s="11"/>
      <c r="AU1296" s="11"/>
      <c r="AV1296" s="11"/>
      <c r="AW1296" s="11"/>
      <c r="AX1296" s="11"/>
      <c r="AY1296" s="11"/>
      <c r="AZ1296" s="11"/>
      <c r="BA1296" s="11"/>
      <c r="BB1296" s="11"/>
      <c r="BC1296" s="11"/>
      <c r="BD1296" s="11"/>
      <c r="BE1296" s="11"/>
      <c r="BF1296" s="11"/>
      <c r="BG1296" s="11"/>
      <c r="BH1296" s="11"/>
      <c r="BI1296" s="11"/>
      <c r="BJ1296" s="11"/>
      <c r="BK1296" s="11"/>
      <c r="BL1296" s="11"/>
    </row>
    <row r="1297" spans="1:64" ht="18" customHeight="1">
      <c r="B1297" s="48" t="e">
        <f>VLOOKUP(A1278,#REF!,276,FALSE)</f>
        <v>#REF!</v>
      </c>
      <c r="C1297" s="48" t="e">
        <f>VLOOKUP(A1278,#REF!,278,FALSE)</f>
        <v>#REF!</v>
      </c>
      <c r="D1297" s="48" t="e">
        <f>VLOOKUP(A1278,#REF!,280,FALSE)</f>
        <v>#REF!</v>
      </c>
      <c r="E1297" s="48" t="e">
        <f>VLOOKUP(A1278,#REF!,282,FALSE)</f>
        <v>#REF!</v>
      </c>
      <c r="F1297" s="48" t="e">
        <f>VLOOKUP(A1278,#REF!,284,FALSE)</f>
        <v>#REF!</v>
      </c>
      <c r="G1297" s="48" t="e">
        <f>VLOOKUP(A1278,#REF!,286,FALSE)</f>
        <v>#REF!</v>
      </c>
      <c r="H1297" s="48" t="e">
        <f>VLOOKUP(A1278,#REF!,288,FALSE)</f>
        <v>#REF!</v>
      </c>
      <c r="I1297" s="48" t="e">
        <f>VLOOKUP(A1278,#REF!,290,FALSE)</f>
        <v>#REF!</v>
      </c>
      <c r="J1297" s="48" t="e">
        <f>VLOOKUP(A1278,#REF!,292,FALSE)</f>
        <v>#REF!</v>
      </c>
      <c r="K1297" s="48" t="e">
        <f>VLOOKUP(A1278,#REF!,294,FALSE)</f>
        <v>#REF!</v>
      </c>
      <c r="L1297" s="48" t="e">
        <f>VLOOKUP(A1278,#REF!,296,FALSE)</f>
        <v>#REF!</v>
      </c>
      <c r="M1297" s="48" t="e">
        <f>VLOOKUP(A1278,#REF!,298,FALSE)</f>
        <v>#REF!</v>
      </c>
      <c r="N1297" s="48" t="e">
        <f>VLOOKUP(A1278,#REF!,300,FALSE)</f>
        <v>#REF!</v>
      </c>
      <c r="O1297" s="48" t="e">
        <f>VLOOKUP(A1278,#REF!,302,FALSE)</f>
        <v>#REF!</v>
      </c>
      <c r="P1297" s="48" t="e">
        <f>VLOOKUP(A1278,#REF!,304,FALSE)</f>
        <v>#REF!</v>
      </c>
      <c r="Q1297" s="48" t="e">
        <f>VLOOKUP(A1278,#REF!,306,FALSE)</f>
        <v>#REF!</v>
      </c>
      <c r="R1297" s="48" t="e">
        <f>VLOOKUP(A1278,#REF!,308,FALSE)</f>
        <v>#REF!</v>
      </c>
      <c r="S1297" s="48" t="e">
        <f>VLOOKUP(A1278,#REF!,310,FALSE)</f>
        <v>#REF!</v>
      </c>
      <c r="T1297" s="48" t="e">
        <f>VLOOKUP(A1278,#REF!,312,FALSE)</f>
        <v>#REF!</v>
      </c>
      <c r="U1297" s="48" t="e">
        <f>VLOOKUP(A1278,#REF!,314,FALSE)</f>
        <v>#REF!</v>
      </c>
      <c r="V1297" s="48" t="e">
        <f>VLOOKUP(A1278,#REF!,316,FALSE)</f>
        <v>#REF!</v>
      </c>
      <c r="W1297" s="48" t="e">
        <f>VLOOKUP(A1278,#REF!,318,FALSE)</f>
        <v>#REF!</v>
      </c>
      <c r="X1297" s="48" t="e">
        <f>VLOOKUP(A1278,#REF!,320,FALSE)</f>
        <v>#REF!</v>
      </c>
      <c r="Y1297" s="48" t="e">
        <f>VLOOKUP(A1278,#REF!,322,FALSE)</f>
        <v>#REF!</v>
      </c>
      <c r="Z1297" s="48" t="e">
        <f>VLOOKUP(A1278,#REF!,324,FALSE)</f>
        <v>#REF!</v>
      </c>
      <c r="AA1297" s="48" t="e">
        <f>VLOOKUP(A1278,#REF!,326,FALSE)</f>
        <v>#REF!</v>
      </c>
      <c r="AB1297" s="48" t="e">
        <f>VLOOKUP(A1278,#REF!,328,FALSE)</f>
        <v>#REF!</v>
      </c>
      <c r="AC1297" s="48" t="e">
        <f>VLOOKUP(A1278,#REF!,330,FALSE)</f>
        <v>#REF!</v>
      </c>
      <c r="AD1297" s="48" t="e">
        <f>VLOOKUP(A1278,#REF!,332,FALSE)</f>
        <v>#REF!</v>
      </c>
      <c r="AE1297" s="48" t="e">
        <f>VLOOKUP(A1278,#REF!,334,FALSE)</f>
        <v>#REF!</v>
      </c>
      <c r="AF1297" s="48" t="e">
        <f>VLOOKUP(A1278,#REF!,336,FALSE)</f>
        <v>#REF!</v>
      </c>
      <c r="AG1297" s="33"/>
    </row>
    <row r="1298" spans="1:64" s="113" customFormat="1" ht="18" customHeight="1">
      <c r="B1298" s="48" t="e">
        <f>VLOOKUP(A1278,#REF!,53,FALSE)</f>
        <v>#REF!</v>
      </c>
      <c r="C1298" s="48" t="e">
        <f>VLOOKUP(A1278,#REF!,54,FALSE)</f>
        <v>#REF!</v>
      </c>
      <c r="D1298" s="48" t="e">
        <f>VLOOKUP(A1278,#REF!,55,FALSE)</f>
        <v>#REF!</v>
      </c>
      <c r="E1298" s="48" t="e">
        <f>VLOOKUP(A1278,#REF!,56,FALSE)</f>
        <v>#REF!</v>
      </c>
      <c r="F1298" s="48" t="e">
        <f>VLOOKUP(A1278,#REF!,57,FALSE)</f>
        <v>#REF!</v>
      </c>
      <c r="G1298" s="48" t="e">
        <f>VLOOKUP(A1278,#REF!,58,FALSE)</f>
        <v>#REF!</v>
      </c>
      <c r="H1298" s="48" t="e">
        <f>VLOOKUP(A1278,#REF!,59,FALSE)</f>
        <v>#REF!</v>
      </c>
      <c r="I1298" s="48" t="e">
        <f>VLOOKUP(A1278,#REF!,60,FALSE)</f>
        <v>#REF!</v>
      </c>
      <c r="J1298" s="48" t="e">
        <f>VLOOKUP(A1278,#REF!,61,FALSE)</f>
        <v>#REF!</v>
      </c>
      <c r="K1298" s="48" t="e">
        <f>VLOOKUP(A1278,#REF!,62,FALSE)</f>
        <v>#REF!</v>
      </c>
      <c r="L1298" s="48" t="e">
        <f>VLOOKUP(A1278,#REF!,63,FALSE)</f>
        <v>#REF!</v>
      </c>
      <c r="M1298" s="48" t="e">
        <f>VLOOKUP(A1278,#REF!,64,FALSE)</f>
        <v>#REF!</v>
      </c>
      <c r="N1298" s="48" t="e">
        <f>VLOOKUP(A1278,#REF!,65,FALSE)</f>
        <v>#REF!</v>
      </c>
      <c r="O1298" s="48" t="e">
        <f>VLOOKUP(A1278,#REF!,66,FALSE)</f>
        <v>#REF!</v>
      </c>
      <c r="P1298" s="48" t="e">
        <f>VLOOKUP(A1278,#REF!,67,FALSE)</f>
        <v>#REF!</v>
      </c>
      <c r="Q1298" s="48" t="e">
        <f>VLOOKUP(A1278,#REF!,68,FALSE)</f>
        <v>#REF!</v>
      </c>
      <c r="R1298" s="48" t="e">
        <f>VLOOKUP(A1278,#REF!,69,FALSE)</f>
        <v>#REF!</v>
      </c>
      <c r="S1298" s="48" t="e">
        <f>VLOOKUP(A1278,#REF!,70,FALSE)</f>
        <v>#REF!</v>
      </c>
      <c r="T1298" s="48" t="e">
        <f>VLOOKUP(A1278,#REF!,71,FALSE)</f>
        <v>#REF!</v>
      </c>
      <c r="U1298" s="48" t="e">
        <f>VLOOKUP(A1278,#REF!,72,FALSE)</f>
        <v>#REF!</v>
      </c>
      <c r="V1298" s="48" t="e">
        <f>VLOOKUP(A1278,#REF!,73,FALSE)</f>
        <v>#REF!</v>
      </c>
      <c r="W1298" s="48" t="e">
        <f>VLOOKUP(A1278,#REF!,74,FALSE)</f>
        <v>#REF!</v>
      </c>
      <c r="X1298" s="48" t="e">
        <f>VLOOKUP(A1278,#REF!,75,FALSE)</f>
        <v>#REF!</v>
      </c>
      <c r="Y1298" s="48" t="e">
        <f>VLOOKUP(A1278,#REF!,76,FALSE)</f>
        <v>#REF!</v>
      </c>
      <c r="Z1298" s="48" t="e">
        <f>VLOOKUP(A1278,#REF!,77,FALSE)</f>
        <v>#REF!</v>
      </c>
      <c r="AA1298" s="48" t="e">
        <f>VLOOKUP(A1278,#REF!,78,FALSE)</f>
        <v>#REF!</v>
      </c>
      <c r="AB1298" s="48" t="e">
        <f>VLOOKUP(A1278,#REF!,79,FALSE)</f>
        <v>#REF!</v>
      </c>
      <c r="AC1298" s="48" t="e">
        <f>VLOOKUP(A1278,#REF!,80,FALSE)</f>
        <v>#REF!</v>
      </c>
      <c r="AD1298" s="48" t="e">
        <f>VLOOKUP(A1278,#REF!,81,FALSE)</f>
        <v>#REF!</v>
      </c>
      <c r="AE1298" s="48" t="e">
        <f>VLOOKUP(A1278,#REF!,82,FALSE)</f>
        <v>#REF!</v>
      </c>
      <c r="AF1298" s="48" t="e">
        <f>VLOOKUP(A1278,#REF!,83,FALSE)</f>
        <v>#REF!</v>
      </c>
      <c r="AG1298" s="114"/>
      <c r="AH1298" s="114"/>
      <c r="AI1298" s="114"/>
      <c r="AJ1298" s="114"/>
      <c r="AK1298" s="114"/>
      <c r="AL1298" s="114"/>
      <c r="AM1298" s="114"/>
      <c r="AN1298" s="114"/>
      <c r="AO1298" s="114"/>
      <c r="AP1298" s="114"/>
      <c r="AQ1298" s="114"/>
      <c r="AR1298" s="114"/>
      <c r="AS1298" s="114"/>
      <c r="AT1298" s="114"/>
      <c r="AU1298" s="114"/>
      <c r="AV1298" s="114"/>
      <c r="AW1298" s="114"/>
      <c r="AX1298" s="114"/>
      <c r="AY1298" s="114"/>
      <c r="AZ1298" s="114"/>
      <c r="BA1298" s="114"/>
      <c r="BB1298" s="114"/>
      <c r="BC1298" s="114"/>
      <c r="BD1298" s="114"/>
      <c r="BE1298" s="114"/>
      <c r="BF1298" s="114"/>
      <c r="BG1298" s="114"/>
      <c r="BH1298" s="114"/>
      <c r="BI1298" s="114"/>
      <c r="BJ1298" s="114"/>
      <c r="BK1298" s="114"/>
      <c r="BL1298" s="114"/>
    </row>
    <row r="1299" spans="1:64" ht="18" customHeight="1">
      <c r="B1299" s="12" t="e">
        <f>VLOOKUP(A1278,#REF!,277,FALSE)</f>
        <v>#REF!</v>
      </c>
      <c r="C1299" s="48" t="e">
        <f>VLOOKUP(A1278,#REF!,279,FALSE)</f>
        <v>#REF!</v>
      </c>
      <c r="D1299" s="48" t="e">
        <f>VLOOKUP(A1278,#REF!,281,FALSE)</f>
        <v>#REF!</v>
      </c>
      <c r="E1299" s="48" t="e">
        <f>VLOOKUP(A1278,#REF!,283,FALSE)</f>
        <v>#REF!</v>
      </c>
      <c r="F1299" s="48" t="e">
        <f>VLOOKUP(A1278,#REF!,285,FALSE)</f>
        <v>#REF!</v>
      </c>
      <c r="G1299" s="48" t="e">
        <f>VLOOKUP(A1278,#REF!,287,FALSE)</f>
        <v>#REF!</v>
      </c>
      <c r="H1299" s="48" t="e">
        <f>VLOOKUP(A1278,#REF!,289,FALSE)</f>
        <v>#REF!</v>
      </c>
      <c r="I1299" s="48" t="e">
        <f>VLOOKUP(A1278,#REF!,291,FALSE)</f>
        <v>#REF!</v>
      </c>
      <c r="J1299" s="48" t="e">
        <f>VLOOKUP(A1278,#REF!,293,FALSE)</f>
        <v>#REF!</v>
      </c>
      <c r="K1299" s="48" t="e">
        <f>VLOOKUP(A1278,#REF!,295,FALSE)</f>
        <v>#REF!</v>
      </c>
      <c r="L1299" s="48" t="e">
        <f>VLOOKUP(A1278,#REF!,297,FALSE)</f>
        <v>#REF!</v>
      </c>
      <c r="M1299" s="48" t="e">
        <f>VLOOKUP(A1278,#REF!,299,FALSE)</f>
        <v>#REF!</v>
      </c>
      <c r="N1299" s="48" t="e">
        <f>VLOOKUP(A1278,#REF!,301,FALSE)</f>
        <v>#REF!</v>
      </c>
      <c r="O1299" s="48" t="e">
        <f>VLOOKUP(A1278,#REF!,303,FALSE)</f>
        <v>#REF!</v>
      </c>
      <c r="P1299" s="48" t="e">
        <f>VLOOKUP(A1278,#REF!,305,FALSE)</f>
        <v>#REF!</v>
      </c>
      <c r="Q1299" s="48" t="e">
        <f>VLOOKUP(A1278,#REF!,307,FALSE)</f>
        <v>#REF!</v>
      </c>
      <c r="R1299" s="48" t="e">
        <f>VLOOKUP(A1278,#REF!,309,FALSE)</f>
        <v>#REF!</v>
      </c>
      <c r="S1299" s="48" t="e">
        <f>VLOOKUP(A1278,#REF!,311,FALSE)</f>
        <v>#REF!</v>
      </c>
      <c r="T1299" s="48" t="e">
        <f>VLOOKUP(A1278,#REF!,313,FALSE)</f>
        <v>#REF!</v>
      </c>
      <c r="U1299" s="48" t="e">
        <f>VLOOKUP(A1278,#REF!,315,FALSE)</f>
        <v>#REF!</v>
      </c>
      <c r="V1299" s="48" t="e">
        <f>VLOOKUP(A1278,#REF!,317,FALSE)</f>
        <v>#REF!</v>
      </c>
      <c r="W1299" s="48" t="e">
        <f>VLOOKUP(A1278,#REF!,319,FALSE)</f>
        <v>#REF!</v>
      </c>
      <c r="X1299" s="48" t="e">
        <f>VLOOKUP(A1278,#REF!,321,FALSE)</f>
        <v>#REF!</v>
      </c>
      <c r="Y1299" s="48" t="e">
        <f>VLOOKUP(A1278,#REF!,323,FALSE)</f>
        <v>#REF!</v>
      </c>
      <c r="Z1299" s="48" t="e">
        <f>VLOOKUP(A1278,#REF!,325,FALSE)</f>
        <v>#REF!</v>
      </c>
      <c r="AA1299" s="48" t="e">
        <f>VLOOKUP(A1278,#REF!,327,FALSE)</f>
        <v>#REF!</v>
      </c>
      <c r="AB1299" s="48" t="e">
        <f>VLOOKUP(A1278,#REF!,329,FALSE)</f>
        <v>#REF!</v>
      </c>
      <c r="AC1299" s="48" t="e">
        <f>VLOOKUP(A1278,#REF!,331,FALSE)</f>
        <v>#REF!</v>
      </c>
      <c r="AD1299" s="48" t="e">
        <f>VLOOKUP(A1278,#REF!,333,FALSE)</f>
        <v>#REF!</v>
      </c>
      <c r="AE1299" s="48" t="e">
        <f>VLOOKUP(A1278,#REF!,335,FALSE)</f>
        <v>#REF!</v>
      </c>
      <c r="AF1299" s="48" t="e">
        <f>VLOOKUP(A1278,#REF!,337,FALSE)</f>
        <v>#REF!</v>
      </c>
      <c r="AG1299" s="33"/>
    </row>
    <row r="1300" spans="1:64" s="140" customFormat="1" ht="18" customHeight="1">
      <c r="B1300" s="980"/>
      <c r="C1300" s="980"/>
      <c r="D1300" s="980"/>
      <c r="E1300" s="980"/>
      <c r="F1300" s="980"/>
      <c r="G1300" s="980"/>
      <c r="H1300" s="980"/>
      <c r="I1300" s="980"/>
      <c r="J1300" s="980"/>
      <c r="K1300" s="980"/>
      <c r="L1300" s="980"/>
      <c r="M1300" s="980"/>
      <c r="N1300" s="980"/>
      <c r="O1300" s="980"/>
      <c r="P1300" s="980"/>
      <c r="Q1300" s="980"/>
      <c r="R1300" s="980"/>
      <c r="S1300" s="980"/>
      <c r="T1300" s="980"/>
      <c r="U1300" s="980"/>
      <c r="V1300" s="980"/>
      <c r="W1300" s="980"/>
      <c r="X1300" s="980"/>
      <c r="Y1300" s="980"/>
      <c r="Z1300" s="980"/>
      <c r="AA1300" s="980"/>
      <c r="AB1300" s="980"/>
      <c r="AC1300" s="980"/>
      <c r="AD1300" s="980"/>
      <c r="AE1300" s="980"/>
      <c r="AF1300" s="980"/>
      <c r="AH1300" s="33"/>
      <c r="AI1300" s="33"/>
      <c r="AJ1300" s="33"/>
      <c r="AK1300" s="33"/>
      <c r="AL1300" s="33"/>
      <c r="AM1300" s="33"/>
      <c r="AN1300" s="33"/>
      <c r="AO1300" s="33"/>
      <c r="AP1300" s="33"/>
      <c r="AQ1300" s="33"/>
      <c r="AR1300" s="33"/>
      <c r="AS1300" s="33"/>
      <c r="AT1300" s="33"/>
      <c r="AU1300" s="33"/>
      <c r="AV1300" s="33"/>
      <c r="AW1300" s="33"/>
      <c r="AX1300" s="33"/>
      <c r="AY1300" s="33"/>
      <c r="AZ1300" s="33"/>
      <c r="BA1300" s="33"/>
      <c r="BB1300" s="33"/>
      <c r="BC1300" s="33"/>
      <c r="BD1300" s="33"/>
      <c r="BE1300" s="33"/>
      <c r="BF1300" s="33"/>
      <c r="BG1300" s="33"/>
      <c r="BH1300" s="33"/>
      <c r="BI1300" s="33"/>
      <c r="BJ1300" s="33"/>
      <c r="BK1300" s="33"/>
      <c r="BL1300" s="33"/>
    </row>
    <row r="1301" spans="1:64" ht="18" customHeight="1">
      <c r="B1301" s="880" t="s">
        <v>826</v>
      </c>
      <c r="C1301" s="880"/>
      <c r="D1301" s="880"/>
      <c r="E1301" s="880"/>
      <c r="F1301" s="880"/>
      <c r="G1301" s="880"/>
      <c r="H1301" s="880"/>
      <c r="I1301" s="880"/>
      <c r="J1301" s="880"/>
      <c r="K1301" s="880"/>
      <c r="L1301" s="880"/>
      <c r="M1301" s="880"/>
      <c r="N1301" s="880"/>
      <c r="O1301" s="880"/>
      <c r="P1301" s="880"/>
      <c r="Q1301" s="880"/>
      <c r="R1301" s="880"/>
      <c r="S1301" s="880"/>
      <c r="T1301" s="880"/>
      <c r="U1301" s="880"/>
      <c r="V1301" s="880"/>
      <c r="W1301" s="880"/>
      <c r="X1301" s="880"/>
      <c r="Y1301" s="880"/>
      <c r="Z1301" s="880"/>
      <c r="AA1301" s="880"/>
      <c r="AB1301" s="880"/>
      <c r="AC1301" s="880"/>
      <c r="AD1301" s="880"/>
      <c r="AE1301" s="880"/>
      <c r="AF1301" s="880"/>
      <c r="AG1301" s="33"/>
    </row>
    <row r="1302" spans="1:64" ht="18" customHeight="1">
      <c r="B1302" s="15" t="s">
        <v>80</v>
      </c>
      <c r="C1302" s="16"/>
      <c r="D1302" s="16"/>
      <c r="E1302" s="16"/>
      <c r="F1302" s="16"/>
      <c r="G1302" s="216"/>
      <c r="H1302" s="201"/>
      <c r="I1302" s="201"/>
      <c r="J1302" s="201"/>
      <c r="K1302" s="202"/>
      <c r="L1302" s="201"/>
      <c r="M1302" s="201"/>
      <c r="N1302" s="201"/>
      <c r="O1302" s="270"/>
      <c r="P1302" s="270"/>
      <c r="Q1302" s="201"/>
      <c r="R1302" s="201"/>
      <c r="S1302" s="201"/>
      <c r="T1302" s="201"/>
      <c r="U1302" s="201"/>
      <c r="V1302" s="201"/>
      <c r="W1302" s="270"/>
      <c r="X1302" s="984" t="str">
        <f>X1277</f>
        <v>វិច្ឆិកា ឆ្នាំ ២០២៣</v>
      </c>
      <c r="Y1302" s="985"/>
      <c r="Z1302" s="985"/>
      <c r="AA1302" s="985"/>
      <c r="AB1302" s="985"/>
      <c r="AC1302" s="985"/>
      <c r="AD1302" s="985"/>
      <c r="AE1302" s="985"/>
      <c r="AF1302" s="986"/>
      <c r="AG1302" s="33"/>
    </row>
    <row r="1303" spans="1:64" ht="18" customHeight="1">
      <c r="A1303" s="140" t="e">
        <f>#REF!</f>
        <v>#REF!</v>
      </c>
      <c r="B1303" s="20" t="s">
        <v>176</v>
      </c>
      <c r="C1303" s="3"/>
      <c r="D1303" s="3"/>
      <c r="E1303" s="3"/>
      <c r="F1303" s="3"/>
      <c r="G1303" s="217"/>
      <c r="H1303" s="271"/>
      <c r="I1303" s="217"/>
      <c r="J1303" s="271"/>
      <c r="K1303" s="991" t="e">
        <f>VLOOKUP(A1303,'Payroll master 总表'!B:AY,3,FALSE)</f>
        <v>#REF!</v>
      </c>
      <c r="L1303" s="992"/>
      <c r="M1303" s="992"/>
      <c r="N1303" s="993"/>
      <c r="O1303" s="272" t="s">
        <v>183</v>
      </c>
      <c r="P1303" s="273"/>
      <c r="Q1303" s="203"/>
      <c r="R1303" s="203"/>
      <c r="S1303" s="203"/>
      <c r="T1303" s="994" t="e">
        <f>#REF!</f>
        <v>#REF!</v>
      </c>
      <c r="U1303" s="994"/>
      <c r="V1303" s="217"/>
      <c r="W1303" s="274"/>
      <c r="X1303" s="275" t="s">
        <v>279</v>
      </c>
      <c r="Y1303" s="203"/>
      <c r="Z1303" s="203"/>
      <c r="AA1303" s="203"/>
      <c r="AB1303" s="227"/>
      <c r="AC1303" s="75"/>
      <c r="AD1303" s="139" t="e">
        <f>VLOOKUP(A1303,'Payroll master 总表'!B:AY,39,FALSE)</f>
        <v>#REF!</v>
      </c>
      <c r="AE1303" s="23" t="s">
        <v>82</v>
      </c>
      <c r="AF1303" s="244"/>
      <c r="AG1303" s="33"/>
    </row>
    <row r="1304" spans="1:64" ht="18" customHeight="1">
      <c r="B1304" s="55" t="s">
        <v>177</v>
      </c>
      <c r="C1304" s="28"/>
      <c r="D1304" s="28"/>
      <c r="E1304" s="28"/>
      <c r="F1304" s="21"/>
      <c r="G1304" s="206"/>
      <c r="H1304" s="206"/>
      <c r="I1304" s="206"/>
      <c r="J1304" s="206"/>
      <c r="K1304" s="995" t="e">
        <f>VLOOKUP(A1303,'Payroll master 总表'!B:AY,1,FALSE)</f>
        <v>#REF!</v>
      </c>
      <c r="L1304" s="996"/>
      <c r="M1304" s="206"/>
      <c r="N1304" s="208"/>
      <c r="O1304" s="276" t="s">
        <v>184</v>
      </c>
      <c r="P1304" s="273"/>
      <c r="Q1304" s="218"/>
      <c r="R1304" s="218"/>
      <c r="S1304" s="218"/>
      <c r="U1304" s="222" t="e">
        <f>VLOOKUP(A1303,'Payroll master 总表'!B:AY,15,FALSE)</f>
        <v>#REF!</v>
      </c>
      <c r="V1304" s="222"/>
      <c r="W1304" s="208"/>
      <c r="X1304" s="278" t="s">
        <v>187</v>
      </c>
      <c r="Y1304" s="218"/>
      <c r="Z1304" s="218"/>
      <c r="AA1304" s="218"/>
      <c r="AB1304" s="209"/>
      <c r="AC1304" s="26"/>
      <c r="AD1304" s="139" t="e">
        <f>VLOOKUP(A1303,'Payroll master 总表'!B:AY,35,FALSE)</f>
        <v>#REF!</v>
      </c>
      <c r="AE1304" s="23" t="s">
        <v>82</v>
      </c>
      <c r="AF1304" s="103"/>
      <c r="AG1304" s="33"/>
    </row>
    <row r="1305" spans="1:64" ht="18" customHeight="1">
      <c r="B1305" s="24" t="s">
        <v>178</v>
      </c>
      <c r="C1305" s="22"/>
      <c r="D1305" s="25"/>
      <c r="E1305" s="21"/>
      <c r="F1305" s="21"/>
      <c r="G1305" s="206"/>
      <c r="H1305" s="206"/>
      <c r="I1305" s="206"/>
      <c r="J1305" s="206"/>
      <c r="K1305" s="995" t="e">
        <f>VLOOKUP(A1303,'Payroll master 总表'!B:AY,5,FALSE)</f>
        <v>#REF!</v>
      </c>
      <c r="L1305" s="996"/>
      <c r="M1305" s="206"/>
      <c r="N1305" s="208"/>
      <c r="O1305" s="205" t="s">
        <v>198</v>
      </c>
      <c r="P1305" s="273"/>
      <c r="Q1305" s="218"/>
      <c r="R1305" s="218"/>
      <c r="S1305" s="218"/>
      <c r="T1305" s="206"/>
      <c r="U1305" s="997" t="e">
        <f>VLOOKUP(A1303,'Payroll master 总表'!B:AY,8,FALSE)</f>
        <v>#REF!</v>
      </c>
      <c r="V1305" s="997"/>
      <c r="W1305" s="998"/>
      <c r="X1305" s="278" t="s">
        <v>185</v>
      </c>
      <c r="Y1305" s="218"/>
      <c r="Z1305" s="218"/>
      <c r="AA1305" s="218"/>
      <c r="AB1305" s="209"/>
      <c r="AC1305" s="26"/>
      <c r="AD1305" s="139" t="e">
        <f>VLOOKUP(A1303,'Payroll master 总表'!B:AY,34,FALSE)</f>
        <v>#REF!</v>
      </c>
      <c r="AE1305" s="23" t="s">
        <v>82</v>
      </c>
      <c r="AF1305" s="103"/>
      <c r="AG1305" s="33"/>
    </row>
    <row r="1306" spans="1:64" ht="18" customHeight="1">
      <c r="B1306" s="58"/>
      <c r="C1306" s="28"/>
      <c r="D1306" s="28"/>
      <c r="E1306" s="28"/>
      <c r="F1306" s="28"/>
      <c r="G1306" s="206"/>
      <c r="H1306" s="206"/>
      <c r="I1306" s="206"/>
      <c r="J1306" s="206"/>
      <c r="K1306" s="280"/>
      <c r="L1306" s="281" t="s">
        <v>76</v>
      </c>
      <c r="M1306" s="206"/>
      <c r="N1306" s="208"/>
      <c r="O1306" s="278" t="s">
        <v>199</v>
      </c>
      <c r="P1306" s="273"/>
      <c r="Q1306" s="218"/>
      <c r="R1306" s="218"/>
      <c r="S1306" s="218"/>
      <c r="T1306" s="218"/>
      <c r="U1306" s="218"/>
      <c r="V1306" s="218"/>
      <c r="W1306" s="230"/>
      <c r="X1306" s="278" t="s">
        <v>753</v>
      </c>
      <c r="Y1306" s="218"/>
      <c r="Z1306" s="218"/>
      <c r="AA1306" s="218"/>
      <c r="AB1306" s="209"/>
      <c r="AC1306" s="26"/>
      <c r="AD1306" s="139" t="e">
        <f>VLOOKUP(A1303,'Payroll master 总表'!B:AY,33,FALSE)</f>
        <v>#REF!</v>
      </c>
      <c r="AE1306" s="23" t="s">
        <v>82</v>
      </c>
      <c r="AF1306" s="103"/>
      <c r="AG1306" s="33"/>
    </row>
    <row r="1307" spans="1:64" ht="18" customHeight="1">
      <c r="B1307" s="54" t="s">
        <v>196</v>
      </c>
      <c r="C1307" s="28"/>
      <c r="D1307" s="28"/>
      <c r="E1307" s="28"/>
      <c r="F1307" s="28"/>
      <c r="G1307" s="206"/>
      <c r="H1307" s="206"/>
      <c r="I1307" s="206"/>
      <c r="J1307" s="206"/>
      <c r="K1307" s="280"/>
      <c r="L1307" s="282" t="e">
        <f>VLOOKUP(A1303,'Payroll master 总表'!B:AY,18,FALSE)</f>
        <v>#REF!</v>
      </c>
      <c r="M1307" s="206"/>
      <c r="N1307" s="208"/>
      <c r="O1307" s="283"/>
      <c r="P1307" s="273"/>
      <c r="Q1307" s="223"/>
      <c r="R1307" s="987" t="e">
        <f>U1304/26*L1307</f>
        <v>#REF!</v>
      </c>
      <c r="S1307" s="987"/>
      <c r="T1307" s="284" t="s">
        <v>82</v>
      </c>
      <c r="U1307" s="223"/>
      <c r="V1307" s="223"/>
      <c r="W1307" s="285"/>
      <c r="X1307" s="278" t="s">
        <v>186</v>
      </c>
      <c r="Y1307" s="218"/>
      <c r="Z1307" s="218"/>
      <c r="AA1307" s="218"/>
      <c r="AB1307" s="209"/>
      <c r="AC1307" s="26"/>
      <c r="AD1307" s="139" t="e">
        <f>VLOOKUP(A1303,'Payroll master 总表'!B:AY,37,FALSE)+'Payroll master 总表'!AM60</f>
        <v>#REF!</v>
      </c>
      <c r="AE1307" s="23" t="s">
        <v>82</v>
      </c>
      <c r="AF1307" s="103"/>
      <c r="AG1307" s="33"/>
    </row>
    <row r="1308" spans="1:64" ht="18" customHeight="1">
      <c r="B1308" s="27" t="s">
        <v>528</v>
      </c>
      <c r="C1308" s="28"/>
      <c r="D1308" s="28"/>
      <c r="E1308" s="28"/>
      <c r="F1308" s="28"/>
      <c r="G1308" s="206"/>
      <c r="H1308" s="206"/>
      <c r="I1308" s="206"/>
      <c r="J1308" s="206"/>
      <c r="K1308" s="280"/>
      <c r="L1308" s="282" t="e">
        <f>VLOOKUP(A1303,'Payroll master 总表'!B:AY,21,FALSE)</f>
        <v>#REF!</v>
      </c>
      <c r="M1308" s="206"/>
      <c r="N1308" s="208"/>
      <c r="O1308" s="283"/>
      <c r="P1308" s="273"/>
      <c r="Q1308" s="223"/>
      <c r="R1308" s="987" t="e">
        <f>VLOOKUP(A1303,'Payroll master 总表'!B:AY,29,FALSE)</f>
        <v>#REF!</v>
      </c>
      <c r="S1308" s="987"/>
      <c r="T1308" s="284" t="s">
        <v>82</v>
      </c>
      <c r="U1308" s="223"/>
      <c r="V1308" s="223"/>
      <c r="W1308" s="285"/>
      <c r="X1308" s="278" t="s">
        <v>455</v>
      </c>
      <c r="Y1308" s="218"/>
      <c r="Z1308" s="218"/>
      <c r="AA1308" s="218"/>
      <c r="AB1308" s="209"/>
      <c r="AC1308" s="26"/>
      <c r="AD1308" s="139" t="e">
        <f>VLOOKUP(A1303,'Payroll master 总表'!B:AY,32,FALSE)</f>
        <v>#REF!</v>
      </c>
      <c r="AE1308" s="23" t="s">
        <v>82</v>
      </c>
      <c r="AF1308" s="103"/>
      <c r="AG1308" s="33"/>
    </row>
    <row r="1309" spans="1:64" ht="18" customHeight="1">
      <c r="B1309" s="58" t="s">
        <v>534</v>
      </c>
      <c r="C1309" s="28"/>
      <c r="D1309" s="28"/>
      <c r="E1309" s="28"/>
      <c r="F1309" s="28"/>
      <c r="G1309" s="206"/>
      <c r="H1309" s="206"/>
      <c r="I1309" s="206"/>
      <c r="J1309" s="206"/>
      <c r="K1309" s="280"/>
      <c r="L1309" s="282" t="e">
        <f>VLOOKUP(A1303,'Payroll master 总表'!B:AY,20,FALSE)</f>
        <v>#REF!</v>
      </c>
      <c r="M1309" s="206"/>
      <c r="N1309" s="208"/>
      <c r="O1309" s="283"/>
      <c r="P1309" s="273"/>
      <c r="Q1309" s="223"/>
      <c r="R1309" s="987" t="e">
        <f>VLOOKUP(A1303,'Payroll master 总表'!B:AY,27,FALSE)</f>
        <v>#REF!</v>
      </c>
      <c r="S1309" s="987"/>
      <c r="T1309" s="284" t="s">
        <v>82</v>
      </c>
      <c r="U1309" s="223"/>
      <c r="V1309" s="223"/>
      <c r="W1309" s="285"/>
      <c r="X1309" s="278" t="s">
        <v>189</v>
      </c>
      <c r="Y1309" s="218"/>
      <c r="Z1309" s="218"/>
      <c r="AA1309" s="218"/>
      <c r="AB1309" s="209"/>
      <c r="AC1309" s="26"/>
      <c r="AD1309" s="139" t="e">
        <f>VLOOKUP(A1303,'Payroll master 总表'!B:AY,31,FALSE)</f>
        <v>#REF!</v>
      </c>
      <c r="AE1309" s="23" t="s">
        <v>82</v>
      </c>
      <c r="AF1309" s="103"/>
      <c r="AG1309" s="33"/>
    </row>
    <row r="1310" spans="1:64" ht="18" customHeight="1">
      <c r="B1310" s="58" t="s">
        <v>195</v>
      </c>
      <c r="C1310" s="28"/>
      <c r="D1310" s="28"/>
      <c r="E1310" s="28"/>
      <c r="F1310" s="28"/>
      <c r="G1310" s="206"/>
      <c r="H1310" s="206"/>
      <c r="I1310" s="206"/>
      <c r="J1310" s="206"/>
      <c r="K1310" s="280"/>
      <c r="L1310" s="282" t="e">
        <f>VLOOKUP(A1303,'Payroll master 总表'!B:AY,17,FALSE)</f>
        <v>#REF!</v>
      </c>
      <c r="M1310" s="206"/>
      <c r="N1310" s="208"/>
      <c r="O1310" s="283"/>
      <c r="P1310" s="273"/>
      <c r="Q1310" s="223"/>
      <c r="R1310" s="987" t="e">
        <f>U1304/26*L1310</f>
        <v>#REF!</v>
      </c>
      <c r="S1310" s="987"/>
      <c r="T1310" s="284" t="s">
        <v>82</v>
      </c>
      <c r="U1310" s="223"/>
      <c r="V1310" s="223"/>
      <c r="W1310" s="285"/>
      <c r="X1310" s="278" t="s">
        <v>188</v>
      </c>
      <c r="Y1310" s="218"/>
      <c r="Z1310" s="218"/>
      <c r="AA1310" s="218"/>
      <c r="AB1310" s="209"/>
      <c r="AC1310" s="26"/>
      <c r="AD1310" s="139" t="e">
        <f>VLOOKUP(A1303,'Payroll master 总表'!B:AY,36,FALSE)</f>
        <v>#REF!</v>
      </c>
      <c r="AE1310" s="23" t="s">
        <v>82</v>
      </c>
      <c r="AF1310" s="103"/>
      <c r="AG1310" s="33"/>
    </row>
    <row r="1311" spans="1:64" ht="18" customHeight="1">
      <c r="B1311" s="27" t="s">
        <v>179</v>
      </c>
      <c r="C1311" s="28"/>
      <c r="D1311" s="28"/>
      <c r="E1311" s="28"/>
      <c r="F1311" s="28"/>
      <c r="G1311" s="218"/>
      <c r="H1311" s="218"/>
      <c r="I1311" s="218"/>
      <c r="J1311" s="206"/>
      <c r="K1311" s="280"/>
      <c r="L1311" s="286"/>
      <c r="M1311" s="206"/>
      <c r="N1311" s="208"/>
      <c r="O1311" s="283"/>
      <c r="P1311" s="273"/>
      <c r="Q1311" s="223"/>
      <c r="R1311" s="987" t="e">
        <f>SUM(R1307:S1310)</f>
        <v>#REF!</v>
      </c>
      <c r="S1311" s="987"/>
      <c r="T1311" s="284" t="s">
        <v>82</v>
      </c>
      <c r="U1311" s="223"/>
      <c r="V1311" s="223"/>
      <c r="W1311" s="285"/>
      <c r="X1311" s="278" t="s">
        <v>190</v>
      </c>
      <c r="Y1311" s="218"/>
      <c r="Z1311" s="218"/>
      <c r="AA1311" s="218"/>
      <c r="AB1311" s="209"/>
      <c r="AC1311" s="988" t="e">
        <f>R1311+R1313+R1314+R1315+AD1303+AD1304+AD1305+AD1306+AD1307+AD1308+AD1309+AD1310</f>
        <v>#REF!</v>
      </c>
      <c r="AD1311" s="989"/>
      <c r="AF1311" s="103"/>
      <c r="AG1311" s="33"/>
    </row>
    <row r="1312" spans="1:64" ht="18" customHeight="1">
      <c r="B1312" s="58" t="s">
        <v>197</v>
      </c>
      <c r="C1312" s="28"/>
      <c r="D1312" s="28"/>
      <c r="E1312" s="28"/>
      <c r="F1312" s="28"/>
      <c r="G1312" s="206"/>
      <c r="H1312" s="206"/>
      <c r="I1312" s="206"/>
      <c r="J1312" s="206"/>
      <c r="K1312" s="280"/>
      <c r="L1312" s="287" t="s">
        <v>77</v>
      </c>
      <c r="M1312" s="288"/>
      <c r="N1312" s="211"/>
      <c r="O1312" s="278" t="s">
        <v>199</v>
      </c>
      <c r="P1312" s="210"/>
      <c r="Q1312" s="210"/>
      <c r="R1312" s="210"/>
      <c r="S1312" s="210"/>
      <c r="T1312" s="210"/>
      <c r="U1312" s="210"/>
      <c r="V1312" s="210"/>
      <c r="W1312" s="289"/>
      <c r="X1312" s="278" t="s">
        <v>433</v>
      </c>
      <c r="Y1312" s="218"/>
      <c r="Z1312" s="230"/>
      <c r="AA1312" s="290"/>
      <c r="AB1312" s="228"/>
      <c r="AC1312" s="135" t="e">
        <f>VLOOKUP(A1303,'Payroll master 总表'!B:AY,45,FALSE)</f>
        <v>#REF!</v>
      </c>
      <c r="AE1312" s="61"/>
      <c r="AF1312" s="245"/>
      <c r="AG1312" s="33"/>
    </row>
    <row r="1313" spans="1:64" ht="18" customHeight="1">
      <c r="B1313" s="58" t="s">
        <v>180</v>
      </c>
      <c r="C1313" s="28"/>
      <c r="D1313" s="28"/>
      <c r="E1313" s="28"/>
      <c r="F1313" s="28"/>
      <c r="G1313" s="206"/>
      <c r="H1313" s="206"/>
      <c r="I1313" s="206"/>
      <c r="J1313" s="206"/>
      <c r="K1313" s="280"/>
      <c r="L1313" s="282" t="e">
        <f>VLOOKUP(A1303,'Payroll master 总表'!B:AY,19,FALSE)</f>
        <v>#REF!</v>
      </c>
      <c r="M1313" s="206"/>
      <c r="N1313" s="208"/>
      <c r="O1313" s="283"/>
      <c r="P1313" s="273"/>
      <c r="Q1313" s="224"/>
      <c r="R1313" s="990" t="e">
        <f>VLOOKUP(A1303,'Payroll master 总表'!B:AY,26,FALSE)</f>
        <v>#REF!</v>
      </c>
      <c r="S1313" s="990"/>
      <c r="T1313" s="224" t="s">
        <v>82</v>
      </c>
      <c r="U1313" s="224"/>
      <c r="V1313" s="224"/>
      <c r="W1313" s="228"/>
      <c r="X1313" s="278" t="s">
        <v>861</v>
      </c>
      <c r="Y1313" s="218"/>
      <c r="Z1313" s="230"/>
      <c r="AB1313" s="224"/>
      <c r="AD1313" s="57"/>
      <c r="AE1313" s="999" t="e">
        <f>VLOOKUP(A1303,'Payroll master 总表'!B:AY,42,FALSE)</f>
        <v>#REF!</v>
      </c>
      <c r="AF1313" s="1000"/>
      <c r="AG1313" s="33"/>
    </row>
    <row r="1314" spans="1:64" ht="18" customHeight="1">
      <c r="B1314" s="58" t="s">
        <v>181</v>
      </c>
      <c r="C1314" s="28"/>
      <c r="D1314" s="28"/>
      <c r="E1314" s="28"/>
      <c r="F1314" s="28"/>
      <c r="G1314" s="206"/>
      <c r="H1314" s="206"/>
      <c r="I1314" s="206"/>
      <c r="J1314" s="206"/>
      <c r="K1314" s="280"/>
      <c r="L1314" s="282" t="e">
        <f>VLOOKUP(A1303,'Payroll master 总表'!B:AY,22,FALSE)</f>
        <v>#REF!</v>
      </c>
      <c r="M1314" s="206"/>
      <c r="N1314" s="208"/>
      <c r="O1314" s="283"/>
      <c r="P1314" s="273"/>
      <c r="Q1314" s="224"/>
      <c r="R1314" s="990" t="e">
        <f>VLOOKUP(A1303,'Payroll master 总表'!B:AY,28,FALSE)</f>
        <v>#REF!</v>
      </c>
      <c r="S1314" s="990"/>
      <c r="T1314" s="224" t="s">
        <v>82</v>
      </c>
      <c r="U1314" s="224"/>
      <c r="V1314" s="224"/>
      <c r="W1314" s="228"/>
      <c r="X1314" s="291" t="s">
        <v>244</v>
      </c>
      <c r="Y1314" s="218"/>
      <c r="Z1314" s="218"/>
      <c r="AA1314" s="230"/>
      <c r="AB1314" s="229"/>
      <c r="AC1314" s="76"/>
      <c r="AD1314" s="57" t="e">
        <f>VLOOKUP(A1303,'Payroll master 总表'!B:AY,44,FALSE)</f>
        <v>#REF!</v>
      </c>
      <c r="AE1314" s="541"/>
      <c r="AF1314" s="542"/>
      <c r="AG1314" s="33"/>
    </row>
    <row r="1315" spans="1:64" ht="18" customHeight="1">
      <c r="B1315" s="59" t="s">
        <v>182</v>
      </c>
      <c r="C1315" s="56"/>
      <c r="D1315" s="56"/>
      <c r="E1315" s="56"/>
      <c r="F1315" s="56"/>
      <c r="G1315" s="219"/>
      <c r="H1315" s="219"/>
      <c r="I1315" s="219"/>
      <c r="J1315" s="219"/>
      <c r="K1315" s="292"/>
      <c r="L1315" s="293" t="e">
        <f>VLOOKUP(A1303,'Payroll master 总表'!B:AY,23,FALSE)</f>
        <v>#REF!</v>
      </c>
      <c r="M1315" s="219"/>
      <c r="N1315" s="212"/>
      <c r="O1315" s="294"/>
      <c r="P1315" s="295"/>
      <c r="Q1315" s="225"/>
      <c r="R1315" s="981" t="e">
        <f>VLOOKUP(A1303,'Payroll master 总表'!B:AY,30,FALSE)</f>
        <v>#REF!</v>
      </c>
      <c r="S1315" s="981"/>
      <c r="T1315" s="225" t="s">
        <v>82</v>
      </c>
      <c r="U1315" s="225"/>
      <c r="V1315" s="225"/>
      <c r="W1315" s="225"/>
      <c r="X1315" s="278" t="s">
        <v>194</v>
      </c>
      <c r="Y1315" s="218"/>
      <c r="Z1315" s="218"/>
      <c r="AA1315" s="218"/>
      <c r="AB1315" s="230"/>
      <c r="AC1315" s="26"/>
      <c r="AD1315" s="57" t="e">
        <f>AE1313+AD1314</f>
        <v>#REF!</v>
      </c>
      <c r="AE1315" s="49"/>
      <c r="AF1315" s="73"/>
      <c r="AG1315" s="33"/>
    </row>
    <row r="1316" spans="1:64" ht="18" customHeight="1">
      <c r="B1316" s="29"/>
      <c r="C1316" s="30"/>
      <c r="D1316" s="31"/>
      <c r="E1316" s="30"/>
      <c r="F1316" s="32"/>
      <c r="G1316" s="220"/>
      <c r="H1316" s="220"/>
      <c r="I1316" s="220"/>
      <c r="J1316" s="220"/>
      <c r="S1316" s="220"/>
      <c r="T1316" s="220"/>
      <c r="U1316" s="220"/>
      <c r="X1316" s="297" t="s">
        <v>191</v>
      </c>
      <c r="Y1316" s="218"/>
      <c r="Z1316" s="218"/>
      <c r="AA1316" s="218"/>
      <c r="AB1316" s="230"/>
      <c r="AC1316" s="982" t="e">
        <f>ROUND((AC1311-AD1315-AC1312),2)</f>
        <v>#REF!</v>
      </c>
      <c r="AD1316" s="983"/>
      <c r="AE1316" s="49"/>
      <c r="AF1316" s="73"/>
      <c r="AG1316" s="33"/>
    </row>
    <row r="1317" spans="1:64" ht="18" customHeight="1">
      <c r="B1317" s="35" t="s">
        <v>78</v>
      </c>
      <c r="C1317" s="36"/>
      <c r="D1317" s="36"/>
      <c r="E1317" s="36"/>
      <c r="F1317" s="36"/>
      <c r="G1317" s="221"/>
      <c r="H1317" s="221"/>
      <c r="I1317" s="220"/>
      <c r="J1317" s="220"/>
      <c r="S1317" s="220"/>
      <c r="T1317" s="220"/>
      <c r="U1317" s="220"/>
      <c r="X1317" s="298" t="s">
        <v>432</v>
      </c>
      <c r="Y1317" s="299"/>
      <c r="Z1317" s="280"/>
      <c r="AA1317" s="206"/>
      <c r="AB1317" s="231"/>
      <c r="AC1317" s="63" t="e">
        <f>INT(AC1316)</f>
        <v>#REF!</v>
      </c>
      <c r="AE1317" s="62"/>
      <c r="AF1317" s="80"/>
      <c r="AG1317" s="33"/>
    </row>
    <row r="1318" spans="1:64" ht="18" customHeight="1">
      <c r="B1318" s="37"/>
      <c r="C1318" s="38"/>
      <c r="D1318" s="39"/>
      <c r="E1318" s="38"/>
      <c r="F1318" s="38"/>
      <c r="G1318" s="202"/>
      <c r="H1318" s="202"/>
      <c r="I1318" s="220"/>
      <c r="J1318" s="220"/>
      <c r="S1318" s="220"/>
      <c r="T1318" s="220"/>
      <c r="U1318" s="220"/>
      <c r="X1318" s="300" t="s">
        <v>192</v>
      </c>
      <c r="Y1318" s="301"/>
      <c r="Z1318" s="302"/>
      <c r="AA1318" s="219"/>
      <c r="AB1318" s="232"/>
      <c r="AC1318" s="77" t="e">
        <f>ROUND((MOD(AC1316,1)*4000),-2)</f>
        <v>#REF!</v>
      </c>
      <c r="AD1318" s="45"/>
      <c r="AE1318" s="45"/>
      <c r="AF1318" s="81"/>
      <c r="AG1318" s="33"/>
    </row>
    <row r="1319" spans="1:64" ht="18" customHeight="1">
      <c r="B1319" s="29"/>
      <c r="C1319" s="30"/>
      <c r="D1319" s="31"/>
      <c r="E1319" s="30"/>
      <c r="F1319" s="30"/>
      <c r="G1319" s="220"/>
      <c r="H1319" s="220"/>
      <c r="I1319" s="220"/>
      <c r="J1319" s="220"/>
      <c r="S1319" s="220"/>
      <c r="T1319" s="220"/>
      <c r="U1319" s="220"/>
      <c r="Y1319" s="221"/>
      <c r="Z1319" s="303"/>
      <c r="AB1319" s="233"/>
      <c r="AD1319" s="82"/>
      <c r="AE1319" s="82"/>
      <c r="AF1319" s="84"/>
      <c r="AG1319" s="33"/>
    </row>
    <row r="1320" spans="1:64" ht="18" customHeight="1">
      <c r="B1320" s="40" t="s">
        <v>79</v>
      </c>
      <c r="C1320" s="41"/>
      <c r="D1320" s="41"/>
      <c r="E1320" s="41"/>
      <c r="AF1320" s="101"/>
      <c r="AG1320" s="33"/>
    </row>
    <row r="1321" spans="1:64" s="10" customFormat="1" ht="18" customHeight="1">
      <c r="B1321" s="237">
        <v>1</v>
      </c>
      <c r="C1321" s="236">
        <v>2</v>
      </c>
      <c r="D1321" s="236">
        <v>3</v>
      </c>
      <c r="E1321" s="236">
        <v>4</v>
      </c>
      <c r="F1321" s="670">
        <v>5</v>
      </c>
      <c r="G1321" s="669">
        <v>6</v>
      </c>
      <c r="H1321" s="237">
        <v>7</v>
      </c>
      <c r="I1321" s="237">
        <v>8</v>
      </c>
      <c r="J1321" s="670">
        <v>9</v>
      </c>
      <c r="K1321" s="236">
        <v>10</v>
      </c>
      <c r="L1321" s="236">
        <v>11</v>
      </c>
      <c r="M1321" s="670">
        <v>12</v>
      </c>
      <c r="N1321" s="669">
        <v>13</v>
      </c>
      <c r="O1321" s="236">
        <v>14</v>
      </c>
      <c r="P1321" s="237">
        <v>15</v>
      </c>
      <c r="Q1321" s="236">
        <v>16</v>
      </c>
      <c r="R1321" s="236">
        <v>17</v>
      </c>
      <c r="S1321" s="236">
        <v>18</v>
      </c>
      <c r="T1321" s="670">
        <v>19</v>
      </c>
      <c r="U1321" s="669">
        <v>20</v>
      </c>
      <c r="V1321" s="236">
        <v>21</v>
      </c>
      <c r="W1321" s="237">
        <v>22</v>
      </c>
      <c r="X1321" s="236">
        <v>23</v>
      </c>
      <c r="Y1321" s="237">
        <v>24</v>
      </c>
      <c r="Z1321" s="236">
        <v>25</v>
      </c>
      <c r="AA1321" s="670">
        <v>26</v>
      </c>
      <c r="AB1321" s="697">
        <v>27</v>
      </c>
      <c r="AC1321" s="670">
        <v>28</v>
      </c>
      <c r="AD1321" s="237">
        <v>29</v>
      </c>
      <c r="AE1321" s="236">
        <v>30</v>
      </c>
      <c r="AF1321" s="236">
        <v>31</v>
      </c>
      <c r="AG1321" s="11"/>
      <c r="AH1321" s="11"/>
      <c r="AI1321" s="11"/>
      <c r="AJ1321" s="11"/>
      <c r="AK1321" s="11"/>
      <c r="AL1321" s="11"/>
      <c r="AM1321" s="11"/>
      <c r="AN1321" s="11"/>
      <c r="AO1321" s="11"/>
      <c r="AP1321" s="11"/>
      <c r="AQ1321" s="11"/>
      <c r="AR1321" s="11"/>
      <c r="AS1321" s="11"/>
      <c r="AT1321" s="11"/>
      <c r="AU1321" s="11"/>
      <c r="AV1321" s="11"/>
      <c r="AW1321" s="11"/>
      <c r="AX1321" s="11"/>
      <c r="AY1321" s="11"/>
      <c r="AZ1321" s="11"/>
      <c r="BA1321" s="11"/>
      <c r="BB1321" s="11"/>
      <c r="BC1321" s="11"/>
      <c r="BD1321" s="11"/>
      <c r="BE1321" s="11"/>
      <c r="BF1321" s="11"/>
      <c r="BG1321" s="11"/>
      <c r="BH1321" s="11"/>
      <c r="BI1321" s="11"/>
      <c r="BJ1321" s="11"/>
      <c r="BK1321" s="11"/>
      <c r="BL1321" s="11"/>
    </row>
    <row r="1322" spans="1:64" ht="18" customHeight="1">
      <c r="B1322" s="48" t="e">
        <f>VLOOKUP(A1303,#REF!,276,FALSE)</f>
        <v>#REF!</v>
      </c>
      <c r="C1322" s="48" t="e">
        <f>VLOOKUP(A1303,#REF!,278,FALSE)</f>
        <v>#REF!</v>
      </c>
      <c r="D1322" s="48" t="e">
        <f>VLOOKUP(A1303,#REF!,280,FALSE)</f>
        <v>#REF!</v>
      </c>
      <c r="E1322" s="48" t="e">
        <f>VLOOKUP(A1303,#REF!,282,FALSE)</f>
        <v>#REF!</v>
      </c>
      <c r="F1322" s="48" t="e">
        <f>VLOOKUP(A1303,#REF!,284,FALSE)</f>
        <v>#REF!</v>
      </c>
      <c r="G1322" s="48" t="e">
        <f>VLOOKUP(A1303,#REF!,286,FALSE)</f>
        <v>#REF!</v>
      </c>
      <c r="H1322" s="48" t="e">
        <f>VLOOKUP(A1303,#REF!,288,FALSE)</f>
        <v>#REF!</v>
      </c>
      <c r="I1322" s="48" t="e">
        <f>VLOOKUP(A1303,#REF!,290,FALSE)</f>
        <v>#REF!</v>
      </c>
      <c r="J1322" s="48" t="e">
        <f>VLOOKUP(A1303,#REF!,292,FALSE)</f>
        <v>#REF!</v>
      </c>
      <c r="K1322" s="48" t="e">
        <f>VLOOKUP(A1303,#REF!,294,FALSE)</f>
        <v>#REF!</v>
      </c>
      <c r="L1322" s="48" t="e">
        <f>VLOOKUP(A1303,#REF!,296,FALSE)</f>
        <v>#REF!</v>
      </c>
      <c r="M1322" s="48" t="e">
        <f>VLOOKUP(A1303,#REF!,298,FALSE)</f>
        <v>#REF!</v>
      </c>
      <c r="N1322" s="48" t="e">
        <f>VLOOKUP(A1303,#REF!,300,FALSE)</f>
        <v>#REF!</v>
      </c>
      <c r="O1322" s="48" t="e">
        <f>VLOOKUP(A1303,#REF!,302,FALSE)</f>
        <v>#REF!</v>
      </c>
      <c r="P1322" s="48" t="e">
        <f>VLOOKUP(A1303,#REF!,304,FALSE)</f>
        <v>#REF!</v>
      </c>
      <c r="Q1322" s="48" t="e">
        <f>VLOOKUP(A1303,#REF!,306,FALSE)</f>
        <v>#REF!</v>
      </c>
      <c r="R1322" s="48" t="e">
        <f>VLOOKUP(A1303,#REF!,308,FALSE)</f>
        <v>#REF!</v>
      </c>
      <c r="S1322" s="48" t="e">
        <f>VLOOKUP(A1303,#REF!,310,FALSE)</f>
        <v>#REF!</v>
      </c>
      <c r="T1322" s="48" t="e">
        <f>VLOOKUP(A1303,#REF!,312,FALSE)</f>
        <v>#REF!</v>
      </c>
      <c r="U1322" s="48" t="e">
        <f>VLOOKUP(A1303,#REF!,314,FALSE)</f>
        <v>#REF!</v>
      </c>
      <c r="V1322" s="48" t="e">
        <f>VLOOKUP(A1303,#REF!,316,FALSE)</f>
        <v>#REF!</v>
      </c>
      <c r="W1322" s="48" t="e">
        <f>VLOOKUP(A1303,#REF!,318,FALSE)</f>
        <v>#REF!</v>
      </c>
      <c r="X1322" s="48" t="e">
        <f>VLOOKUP(A1303,#REF!,320,FALSE)</f>
        <v>#REF!</v>
      </c>
      <c r="Y1322" s="48" t="e">
        <f>VLOOKUP(A1303,#REF!,322,FALSE)</f>
        <v>#REF!</v>
      </c>
      <c r="Z1322" s="48" t="e">
        <f>VLOOKUP(A1303,#REF!,324,FALSE)</f>
        <v>#REF!</v>
      </c>
      <c r="AA1322" s="48" t="e">
        <f>VLOOKUP(A1303,#REF!,326,FALSE)</f>
        <v>#REF!</v>
      </c>
      <c r="AB1322" s="48" t="e">
        <f>VLOOKUP(A1303,#REF!,328,FALSE)</f>
        <v>#REF!</v>
      </c>
      <c r="AC1322" s="48" t="e">
        <f>VLOOKUP(A1303,#REF!,330,FALSE)</f>
        <v>#REF!</v>
      </c>
      <c r="AD1322" s="48" t="e">
        <f>VLOOKUP(A1303,#REF!,332,FALSE)</f>
        <v>#REF!</v>
      </c>
      <c r="AE1322" s="48" t="e">
        <f>VLOOKUP(A1303,#REF!,334,FALSE)</f>
        <v>#REF!</v>
      </c>
      <c r="AF1322" s="48" t="e">
        <f>VLOOKUP(A1303,#REF!,336,FALSE)</f>
        <v>#REF!</v>
      </c>
      <c r="AG1322" s="33"/>
    </row>
    <row r="1323" spans="1:64" s="113" customFormat="1" ht="18" customHeight="1">
      <c r="B1323" s="48" t="e">
        <f>VLOOKUP(A1303,#REF!,53,FALSE)</f>
        <v>#REF!</v>
      </c>
      <c r="C1323" s="48" t="e">
        <f>VLOOKUP(A1303,#REF!,54,FALSE)</f>
        <v>#REF!</v>
      </c>
      <c r="D1323" s="48" t="e">
        <f>VLOOKUP(A1303,#REF!,55,FALSE)</f>
        <v>#REF!</v>
      </c>
      <c r="E1323" s="48" t="e">
        <f>VLOOKUP(A1303,#REF!,56,FALSE)</f>
        <v>#REF!</v>
      </c>
      <c r="F1323" s="48" t="e">
        <f>VLOOKUP(A1303,#REF!,57,FALSE)</f>
        <v>#REF!</v>
      </c>
      <c r="G1323" s="48" t="e">
        <f>VLOOKUP(A1303,#REF!,58,FALSE)</f>
        <v>#REF!</v>
      </c>
      <c r="H1323" s="48" t="e">
        <f>VLOOKUP(A1303,#REF!,59,FALSE)</f>
        <v>#REF!</v>
      </c>
      <c r="I1323" s="48" t="e">
        <f>VLOOKUP(A1303,#REF!,60,FALSE)</f>
        <v>#REF!</v>
      </c>
      <c r="J1323" s="48" t="e">
        <f>VLOOKUP(A1303,#REF!,61,FALSE)</f>
        <v>#REF!</v>
      </c>
      <c r="K1323" s="48" t="e">
        <f>VLOOKUP(A1303,#REF!,62,FALSE)</f>
        <v>#REF!</v>
      </c>
      <c r="L1323" s="48" t="e">
        <f>VLOOKUP(A1303,#REF!,63,FALSE)</f>
        <v>#REF!</v>
      </c>
      <c r="M1323" s="48" t="e">
        <f>VLOOKUP(A1303,#REF!,64,FALSE)</f>
        <v>#REF!</v>
      </c>
      <c r="N1323" s="48" t="e">
        <f>VLOOKUP(A1303,#REF!,65,FALSE)</f>
        <v>#REF!</v>
      </c>
      <c r="O1323" s="48" t="e">
        <f>VLOOKUP(A1303,#REF!,66,FALSE)</f>
        <v>#REF!</v>
      </c>
      <c r="P1323" s="48" t="e">
        <f>VLOOKUP(A1303,#REF!,67,FALSE)</f>
        <v>#REF!</v>
      </c>
      <c r="Q1323" s="48" t="e">
        <f>VLOOKUP(A1303,#REF!,68,FALSE)</f>
        <v>#REF!</v>
      </c>
      <c r="R1323" s="48" t="e">
        <f>VLOOKUP(A1303,#REF!,69,FALSE)</f>
        <v>#REF!</v>
      </c>
      <c r="S1323" s="48" t="e">
        <f>VLOOKUP(A1303,#REF!,70,FALSE)</f>
        <v>#REF!</v>
      </c>
      <c r="T1323" s="48" t="e">
        <f>VLOOKUP(A1303,#REF!,71,FALSE)</f>
        <v>#REF!</v>
      </c>
      <c r="U1323" s="48" t="e">
        <f>VLOOKUP(A1303,#REF!,72,FALSE)</f>
        <v>#REF!</v>
      </c>
      <c r="V1323" s="48" t="e">
        <f>VLOOKUP(A1303,#REF!,73,FALSE)</f>
        <v>#REF!</v>
      </c>
      <c r="W1323" s="48" t="e">
        <f>VLOOKUP(A1303,#REF!,74,FALSE)</f>
        <v>#REF!</v>
      </c>
      <c r="X1323" s="48" t="e">
        <f>VLOOKUP(A1303,#REF!,75,FALSE)</f>
        <v>#REF!</v>
      </c>
      <c r="Y1323" s="48" t="e">
        <f>VLOOKUP(A1303,#REF!,76,FALSE)</f>
        <v>#REF!</v>
      </c>
      <c r="Z1323" s="48" t="e">
        <f>VLOOKUP(A1303,#REF!,77,FALSE)</f>
        <v>#REF!</v>
      </c>
      <c r="AA1323" s="48" t="e">
        <f>VLOOKUP(A1303,#REF!,78,FALSE)</f>
        <v>#REF!</v>
      </c>
      <c r="AB1323" s="48" t="e">
        <f>VLOOKUP(A1303,#REF!,79,FALSE)</f>
        <v>#REF!</v>
      </c>
      <c r="AC1323" s="48" t="e">
        <f>VLOOKUP(A1303,#REF!,80,FALSE)</f>
        <v>#REF!</v>
      </c>
      <c r="AD1323" s="48" t="e">
        <f>VLOOKUP(A1303,#REF!,81,FALSE)</f>
        <v>#REF!</v>
      </c>
      <c r="AE1323" s="48" t="e">
        <f>VLOOKUP(A1303,#REF!,82,FALSE)</f>
        <v>#REF!</v>
      </c>
      <c r="AF1323" s="48" t="e">
        <f>VLOOKUP(A1303,#REF!,83,FALSE)</f>
        <v>#REF!</v>
      </c>
      <c r="AG1323" s="114"/>
      <c r="AH1323" s="114"/>
      <c r="AI1323" s="114"/>
      <c r="AJ1323" s="114"/>
      <c r="AK1323" s="114"/>
      <c r="AL1323" s="114"/>
      <c r="AM1323" s="114"/>
      <c r="AN1323" s="114"/>
      <c r="AO1323" s="114"/>
      <c r="AP1323" s="114"/>
      <c r="AQ1323" s="114"/>
      <c r="AR1323" s="114"/>
      <c r="AS1323" s="114"/>
      <c r="AT1323" s="114"/>
      <c r="AU1323" s="114"/>
      <c r="AV1323" s="114"/>
      <c r="AW1323" s="114"/>
      <c r="AX1323" s="114"/>
      <c r="AY1323" s="114"/>
      <c r="AZ1323" s="114"/>
      <c r="BA1323" s="114"/>
      <c r="BB1323" s="114"/>
      <c r="BC1323" s="114"/>
      <c r="BD1323" s="114"/>
      <c r="BE1323" s="114"/>
      <c r="BF1323" s="114"/>
      <c r="BG1323" s="114"/>
      <c r="BH1323" s="114"/>
      <c r="BI1323" s="114"/>
      <c r="BJ1323" s="114"/>
      <c r="BK1323" s="114"/>
      <c r="BL1323" s="114"/>
    </row>
    <row r="1324" spans="1:64" ht="18" customHeight="1">
      <c r="B1324" s="48" t="e">
        <f>VLOOKUP(A1303,#REF!,277,FALSE)</f>
        <v>#REF!</v>
      </c>
      <c r="C1324" s="48" t="e">
        <f>VLOOKUP(A1303,#REF!,279,FALSE)</f>
        <v>#REF!</v>
      </c>
      <c r="D1324" s="48" t="e">
        <f>VLOOKUP(A1303,#REF!,281,FALSE)</f>
        <v>#REF!</v>
      </c>
      <c r="E1324" s="48" t="e">
        <f>VLOOKUP(A1303,#REF!,283,FALSE)</f>
        <v>#REF!</v>
      </c>
      <c r="F1324" s="48" t="e">
        <f>VLOOKUP(A1303,#REF!,285,FALSE)</f>
        <v>#REF!</v>
      </c>
      <c r="G1324" s="48" t="e">
        <f>VLOOKUP(A1303,#REF!,287,FALSE)</f>
        <v>#REF!</v>
      </c>
      <c r="H1324" s="48" t="e">
        <f>VLOOKUP(A1303,#REF!,289,FALSE)</f>
        <v>#REF!</v>
      </c>
      <c r="I1324" s="48" t="e">
        <f>VLOOKUP(A1303,#REF!,291,FALSE)</f>
        <v>#REF!</v>
      </c>
      <c r="J1324" s="48" t="e">
        <f>VLOOKUP(A1303,#REF!,293,FALSE)</f>
        <v>#REF!</v>
      </c>
      <c r="K1324" s="48" t="e">
        <f>VLOOKUP(A1303,#REF!,295,FALSE)</f>
        <v>#REF!</v>
      </c>
      <c r="L1324" s="48" t="e">
        <f>VLOOKUP(A1303,#REF!,297,FALSE)</f>
        <v>#REF!</v>
      </c>
      <c r="M1324" s="48" t="e">
        <f>VLOOKUP(A1303,#REF!,299,FALSE)</f>
        <v>#REF!</v>
      </c>
      <c r="N1324" s="48" t="e">
        <f>VLOOKUP(A1303,#REF!,301,FALSE)</f>
        <v>#REF!</v>
      </c>
      <c r="O1324" s="48" t="e">
        <f>VLOOKUP(A1303,#REF!,303,FALSE)</f>
        <v>#REF!</v>
      </c>
      <c r="P1324" s="48" t="e">
        <f>VLOOKUP(A1303,#REF!,305,FALSE)</f>
        <v>#REF!</v>
      </c>
      <c r="Q1324" s="48" t="e">
        <f>VLOOKUP(A1303,#REF!,307,FALSE)</f>
        <v>#REF!</v>
      </c>
      <c r="R1324" s="48" t="e">
        <f>VLOOKUP(A1303,#REF!,309,FALSE)</f>
        <v>#REF!</v>
      </c>
      <c r="S1324" s="48" t="e">
        <f>VLOOKUP(A1303,#REF!,311,FALSE)</f>
        <v>#REF!</v>
      </c>
      <c r="T1324" s="48" t="e">
        <f>VLOOKUP(A1303,#REF!,313,FALSE)</f>
        <v>#REF!</v>
      </c>
      <c r="U1324" s="48" t="e">
        <f>VLOOKUP(A1303,#REF!,315,FALSE)</f>
        <v>#REF!</v>
      </c>
      <c r="V1324" s="48" t="e">
        <f>VLOOKUP(A1303,#REF!,317,FALSE)</f>
        <v>#REF!</v>
      </c>
      <c r="W1324" s="48" t="e">
        <f>VLOOKUP(A1303,#REF!,319,FALSE)</f>
        <v>#REF!</v>
      </c>
      <c r="X1324" s="48" t="e">
        <f>VLOOKUP(A1303,#REF!,321,FALSE)</f>
        <v>#REF!</v>
      </c>
      <c r="Y1324" s="48" t="e">
        <f>VLOOKUP(A1303,#REF!,323,FALSE)</f>
        <v>#REF!</v>
      </c>
      <c r="Z1324" s="48" t="e">
        <f>VLOOKUP(A1303,#REF!,325,FALSE)</f>
        <v>#REF!</v>
      </c>
      <c r="AA1324" s="48" t="e">
        <f>VLOOKUP(A1303,#REF!,327,FALSE)</f>
        <v>#REF!</v>
      </c>
      <c r="AB1324" s="48" t="e">
        <f>VLOOKUP(A1303,#REF!,329,FALSE)</f>
        <v>#REF!</v>
      </c>
      <c r="AC1324" s="48" t="e">
        <f>VLOOKUP(A1303,#REF!,331,FALSE)</f>
        <v>#REF!</v>
      </c>
      <c r="AD1324" s="48" t="e">
        <f>VLOOKUP(A1303,#REF!,333,FALSE)</f>
        <v>#REF!</v>
      </c>
      <c r="AE1324" s="48" t="e">
        <f>VLOOKUP(A1303,#REF!,335,FALSE)</f>
        <v>#REF!</v>
      </c>
      <c r="AF1324" s="48" t="e">
        <f>VLOOKUP(A1303,#REF!,337,FALSE)</f>
        <v>#REF!</v>
      </c>
      <c r="AG1324" s="33"/>
    </row>
    <row r="1325" spans="1:64" s="140" customFormat="1" ht="18" customHeight="1">
      <c r="B1325" s="980"/>
      <c r="C1325" s="980"/>
      <c r="D1325" s="980"/>
      <c r="E1325" s="980"/>
      <c r="F1325" s="980"/>
      <c r="G1325" s="980"/>
      <c r="H1325" s="980"/>
      <c r="I1325" s="980"/>
      <c r="J1325" s="980"/>
      <c r="K1325" s="980"/>
      <c r="L1325" s="980"/>
      <c r="M1325" s="980"/>
      <c r="N1325" s="980"/>
      <c r="O1325" s="980"/>
      <c r="P1325" s="980"/>
      <c r="Q1325" s="980"/>
      <c r="R1325" s="980"/>
      <c r="S1325" s="980"/>
      <c r="T1325" s="980"/>
      <c r="U1325" s="980"/>
      <c r="V1325" s="980"/>
      <c r="W1325" s="980"/>
      <c r="X1325" s="980"/>
      <c r="Y1325" s="980"/>
      <c r="Z1325" s="980"/>
      <c r="AA1325" s="980"/>
      <c r="AB1325" s="980"/>
      <c r="AC1325" s="980"/>
      <c r="AD1325" s="980"/>
      <c r="AE1325" s="980"/>
      <c r="AF1325" s="980"/>
      <c r="AH1325" s="33"/>
      <c r="AI1325" s="33"/>
      <c r="AJ1325" s="33"/>
      <c r="AK1325" s="33"/>
      <c r="AL1325" s="33"/>
      <c r="AM1325" s="33"/>
      <c r="AN1325" s="33"/>
      <c r="AO1325" s="33"/>
      <c r="AP1325" s="33"/>
      <c r="AQ1325" s="33"/>
      <c r="AR1325" s="33"/>
      <c r="AS1325" s="33"/>
      <c r="AT1325" s="33"/>
      <c r="AU1325" s="33"/>
      <c r="AV1325" s="33"/>
      <c r="AW1325" s="33"/>
      <c r="AX1325" s="33"/>
      <c r="AY1325" s="33"/>
      <c r="AZ1325" s="33"/>
      <c r="BA1325" s="33"/>
      <c r="BB1325" s="33"/>
      <c r="BC1325" s="33"/>
      <c r="BD1325" s="33"/>
      <c r="BE1325" s="33"/>
      <c r="BF1325" s="33"/>
      <c r="BG1325" s="33"/>
      <c r="BH1325" s="33"/>
      <c r="BI1325" s="33"/>
      <c r="BJ1325" s="33"/>
      <c r="BK1325" s="33"/>
      <c r="BL1325" s="33"/>
    </row>
    <row r="1326" spans="1:64" ht="18" customHeight="1">
      <c r="B1326" s="880" t="s">
        <v>826</v>
      </c>
      <c r="C1326" s="880"/>
      <c r="D1326" s="880"/>
      <c r="E1326" s="880"/>
      <c r="F1326" s="880"/>
      <c r="G1326" s="880"/>
      <c r="H1326" s="880"/>
      <c r="I1326" s="880"/>
      <c r="J1326" s="880"/>
      <c r="K1326" s="880"/>
      <c r="L1326" s="880"/>
      <c r="M1326" s="880"/>
      <c r="N1326" s="880"/>
      <c r="O1326" s="880"/>
      <c r="P1326" s="880"/>
      <c r="Q1326" s="880"/>
      <c r="R1326" s="880"/>
      <c r="S1326" s="880"/>
      <c r="T1326" s="880"/>
      <c r="U1326" s="880"/>
      <c r="V1326" s="880"/>
      <c r="W1326" s="880"/>
      <c r="X1326" s="880"/>
      <c r="Y1326" s="880"/>
      <c r="Z1326" s="880"/>
      <c r="AA1326" s="880"/>
      <c r="AB1326" s="880"/>
      <c r="AC1326" s="880"/>
      <c r="AD1326" s="880"/>
      <c r="AE1326" s="880"/>
      <c r="AF1326" s="880"/>
      <c r="AG1326" s="33"/>
    </row>
    <row r="1327" spans="1:64" ht="18" customHeight="1">
      <c r="B1327" s="15" t="s">
        <v>80</v>
      </c>
      <c r="C1327" s="16"/>
      <c r="D1327" s="16"/>
      <c r="E1327" s="16"/>
      <c r="F1327" s="16"/>
      <c r="G1327" s="216"/>
      <c r="H1327" s="201"/>
      <c r="I1327" s="201"/>
      <c r="J1327" s="201"/>
      <c r="K1327" s="202"/>
      <c r="L1327" s="201"/>
      <c r="M1327" s="201"/>
      <c r="N1327" s="201"/>
      <c r="O1327" s="270"/>
      <c r="P1327" s="270"/>
      <c r="Q1327" s="201"/>
      <c r="R1327" s="201"/>
      <c r="S1327" s="201"/>
      <c r="T1327" s="201"/>
      <c r="U1327" s="201"/>
      <c r="V1327" s="201"/>
      <c r="W1327" s="270"/>
      <c r="X1327" s="984" t="str">
        <f>X1302</f>
        <v>វិច្ឆិកា ឆ្នាំ ២០២៣</v>
      </c>
      <c r="Y1327" s="985"/>
      <c r="Z1327" s="985"/>
      <c r="AA1327" s="985"/>
      <c r="AB1327" s="985"/>
      <c r="AC1327" s="985"/>
      <c r="AD1327" s="985"/>
      <c r="AE1327" s="985"/>
      <c r="AF1327" s="986"/>
      <c r="AG1327" s="33"/>
    </row>
    <row r="1328" spans="1:64" ht="18" customHeight="1">
      <c r="A1328" s="140" t="e">
        <f>#REF!</f>
        <v>#REF!</v>
      </c>
      <c r="B1328" s="20" t="s">
        <v>176</v>
      </c>
      <c r="C1328" s="3"/>
      <c r="D1328" s="3"/>
      <c r="E1328" s="3"/>
      <c r="F1328" s="3"/>
      <c r="G1328" s="217"/>
      <c r="H1328" s="271"/>
      <c r="I1328" s="217"/>
      <c r="J1328" s="271"/>
      <c r="K1328" s="991" t="e">
        <f>VLOOKUP(A1328,'Payroll master 总表'!B:AY,3,FALSE)</f>
        <v>#REF!</v>
      </c>
      <c r="L1328" s="992"/>
      <c r="M1328" s="992"/>
      <c r="N1328" s="993"/>
      <c r="O1328" s="272" t="s">
        <v>183</v>
      </c>
      <c r="P1328" s="273"/>
      <c r="Q1328" s="203"/>
      <c r="R1328" s="203"/>
      <c r="S1328" s="203"/>
      <c r="T1328" s="994" t="e">
        <f>#REF!</f>
        <v>#REF!</v>
      </c>
      <c r="U1328" s="994"/>
      <c r="V1328" s="217"/>
      <c r="W1328" s="274"/>
      <c r="X1328" s="275" t="s">
        <v>279</v>
      </c>
      <c r="Y1328" s="203"/>
      <c r="Z1328" s="203"/>
      <c r="AA1328" s="203"/>
      <c r="AB1328" s="227"/>
      <c r="AC1328" s="75"/>
      <c r="AD1328" s="139" t="e">
        <f>VLOOKUP(A1328,'Payroll master 总表'!B:AY,39,FALSE)</f>
        <v>#REF!</v>
      </c>
      <c r="AE1328" s="23" t="s">
        <v>82</v>
      </c>
      <c r="AF1328" s="244"/>
      <c r="AG1328" s="33"/>
    </row>
    <row r="1329" spans="2:33" ht="18" customHeight="1">
      <c r="B1329" s="55" t="s">
        <v>177</v>
      </c>
      <c r="C1329" s="28"/>
      <c r="D1329" s="28"/>
      <c r="E1329" s="28"/>
      <c r="F1329" s="21"/>
      <c r="G1329" s="206"/>
      <c r="H1329" s="206"/>
      <c r="I1329" s="206"/>
      <c r="J1329" s="206"/>
      <c r="K1329" s="995" t="e">
        <f>VLOOKUP(A1328,'Payroll master 总表'!B:AY,1,FALSE)</f>
        <v>#REF!</v>
      </c>
      <c r="L1329" s="996"/>
      <c r="M1329" s="206"/>
      <c r="N1329" s="208"/>
      <c r="O1329" s="276" t="s">
        <v>184</v>
      </c>
      <c r="P1329" s="273"/>
      <c r="Q1329" s="218"/>
      <c r="R1329" s="218"/>
      <c r="S1329" s="218"/>
      <c r="U1329" s="222" t="e">
        <f>VLOOKUP(A1328,'Payroll master 总表'!B:AY,15,FALSE)</f>
        <v>#REF!</v>
      </c>
      <c r="V1329" s="222"/>
      <c r="W1329" s="208"/>
      <c r="X1329" s="278" t="s">
        <v>187</v>
      </c>
      <c r="Y1329" s="218"/>
      <c r="Z1329" s="218"/>
      <c r="AA1329" s="218"/>
      <c r="AB1329" s="209"/>
      <c r="AC1329" s="26"/>
      <c r="AD1329" s="139" t="e">
        <f>VLOOKUP(A1328,'Payroll master 总表'!B:AY,35,FALSE)</f>
        <v>#REF!</v>
      </c>
      <c r="AE1329" s="23" t="s">
        <v>82</v>
      </c>
      <c r="AF1329" s="103"/>
      <c r="AG1329" s="33"/>
    </row>
    <row r="1330" spans="2:33" ht="18" customHeight="1">
      <c r="B1330" s="24" t="s">
        <v>178</v>
      </c>
      <c r="C1330" s="22"/>
      <c r="D1330" s="25"/>
      <c r="E1330" s="21"/>
      <c r="F1330" s="21"/>
      <c r="G1330" s="206"/>
      <c r="H1330" s="206"/>
      <c r="I1330" s="206"/>
      <c r="J1330" s="206"/>
      <c r="K1330" s="995" t="e">
        <f>VLOOKUP(A1328,'Payroll master 总表'!B:AY,5,FALSE)</f>
        <v>#REF!</v>
      </c>
      <c r="L1330" s="996"/>
      <c r="M1330" s="206"/>
      <c r="N1330" s="208"/>
      <c r="O1330" s="205" t="s">
        <v>198</v>
      </c>
      <c r="P1330" s="273"/>
      <c r="Q1330" s="218"/>
      <c r="R1330" s="218"/>
      <c r="S1330" s="218"/>
      <c r="T1330" s="206"/>
      <c r="U1330" s="1005" t="e">
        <f>VLOOKUP(A1328,'Payroll master 总表'!B:AY,8,FALSE)</f>
        <v>#REF!</v>
      </c>
      <c r="V1330" s="1005"/>
      <c r="W1330" s="1006"/>
      <c r="X1330" s="278" t="s">
        <v>185</v>
      </c>
      <c r="Y1330" s="218"/>
      <c r="Z1330" s="218"/>
      <c r="AA1330" s="218"/>
      <c r="AB1330" s="209"/>
      <c r="AC1330" s="26"/>
      <c r="AD1330" s="139" t="e">
        <f>VLOOKUP(A1328,'Payroll master 总表'!B:AY,34,FALSE)</f>
        <v>#REF!</v>
      </c>
      <c r="AE1330" s="23" t="s">
        <v>82</v>
      </c>
      <c r="AF1330" s="103"/>
      <c r="AG1330" s="33"/>
    </row>
    <row r="1331" spans="2:33" ht="18" customHeight="1">
      <c r="B1331" s="58"/>
      <c r="C1331" s="28"/>
      <c r="D1331" s="28"/>
      <c r="E1331" s="28"/>
      <c r="F1331" s="28"/>
      <c r="G1331" s="206"/>
      <c r="H1331" s="206"/>
      <c r="I1331" s="206"/>
      <c r="J1331" s="206"/>
      <c r="K1331" s="280"/>
      <c r="L1331" s="281" t="s">
        <v>76</v>
      </c>
      <c r="M1331" s="206"/>
      <c r="N1331" s="208"/>
      <c r="O1331" s="278" t="s">
        <v>199</v>
      </c>
      <c r="P1331" s="273"/>
      <c r="Q1331" s="218"/>
      <c r="R1331" s="218"/>
      <c r="S1331" s="218"/>
      <c r="T1331" s="218"/>
      <c r="U1331" s="218"/>
      <c r="V1331" s="218"/>
      <c r="W1331" s="230"/>
      <c r="X1331" s="278" t="s">
        <v>753</v>
      </c>
      <c r="Y1331" s="218"/>
      <c r="Z1331" s="218"/>
      <c r="AA1331" s="218"/>
      <c r="AB1331" s="209"/>
      <c r="AC1331" s="26"/>
      <c r="AD1331" s="139" t="e">
        <f>VLOOKUP(A1328,'Payroll master 总表'!B:AY,33,FALSE)</f>
        <v>#REF!</v>
      </c>
      <c r="AE1331" s="23" t="s">
        <v>82</v>
      </c>
      <c r="AF1331" s="103"/>
      <c r="AG1331" s="33"/>
    </row>
    <row r="1332" spans="2:33" ht="18" customHeight="1">
      <c r="B1332" s="54" t="s">
        <v>196</v>
      </c>
      <c r="C1332" s="28"/>
      <c r="D1332" s="28"/>
      <c r="E1332" s="28"/>
      <c r="F1332" s="28"/>
      <c r="G1332" s="206"/>
      <c r="H1332" s="206"/>
      <c r="I1332" s="206"/>
      <c r="J1332" s="206"/>
      <c r="K1332" s="280"/>
      <c r="L1332" s="282" t="e">
        <f>VLOOKUP(A1328,'Payroll master 总表'!B:AY,18,FALSE)</f>
        <v>#REF!</v>
      </c>
      <c r="M1332" s="206"/>
      <c r="N1332" s="208"/>
      <c r="O1332" s="283"/>
      <c r="P1332" s="273"/>
      <c r="Q1332" s="223"/>
      <c r="R1332" s="987" t="e">
        <f>U1329/26*L1332</f>
        <v>#REF!</v>
      </c>
      <c r="S1332" s="987"/>
      <c r="T1332" s="284" t="s">
        <v>82</v>
      </c>
      <c r="U1332" s="223"/>
      <c r="V1332" s="223"/>
      <c r="W1332" s="285"/>
      <c r="X1332" s="278" t="s">
        <v>186</v>
      </c>
      <c r="Y1332" s="218"/>
      <c r="Z1332" s="218"/>
      <c r="AA1332" s="218"/>
      <c r="AB1332" s="209"/>
      <c r="AC1332" s="26"/>
      <c r="AD1332" s="139" t="e">
        <f>VLOOKUP(A1328,'Payroll master 总表'!B:AY,37,FALSE)+'Payroll master 总表'!AM61</f>
        <v>#REF!</v>
      </c>
      <c r="AE1332" s="23" t="s">
        <v>82</v>
      </c>
      <c r="AF1332" s="103"/>
      <c r="AG1332" s="33"/>
    </row>
    <row r="1333" spans="2:33" ht="18" customHeight="1">
      <c r="B1333" s="27" t="s">
        <v>528</v>
      </c>
      <c r="C1333" s="28"/>
      <c r="D1333" s="28"/>
      <c r="E1333" s="28"/>
      <c r="F1333" s="28"/>
      <c r="G1333" s="206"/>
      <c r="H1333" s="206"/>
      <c r="I1333" s="206"/>
      <c r="J1333" s="206"/>
      <c r="K1333" s="280"/>
      <c r="L1333" s="282" t="e">
        <f>VLOOKUP(A1328,'Payroll master 总表'!B:AY,21,FALSE)</f>
        <v>#REF!</v>
      </c>
      <c r="M1333" s="206"/>
      <c r="N1333" s="208"/>
      <c r="O1333" s="283"/>
      <c r="P1333" s="273"/>
      <c r="Q1333" s="223"/>
      <c r="R1333" s="987" t="e">
        <f>VLOOKUP(A1328,'Payroll master 总表'!B:AY,29,FALSE)</f>
        <v>#REF!</v>
      </c>
      <c r="S1333" s="987"/>
      <c r="T1333" s="284" t="s">
        <v>82</v>
      </c>
      <c r="U1333" s="223"/>
      <c r="V1333" s="223"/>
      <c r="W1333" s="285"/>
      <c r="X1333" s="278" t="s">
        <v>455</v>
      </c>
      <c r="Y1333" s="218"/>
      <c r="Z1333" s="218"/>
      <c r="AA1333" s="218"/>
      <c r="AB1333" s="209"/>
      <c r="AC1333" s="26"/>
      <c r="AD1333" s="139" t="e">
        <f>VLOOKUP(A1328,'Payroll master 总表'!B:AY,32,FALSE)</f>
        <v>#REF!</v>
      </c>
      <c r="AE1333" s="23" t="s">
        <v>82</v>
      </c>
      <c r="AF1333" s="103"/>
      <c r="AG1333" s="33"/>
    </row>
    <row r="1334" spans="2:33" ht="18" customHeight="1">
      <c r="B1334" s="58" t="s">
        <v>534</v>
      </c>
      <c r="C1334" s="28"/>
      <c r="D1334" s="28"/>
      <c r="E1334" s="28"/>
      <c r="F1334" s="28"/>
      <c r="G1334" s="206"/>
      <c r="H1334" s="206"/>
      <c r="I1334" s="206"/>
      <c r="J1334" s="206"/>
      <c r="K1334" s="280"/>
      <c r="L1334" s="282" t="e">
        <f>VLOOKUP(A1328,'Payroll master 总表'!B:AY,20,FALSE)</f>
        <v>#REF!</v>
      </c>
      <c r="M1334" s="206"/>
      <c r="N1334" s="208"/>
      <c r="O1334" s="283"/>
      <c r="P1334" s="273"/>
      <c r="Q1334" s="223"/>
      <c r="R1334" s="987" t="e">
        <f>VLOOKUP(A1328,'Payroll master 总表'!B:AY,27,FALSE)</f>
        <v>#REF!</v>
      </c>
      <c r="S1334" s="987"/>
      <c r="T1334" s="284" t="s">
        <v>82</v>
      </c>
      <c r="U1334" s="223"/>
      <c r="V1334" s="223"/>
      <c r="W1334" s="285"/>
      <c r="X1334" s="278" t="s">
        <v>189</v>
      </c>
      <c r="Y1334" s="218"/>
      <c r="Z1334" s="218"/>
      <c r="AA1334" s="218"/>
      <c r="AB1334" s="209"/>
      <c r="AC1334" s="26"/>
      <c r="AD1334" s="139" t="e">
        <f>VLOOKUP(A1328,'Payroll master 总表'!B:AY,31,FALSE)</f>
        <v>#REF!</v>
      </c>
      <c r="AE1334" s="23" t="s">
        <v>82</v>
      </c>
      <c r="AF1334" s="103"/>
      <c r="AG1334" s="33"/>
    </row>
    <row r="1335" spans="2:33" ht="18" customHeight="1">
      <c r="B1335" s="58" t="s">
        <v>195</v>
      </c>
      <c r="C1335" s="28"/>
      <c r="D1335" s="28"/>
      <c r="E1335" s="28"/>
      <c r="F1335" s="28"/>
      <c r="G1335" s="206"/>
      <c r="H1335" s="206"/>
      <c r="I1335" s="206"/>
      <c r="J1335" s="206"/>
      <c r="K1335" s="280"/>
      <c r="L1335" s="282" t="e">
        <f>VLOOKUP(A1328,'Payroll master 总表'!B:AY,17,FALSE)</f>
        <v>#REF!</v>
      </c>
      <c r="M1335" s="206"/>
      <c r="N1335" s="208"/>
      <c r="O1335" s="283"/>
      <c r="P1335" s="273"/>
      <c r="Q1335" s="223"/>
      <c r="R1335" s="987" t="e">
        <f>U1329/26*L1335</f>
        <v>#REF!</v>
      </c>
      <c r="S1335" s="987"/>
      <c r="T1335" s="284" t="s">
        <v>82</v>
      </c>
      <c r="U1335" s="223"/>
      <c r="V1335" s="223"/>
      <c r="W1335" s="285"/>
      <c r="X1335" s="278" t="s">
        <v>188</v>
      </c>
      <c r="Y1335" s="218"/>
      <c r="Z1335" s="218"/>
      <c r="AA1335" s="218"/>
      <c r="AB1335" s="209"/>
      <c r="AC1335" s="26"/>
      <c r="AD1335" s="139" t="e">
        <f>VLOOKUP(A1328,'Payroll master 总表'!B:AY,36,FALSE)</f>
        <v>#REF!</v>
      </c>
      <c r="AE1335" s="23" t="s">
        <v>82</v>
      </c>
      <c r="AF1335" s="103"/>
      <c r="AG1335" s="33"/>
    </row>
    <row r="1336" spans="2:33" ht="18" customHeight="1">
      <c r="B1336" s="27" t="s">
        <v>179</v>
      </c>
      <c r="C1336" s="28"/>
      <c r="D1336" s="28"/>
      <c r="E1336" s="28"/>
      <c r="F1336" s="28"/>
      <c r="G1336" s="218"/>
      <c r="H1336" s="218"/>
      <c r="I1336" s="218"/>
      <c r="J1336" s="206"/>
      <c r="K1336" s="280"/>
      <c r="L1336" s="286"/>
      <c r="M1336" s="206"/>
      <c r="N1336" s="208"/>
      <c r="O1336" s="283"/>
      <c r="P1336" s="273"/>
      <c r="Q1336" s="223"/>
      <c r="R1336" s="987" t="e">
        <f>SUM(R1332:S1335)</f>
        <v>#REF!</v>
      </c>
      <c r="S1336" s="987"/>
      <c r="T1336" s="284" t="s">
        <v>82</v>
      </c>
      <c r="U1336" s="223"/>
      <c r="V1336" s="223"/>
      <c r="W1336" s="285"/>
      <c r="X1336" s="278" t="s">
        <v>190</v>
      </c>
      <c r="Y1336" s="218"/>
      <c r="Z1336" s="218"/>
      <c r="AA1336" s="218"/>
      <c r="AB1336" s="209"/>
      <c r="AC1336" s="988" t="e">
        <f>R1336+R1338+R1339+R1340+AD1328+AD1329+AD1330+AD1331+AD1332+AD1333+AD1334+AD1335</f>
        <v>#REF!</v>
      </c>
      <c r="AD1336" s="989"/>
      <c r="AF1336" s="103"/>
      <c r="AG1336" s="33"/>
    </row>
    <row r="1337" spans="2:33" ht="18" customHeight="1">
      <c r="B1337" s="58" t="s">
        <v>197</v>
      </c>
      <c r="C1337" s="28"/>
      <c r="D1337" s="28"/>
      <c r="E1337" s="28"/>
      <c r="F1337" s="28"/>
      <c r="G1337" s="206"/>
      <c r="H1337" s="206"/>
      <c r="I1337" s="206"/>
      <c r="J1337" s="206"/>
      <c r="K1337" s="280"/>
      <c r="L1337" s="287" t="s">
        <v>77</v>
      </c>
      <c r="M1337" s="288"/>
      <c r="N1337" s="211"/>
      <c r="O1337" s="278" t="s">
        <v>199</v>
      </c>
      <c r="P1337" s="210"/>
      <c r="Q1337" s="210"/>
      <c r="R1337" s="210"/>
      <c r="S1337" s="210"/>
      <c r="T1337" s="210"/>
      <c r="U1337" s="210"/>
      <c r="V1337" s="210"/>
      <c r="W1337" s="289"/>
      <c r="X1337" s="278" t="s">
        <v>433</v>
      </c>
      <c r="Y1337" s="218"/>
      <c r="Z1337" s="230"/>
      <c r="AA1337" s="290"/>
      <c r="AB1337" s="228"/>
      <c r="AC1337" s="135" t="e">
        <f>VLOOKUP(A1328,'Payroll master 总表'!B:AY,45,FALSE)</f>
        <v>#REF!</v>
      </c>
      <c r="AE1337" s="61"/>
      <c r="AF1337" s="245"/>
      <c r="AG1337" s="33"/>
    </row>
    <row r="1338" spans="2:33" ht="18" customHeight="1">
      <c r="B1338" s="58" t="s">
        <v>180</v>
      </c>
      <c r="C1338" s="28"/>
      <c r="D1338" s="28"/>
      <c r="E1338" s="28"/>
      <c r="F1338" s="28"/>
      <c r="G1338" s="206"/>
      <c r="H1338" s="206"/>
      <c r="I1338" s="206"/>
      <c r="J1338" s="206"/>
      <c r="K1338" s="280"/>
      <c r="L1338" s="282" t="e">
        <f>VLOOKUP(A1328,'Payroll master 总表'!B:AY,19,FALSE)</f>
        <v>#REF!</v>
      </c>
      <c r="M1338" s="206"/>
      <c r="N1338" s="208"/>
      <c r="O1338" s="283"/>
      <c r="P1338" s="273"/>
      <c r="Q1338" s="224"/>
      <c r="R1338" s="990" t="e">
        <f>VLOOKUP(A1328,'Payroll master 总表'!B:AY,26,FALSE)</f>
        <v>#REF!</v>
      </c>
      <c r="S1338" s="990"/>
      <c r="T1338" s="224" t="s">
        <v>82</v>
      </c>
      <c r="U1338" s="224"/>
      <c r="V1338" s="224"/>
      <c r="W1338" s="228"/>
      <c r="X1338" s="278" t="s">
        <v>861</v>
      </c>
      <c r="Y1338" s="218"/>
      <c r="Z1338" s="230"/>
      <c r="AB1338" s="224"/>
      <c r="AD1338" s="57"/>
      <c r="AE1338" s="999" t="e">
        <f>VLOOKUP(A1328,'Payroll master 总表'!B:AY,42,FALSE)</f>
        <v>#REF!</v>
      </c>
      <c r="AF1338" s="1000"/>
      <c r="AG1338" s="33"/>
    </row>
    <row r="1339" spans="2:33" ht="18" customHeight="1">
      <c r="B1339" s="58" t="s">
        <v>181</v>
      </c>
      <c r="C1339" s="28"/>
      <c r="D1339" s="28"/>
      <c r="E1339" s="28"/>
      <c r="F1339" s="28"/>
      <c r="G1339" s="206"/>
      <c r="H1339" s="206"/>
      <c r="I1339" s="206"/>
      <c r="J1339" s="206"/>
      <c r="K1339" s="280"/>
      <c r="L1339" s="282" t="e">
        <f>VLOOKUP(A1328,'Payroll master 总表'!B:AY,22,FALSE)</f>
        <v>#REF!</v>
      </c>
      <c r="M1339" s="206"/>
      <c r="N1339" s="208"/>
      <c r="O1339" s="283"/>
      <c r="P1339" s="273"/>
      <c r="Q1339" s="224"/>
      <c r="R1339" s="990" t="e">
        <f>VLOOKUP(A1328,'Payroll master 总表'!B:AY,28,FALSE)</f>
        <v>#REF!</v>
      </c>
      <c r="S1339" s="990"/>
      <c r="T1339" s="224" t="s">
        <v>82</v>
      </c>
      <c r="U1339" s="224"/>
      <c r="V1339" s="224"/>
      <c r="W1339" s="228"/>
      <c r="X1339" s="291" t="s">
        <v>244</v>
      </c>
      <c r="Y1339" s="218"/>
      <c r="Z1339" s="218"/>
      <c r="AA1339" s="230"/>
      <c r="AB1339" s="229"/>
      <c r="AC1339" s="76"/>
      <c r="AD1339" s="57" t="e">
        <f>VLOOKUP(A1328,'Payroll master 总表'!B:AY,44,FALSE)</f>
        <v>#REF!</v>
      </c>
      <c r="AE1339" s="541"/>
      <c r="AF1339" s="542"/>
      <c r="AG1339" s="33"/>
    </row>
    <row r="1340" spans="2:33" ht="18" customHeight="1">
      <c r="B1340" s="59" t="s">
        <v>182</v>
      </c>
      <c r="C1340" s="56"/>
      <c r="D1340" s="56"/>
      <c r="E1340" s="56"/>
      <c r="F1340" s="56"/>
      <c r="G1340" s="219"/>
      <c r="H1340" s="219"/>
      <c r="I1340" s="219"/>
      <c r="J1340" s="219"/>
      <c r="K1340" s="292"/>
      <c r="L1340" s="293" t="e">
        <f>VLOOKUP(A1328,'Payroll master 总表'!B:AY,23,FALSE)</f>
        <v>#REF!</v>
      </c>
      <c r="M1340" s="219"/>
      <c r="N1340" s="212"/>
      <c r="O1340" s="294"/>
      <c r="P1340" s="295"/>
      <c r="Q1340" s="225"/>
      <c r="R1340" s="981" t="e">
        <f>VLOOKUP(A1328,'Payroll master 总表'!B:AY,30,FALSE)</f>
        <v>#REF!</v>
      </c>
      <c r="S1340" s="981"/>
      <c r="T1340" s="225" t="s">
        <v>82</v>
      </c>
      <c r="U1340" s="225"/>
      <c r="V1340" s="225"/>
      <c r="W1340" s="225"/>
      <c r="X1340" s="278" t="s">
        <v>194</v>
      </c>
      <c r="Y1340" s="218"/>
      <c r="Z1340" s="218"/>
      <c r="AA1340" s="218"/>
      <c r="AB1340" s="230"/>
      <c r="AC1340" s="26"/>
      <c r="AD1340" s="57" t="e">
        <f>AE1338+AD1339</f>
        <v>#REF!</v>
      </c>
      <c r="AE1340" s="49"/>
      <c r="AF1340" s="73"/>
      <c r="AG1340" s="33"/>
    </row>
    <row r="1341" spans="2:33" ht="18" customHeight="1">
      <c r="B1341" s="29"/>
      <c r="C1341" s="30"/>
      <c r="D1341" s="31"/>
      <c r="E1341" s="30"/>
      <c r="F1341" s="32"/>
      <c r="G1341" s="220"/>
      <c r="H1341" s="220"/>
      <c r="I1341" s="220"/>
      <c r="J1341" s="220"/>
      <c r="S1341" s="220"/>
      <c r="T1341" s="220"/>
      <c r="U1341" s="220"/>
      <c r="X1341" s="297" t="s">
        <v>191</v>
      </c>
      <c r="Y1341" s="218"/>
      <c r="Z1341" s="218"/>
      <c r="AA1341" s="218"/>
      <c r="AB1341" s="230"/>
      <c r="AC1341" s="982" t="e">
        <f>ROUND((AC1336-AD1340-AC1337),2)</f>
        <v>#REF!</v>
      </c>
      <c r="AD1341" s="983"/>
      <c r="AE1341" s="49"/>
      <c r="AF1341" s="73"/>
      <c r="AG1341" s="33"/>
    </row>
    <row r="1342" spans="2:33" ht="18" customHeight="1">
      <c r="B1342" s="35" t="s">
        <v>78</v>
      </c>
      <c r="C1342" s="36"/>
      <c r="D1342" s="36"/>
      <c r="E1342" s="36"/>
      <c r="F1342" s="36"/>
      <c r="G1342" s="221"/>
      <c r="H1342" s="221"/>
      <c r="I1342" s="220"/>
      <c r="J1342" s="220"/>
      <c r="S1342" s="220"/>
      <c r="T1342" s="220"/>
      <c r="U1342" s="220"/>
      <c r="X1342" s="298" t="s">
        <v>432</v>
      </c>
      <c r="Y1342" s="299"/>
      <c r="Z1342" s="280"/>
      <c r="AA1342" s="206"/>
      <c r="AB1342" s="231"/>
      <c r="AC1342" s="63" t="e">
        <f>INT(AC1341)</f>
        <v>#REF!</v>
      </c>
      <c r="AE1342" s="62"/>
      <c r="AF1342" s="80"/>
      <c r="AG1342" s="33"/>
    </row>
    <row r="1343" spans="2:33" ht="18" customHeight="1">
      <c r="B1343" s="37"/>
      <c r="C1343" s="38"/>
      <c r="D1343" s="39"/>
      <c r="E1343" s="38"/>
      <c r="F1343" s="38"/>
      <c r="G1343" s="202"/>
      <c r="H1343" s="202"/>
      <c r="I1343" s="220"/>
      <c r="J1343" s="220"/>
      <c r="S1343" s="220"/>
      <c r="T1343" s="220"/>
      <c r="U1343" s="220"/>
      <c r="X1343" s="300" t="s">
        <v>192</v>
      </c>
      <c r="Y1343" s="301"/>
      <c r="Z1343" s="302"/>
      <c r="AA1343" s="219"/>
      <c r="AB1343" s="232"/>
      <c r="AC1343" s="77" t="e">
        <f>ROUND((MOD(AC1341,1)*4000),-2)</f>
        <v>#REF!</v>
      </c>
      <c r="AD1343" s="45"/>
      <c r="AE1343" s="45"/>
      <c r="AF1343" s="81"/>
      <c r="AG1343" s="33"/>
    </row>
    <row r="1344" spans="2:33" ht="18" customHeight="1">
      <c r="B1344" s="29"/>
      <c r="C1344" s="30"/>
      <c r="D1344" s="31"/>
      <c r="E1344" s="30"/>
      <c r="F1344" s="30"/>
      <c r="G1344" s="220"/>
      <c r="H1344" s="220"/>
      <c r="I1344" s="220"/>
      <c r="J1344" s="220"/>
      <c r="S1344" s="220"/>
      <c r="T1344" s="220"/>
      <c r="U1344" s="220"/>
      <c r="Y1344" s="221"/>
      <c r="Z1344" s="303"/>
      <c r="AB1344" s="233"/>
      <c r="AD1344" s="82"/>
      <c r="AE1344" s="82"/>
      <c r="AF1344" s="84"/>
      <c r="AG1344" s="33"/>
    </row>
    <row r="1345" spans="1:64" ht="18" customHeight="1">
      <c r="B1345" s="40" t="s">
        <v>79</v>
      </c>
      <c r="C1345" s="41"/>
      <c r="D1345" s="41"/>
      <c r="E1345" s="41"/>
      <c r="AF1345" s="101"/>
      <c r="AG1345" s="33"/>
    </row>
    <row r="1346" spans="1:64" s="10" customFormat="1" ht="18" customHeight="1">
      <c r="B1346" s="237">
        <v>1</v>
      </c>
      <c r="C1346" s="236">
        <v>2</v>
      </c>
      <c r="D1346" s="236">
        <v>3</v>
      </c>
      <c r="E1346" s="236">
        <v>4</v>
      </c>
      <c r="F1346" s="670">
        <v>5</v>
      </c>
      <c r="G1346" s="669">
        <v>6</v>
      </c>
      <c r="H1346" s="237">
        <v>7</v>
      </c>
      <c r="I1346" s="237">
        <v>8</v>
      </c>
      <c r="J1346" s="670">
        <v>9</v>
      </c>
      <c r="K1346" s="236">
        <v>10</v>
      </c>
      <c r="L1346" s="236">
        <v>11</v>
      </c>
      <c r="M1346" s="670">
        <v>12</v>
      </c>
      <c r="N1346" s="669">
        <v>13</v>
      </c>
      <c r="O1346" s="236">
        <v>14</v>
      </c>
      <c r="P1346" s="237">
        <v>15</v>
      </c>
      <c r="Q1346" s="236">
        <v>16</v>
      </c>
      <c r="R1346" s="236">
        <v>17</v>
      </c>
      <c r="S1346" s="236">
        <v>18</v>
      </c>
      <c r="T1346" s="670">
        <v>19</v>
      </c>
      <c r="U1346" s="669">
        <v>20</v>
      </c>
      <c r="V1346" s="236">
        <v>21</v>
      </c>
      <c r="W1346" s="237">
        <v>22</v>
      </c>
      <c r="X1346" s="236">
        <v>23</v>
      </c>
      <c r="Y1346" s="237">
        <v>24</v>
      </c>
      <c r="Z1346" s="236">
        <v>25</v>
      </c>
      <c r="AA1346" s="670">
        <v>26</v>
      </c>
      <c r="AB1346" s="697">
        <v>27</v>
      </c>
      <c r="AC1346" s="670">
        <v>28</v>
      </c>
      <c r="AD1346" s="237">
        <v>29</v>
      </c>
      <c r="AE1346" s="236">
        <v>30</v>
      </c>
      <c r="AF1346" s="236">
        <v>31</v>
      </c>
      <c r="AG1346" s="11"/>
      <c r="AH1346" s="11"/>
      <c r="AI1346" s="11"/>
      <c r="AJ1346" s="11"/>
      <c r="AK1346" s="11"/>
      <c r="AL1346" s="11"/>
      <c r="AM1346" s="11"/>
      <c r="AN1346" s="11"/>
      <c r="AO1346" s="11"/>
      <c r="AP1346" s="11"/>
      <c r="AQ1346" s="11"/>
      <c r="AR1346" s="11"/>
      <c r="AS1346" s="11"/>
      <c r="AT1346" s="11"/>
      <c r="AU1346" s="11"/>
      <c r="AV1346" s="11"/>
      <c r="AW1346" s="11"/>
      <c r="AX1346" s="11"/>
      <c r="AY1346" s="11"/>
      <c r="AZ1346" s="11"/>
      <c r="BA1346" s="11"/>
      <c r="BB1346" s="11"/>
      <c r="BC1346" s="11"/>
      <c r="BD1346" s="11"/>
      <c r="BE1346" s="11"/>
      <c r="BF1346" s="11"/>
      <c r="BG1346" s="11"/>
      <c r="BH1346" s="11"/>
      <c r="BI1346" s="11"/>
      <c r="BJ1346" s="11"/>
      <c r="BK1346" s="11"/>
      <c r="BL1346" s="11"/>
    </row>
    <row r="1347" spans="1:64" ht="18" customHeight="1">
      <c r="B1347" s="48" t="e">
        <f>VLOOKUP(A1328,#REF!,276,FALSE)</f>
        <v>#REF!</v>
      </c>
      <c r="C1347" s="48" t="e">
        <f>VLOOKUP(A1328,#REF!,278,FALSE)</f>
        <v>#REF!</v>
      </c>
      <c r="D1347" s="48" t="e">
        <f>VLOOKUP(A1328,#REF!,280,FALSE)</f>
        <v>#REF!</v>
      </c>
      <c r="E1347" s="48" t="e">
        <f>VLOOKUP(A1328,#REF!,282,FALSE)</f>
        <v>#REF!</v>
      </c>
      <c r="F1347" s="48" t="e">
        <f>VLOOKUP(A1328,#REF!,284,FALSE)</f>
        <v>#REF!</v>
      </c>
      <c r="G1347" s="48" t="e">
        <f>VLOOKUP(A1328,#REF!,286,FALSE)</f>
        <v>#REF!</v>
      </c>
      <c r="H1347" s="48" t="e">
        <f>VLOOKUP(A1328,#REF!,288,FALSE)</f>
        <v>#REF!</v>
      </c>
      <c r="I1347" s="48" t="e">
        <f>VLOOKUP(A1328,#REF!,290,FALSE)</f>
        <v>#REF!</v>
      </c>
      <c r="J1347" s="48" t="e">
        <f>VLOOKUP(A1328,#REF!,292,FALSE)</f>
        <v>#REF!</v>
      </c>
      <c r="K1347" s="48" t="e">
        <f>VLOOKUP(A1328,#REF!,294,FALSE)</f>
        <v>#REF!</v>
      </c>
      <c r="L1347" s="48" t="e">
        <f>VLOOKUP(A1328,#REF!,296,FALSE)</f>
        <v>#REF!</v>
      </c>
      <c r="M1347" s="48" t="e">
        <f>VLOOKUP(A1328,#REF!,298,FALSE)</f>
        <v>#REF!</v>
      </c>
      <c r="N1347" s="48" t="e">
        <f>VLOOKUP(A1328,#REF!,300,FALSE)</f>
        <v>#REF!</v>
      </c>
      <c r="O1347" s="48" t="e">
        <f>VLOOKUP(A1328,#REF!,302,FALSE)</f>
        <v>#REF!</v>
      </c>
      <c r="P1347" s="48" t="e">
        <f>VLOOKUP(A1328,#REF!,304,FALSE)</f>
        <v>#REF!</v>
      </c>
      <c r="Q1347" s="48" t="e">
        <f>VLOOKUP(A1328,#REF!,306,FALSE)</f>
        <v>#REF!</v>
      </c>
      <c r="R1347" s="48" t="e">
        <f>VLOOKUP(A1328,#REF!,308,FALSE)</f>
        <v>#REF!</v>
      </c>
      <c r="S1347" s="48" t="e">
        <f>VLOOKUP(A1328,#REF!,310,FALSE)</f>
        <v>#REF!</v>
      </c>
      <c r="T1347" s="48" t="e">
        <f>VLOOKUP(A1328,#REF!,312,FALSE)</f>
        <v>#REF!</v>
      </c>
      <c r="U1347" s="48" t="e">
        <f>VLOOKUP(A1328,#REF!,314,FALSE)</f>
        <v>#REF!</v>
      </c>
      <c r="V1347" s="48" t="e">
        <f>VLOOKUP(A1328,#REF!,316,FALSE)</f>
        <v>#REF!</v>
      </c>
      <c r="W1347" s="48" t="e">
        <f>VLOOKUP(A1328,#REF!,318,FALSE)</f>
        <v>#REF!</v>
      </c>
      <c r="X1347" s="48" t="e">
        <f>VLOOKUP(A1328,#REF!,320,FALSE)</f>
        <v>#REF!</v>
      </c>
      <c r="Y1347" s="48" t="e">
        <f>VLOOKUP(A1328,#REF!,322,FALSE)</f>
        <v>#REF!</v>
      </c>
      <c r="Z1347" s="48" t="e">
        <f>VLOOKUP(A1328,#REF!,324,FALSE)</f>
        <v>#REF!</v>
      </c>
      <c r="AA1347" s="48" t="e">
        <f>VLOOKUP(A1328,#REF!,326,FALSE)</f>
        <v>#REF!</v>
      </c>
      <c r="AB1347" s="48" t="e">
        <f>VLOOKUP(A1328,#REF!,328,FALSE)</f>
        <v>#REF!</v>
      </c>
      <c r="AC1347" s="48" t="e">
        <f>VLOOKUP(A1328,#REF!,330,FALSE)</f>
        <v>#REF!</v>
      </c>
      <c r="AD1347" s="48" t="e">
        <f>VLOOKUP(A1328,#REF!,332,FALSE)</f>
        <v>#REF!</v>
      </c>
      <c r="AE1347" s="48" t="e">
        <f>VLOOKUP(A1328,#REF!,334,FALSE)</f>
        <v>#REF!</v>
      </c>
      <c r="AF1347" s="48" t="e">
        <f>VLOOKUP(A1328,#REF!,336,FALSE)</f>
        <v>#REF!</v>
      </c>
      <c r="AG1347" s="33"/>
    </row>
    <row r="1348" spans="1:64" s="113" customFormat="1" ht="18" customHeight="1">
      <c r="B1348" s="48" t="e">
        <f>VLOOKUP(A1328,#REF!,53,FALSE)</f>
        <v>#REF!</v>
      </c>
      <c r="C1348" s="48" t="e">
        <f>VLOOKUP(A1328,#REF!,54,FALSE)</f>
        <v>#REF!</v>
      </c>
      <c r="D1348" s="48" t="e">
        <f>VLOOKUP(A1328,#REF!,55,FALSE)</f>
        <v>#REF!</v>
      </c>
      <c r="E1348" s="48" t="e">
        <f>VLOOKUP(A1328,#REF!,56,FALSE)</f>
        <v>#REF!</v>
      </c>
      <c r="F1348" s="48" t="e">
        <f>VLOOKUP(A1328,#REF!,57,FALSE)</f>
        <v>#REF!</v>
      </c>
      <c r="G1348" s="48" t="e">
        <f>VLOOKUP(A1328,#REF!,58,FALSE)</f>
        <v>#REF!</v>
      </c>
      <c r="H1348" s="48" t="e">
        <f>VLOOKUP(A1328,#REF!,59,FALSE)</f>
        <v>#REF!</v>
      </c>
      <c r="I1348" s="48" t="e">
        <f>VLOOKUP(A1328,#REF!,60,FALSE)</f>
        <v>#REF!</v>
      </c>
      <c r="J1348" s="48" t="e">
        <f>VLOOKUP(A1328,#REF!,61,FALSE)</f>
        <v>#REF!</v>
      </c>
      <c r="K1348" s="48" t="e">
        <f>VLOOKUP(A1328,#REF!,62,FALSE)</f>
        <v>#REF!</v>
      </c>
      <c r="L1348" s="48" t="e">
        <f>VLOOKUP(A1328,#REF!,63,FALSE)</f>
        <v>#REF!</v>
      </c>
      <c r="M1348" s="48" t="e">
        <f>VLOOKUP(A1328,#REF!,64,FALSE)</f>
        <v>#REF!</v>
      </c>
      <c r="N1348" s="48" t="e">
        <f>VLOOKUP(A1328,#REF!,65,FALSE)</f>
        <v>#REF!</v>
      </c>
      <c r="O1348" s="48" t="e">
        <f>VLOOKUP(A1328,#REF!,66,FALSE)</f>
        <v>#REF!</v>
      </c>
      <c r="P1348" s="48" t="e">
        <f>VLOOKUP(A1328,#REF!,67,FALSE)</f>
        <v>#REF!</v>
      </c>
      <c r="Q1348" s="48" t="e">
        <f>VLOOKUP(A1328,#REF!,68,FALSE)</f>
        <v>#REF!</v>
      </c>
      <c r="R1348" s="48" t="e">
        <f>VLOOKUP(A1328,#REF!,69,FALSE)</f>
        <v>#REF!</v>
      </c>
      <c r="S1348" s="48" t="e">
        <f>VLOOKUP(A1328,#REF!,70,FALSE)</f>
        <v>#REF!</v>
      </c>
      <c r="T1348" s="48" t="e">
        <f>VLOOKUP(A1328,#REF!,71,FALSE)</f>
        <v>#REF!</v>
      </c>
      <c r="U1348" s="48" t="e">
        <f>VLOOKUP(A1328,#REF!,72,FALSE)</f>
        <v>#REF!</v>
      </c>
      <c r="V1348" s="48" t="e">
        <f>VLOOKUP(A1328,#REF!,73,FALSE)</f>
        <v>#REF!</v>
      </c>
      <c r="W1348" s="48" t="e">
        <f>VLOOKUP(A1328,#REF!,74,FALSE)</f>
        <v>#REF!</v>
      </c>
      <c r="X1348" s="48" t="e">
        <f>VLOOKUP(A1328,#REF!,75,FALSE)</f>
        <v>#REF!</v>
      </c>
      <c r="Y1348" s="48" t="e">
        <f>VLOOKUP(A1328,#REF!,76,FALSE)</f>
        <v>#REF!</v>
      </c>
      <c r="Z1348" s="48" t="e">
        <f>VLOOKUP(A1328,#REF!,77,FALSE)</f>
        <v>#REF!</v>
      </c>
      <c r="AA1348" s="48" t="e">
        <f>VLOOKUP(A1328,#REF!,78,FALSE)</f>
        <v>#REF!</v>
      </c>
      <c r="AB1348" s="48" t="e">
        <f>VLOOKUP(A1328,#REF!,79,FALSE)</f>
        <v>#REF!</v>
      </c>
      <c r="AC1348" s="48" t="e">
        <f>VLOOKUP(A1328,#REF!,80,FALSE)</f>
        <v>#REF!</v>
      </c>
      <c r="AD1348" s="48" t="e">
        <f>VLOOKUP(A1328,#REF!,81,FALSE)</f>
        <v>#REF!</v>
      </c>
      <c r="AE1348" s="48" t="e">
        <f>VLOOKUP(A1328,#REF!,82,FALSE)</f>
        <v>#REF!</v>
      </c>
      <c r="AF1348" s="48" t="e">
        <f>VLOOKUP(A1328,#REF!,83,FALSE)</f>
        <v>#REF!</v>
      </c>
      <c r="AG1348" s="114"/>
      <c r="AH1348" s="114"/>
      <c r="AI1348" s="114"/>
      <c r="AJ1348" s="114"/>
      <c r="AK1348" s="114"/>
      <c r="AL1348" s="114"/>
      <c r="AM1348" s="114"/>
      <c r="AN1348" s="114"/>
      <c r="AO1348" s="114"/>
      <c r="AP1348" s="114"/>
      <c r="AQ1348" s="114"/>
      <c r="AR1348" s="114"/>
      <c r="AS1348" s="114"/>
      <c r="AT1348" s="114"/>
      <c r="AU1348" s="114"/>
      <c r="AV1348" s="114"/>
      <c r="AW1348" s="114"/>
      <c r="AX1348" s="114"/>
      <c r="AY1348" s="114"/>
      <c r="AZ1348" s="114"/>
      <c r="BA1348" s="114"/>
      <c r="BB1348" s="114"/>
      <c r="BC1348" s="114"/>
      <c r="BD1348" s="114"/>
      <c r="BE1348" s="114"/>
      <c r="BF1348" s="114"/>
      <c r="BG1348" s="114"/>
      <c r="BH1348" s="114"/>
      <c r="BI1348" s="114"/>
      <c r="BJ1348" s="114"/>
      <c r="BK1348" s="114"/>
      <c r="BL1348" s="114"/>
    </row>
    <row r="1349" spans="1:64" ht="18" customHeight="1">
      <c r="B1349" s="48" t="e">
        <f>VLOOKUP(A1328,#REF!,277,FALSE)</f>
        <v>#REF!</v>
      </c>
      <c r="C1349" s="48" t="e">
        <f>VLOOKUP(A1328,#REF!,279,FALSE)</f>
        <v>#REF!</v>
      </c>
      <c r="D1349" s="48" t="e">
        <f>VLOOKUP(A1328,#REF!,281,FALSE)</f>
        <v>#REF!</v>
      </c>
      <c r="E1349" s="48" t="e">
        <f>VLOOKUP(A1328,#REF!,283,FALSE)</f>
        <v>#REF!</v>
      </c>
      <c r="F1349" s="48" t="e">
        <f>VLOOKUP(A1328,#REF!,285,FALSE)</f>
        <v>#REF!</v>
      </c>
      <c r="G1349" s="48" t="e">
        <f>VLOOKUP(A1328,#REF!,287,FALSE)</f>
        <v>#REF!</v>
      </c>
      <c r="H1349" s="48" t="e">
        <f>VLOOKUP(A1328,#REF!,289,FALSE)</f>
        <v>#REF!</v>
      </c>
      <c r="I1349" s="48" t="e">
        <f>VLOOKUP(A1328,#REF!,291,FALSE)</f>
        <v>#REF!</v>
      </c>
      <c r="J1349" s="48" t="e">
        <f>VLOOKUP(A1328,#REF!,293,FALSE)</f>
        <v>#REF!</v>
      </c>
      <c r="K1349" s="48" t="e">
        <f>VLOOKUP(A1328,#REF!,295,FALSE)</f>
        <v>#REF!</v>
      </c>
      <c r="L1349" s="48" t="e">
        <f>VLOOKUP(A1328,#REF!,297,FALSE)</f>
        <v>#REF!</v>
      </c>
      <c r="M1349" s="48" t="e">
        <f>VLOOKUP(A1328,#REF!,299,FALSE)</f>
        <v>#REF!</v>
      </c>
      <c r="N1349" s="48" t="e">
        <f>VLOOKUP(A1328,#REF!,301,FALSE)</f>
        <v>#REF!</v>
      </c>
      <c r="O1349" s="48" t="e">
        <f>VLOOKUP(A1328,#REF!,303,FALSE)</f>
        <v>#REF!</v>
      </c>
      <c r="P1349" s="48" t="e">
        <f>VLOOKUP(A1328,#REF!,305,FALSE)</f>
        <v>#REF!</v>
      </c>
      <c r="Q1349" s="48" t="e">
        <f>VLOOKUP(A1328,#REF!,307,FALSE)</f>
        <v>#REF!</v>
      </c>
      <c r="R1349" s="48" t="e">
        <f>VLOOKUP(A1328,#REF!,309,FALSE)</f>
        <v>#REF!</v>
      </c>
      <c r="S1349" s="48" t="e">
        <f>VLOOKUP(A1328,#REF!,311,FALSE)</f>
        <v>#REF!</v>
      </c>
      <c r="T1349" s="48" t="e">
        <f>VLOOKUP(A1328,#REF!,313,FALSE)</f>
        <v>#REF!</v>
      </c>
      <c r="U1349" s="48" t="e">
        <f>VLOOKUP(A1328,#REF!,315,FALSE)</f>
        <v>#REF!</v>
      </c>
      <c r="V1349" s="48" t="e">
        <f>VLOOKUP(A1328,#REF!,317,FALSE)</f>
        <v>#REF!</v>
      </c>
      <c r="W1349" s="48" t="e">
        <f>VLOOKUP(A1328,#REF!,319,FALSE)</f>
        <v>#REF!</v>
      </c>
      <c r="X1349" s="48" t="e">
        <f>VLOOKUP(A1328,#REF!,321,FALSE)</f>
        <v>#REF!</v>
      </c>
      <c r="Y1349" s="48" t="e">
        <f>VLOOKUP(A1328,#REF!,323,FALSE)</f>
        <v>#REF!</v>
      </c>
      <c r="Z1349" s="48" t="e">
        <f>VLOOKUP(A1328,#REF!,325,FALSE)</f>
        <v>#REF!</v>
      </c>
      <c r="AA1349" s="48" t="e">
        <f>VLOOKUP(A1328,#REF!,327,FALSE)</f>
        <v>#REF!</v>
      </c>
      <c r="AB1349" s="48" t="e">
        <f>VLOOKUP(A1328,#REF!,329,FALSE)</f>
        <v>#REF!</v>
      </c>
      <c r="AC1349" s="48" t="e">
        <f>VLOOKUP(A1328,#REF!,331,FALSE)</f>
        <v>#REF!</v>
      </c>
      <c r="AD1349" s="48" t="e">
        <f>VLOOKUP(A1328,#REF!,333,FALSE)</f>
        <v>#REF!</v>
      </c>
      <c r="AE1349" s="48" t="e">
        <f>VLOOKUP(A1328,#REF!,335,FALSE)</f>
        <v>#REF!</v>
      </c>
      <c r="AF1349" s="48" t="e">
        <f>VLOOKUP(A1328,#REF!,337,FALSE)</f>
        <v>#REF!</v>
      </c>
      <c r="AG1349" s="33"/>
    </row>
    <row r="1350" spans="1:64" s="140" customFormat="1" ht="18" customHeight="1">
      <c r="B1350" s="980"/>
      <c r="C1350" s="980"/>
      <c r="D1350" s="980"/>
      <c r="E1350" s="980"/>
      <c r="F1350" s="980"/>
      <c r="G1350" s="980"/>
      <c r="H1350" s="980"/>
      <c r="I1350" s="980"/>
      <c r="J1350" s="980"/>
      <c r="K1350" s="980"/>
      <c r="L1350" s="980"/>
      <c r="M1350" s="980"/>
      <c r="N1350" s="980"/>
      <c r="O1350" s="980"/>
      <c r="P1350" s="980"/>
      <c r="Q1350" s="980"/>
      <c r="R1350" s="980"/>
      <c r="S1350" s="980"/>
      <c r="T1350" s="980"/>
      <c r="U1350" s="980"/>
      <c r="V1350" s="980"/>
      <c r="W1350" s="980"/>
      <c r="X1350" s="980"/>
      <c r="Y1350" s="980"/>
      <c r="Z1350" s="980"/>
      <c r="AA1350" s="980"/>
      <c r="AB1350" s="980"/>
      <c r="AC1350" s="980"/>
      <c r="AD1350" s="980"/>
      <c r="AE1350" s="980"/>
      <c r="AF1350" s="980"/>
      <c r="AH1350" s="33"/>
      <c r="AI1350" s="33"/>
      <c r="AJ1350" s="33"/>
      <c r="AK1350" s="33"/>
      <c r="AL1350" s="33"/>
      <c r="AM1350" s="33"/>
      <c r="AN1350" s="33"/>
      <c r="AO1350" s="33"/>
      <c r="AP1350" s="33"/>
      <c r="AQ1350" s="33"/>
      <c r="AR1350" s="33"/>
      <c r="AS1350" s="33"/>
      <c r="AT1350" s="33"/>
      <c r="AU1350" s="33"/>
      <c r="AV1350" s="33"/>
      <c r="AW1350" s="33"/>
      <c r="AX1350" s="33"/>
      <c r="AY1350" s="33"/>
      <c r="AZ1350" s="33"/>
      <c r="BA1350" s="33"/>
      <c r="BB1350" s="33"/>
      <c r="BC1350" s="33"/>
      <c r="BD1350" s="33"/>
      <c r="BE1350" s="33"/>
      <c r="BF1350" s="33"/>
      <c r="BG1350" s="33"/>
      <c r="BH1350" s="33"/>
      <c r="BI1350" s="33"/>
      <c r="BJ1350" s="33"/>
      <c r="BK1350" s="33"/>
      <c r="BL1350" s="33"/>
    </row>
    <row r="1351" spans="1:64" ht="18" customHeight="1">
      <c r="B1351" s="880" t="s">
        <v>826</v>
      </c>
      <c r="C1351" s="880"/>
      <c r="D1351" s="880"/>
      <c r="E1351" s="880"/>
      <c r="F1351" s="880"/>
      <c r="G1351" s="880"/>
      <c r="H1351" s="880"/>
      <c r="I1351" s="880"/>
      <c r="J1351" s="880"/>
      <c r="K1351" s="880"/>
      <c r="L1351" s="880"/>
      <c r="M1351" s="880"/>
      <c r="N1351" s="880"/>
      <c r="O1351" s="880"/>
      <c r="P1351" s="880"/>
      <c r="Q1351" s="880"/>
      <c r="R1351" s="880"/>
      <c r="S1351" s="880"/>
      <c r="T1351" s="880"/>
      <c r="U1351" s="880"/>
      <c r="V1351" s="880"/>
      <c r="W1351" s="880"/>
      <c r="X1351" s="880"/>
      <c r="Y1351" s="880"/>
      <c r="Z1351" s="880"/>
      <c r="AA1351" s="880"/>
      <c r="AB1351" s="880"/>
      <c r="AC1351" s="880"/>
      <c r="AD1351" s="880"/>
      <c r="AE1351" s="880"/>
      <c r="AF1351" s="880"/>
      <c r="AG1351" s="33"/>
    </row>
    <row r="1352" spans="1:64" ht="18" customHeight="1">
      <c r="B1352" s="15" t="s">
        <v>80</v>
      </c>
      <c r="C1352" s="16"/>
      <c r="D1352" s="16"/>
      <c r="E1352" s="16"/>
      <c r="F1352" s="16"/>
      <c r="G1352" s="216"/>
      <c r="H1352" s="201"/>
      <c r="I1352" s="201"/>
      <c r="J1352" s="201"/>
      <c r="K1352" s="202"/>
      <c r="L1352" s="201"/>
      <c r="M1352" s="201"/>
      <c r="N1352" s="201"/>
      <c r="O1352" s="270"/>
      <c r="P1352" s="270"/>
      <c r="Q1352" s="201"/>
      <c r="R1352" s="201"/>
      <c r="S1352" s="201"/>
      <c r="T1352" s="201"/>
      <c r="U1352" s="201"/>
      <c r="V1352" s="201"/>
      <c r="W1352" s="270"/>
      <c r="X1352" s="984" t="str">
        <f>X1327</f>
        <v>វិច្ឆិកា ឆ្នាំ ២០២៣</v>
      </c>
      <c r="Y1352" s="985"/>
      <c r="Z1352" s="985"/>
      <c r="AA1352" s="985"/>
      <c r="AB1352" s="985"/>
      <c r="AC1352" s="985"/>
      <c r="AD1352" s="985"/>
      <c r="AE1352" s="985"/>
      <c r="AF1352" s="986"/>
      <c r="AG1352" s="33"/>
    </row>
    <row r="1353" spans="1:64" ht="18" customHeight="1">
      <c r="A1353" s="140" t="e">
        <f>#REF!</f>
        <v>#REF!</v>
      </c>
      <c r="B1353" s="20" t="s">
        <v>176</v>
      </c>
      <c r="C1353" s="3"/>
      <c r="D1353" s="3"/>
      <c r="E1353" s="3"/>
      <c r="F1353" s="3"/>
      <c r="G1353" s="217"/>
      <c r="H1353" s="271"/>
      <c r="I1353" s="217"/>
      <c r="J1353" s="271"/>
      <c r="K1353" s="991" t="e">
        <f>VLOOKUP(A1353,'Payroll master 总表'!B:AY,3,FALSE)</f>
        <v>#REF!</v>
      </c>
      <c r="L1353" s="992"/>
      <c r="M1353" s="992"/>
      <c r="N1353" s="993"/>
      <c r="O1353" s="272" t="s">
        <v>183</v>
      </c>
      <c r="P1353" s="273"/>
      <c r="Q1353" s="203"/>
      <c r="R1353" s="203"/>
      <c r="S1353" s="203"/>
      <c r="T1353" s="994" t="e">
        <f>#REF!</f>
        <v>#REF!</v>
      </c>
      <c r="U1353" s="994"/>
      <c r="V1353" s="217"/>
      <c r="W1353" s="274"/>
      <c r="X1353" s="275" t="s">
        <v>279</v>
      </c>
      <c r="Y1353" s="203"/>
      <c r="Z1353" s="203"/>
      <c r="AA1353" s="203"/>
      <c r="AB1353" s="227"/>
      <c r="AC1353" s="75"/>
      <c r="AD1353" s="139" t="e">
        <f>VLOOKUP(A1353,'Payroll master 总表'!B:AY,39,FALSE)</f>
        <v>#REF!</v>
      </c>
      <c r="AE1353" s="23" t="s">
        <v>82</v>
      </c>
      <c r="AF1353" s="244"/>
      <c r="AG1353" s="33"/>
    </row>
    <row r="1354" spans="1:64" ht="18" customHeight="1">
      <c r="B1354" s="55" t="s">
        <v>177</v>
      </c>
      <c r="C1354" s="28"/>
      <c r="D1354" s="28"/>
      <c r="E1354" s="28"/>
      <c r="F1354" s="21"/>
      <c r="G1354" s="206"/>
      <c r="H1354" s="206"/>
      <c r="I1354" s="206"/>
      <c r="J1354" s="206"/>
      <c r="K1354" s="995" t="e">
        <f>VLOOKUP(A1353,'Payroll master 总表'!B:AY,1,FALSE)</f>
        <v>#REF!</v>
      </c>
      <c r="L1354" s="996"/>
      <c r="M1354" s="206"/>
      <c r="N1354" s="208"/>
      <c r="O1354" s="276" t="s">
        <v>184</v>
      </c>
      <c r="P1354" s="273"/>
      <c r="Q1354" s="218"/>
      <c r="R1354" s="218"/>
      <c r="S1354" s="218"/>
      <c r="U1354" s="222" t="e">
        <f>VLOOKUP(A1353,'Payroll master 总表'!B:AY,15,FALSE)</f>
        <v>#REF!</v>
      </c>
      <c r="V1354" s="222"/>
      <c r="W1354" s="208"/>
      <c r="X1354" s="278" t="s">
        <v>187</v>
      </c>
      <c r="Y1354" s="218"/>
      <c r="Z1354" s="218"/>
      <c r="AA1354" s="218"/>
      <c r="AB1354" s="209"/>
      <c r="AC1354" s="26"/>
      <c r="AD1354" s="139" t="e">
        <f>VLOOKUP(A1353,'Payroll master 总表'!B:AY,35,FALSE)</f>
        <v>#REF!</v>
      </c>
      <c r="AE1354" s="23" t="s">
        <v>82</v>
      </c>
      <c r="AF1354" s="103"/>
      <c r="AG1354" s="33"/>
    </row>
    <row r="1355" spans="1:64" ht="18" customHeight="1">
      <c r="B1355" s="24" t="s">
        <v>178</v>
      </c>
      <c r="C1355" s="22"/>
      <c r="D1355" s="25"/>
      <c r="E1355" s="21"/>
      <c r="F1355" s="21"/>
      <c r="G1355" s="206"/>
      <c r="H1355" s="206"/>
      <c r="I1355" s="206"/>
      <c r="J1355" s="206"/>
      <c r="K1355" s="995" t="e">
        <f>VLOOKUP(A1353,'Payroll master 总表'!B:AY,5,FALSE)</f>
        <v>#REF!</v>
      </c>
      <c r="L1355" s="996"/>
      <c r="M1355" s="206"/>
      <c r="N1355" s="208"/>
      <c r="O1355" s="205" t="s">
        <v>198</v>
      </c>
      <c r="P1355" s="273"/>
      <c r="Q1355" s="218"/>
      <c r="R1355" s="218"/>
      <c r="S1355" s="218"/>
      <c r="T1355" s="206"/>
      <c r="U1355" s="997" t="e">
        <f>VLOOKUP(A1353,'Payroll master 总表'!B:AY,8,FALSE)</f>
        <v>#REF!</v>
      </c>
      <c r="V1355" s="997"/>
      <c r="W1355" s="998"/>
      <c r="X1355" s="278" t="s">
        <v>185</v>
      </c>
      <c r="Y1355" s="218"/>
      <c r="Z1355" s="218"/>
      <c r="AA1355" s="218"/>
      <c r="AB1355" s="209"/>
      <c r="AC1355" s="26"/>
      <c r="AD1355" s="139" t="e">
        <f>VLOOKUP(A1353,'Payroll master 总表'!B:AY,34,FALSE)</f>
        <v>#REF!</v>
      </c>
      <c r="AE1355" s="23" t="s">
        <v>82</v>
      </c>
      <c r="AF1355" s="103"/>
      <c r="AG1355" s="33"/>
    </row>
    <row r="1356" spans="1:64" ht="18" customHeight="1">
      <c r="B1356" s="58"/>
      <c r="C1356" s="28"/>
      <c r="D1356" s="28"/>
      <c r="E1356" s="28"/>
      <c r="F1356" s="28"/>
      <c r="G1356" s="206"/>
      <c r="H1356" s="206"/>
      <c r="I1356" s="206"/>
      <c r="J1356" s="206"/>
      <c r="K1356" s="280"/>
      <c r="L1356" s="281" t="s">
        <v>76</v>
      </c>
      <c r="M1356" s="206"/>
      <c r="N1356" s="208"/>
      <c r="O1356" s="278" t="s">
        <v>199</v>
      </c>
      <c r="P1356" s="273"/>
      <c r="Q1356" s="218"/>
      <c r="R1356" s="218"/>
      <c r="S1356" s="218"/>
      <c r="T1356" s="218"/>
      <c r="U1356" s="218"/>
      <c r="V1356" s="218"/>
      <c r="W1356" s="230"/>
      <c r="X1356" s="278" t="s">
        <v>753</v>
      </c>
      <c r="Y1356" s="218"/>
      <c r="Z1356" s="218"/>
      <c r="AA1356" s="218"/>
      <c r="AB1356" s="209"/>
      <c r="AC1356" s="26"/>
      <c r="AD1356" s="139" t="e">
        <f>VLOOKUP(A1353,'Payroll master 总表'!B:AY,33,FALSE)</f>
        <v>#REF!</v>
      </c>
      <c r="AE1356" s="23" t="s">
        <v>82</v>
      </c>
      <c r="AF1356" s="103"/>
      <c r="AG1356" s="33"/>
    </row>
    <row r="1357" spans="1:64" ht="18" customHeight="1">
      <c r="B1357" s="54" t="s">
        <v>196</v>
      </c>
      <c r="C1357" s="28"/>
      <c r="D1357" s="28"/>
      <c r="E1357" s="28"/>
      <c r="F1357" s="28"/>
      <c r="G1357" s="206"/>
      <c r="H1357" s="206"/>
      <c r="I1357" s="206"/>
      <c r="J1357" s="206"/>
      <c r="K1357" s="280"/>
      <c r="L1357" s="282" t="e">
        <f>VLOOKUP(A1353,'Payroll master 总表'!B:AY,18,FALSE)</f>
        <v>#REF!</v>
      </c>
      <c r="M1357" s="206"/>
      <c r="N1357" s="208"/>
      <c r="O1357" s="283"/>
      <c r="P1357" s="273"/>
      <c r="Q1357" s="223"/>
      <c r="R1357" s="987" t="e">
        <f>U1354/26*L1357</f>
        <v>#REF!</v>
      </c>
      <c r="S1357" s="987"/>
      <c r="T1357" s="284" t="s">
        <v>82</v>
      </c>
      <c r="U1357" s="223"/>
      <c r="V1357" s="223"/>
      <c r="W1357" s="285"/>
      <c r="X1357" s="278" t="s">
        <v>186</v>
      </c>
      <c r="Y1357" s="218"/>
      <c r="Z1357" s="218"/>
      <c r="AA1357" s="218"/>
      <c r="AB1357" s="209"/>
      <c r="AC1357" s="26"/>
      <c r="AD1357" s="139" t="e">
        <f>VLOOKUP(A1353,'Payroll master 总表'!B:AY,37,FALSE)+'Payroll master 总表'!AM62</f>
        <v>#REF!</v>
      </c>
      <c r="AE1357" s="23" t="s">
        <v>82</v>
      </c>
      <c r="AF1357" s="103"/>
      <c r="AG1357" s="33"/>
    </row>
    <row r="1358" spans="1:64" ht="18" customHeight="1">
      <c r="B1358" s="27" t="s">
        <v>528</v>
      </c>
      <c r="C1358" s="28"/>
      <c r="D1358" s="28"/>
      <c r="E1358" s="28"/>
      <c r="F1358" s="28"/>
      <c r="G1358" s="206"/>
      <c r="H1358" s="206"/>
      <c r="I1358" s="206"/>
      <c r="J1358" s="206"/>
      <c r="K1358" s="280"/>
      <c r="L1358" s="282" t="e">
        <f>VLOOKUP(A1353,'Payroll master 总表'!B:AY,21,FALSE)</f>
        <v>#REF!</v>
      </c>
      <c r="M1358" s="206"/>
      <c r="N1358" s="208"/>
      <c r="O1358" s="283"/>
      <c r="P1358" s="273"/>
      <c r="Q1358" s="223"/>
      <c r="R1358" s="987" t="e">
        <f>VLOOKUP(A1353,'Payroll master 总表'!B:AY,29,FALSE)</f>
        <v>#REF!</v>
      </c>
      <c r="S1358" s="987"/>
      <c r="T1358" s="284" t="s">
        <v>82</v>
      </c>
      <c r="U1358" s="223"/>
      <c r="V1358" s="223"/>
      <c r="W1358" s="285"/>
      <c r="X1358" s="278" t="s">
        <v>455</v>
      </c>
      <c r="Y1358" s="218"/>
      <c r="Z1358" s="218"/>
      <c r="AA1358" s="218"/>
      <c r="AB1358" s="209"/>
      <c r="AC1358" s="26"/>
      <c r="AD1358" s="139" t="e">
        <f>VLOOKUP(A1353,'Payroll master 总表'!B:AY,32,FALSE)</f>
        <v>#REF!</v>
      </c>
      <c r="AE1358" s="23" t="s">
        <v>82</v>
      </c>
      <c r="AF1358" s="103"/>
      <c r="AG1358" s="33"/>
    </row>
    <row r="1359" spans="1:64" ht="18" customHeight="1">
      <c r="B1359" s="58" t="s">
        <v>534</v>
      </c>
      <c r="C1359" s="28"/>
      <c r="D1359" s="28"/>
      <c r="E1359" s="28"/>
      <c r="F1359" s="28"/>
      <c r="G1359" s="206"/>
      <c r="H1359" s="206"/>
      <c r="I1359" s="206"/>
      <c r="J1359" s="206"/>
      <c r="K1359" s="280"/>
      <c r="L1359" s="282" t="e">
        <f>VLOOKUP(A1353,'Payroll master 总表'!B:AY,20,FALSE)</f>
        <v>#REF!</v>
      </c>
      <c r="M1359" s="206"/>
      <c r="N1359" s="208"/>
      <c r="O1359" s="283"/>
      <c r="P1359" s="273"/>
      <c r="Q1359" s="223"/>
      <c r="R1359" s="987" t="e">
        <f>VLOOKUP(A1353,'Payroll master 总表'!B:AY,27,FALSE)</f>
        <v>#REF!</v>
      </c>
      <c r="S1359" s="987"/>
      <c r="T1359" s="284" t="s">
        <v>82</v>
      </c>
      <c r="U1359" s="223"/>
      <c r="V1359" s="223"/>
      <c r="W1359" s="285"/>
      <c r="X1359" s="278" t="s">
        <v>189</v>
      </c>
      <c r="Y1359" s="218"/>
      <c r="Z1359" s="218"/>
      <c r="AA1359" s="218"/>
      <c r="AB1359" s="209"/>
      <c r="AC1359" s="26"/>
      <c r="AD1359" s="139" t="e">
        <f>VLOOKUP(A1353,'Payroll master 总表'!B:AY,31,FALSE)</f>
        <v>#REF!</v>
      </c>
      <c r="AE1359" s="23" t="s">
        <v>82</v>
      </c>
      <c r="AF1359" s="103"/>
      <c r="AG1359" s="33"/>
    </row>
    <row r="1360" spans="1:64" ht="18" customHeight="1">
      <c r="B1360" s="58" t="s">
        <v>195</v>
      </c>
      <c r="C1360" s="28"/>
      <c r="D1360" s="28"/>
      <c r="E1360" s="28"/>
      <c r="F1360" s="28"/>
      <c r="G1360" s="206"/>
      <c r="H1360" s="206"/>
      <c r="I1360" s="206"/>
      <c r="J1360" s="206"/>
      <c r="K1360" s="280"/>
      <c r="L1360" s="282" t="e">
        <f>VLOOKUP(A1353,'Payroll master 总表'!B:AY,17,FALSE)</f>
        <v>#REF!</v>
      </c>
      <c r="M1360" s="206"/>
      <c r="N1360" s="208"/>
      <c r="O1360" s="283"/>
      <c r="P1360" s="273"/>
      <c r="Q1360" s="223"/>
      <c r="R1360" s="987" t="e">
        <f>U1354/26*L1360</f>
        <v>#REF!</v>
      </c>
      <c r="S1360" s="987"/>
      <c r="T1360" s="284" t="s">
        <v>82</v>
      </c>
      <c r="U1360" s="223"/>
      <c r="V1360" s="223"/>
      <c r="W1360" s="285"/>
      <c r="X1360" s="278" t="s">
        <v>188</v>
      </c>
      <c r="Y1360" s="218"/>
      <c r="Z1360" s="218"/>
      <c r="AA1360" s="218"/>
      <c r="AB1360" s="209"/>
      <c r="AC1360" s="26"/>
      <c r="AD1360" s="139" t="e">
        <f>VLOOKUP(A1353,'Payroll master 总表'!B:AY,36,FALSE)</f>
        <v>#REF!</v>
      </c>
      <c r="AE1360" s="23" t="s">
        <v>82</v>
      </c>
      <c r="AF1360" s="103"/>
      <c r="AG1360" s="33"/>
    </row>
    <row r="1361" spans="2:64" ht="18" customHeight="1">
      <c r="B1361" s="27" t="s">
        <v>179</v>
      </c>
      <c r="C1361" s="28"/>
      <c r="D1361" s="28"/>
      <c r="E1361" s="28"/>
      <c r="F1361" s="28"/>
      <c r="G1361" s="218"/>
      <c r="H1361" s="218"/>
      <c r="I1361" s="218"/>
      <c r="J1361" s="206"/>
      <c r="K1361" s="280"/>
      <c r="L1361" s="286"/>
      <c r="M1361" s="206"/>
      <c r="N1361" s="208"/>
      <c r="O1361" s="283"/>
      <c r="P1361" s="273"/>
      <c r="Q1361" s="223"/>
      <c r="R1361" s="987" t="e">
        <f>SUM(R1357:S1360)</f>
        <v>#REF!</v>
      </c>
      <c r="S1361" s="987"/>
      <c r="T1361" s="284" t="s">
        <v>82</v>
      </c>
      <c r="U1361" s="223"/>
      <c r="V1361" s="223"/>
      <c r="W1361" s="285"/>
      <c r="X1361" s="278" t="s">
        <v>190</v>
      </c>
      <c r="Y1361" s="218"/>
      <c r="Z1361" s="218"/>
      <c r="AA1361" s="218"/>
      <c r="AB1361" s="209"/>
      <c r="AC1361" s="988" t="e">
        <f>R1361+R1363+R1364+R1365+AD1353+AD1354+AD1355+AD1356+AD1357+AD1358+AD1359+AD1360</f>
        <v>#REF!</v>
      </c>
      <c r="AD1361" s="989"/>
      <c r="AF1361" s="103"/>
      <c r="AG1361" s="33"/>
    </row>
    <row r="1362" spans="2:64" ht="18" customHeight="1">
      <c r="B1362" s="58" t="s">
        <v>197</v>
      </c>
      <c r="C1362" s="28"/>
      <c r="D1362" s="28"/>
      <c r="E1362" s="28"/>
      <c r="F1362" s="28"/>
      <c r="G1362" s="206"/>
      <c r="H1362" s="206"/>
      <c r="I1362" s="206"/>
      <c r="J1362" s="206"/>
      <c r="K1362" s="280"/>
      <c r="L1362" s="287" t="s">
        <v>77</v>
      </c>
      <c r="M1362" s="288"/>
      <c r="N1362" s="211"/>
      <c r="O1362" s="278" t="s">
        <v>199</v>
      </c>
      <c r="P1362" s="210"/>
      <c r="Q1362" s="210"/>
      <c r="R1362" s="210"/>
      <c r="S1362" s="210"/>
      <c r="T1362" s="210"/>
      <c r="U1362" s="210"/>
      <c r="V1362" s="210"/>
      <c r="W1362" s="289"/>
      <c r="X1362" s="278" t="s">
        <v>433</v>
      </c>
      <c r="Y1362" s="218"/>
      <c r="Z1362" s="230"/>
      <c r="AA1362" s="290"/>
      <c r="AB1362" s="228"/>
      <c r="AC1362" s="135" t="e">
        <f>VLOOKUP(A1353,'Payroll master 总表'!B:AY,45,FALSE)</f>
        <v>#REF!</v>
      </c>
      <c r="AE1362" s="61"/>
      <c r="AF1362" s="245"/>
      <c r="AG1362" s="33"/>
    </row>
    <row r="1363" spans="2:64" ht="18" customHeight="1">
      <c r="B1363" s="58" t="s">
        <v>180</v>
      </c>
      <c r="C1363" s="28"/>
      <c r="D1363" s="28"/>
      <c r="E1363" s="28"/>
      <c r="F1363" s="28"/>
      <c r="G1363" s="206"/>
      <c r="H1363" s="206"/>
      <c r="I1363" s="206"/>
      <c r="J1363" s="206"/>
      <c r="K1363" s="280"/>
      <c r="L1363" s="282" t="e">
        <f>VLOOKUP(A1353,'Payroll master 总表'!B:AY,19,FALSE)</f>
        <v>#REF!</v>
      </c>
      <c r="M1363" s="206"/>
      <c r="N1363" s="208"/>
      <c r="O1363" s="283"/>
      <c r="P1363" s="273"/>
      <c r="Q1363" s="224"/>
      <c r="R1363" s="990" t="e">
        <f>VLOOKUP(A1353,'Payroll master 总表'!B:AY,26,FALSE)</f>
        <v>#REF!</v>
      </c>
      <c r="S1363" s="990"/>
      <c r="T1363" s="224" t="s">
        <v>82</v>
      </c>
      <c r="U1363" s="224"/>
      <c r="V1363" s="224"/>
      <c r="W1363" s="228"/>
      <c r="X1363" s="278" t="s">
        <v>861</v>
      </c>
      <c r="Y1363" s="218"/>
      <c r="Z1363" s="230"/>
      <c r="AB1363" s="224"/>
      <c r="AD1363" s="57"/>
      <c r="AE1363" s="999" t="e">
        <f>VLOOKUP(A1353,'Payroll master 总表'!B:AY,42,FALSE)</f>
        <v>#REF!</v>
      </c>
      <c r="AF1363" s="1000"/>
      <c r="AG1363" s="33"/>
    </row>
    <row r="1364" spans="2:64" ht="18" customHeight="1">
      <c r="B1364" s="58" t="s">
        <v>181</v>
      </c>
      <c r="C1364" s="28"/>
      <c r="D1364" s="28"/>
      <c r="E1364" s="28"/>
      <c r="F1364" s="28"/>
      <c r="G1364" s="206"/>
      <c r="H1364" s="206"/>
      <c r="I1364" s="206"/>
      <c r="J1364" s="206"/>
      <c r="K1364" s="280"/>
      <c r="L1364" s="282" t="e">
        <f>VLOOKUP(A1353,'Payroll master 总表'!B:AY,22,FALSE)</f>
        <v>#REF!</v>
      </c>
      <c r="M1364" s="206"/>
      <c r="N1364" s="208"/>
      <c r="O1364" s="283"/>
      <c r="P1364" s="273"/>
      <c r="Q1364" s="224"/>
      <c r="R1364" s="990" t="e">
        <f>VLOOKUP(A1353,'Payroll master 总表'!B:AY,28,FALSE)</f>
        <v>#REF!</v>
      </c>
      <c r="S1364" s="990"/>
      <c r="T1364" s="224" t="s">
        <v>82</v>
      </c>
      <c r="U1364" s="224"/>
      <c r="V1364" s="224"/>
      <c r="W1364" s="228"/>
      <c r="X1364" s="291" t="s">
        <v>244</v>
      </c>
      <c r="Y1364" s="218"/>
      <c r="Z1364" s="218"/>
      <c r="AA1364" s="230"/>
      <c r="AB1364" s="229"/>
      <c r="AC1364" s="76"/>
      <c r="AD1364" s="57" t="e">
        <f>VLOOKUP(A1353,'Payroll master 总表'!B:AY,44,FALSE)</f>
        <v>#REF!</v>
      </c>
      <c r="AE1364" s="541"/>
      <c r="AF1364" s="542"/>
      <c r="AG1364" s="33"/>
    </row>
    <row r="1365" spans="2:64" ht="18" customHeight="1">
      <c r="B1365" s="59" t="s">
        <v>182</v>
      </c>
      <c r="C1365" s="56"/>
      <c r="D1365" s="56"/>
      <c r="E1365" s="56"/>
      <c r="F1365" s="56"/>
      <c r="G1365" s="219"/>
      <c r="H1365" s="219"/>
      <c r="I1365" s="219"/>
      <c r="J1365" s="219"/>
      <c r="K1365" s="292"/>
      <c r="L1365" s="293" t="e">
        <f>VLOOKUP(A1353,'Payroll master 总表'!B:AY,23,FALSE)</f>
        <v>#REF!</v>
      </c>
      <c r="M1365" s="219"/>
      <c r="N1365" s="212"/>
      <c r="O1365" s="294"/>
      <c r="P1365" s="295"/>
      <c r="Q1365" s="225"/>
      <c r="R1365" s="981" t="e">
        <f>VLOOKUP(A1353,'Payroll master 总表'!B:AY,30,FALSE)</f>
        <v>#REF!</v>
      </c>
      <c r="S1365" s="981"/>
      <c r="T1365" s="225" t="s">
        <v>82</v>
      </c>
      <c r="U1365" s="225"/>
      <c r="V1365" s="225"/>
      <c r="W1365" s="225"/>
      <c r="X1365" s="278" t="s">
        <v>194</v>
      </c>
      <c r="Y1365" s="218"/>
      <c r="Z1365" s="218"/>
      <c r="AA1365" s="218"/>
      <c r="AB1365" s="230"/>
      <c r="AC1365" s="26"/>
      <c r="AD1365" s="57" t="e">
        <f>AE1363+AD1364</f>
        <v>#REF!</v>
      </c>
      <c r="AE1365" s="49"/>
      <c r="AF1365" s="73"/>
      <c r="AG1365" s="33"/>
    </row>
    <row r="1366" spans="2:64" ht="18" customHeight="1">
      <c r="B1366" s="29"/>
      <c r="C1366" s="30"/>
      <c r="D1366" s="31"/>
      <c r="E1366" s="30"/>
      <c r="F1366" s="32"/>
      <c r="G1366" s="220"/>
      <c r="H1366" s="220"/>
      <c r="I1366" s="220"/>
      <c r="J1366" s="220"/>
      <c r="S1366" s="220"/>
      <c r="T1366" s="220"/>
      <c r="U1366" s="220"/>
      <c r="X1366" s="297" t="s">
        <v>191</v>
      </c>
      <c r="Y1366" s="218"/>
      <c r="Z1366" s="218"/>
      <c r="AA1366" s="218"/>
      <c r="AB1366" s="230"/>
      <c r="AC1366" s="982" t="e">
        <f>ROUND((AC1361-AD1365-AC1362),2)</f>
        <v>#REF!</v>
      </c>
      <c r="AD1366" s="983"/>
      <c r="AE1366" s="49"/>
      <c r="AF1366" s="73"/>
      <c r="AG1366" s="33"/>
    </row>
    <row r="1367" spans="2:64" ht="18" customHeight="1">
      <c r="B1367" s="35" t="s">
        <v>78</v>
      </c>
      <c r="C1367" s="36"/>
      <c r="D1367" s="36"/>
      <c r="E1367" s="36"/>
      <c r="F1367" s="36"/>
      <c r="G1367" s="221"/>
      <c r="H1367" s="221"/>
      <c r="I1367" s="220"/>
      <c r="J1367" s="220"/>
      <c r="S1367" s="220"/>
      <c r="T1367" s="220"/>
      <c r="U1367" s="220"/>
      <c r="X1367" s="298" t="s">
        <v>432</v>
      </c>
      <c r="Y1367" s="299"/>
      <c r="Z1367" s="280"/>
      <c r="AA1367" s="206"/>
      <c r="AB1367" s="231"/>
      <c r="AC1367" s="63" t="e">
        <f>INT(AC1366)</f>
        <v>#REF!</v>
      </c>
      <c r="AE1367" s="62"/>
      <c r="AF1367" s="80"/>
      <c r="AG1367" s="33"/>
    </row>
    <row r="1368" spans="2:64" ht="18" customHeight="1">
      <c r="B1368" s="37"/>
      <c r="C1368" s="38"/>
      <c r="D1368" s="39"/>
      <c r="E1368" s="38"/>
      <c r="F1368" s="38"/>
      <c r="G1368" s="202"/>
      <c r="H1368" s="202"/>
      <c r="I1368" s="220"/>
      <c r="J1368" s="220"/>
      <c r="S1368" s="220"/>
      <c r="T1368" s="220"/>
      <c r="U1368" s="220"/>
      <c r="X1368" s="300" t="s">
        <v>192</v>
      </c>
      <c r="Y1368" s="301"/>
      <c r="Z1368" s="302"/>
      <c r="AA1368" s="219"/>
      <c r="AB1368" s="232"/>
      <c r="AC1368" s="77" t="e">
        <f>ROUND((MOD(AC1366,1)*4000),-2)</f>
        <v>#REF!</v>
      </c>
      <c r="AD1368" s="45"/>
      <c r="AE1368" s="45"/>
      <c r="AF1368" s="81"/>
      <c r="AG1368" s="33"/>
    </row>
    <row r="1369" spans="2:64" ht="18" customHeight="1">
      <c r="B1369" s="29"/>
      <c r="C1369" s="30"/>
      <c r="D1369" s="31"/>
      <c r="E1369" s="30"/>
      <c r="F1369" s="30"/>
      <c r="G1369" s="220"/>
      <c r="H1369" s="220"/>
      <c r="I1369" s="220"/>
      <c r="J1369" s="220"/>
      <c r="S1369" s="220"/>
      <c r="T1369" s="220"/>
      <c r="U1369" s="220"/>
      <c r="Y1369" s="221"/>
      <c r="Z1369" s="303"/>
      <c r="AB1369" s="233"/>
      <c r="AD1369" s="82"/>
      <c r="AE1369" s="82"/>
      <c r="AF1369" s="84"/>
      <c r="AG1369" s="33"/>
    </row>
    <row r="1370" spans="2:64" ht="18" customHeight="1">
      <c r="B1370" s="40" t="s">
        <v>79</v>
      </c>
      <c r="C1370" s="41"/>
      <c r="D1370" s="41"/>
      <c r="E1370" s="41"/>
      <c r="AF1370" s="101"/>
      <c r="AG1370" s="33"/>
    </row>
    <row r="1371" spans="2:64" s="10" customFormat="1" ht="18" customHeight="1">
      <c r="B1371" s="237">
        <v>1</v>
      </c>
      <c r="C1371" s="236">
        <v>2</v>
      </c>
      <c r="D1371" s="236">
        <v>3</v>
      </c>
      <c r="E1371" s="236">
        <v>4</v>
      </c>
      <c r="F1371" s="670">
        <v>5</v>
      </c>
      <c r="G1371" s="669">
        <v>6</v>
      </c>
      <c r="H1371" s="237">
        <v>7</v>
      </c>
      <c r="I1371" s="237">
        <v>8</v>
      </c>
      <c r="J1371" s="670">
        <v>9</v>
      </c>
      <c r="K1371" s="236">
        <v>10</v>
      </c>
      <c r="L1371" s="236">
        <v>11</v>
      </c>
      <c r="M1371" s="670">
        <v>12</v>
      </c>
      <c r="N1371" s="669">
        <v>13</v>
      </c>
      <c r="O1371" s="236">
        <v>14</v>
      </c>
      <c r="P1371" s="237">
        <v>15</v>
      </c>
      <c r="Q1371" s="236">
        <v>16</v>
      </c>
      <c r="R1371" s="236">
        <v>17</v>
      </c>
      <c r="S1371" s="236">
        <v>18</v>
      </c>
      <c r="T1371" s="670">
        <v>19</v>
      </c>
      <c r="U1371" s="669">
        <v>20</v>
      </c>
      <c r="V1371" s="236">
        <v>21</v>
      </c>
      <c r="W1371" s="237">
        <v>22</v>
      </c>
      <c r="X1371" s="236">
        <v>23</v>
      </c>
      <c r="Y1371" s="237">
        <v>24</v>
      </c>
      <c r="Z1371" s="236">
        <v>25</v>
      </c>
      <c r="AA1371" s="670">
        <v>26</v>
      </c>
      <c r="AB1371" s="697">
        <v>27</v>
      </c>
      <c r="AC1371" s="670">
        <v>28</v>
      </c>
      <c r="AD1371" s="237">
        <v>29</v>
      </c>
      <c r="AE1371" s="236">
        <v>30</v>
      </c>
      <c r="AF1371" s="236">
        <v>31</v>
      </c>
      <c r="AG1371" s="11"/>
      <c r="AH1371" s="11"/>
      <c r="AI1371" s="11"/>
      <c r="AJ1371" s="11"/>
      <c r="AK1371" s="11"/>
      <c r="AL1371" s="11"/>
      <c r="AM1371" s="11"/>
      <c r="AN1371" s="11"/>
      <c r="AO1371" s="11"/>
      <c r="AP1371" s="11"/>
      <c r="AQ1371" s="11"/>
      <c r="AR1371" s="11"/>
      <c r="AS1371" s="11"/>
      <c r="AT1371" s="11"/>
      <c r="AU1371" s="11"/>
      <c r="AV1371" s="11"/>
      <c r="AW1371" s="11"/>
      <c r="AX1371" s="11"/>
      <c r="AY1371" s="11"/>
      <c r="AZ1371" s="11"/>
      <c r="BA1371" s="11"/>
      <c r="BB1371" s="11"/>
      <c r="BC1371" s="11"/>
      <c r="BD1371" s="11"/>
      <c r="BE1371" s="11"/>
      <c r="BF1371" s="11"/>
      <c r="BG1371" s="11"/>
      <c r="BH1371" s="11"/>
      <c r="BI1371" s="11"/>
      <c r="BJ1371" s="11"/>
      <c r="BK1371" s="11"/>
      <c r="BL1371" s="11"/>
    </row>
    <row r="1372" spans="2:64" ht="18" customHeight="1">
      <c r="B1372" s="48" t="e">
        <f>VLOOKUP(A1353,#REF!,276,FALSE)</f>
        <v>#REF!</v>
      </c>
      <c r="C1372" s="48" t="e">
        <f>VLOOKUP(A1353,#REF!,278,FALSE)</f>
        <v>#REF!</v>
      </c>
      <c r="D1372" s="48" t="e">
        <f>VLOOKUP(A1353,#REF!,280,FALSE)</f>
        <v>#REF!</v>
      </c>
      <c r="E1372" s="48" t="e">
        <f>VLOOKUP(A1353,#REF!,282,FALSE)</f>
        <v>#REF!</v>
      </c>
      <c r="F1372" s="48" t="e">
        <f>VLOOKUP(A1353,#REF!,284,FALSE)</f>
        <v>#REF!</v>
      </c>
      <c r="G1372" s="48" t="e">
        <f>VLOOKUP(A1353,#REF!,286,FALSE)</f>
        <v>#REF!</v>
      </c>
      <c r="H1372" s="48" t="e">
        <f>VLOOKUP(A1353,#REF!,288,FALSE)</f>
        <v>#REF!</v>
      </c>
      <c r="I1372" s="48" t="e">
        <f>VLOOKUP(A1353,#REF!,290,FALSE)</f>
        <v>#REF!</v>
      </c>
      <c r="J1372" s="48" t="e">
        <f>VLOOKUP(A1353,#REF!,292,FALSE)</f>
        <v>#REF!</v>
      </c>
      <c r="K1372" s="48" t="e">
        <f>VLOOKUP(A1353,#REF!,294,FALSE)</f>
        <v>#REF!</v>
      </c>
      <c r="L1372" s="48" t="e">
        <f>VLOOKUP(A1353,#REF!,296,FALSE)</f>
        <v>#REF!</v>
      </c>
      <c r="M1372" s="48" t="e">
        <f>VLOOKUP(A1353,#REF!,298,FALSE)</f>
        <v>#REF!</v>
      </c>
      <c r="N1372" s="48" t="e">
        <f>VLOOKUP(A1353,#REF!,300,FALSE)</f>
        <v>#REF!</v>
      </c>
      <c r="O1372" s="48" t="e">
        <f>VLOOKUP(A1353,#REF!,302,FALSE)</f>
        <v>#REF!</v>
      </c>
      <c r="P1372" s="48" t="e">
        <f>VLOOKUP(A1353,#REF!,304,FALSE)</f>
        <v>#REF!</v>
      </c>
      <c r="Q1372" s="48" t="e">
        <f>VLOOKUP(A1353,#REF!,306,FALSE)</f>
        <v>#REF!</v>
      </c>
      <c r="R1372" s="48" t="e">
        <f>VLOOKUP(A1353,#REF!,308,FALSE)</f>
        <v>#REF!</v>
      </c>
      <c r="S1372" s="48" t="e">
        <f>VLOOKUP(A1353,#REF!,310,FALSE)</f>
        <v>#REF!</v>
      </c>
      <c r="T1372" s="48" t="e">
        <f>VLOOKUP(A1353,#REF!,312,FALSE)</f>
        <v>#REF!</v>
      </c>
      <c r="U1372" s="48" t="e">
        <f>VLOOKUP(A1353,#REF!,314,FALSE)</f>
        <v>#REF!</v>
      </c>
      <c r="V1372" s="48" t="e">
        <f>VLOOKUP(A1353,#REF!,316,FALSE)</f>
        <v>#REF!</v>
      </c>
      <c r="W1372" s="48" t="e">
        <f>VLOOKUP(A1353,#REF!,318,FALSE)</f>
        <v>#REF!</v>
      </c>
      <c r="X1372" s="48" t="e">
        <f>VLOOKUP(A1353,#REF!,320,FALSE)</f>
        <v>#REF!</v>
      </c>
      <c r="Y1372" s="48" t="e">
        <f>VLOOKUP(A1353,#REF!,322,FALSE)</f>
        <v>#REF!</v>
      </c>
      <c r="Z1372" s="48" t="e">
        <f>VLOOKUP(A1353,#REF!,324,FALSE)</f>
        <v>#REF!</v>
      </c>
      <c r="AA1372" s="48" t="e">
        <f>VLOOKUP(A1353,#REF!,326,FALSE)</f>
        <v>#REF!</v>
      </c>
      <c r="AB1372" s="48" t="e">
        <f>VLOOKUP(A1353,#REF!,328,FALSE)</f>
        <v>#REF!</v>
      </c>
      <c r="AC1372" s="48" t="e">
        <f>VLOOKUP(A1353,#REF!,330,FALSE)</f>
        <v>#REF!</v>
      </c>
      <c r="AD1372" s="48" t="e">
        <f>VLOOKUP(A1353,#REF!,332,FALSE)</f>
        <v>#REF!</v>
      </c>
      <c r="AE1372" s="48" t="e">
        <f>VLOOKUP(A1353,#REF!,334,FALSE)</f>
        <v>#REF!</v>
      </c>
      <c r="AF1372" s="48" t="e">
        <f>VLOOKUP(A1353,#REF!,336,FALSE)</f>
        <v>#REF!</v>
      </c>
      <c r="AG1372" s="33"/>
    </row>
    <row r="1373" spans="2:64" s="113" customFormat="1" ht="18" customHeight="1">
      <c r="B1373" s="48" t="e">
        <f>VLOOKUP(A1353,#REF!,53,FALSE)</f>
        <v>#REF!</v>
      </c>
      <c r="C1373" s="48" t="e">
        <f>VLOOKUP(A1353,#REF!,54,FALSE)</f>
        <v>#REF!</v>
      </c>
      <c r="D1373" s="48" t="e">
        <f>VLOOKUP(A1353,#REF!,55,FALSE)</f>
        <v>#REF!</v>
      </c>
      <c r="E1373" s="48" t="e">
        <f>VLOOKUP(A1353,#REF!,56,FALSE)</f>
        <v>#REF!</v>
      </c>
      <c r="F1373" s="48" t="e">
        <f>VLOOKUP(A1353,#REF!,57,FALSE)</f>
        <v>#REF!</v>
      </c>
      <c r="G1373" s="48" t="e">
        <f>VLOOKUP(A1353,#REF!,58,FALSE)</f>
        <v>#REF!</v>
      </c>
      <c r="H1373" s="48" t="e">
        <f>VLOOKUP(A1353,#REF!,59,FALSE)</f>
        <v>#REF!</v>
      </c>
      <c r="I1373" s="48" t="e">
        <f>VLOOKUP(A1353,#REF!,60,FALSE)</f>
        <v>#REF!</v>
      </c>
      <c r="J1373" s="48" t="e">
        <f>VLOOKUP(A1353,#REF!,61,FALSE)</f>
        <v>#REF!</v>
      </c>
      <c r="K1373" s="48" t="e">
        <f>VLOOKUP(A1353,#REF!,62,FALSE)</f>
        <v>#REF!</v>
      </c>
      <c r="L1373" s="48" t="e">
        <f>VLOOKUP(A1353,#REF!,63,FALSE)</f>
        <v>#REF!</v>
      </c>
      <c r="M1373" s="48" t="e">
        <f>VLOOKUP(A1353,#REF!,64,FALSE)</f>
        <v>#REF!</v>
      </c>
      <c r="N1373" s="48" t="e">
        <f>VLOOKUP(A1353,#REF!,65,FALSE)</f>
        <v>#REF!</v>
      </c>
      <c r="O1373" s="48" t="e">
        <f>VLOOKUP(A1353,#REF!,66,FALSE)</f>
        <v>#REF!</v>
      </c>
      <c r="P1373" s="48" t="e">
        <f>VLOOKUP(A1353,#REF!,67,FALSE)</f>
        <v>#REF!</v>
      </c>
      <c r="Q1373" s="48" t="e">
        <f>VLOOKUP(A1353,#REF!,68,FALSE)</f>
        <v>#REF!</v>
      </c>
      <c r="R1373" s="48" t="e">
        <f>VLOOKUP(A1353,#REF!,69,FALSE)</f>
        <v>#REF!</v>
      </c>
      <c r="S1373" s="48" t="e">
        <f>VLOOKUP(A1353,#REF!,70,FALSE)</f>
        <v>#REF!</v>
      </c>
      <c r="T1373" s="48" t="e">
        <f>VLOOKUP(A1353,#REF!,71,FALSE)</f>
        <v>#REF!</v>
      </c>
      <c r="U1373" s="48" t="e">
        <f>VLOOKUP(A1353,#REF!,72,FALSE)</f>
        <v>#REF!</v>
      </c>
      <c r="V1373" s="48" t="e">
        <f>VLOOKUP(A1353,#REF!,73,FALSE)</f>
        <v>#REF!</v>
      </c>
      <c r="W1373" s="48" t="e">
        <f>VLOOKUP(A1353,#REF!,74,FALSE)</f>
        <v>#REF!</v>
      </c>
      <c r="X1373" s="48" t="e">
        <f>VLOOKUP(A1353,#REF!,75,FALSE)</f>
        <v>#REF!</v>
      </c>
      <c r="Y1373" s="48" t="e">
        <f>VLOOKUP(A1353,#REF!,76,FALSE)</f>
        <v>#REF!</v>
      </c>
      <c r="Z1373" s="48" t="e">
        <f>VLOOKUP(A1353,#REF!,77,FALSE)</f>
        <v>#REF!</v>
      </c>
      <c r="AA1373" s="48" t="e">
        <f>VLOOKUP(A1353,#REF!,78,FALSE)</f>
        <v>#REF!</v>
      </c>
      <c r="AB1373" s="48" t="e">
        <f>VLOOKUP(A1353,#REF!,79,FALSE)</f>
        <v>#REF!</v>
      </c>
      <c r="AC1373" s="48" t="e">
        <f>VLOOKUP(A1353,#REF!,80,FALSE)</f>
        <v>#REF!</v>
      </c>
      <c r="AD1373" s="48" t="e">
        <f>VLOOKUP(A1353,#REF!,81,FALSE)</f>
        <v>#REF!</v>
      </c>
      <c r="AE1373" s="48" t="e">
        <f>VLOOKUP(A1353,#REF!,82,FALSE)</f>
        <v>#REF!</v>
      </c>
      <c r="AF1373" s="48" t="e">
        <f>VLOOKUP(A1353,#REF!,83,FALSE)</f>
        <v>#REF!</v>
      </c>
      <c r="AG1373" s="114"/>
      <c r="AH1373" s="114"/>
      <c r="AI1373" s="114"/>
      <c r="AJ1373" s="114"/>
      <c r="AK1373" s="114"/>
      <c r="AL1373" s="114"/>
      <c r="AM1373" s="114"/>
      <c r="AN1373" s="114"/>
      <c r="AO1373" s="114"/>
      <c r="AP1373" s="114"/>
      <c r="AQ1373" s="114"/>
      <c r="AR1373" s="114"/>
      <c r="AS1373" s="114"/>
      <c r="AT1373" s="114"/>
      <c r="AU1373" s="114"/>
      <c r="AV1373" s="114"/>
      <c r="AW1373" s="114"/>
      <c r="AX1373" s="114"/>
      <c r="AY1373" s="114"/>
      <c r="AZ1373" s="114"/>
      <c r="BA1373" s="114"/>
      <c r="BB1373" s="114"/>
      <c r="BC1373" s="114"/>
      <c r="BD1373" s="114"/>
      <c r="BE1373" s="114"/>
      <c r="BF1373" s="114"/>
      <c r="BG1373" s="114"/>
      <c r="BH1373" s="114"/>
      <c r="BI1373" s="114"/>
      <c r="BJ1373" s="114"/>
      <c r="BK1373" s="114"/>
      <c r="BL1373" s="114"/>
    </row>
    <row r="1374" spans="2:64" ht="18" customHeight="1">
      <c r="B1374" s="48" t="e">
        <f>VLOOKUP(A1353,#REF!,277,FALSE)</f>
        <v>#REF!</v>
      </c>
      <c r="C1374" s="48" t="e">
        <f>VLOOKUP(A1353,#REF!,279,FALSE)</f>
        <v>#REF!</v>
      </c>
      <c r="D1374" s="48" t="e">
        <f>VLOOKUP(A1353,#REF!,281,FALSE)</f>
        <v>#REF!</v>
      </c>
      <c r="E1374" s="48" t="e">
        <f>VLOOKUP(A1353,#REF!,283,FALSE)</f>
        <v>#REF!</v>
      </c>
      <c r="F1374" s="48" t="e">
        <f>VLOOKUP(A1353,#REF!,285,FALSE)</f>
        <v>#REF!</v>
      </c>
      <c r="G1374" s="48" t="e">
        <f>VLOOKUP(A1353,#REF!,287,FALSE)</f>
        <v>#REF!</v>
      </c>
      <c r="H1374" s="48" t="e">
        <f>VLOOKUP(A1353,#REF!,289,FALSE)</f>
        <v>#REF!</v>
      </c>
      <c r="I1374" s="48" t="e">
        <f>VLOOKUP(A1353,#REF!,291,FALSE)</f>
        <v>#REF!</v>
      </c>
      <c r="J1374" s="48" t="e">
        <f>VLOOKUP(A1353,#REF!,293,FALSE)</f>
        <v>#REF!</v>
      </c>
      <c r="K1374" s="48" t="e">
        <f>VLOOKUP(A1353,#REF!,295,FALSE)</f>
        <v>#REF!</v>
      </c>
      <c r="L1374" s="48" t="e">
        <f>VLOOKUP(A1353,#REF!,297,FALSE)</f>
        <v>#REF!</v>
      </c>
      <c r="M1374" s="48" t="e">
        <f>VLOOKUP(A1353,#REF!,299,FALSE)</f>
        <v>#REF!</v>
      </c>
      <c r="N1374" s="48" t="e">
        <f>VLOOKUP(A1353,#REF!,301,FALSE)</f>
        <v>#REF!</v>
      </c>
      <c r="O1374" s="48" t="e">
        <f>VLOOKUP(A1353,#REF!,303,FALSE)</f>
        <v>#REF!</v>
      </c>
      <c r="P1374" s="48" t="e">
        <f>VLOOKUP(A1353,#REF!,305,FALSE)</f>
        <v>#REF!</v>
      </c>
      <c r="Q1374" s="48" t="e">
        <f>VLOOKUP(A1353,#REF!,307,FALSE)</f>
        <v>#REF!</v>
      </c>
      <c r="R1374" s="48" t="e">
        <f>VLOOKUP(A1353,#REF!,309,FALSE)</f>
        <v>#REF!</v>
      </c>
      <c r="S1374" s="48" t="e">
        <f>VLOOKUP(A1353,#REF!,311,FALSE)</f>
        <v>#REF!</v>
      </c>
      <c r="T1374" s="12" t="e">
        <f>VLOOKUP(A1353,#REF!,313,FALSE)</f>
        <v>#REF!</v>
      </c>
      <c r="U1374" s="48" t="e">
        <f>VLOOKUP(A1353,#REF!,315,FALSE)</f>
        <v>#REF!</v>
      </c>
      <c r="V1374" s="48" t="e">
        <f>VLOOKUP(A1353,#REF!,317,FALSE)</f>
        <v>#REF!</v>
      </c>
      <c r="W1374" s="48" t="e">
        <f>VLOOKUP(A1353,#REF!,319,FALSE)</f>
        <v>#REF!</v>
      </c>
      <c r="X1374" s="48" t="e">
        <f>VLOOKUP(A1353,#REF!,321,FALSE)</f>
        <v>#REF!</v>
      </c>
      <c r="Y1374" s="48" t="e">
        <f>VLOOKUP(A1353,#REF!,323,FALSE)</f>
        <v>#REF!</v>
      </c>
      <c r="Z1374" s="48" t="e">
        <f>VLOOKUP(A1353,#REF!,325,FALSE)</f>
        <v>#REF!</v>
      </c>
      <c r="AA1374" s="48" t="e">
        <f>VLOOKUP(A1353,#REF!,327,FALSE)</f>
        <v>#REF!</v>
      </c>
      <c r="AB1374" s="48" t="e">
        <f>VLOOKUP(A1353,#REF!,329,FALSE)</f>
        <v>#REF!</v>
      </c>
      <c r="AC1374" s="48" t="e">
        <f>VLOOKUP(A1353,#REF!,331,FALSE)</f>
        <v>#REF!</v>
      </c>
      <c r="AD1374" s="48" t="e">
        <f>VLOOKUP(A1353,#REF!,333,FALSE)</f>
        <v>#REF!</v>
      </c>
      <c r="AE1374" s="48" t="e">
        <f>VLOOKUP(A1353,#REF!,335,FALSE)</f>
        <v>#REF!</v>
      </c>
      <c r="AF1374" s="48" t="e">
        <f>VLOOKUP(A1353,#REF!,337,FALSE)</f>
        <v>#REF!</v>
      </c>
      <c r="AG1374" s="33"/>
    </row>
    <row r="1375" spans="2:64" s="140" customFormat="1" ht="18" customHeight="1">
      <c r="B1375" s="980"/>
      <c r="C1375" s="980"/>
      <c r="D1375" s="980"/>
      <c r="E1375" s="980"/>
      <c r="F1375" s="980"/>
      <c r="G1375" s="980"/>
      <c r="H1375" s="980"/>
      <c r="I1375" s="980"/>
      <c r="J1375" s="980"/>
      <c r="K1375" s="980"/>
      <c r="L1375" s="980"/>
      <c r="M1375" s="980"/>
      <c r="N1375" s="980"/>
      <c r="O1375" s="980"/>
      <c r="P1375" s="980"/>
      <c r="Q1375" s="980"/>
      <c r="R1375" s="980"/>
      <c r="S1375" s="980"/>
      <c r="T1375" s="980"/>
      <c r="U1375" s="980"/>
      <c r="V1375" s="980"/>
      <c r="W1375" s="980"/>
      <c r="X1375" s="980"/>
      <c r="Y1375" s="980"/>
      <c r="Z1375" s="980"/>
      <c r="AA1375" s="980"/>
      <c r="AB1375" s="980"/>
      <c r="AC1375" s="980"/>
      <c r="AD1375" s="980"/>
      <c r="AE1375" s="980"/>
      <c r="AF1375" s="980"/>
      <c r="AH1375" s="33"/>
      <c r="AI1375" s="33"/>
      <c r="AJ1375" s="33"/>
      <c r="AK1375" s="33"/>
      <c r="AL1375" s="33"/>
      <c r="AM1375" s="33"/>
      <c r="AN1375" s="33"/>
      <c r="AO1375" s="33"/>
      <c r="AP1375" s="33"/>
      <c r="AQ1375" s="33"/>
      <c r="AR1375" s="33"/>
      <c r="AS1375" s="33"/>
      <c r="AT1375" s="33"/>
      <c r="AU1375" s="33"/>
      <c r="AV1375" s="33"/>
      <c r="AW1375" s="33"/>
      <c r="AX1375" s="33"/>
      <c r="AY1375" s="33"/>
      <c r="AZ1375" s="33"/>
      <c r="BA1375" s="33"/>
      <c r="BB1375" s="33"/>
      <c r="BC1375" s="33"/>
      <c r="BD1375" s="33"/>
      <c r="BE1375" s="33"/>
      <c r="BF1375" s="33"/>
      <c r="BG1375" s="33"/>
      <c r="BH1375" s="33"/>
      <c r="BI1375" s="33"/>
      <c r="BJ1375" s="33"/>
      <c r="BK1375" s="33"/>
      <c r="BL1375" s="33"/>
    </row>
    <row r="1376" spans="2:64" s="140" customFormat="1" ht="18" customHeight="1">
      <c r="B1376" s="880" t="s">
        <v>826</v>
      </c>
      <c r="C1376" s="880"/>
      <c r="D1376" s="880"/>
      <c r="E1376" s="880"/>
      <c r="F1376" s="880"/>
      <c r="G1376" s="880"/>
      <c r="H1376" s="880"/>
      <c r="I1376" s="880"/>
      <c r="J1376" s="880"/>
      <c r="K1376" s="880"/>
      <c r="L1376" s="880"/>
      <c r="M1376" s="880"/>
      <c r="N1376" s="880"/>
      <c r="O1376" s="880"/>
      <c r="P1376" s="880"/>
      <c r="Q1376" s="880"/>
      <c r="R1376" s="880"/>
      <c r="S1376" s="880"/>
      <c r="T1376" s="880"/>
      <c r="U1376" s="880"/>
      <c r="V1376" s="880"/>
      <c r="W1376" s="880"/>
      <c r="X1376" s="880"/>
      <c r="Y1376" s="880"/>
      <c r="Z1376" s="880"/>
      <c r="AA1376" s="880"/>
      <c r="AB1376" s="880"/>
      <c r="AC1376" s="880"/>
      <c r="AD1376" s="880"/>
      <c r="AE1376" s="880"/>
      <c r="AF1376" s="880"/>
      <c r="AG1376" s="33"/>
      <c r="AH1376" s="33"/>
      <c r="AI1376" s="33"/>
      <c r="AJ1376" s="33"/>
      <c r="AK1376" s="33"/>
      <c r="AL1376" s="33"/>
      <c r="AM1376" s="33"/>
      <c r="AN1376" s="33"/>
      <c r="AO1376" s="33"/>
      <c r="AP1376" s="33"/>
      <c r="AQ1376" s="33"/>
      <c r="AR1376" s="33"/>
      <c r="AS1376" s="33"/>
      <c r="AT1376" s="33"/>
      <c r="AU1376" s="33"/>
      <c r="AV1376" s="33"/>
      <c r="AW1376" s="33"/>
      <c r="AX1376" s="33"/>
      <c r="AY1376" s="33"/>
      <c r="AZ1376" s="33"/>
      <c r="BA1376" s="33"/>
      <c r="BB1376" s="33"/>
      <c r="BC1376" s="33"/>
      <c r="BD1376" s="33"/>
      <c r="BE1376" s="33"/>
      <c r="BF1376" s="33"/>
      <c r="BG1376" s="33"/>
      <c r="BH1376" s="33"/>
      <c r="BI1376" s="33"/>
      <c r="BJ1376" s="33"/>
      <c r="BK1376" s="33"/>
      <c r="BL1376" s="33"/>
    </row>
    <row r="1377" spans="1:33" ht="18" customHeight="1">
      <c r="B1377" s="15" t="s">
        <v>80</v>
      </c>
      <c r="C1377" s="16"/>
      <c r="D1377" s="16"/>
      <c r="E1377" s="16"/>
      <c r="F1377" s="16"/>
      <c r="G1377" s="216"/>
      <c r="H1377" s="201"/>
      <c r="I1377" s="201"/>
      <c r="J1377" s="201"/>
      <c r="K1377" s="202"/>
      <c r="L1377" s="201"/>
      <c r="M1377" s="201"/>
      <c r="N1377" s="201"/>
      <c r="O1377" s="270"/>
      <c r="P1377" s="270"/>
      <c r="Q1377" s="201"/>
      <c r="R1377" s="201"/>
      <c r="S1377" s="201"/>
      <c r="T1377" s="201"/>
      <c r="U1377" s="201"/>
      <c r="V1377" s="201"/>
      <c r="W1377" s="270"/>
      <c r="X1377" s="984" t="str">
        <f>X1352</f>
        <v>វិច្ឆិកា ឆ្នាំ ២០២៣</v>
      </c>
      <c r="Y1377" s="985"/>
      <c r="Z1377" s="985"/>
      <c r="AA1377" s="985"/>
      <c r="AB1377" s="985"/>
      <c r="AC1377" s="985"/>
      <c r="AD1377" s="985"/>
      <c r="AE1377" s="985"/>
      <c r="AF1377" s="986"/>
      <c r="AG1377" s="33"/>
    </row>
    <row r="1378" spans="1:33" ht="18" customHeight="1">
      <c r="A1378" s="140" t="e">
        <f>#REF!</f>
        <v>#REF!</v>
      </c>
      <c r="B1378" s="20" t="s">
        <v>176</v>
      </c>
      <c r="C1378" s="3"/>
      <c r="D1378" s="3"/>
      <c r="E1378" s="3"/>
      <c r="F1378" s="3"/>
      <c r="G1378" s="217"/>
      <c r="H1378" s="271"/>
      <c r="I1378" s="217"/>
      <c r="J1378" s="271"/>
      <c r="K1378" s="991" t="e">
        <f>VLOOKUP(A1378,'Payroll master 总表'!B:AY,3,FALSE)</f>
        <v>#REF!</v>
      </c>
      <c r="L1378" s="992"/>
      <c r="M1378" s="992"/>
      <c r="N1378" s="993"/>
      <c r="O1378" s="272" t="s">
        <v>183</v>
      </c>
      <c r="P1378" s="273"/>
      <c r="Q1378" s="203"/>
      <c r="R1378" s="203"/>
      <c r="S1378" s="203"/>
      <c r="T1378" s="994" t="e">
        <f>#REF!</f>
        <v>#REF!</v>
      </c>
      <c r="U1378" s="994"/>
      <c r="V1378" s="217"/>
      <c r="W1378" s="274"/>
      <c r="X1378" s="275" t="s">
        <v>279</v>
      </c>
      <c r="Y1378" s="203"/>
      <c r="Z1378" s="203"/>
      <c r="AA1378" s="203"/>
      <c r="AB1378" s="227"/>
      <c r="AC1378" s="75"/>
      <c r="AD1378" s="139" t="e">
        <f>VLOOKUP(A1378,'Payroll master 总表'!B:AY,39,FALSE)</f>
        <v>#REF!</v>
      </c>
      <c r="AE1378" s="23" t="s">
        <v>82</v>
      </c>
      <c r="AF1378" s="244"/>
      <c r="AG1378" s="33"/>
    </row>
    <row r="1379" spans="1:33" ht="18" customHeight="1">
      <c r="B1379" s="55" t="s">
        <v>177</v>
      </c>
      <c r="C1379" s="28"/>
      <c r="D1379" s="28"/>
      <c r="E1379" s="28"/>
      <c r="F1379" s="21"/>
      <c r="G1379" s="206"/>
      <c r="H1379" s="206"/>
      <c r="I1379" s="206"/>
      <c r="J1379" s="206"/>
      <c r="K1379" s="995" t="e">
        <f>VLOOKUP(A1378,'Payroll master 总表'!B:AY,1,FALSE)</f>
        <v>#REF!</v>
      </c>
      <c r="L1379" s="996"/>
      <c r="M1379" s="206"/>
      <c r="N1379" s="208"/>
      <c r="O1379" s="276" t="s">
        <v>184</v>
      </c>
      <c r="P1379" s="273"/>
      <c r="Q1379" s="218"/>
      <c r="R1379" s="218"/>
      <c r="S1379" s="218"/>
      <c r="U1379" s="222" t="e">
        <f>VLOOKUP(A1378,'Payroll master 总表'!B:AY,15,FALSE)</f>
        <v>#REF!</v>
      </c>
      <c r="V1379" s="222"/>
      <c r="W1379" s="208"/>
      <c r="X1379" s="278" t="s">
        <v>187</v>
      </c>
      <c r="Y1379" s="218"/>
      <c r="Z1379" s="218"/>
      <c r="AA1379" s="218"/>
      <c r="AB1379" s="209"/>
      <c r="AC1379" s="26"/>
      <c r="AD1379" s="139" t="e">
        <f>VLOOKUP(A1378,'Payroll master 总表'!B:AY,35,FALSE)</f>
        <v>#REF!</v>
      </c>
      <c r="AE1379" s="23" t="s">
        <v>82</v>
      </c>
      <c r="AF1379" s="103"/>
      <c r="AG1379" s="33"/>
    </row>
    <row r="1380" spans="1:33" ht="18" customHeight="1">
      <c r="B1380" s="24" t="s">
        <v>178</v>
      </c>
      <c r="C1380" s="22"/>
      <c r="D1380" s="25"/>
      <c r="E1380" s="21"/>
      <c r="F1380" s="21"/>
      <c r="G1380" s="206"/>
      <c r="H1380" s="206"/>
      <c r="I1380" s="206"/>
      <c r="J1380" s="206"/>
      <c r="K1380" s="995" t="e">
        <f>VLOOKUP(A1378,'Payroll master 总表'!B:AY,5,FALSE)</f>
        <v>#REF!</v>
      </c>
      <c r="L1380" s="996"/>
      <c r="M1380" s="206"/>
      <c r="N1380" s="208"/>
      <c r="O1380" s="205" t="s">
        <v>198</v>
      </c>
      <c r="P1380" s="273"/>
      <c r="Q1380" s="218"/>
      <c r="R1380" s="218"/>
      <c r="S1380" s="218"/>
      <c r="T1380" s="206"/>
      <c r="U1380" s="997" t="e">
        <f>VLOOKUP(A1378,'Payroll master 总表'!B:AY,8,FALSE)</f>
        <v>#REF!</v>
      </c>
      <c r="V1380" s="997"/>
      <c r="W1380" s="998"/>
      <c r="X1380" s="278" t="s">
        <v>185</v>
      </c>
      <c r="Y1380" s="218"/>
      <c r="Z1380" s="218"/>
      <c r="AA1380" s="218"/>
      <c r="AB1380" s="209"/>
      <c r="AC1380" s="26"/>
      <c r="AD1380" s="139" t="e">
        <f>VLOOKUP(A1378,'Payroll master 总表'!B:AY,34,FALSE)</f>
        <v>#REF!</v>
      </c>
      <c r="AE1380" s="23" t="s">
        <v>82</v>
      </c>
      <c r="AF1380" s="103"/>
      <c r="AG1380" s="33"/>
    </row>
    <row r="1381" spans="1:33" ht="18" customHeight="1">
      <c r="B1381" s="58"/>
      <c r="C1381" s="28"/>
      <c r="D1381" s="28"/>
      <c r="E1381" s="28"/>
      <c r="F1381" s="28"/>
      <c r="G1381" s="206"/>
      <c r="H1381" s="206"/>
      <c r="I1381" s="206"/>
      <c r="J1381" s="206"/>
      <c r="K1381" s="280"/>
      <c r="L1381" s="281" t="s">
        <v>76</v>
      </c>
      <c r="M1381" s="206"/>
      <c r="N1381" s="208"/>
      <c r="O1381" s="278" t="s">
        <v>199</v>
      </c>
      <c r="P1381" s="273"/>
      <c r="Q1381" s="218"/>
      <c r="R1381" s="218"/>
      <c r="S1381" s="218"/>
      <c r="T1381" s="218"/>
      <c r="U1381" s="218"/>
      <c r="V1381" s="218"/>
      <c r="W1381" s="230"/>
      <c r="X1381" s="278" t="s">
        <v>753</v>
      </c>
      <c r="Y1381" s="218"/>
      <c r="Z1381" s="218"/>
      <c r="AA1381" s="218"/>
      <c r="AB1381" s="209"/>
      <c r="AC1381" s="26"/>
      <c r="AD1381" s="139" t="e">
        <f>VLOOKUP(A1378,'Payroll master 总表'!B:AY,33,FALSE)</f>
        <v>#REF!</v>
      </c>
      <c r="AE1381" s="23" t="s">
        <v>82</v>
      </c>
      <c r="AF1381" s="103"/>
      <c r="AG1381" s="33"/>
    </row>
    <row r="1382" spans="1:33" ht="18" customHeight="1">
      <c r="B1382" s="54" t="s">
        <v>196</v>
      </c>
      <c r="C1382" s="28"/>
      <c r="D1382" s="28"/>
      <c r="E1382" s="28"/>
      <c r="F1382" s="28"/>
      <c r="G1382" s="206"/>
      <c r="H1382" s="206"/>
      <c r="I1382" s="206"/>
      <c r="J1382" s="206"/>
      <c r="K1382" s="280"/>
      <c r="L1382" s="282" t="e">
        <f>VLOOKUP(A1378,'Payroll master 总表'!B:AY,18,FALSE)</f>
        <v>#REF!</v>
      </c>
      <c r="M1382" s="206"/>
      <c r="N1382" s="208"/>
      <c r="O1382" s="283"/>
      <c r="P1382" s="273"/>
      <c r="Q1382" s="223"/>
      <c r="R1382" s="987" t="e">
        <f>U1379/26*L1382</f>
        <v>#REF!</v>
      </c>
      <c r="S1382" s="987"/>
      <c r="T1382" s="284" t="s">
        <v>82</v>
      </c>
      <c r="U1382" s="223"/>
      <c r="V1382" s="223"/>
      <c r="W1382" s="285"/>
      <c r="X1382" s="278" t="s">
        <v>186</v>
      </c>
      <c r="Y1382" s="218"/>
      <c r="Z1382" s="218"/>
      <c r="AA1382" s="218"/>
      <c r="AB1382" s="209"/>
      <c r="AC1382" s="26"/>
      <c r="AD1382" s="139" t="e">
        <f>VLOOKUP(A1378,'Payroll master 总表'!B:AY,37,FALSE)+'Payroll master 总表'!AM63</f>
        <v>#REF!</v>
      </c>
      <c r="AE1382" s="23" t="s">
        <v>82</v>
      </c>
      <c r="AF1382" s="103"/>
      <c r="AG1382" s="33"/>
    </row>
    <row r="1383" spans="1:33" ht="18" customHeight="1">
      <c r="B1383" s="27" t="s">
        <v>528</v>
      </c>
      <c r="C1383" s="28"/>
      <c r="D1383" s="28"/>
      <c r="E1383" s="28"/>
      <c r="F1383" s="28"/>
      <c r="G1383" s="206"/>
      <c r="H1383" s="206"/>
      <c r="I1383" s="206"/>
      <c r="J1383" s="206"/>
      <c r="K1383" s="280"/>
      <c r="L1383" s="282" t="e">
        <f>VLOOKUP(A1378,'Payroll master 总表'!B:AY,21,FALSE)</f>
        <v>#REF!</v>
      </c>
      <c r="M1383" s="206"/>
      <c r="N1383" s="208"/>
      <c r="O1383" s="283"/>
      <c r="P1383" s="273"/>
      <c r="Q1383" s="223"/>
      <c r="R1383" s="987" t="e">
        <f>VLOOKUP(A1378,'Payroll master 总表'!B:AY,29,FALSE)</f>
        <v>#REF!</v>
      </c>
      <c r="S1383" s="987"/>
      <c r="T1383" s="284" t="s">
        <v>82</v>
      </c>
      <c r="U1383" s="223"/>
      <c r="V1383" s="223"/>
      <c r="W1383" s="285"/>
      <c r="X1383" s="278" t="s">
        <v>455</v>
      </c>
      <c r="Y1383" s="218"/>
      <c r="Z1383" s="218"/>
      <c r="AA1383" s="218"/>
      <c r="AB1383" s="209"/>
      <c r="AC1383" s="26"/>
      <c r="AD1383" s="139" t="e">
        <f>VLOOKUP(A1378,'Payroll master 总表'!B:AY,32,FALSE)</f>
        <v>#REF!</v>
      </c>
      <c r="AE1383" s="23" t="s">
        <v>82</v>
      </c>
      <c r="AF1383" s="103"/>
      <c r="AG1383" s="33"/>
    </row>
    <row r="1384" spans="1:33" ht="18" customHeight="1">
      <c r="B1384" s="58" t="s">
        <v>534</v>
      </c>
      <c r="C1384" s="28"/>
      <c r="D1384" s="28"/>
      <c r="E1384" s="28"/>
      <c r="F1384" s="28"/>
      <c r="G1384" s="206"/>
      <c r="H1384" s="206"/>
      <c r="I1384" s="206"/>
      <c r="J1384" s="206"/>
      <c r="K1384" s="280"/>
      <c r="L1384" s="282" t="e">
        <f>VLOOKUP(A1378,'Payroll master 总表'!B:AY,20,FALSE)</f>
        <v>#REF!</v>
      </c>
      <c r="M1384" s="206"/>
      <c r="N1384" s="208"/>
      <c r="O1384" s="283"/>
      <c r="P1384" s="273"/>
      <c r="Q1384" s="223"/>
      <c r="R1384" s="987" t="e">
        <f>VLOOKUP(A1378,'Payroll master 总表'!B:AY,27,FALSE)</f>
        <v>#REF!</v>
      </c>
      <c r="S1384" s="987"/>
      <c r="T1384" s="284" t="s">
        <v>82</v>
      </c>
      <c r="U1384" s="223"/>
      <c r="V1384" s="223"/>
      <c r="W1384" s="285"/>
      <c r="X1384" s="278" t="s">
        <v>189</v>
      </c>
      <c r="Y1384" s="218"/>
      <c r="Z1384" s="218"/>
      <c r="AA1384" s="218"/>
      <c r="AB1384" s="209"/>
      <c r="AC1384" s="26"/>
      <c r="AD1384" s="139" t="e">
        <f>VLOOKUP(A1378,'Payroll master 总表'!B:AY,31,FALSE)</f>
        <v>#REF!</v>
      </c>
      <c r="AE1384" s="23" t="s">
        <v>82</v>
      </c>
      <c r="AF1384" s="103"/>
      <c r="AG1384" s="33"/>
    </row>
    <row r="1385" spans="1:33" ht="18" customHeight="1">
      <c r="B1385" s="58" t="s">
        <v>195</v>
      </c>
      <c r="C1385" s="28"/>
      <c r="D1385" s="28"/>
      <c r="E1385" s="28"/>
      <c r="F1385" s="28"/>
      <c r="G1385" s="206"/>
      <c r="H1385" s="206"/>
      <c r="I1385" s="206"/>
      <c r="J1385" s="206"/>
      <c r="K1385" s="280"/>
      <c r="L1385" s="282" t="e">
        <f>VLOOKUP(A1378,'Payroll master 总表'!B:AY,17,FALSE)</f>
        <v>#REF!</v>
      </c>
      <c r="M1385" s="206"/>
      <c r="N1385" s="208"/>
      <c r="O1385" s="283"/>
      <c r="P1385" s="273"/>
      <c r="Q1385" s="223"/>
      <c r="R1385" s="987" t="e">
        <f>U1379/26*L1385</f>
        <v>#REF!</v>
      </c>
      <c r="S1385" s="987"/>
      <c r="T1385" s="284" t="s">
        <v>82</v>
      </c>
      <c r="U1385" s="223"/>
      <c r="V1385" s="223"/>
      <c r="W1385" s="285"/>
      <c r="X1385" s="278" t="s">
        <v>188</v>
      </c>
      <c r="Y1385" s="218"/>
      <c r="Z1385" s="218"/>
      <c r="AA1385" s="218"/>
      <c r="AB1385" s="209"/>
      <c r="AC1385" s="26"/>
      <c r="AD1385" s="139" t="e">
        <f>VLOOKUP(A1378,'Payroll master 总表'!B:AY,36,FALSE)</f>
        <v>#REF!</v>
      </c>
      <c r="AE1385" s="23" t="s">
        <v>82</v>
      </c>
      <c r="AF1385" s="103"/>
      <c r="AG1385" s="33"/>
    </row>
    <row r="1386" spans="1:33" ht="18" customHeight="1">
      <c r="B1386" s="27" t="s">
        <v>179</v>
      </c>
      <c r="C1386" s="28"/>
      <c r="D1386" s="28"/>
      <c r="E1386" s="28"/>
      <c r="F1386" s="28"/>
      <c r="G1386" s="218"/>
      <c r="H1386" s="218"/>
      <c r="I1386" s="218"/>
      <c r="J1386" s="206"/>
      <c r="K1386" s="280"/>
      <c r="L1386" s="286"/>
      <c r="M1386" s="206"/>
      <c r="N1386" s="208"/>
      <c r="O1386" s="283"/>
      <c r="P1386" s="273"/>
      <c r="Q1386" s="223"/>
      <c r="R1386" s="987" t="e">
        <f>SUM(R1382:S1385)</f>
        <v>#REF!</v>
      </c>
      <c r="S1386" s="987"/>
      <c r="T1386" s="284" t="s">
        <v>82</v>
      </c>
      <c r="U1386" s="223"/>
      <c r="V1386" s="223"/>
      <c r="W1386" s="285"/>
      <c r="X1386" s="278" t="s">
        <v>190</v>
      </c>
      <c r="Y1386" s="218"/>
      <c r="Z1386" s="218"/>
      <c r="AA1386" s="218"/>
      <c r="AB1386" s="209"/>
      <c r="AC1386" s="988" t="e">
        <f>R1386+R1388+R1389+R1390+AD1378+AD1379+AD1380+AD1381+AD1382+AD1383+AD1384+AD1385</f>
        <v>#REF!</v>
      </c>
      <c r="AD1386" s="989"/>
      <c r="AF1386" s="103"/>
      <c r="AG1386" s="33"/>
    </row>
    <row r="1387" spans="1:33" ht="18" customHeight="1">
      <c r="B1387" s="58" t="s">
        <v>197</v>
      </c>
      <c r="C1387" s="28"/>
      <c r="D1387" s="28"/>
      <c r="E1387" s="28"/>
      <c r="F1387" s="28"/>
      <c r="G1387" s="206"/>
      <c r="H1387" s="206"/>
      <c r="I1387" s="206"/>
      <c r="J1387" s="206"/>
      <c r="K1387" s="280"/>
      <c r="L1387" s="287" t="s">
        <v>77</v>
      </c>
      <c r="M1387" s="288"/>
      <c r="N1387" s="211"/>
      <c r="O1387" s="278" t="s">
        <v>199</v>
      </c>
      <c r="P1387" s="210"/>
      <c r="Q1387" s="210"/>
      <c r="R1387" s="210"/>
      <c r="S1387" s="210"/>
      <c r="T1387" s="210"/>
      <c r="U1387" s="210"/>
      <c r="V1387" s="210"/>
      <c r="W1387" s="289"/>
      <c r="X1387" s="278" t="s">
        <v>433</v>
      </c>
      <c r="Y1387" s="218"/>
      <c r="Z1387" s="230"/>
      <c r="AA1387" s="290"/>
      <c r="AB1387" s="228"/>
      <c r="AC1387" s="135" t="e">
        <f>VLOOKUP(A1378,'Payroll master 总表'!B:AY,45,FALSE)</f>
        <v>#REF!</v>
      </c>
      <c r="AE1387" s="61"/>
      <c r="AF1387" s="245"/>
      <c r="AG1387" s="33"/>
    </row>
    <row r="1388" spans="1:33" ht="18" customHeight="1">
      <c r="B1388" s="58" t="s">
        <v>180</v>
      </c>
      <c r="C1388" s="28"/>
      <c r="D1388" s="28"/>
      <c r="E1388" s="28"/>
      <c r="F1388" s="28"/>
      <c r="G1388" s="206"/>
      <c r="H1388" s="206"/>
      <c r="I1388" s="206"/>
      <c r="J1388" s="206"/>
      <c r="K1388" s="280"/>
      <c r="L1388" s="282" t="e">
        <f>VLOOKUP(A1378,'Payroll master 总表'!B:AY,19,FALSE)</f>
        <v>#REF!</v>
      </c>
      <c r="M1388" s="206"/>
      <c r="N1388" s="208"/>
      <c r="O1388" s="283"/>
      <c r="P1388" s="273"/>
      <c r="Q1388" s="224"/>
      <c r="R1388" s="990" t="e">
        <f>VLOOKUP(A1378,'Payroll master 总表'!B:AY,26,FALSE)</f>
        <v>#REF!</v>
      </c>
      <c r="S1388" s="990"/>
      <c r="T1388" s="224" t="s">
        <v>82</v>
      </c>
      <c r="U1388" s="224"/>
      <c r="V1388" s="224"/>
      <c r="W1388" s="228"/>
      <c r="X1388" s="278" t="s">
        <v>861</v>
      </c>
      <c r="Y1388" s="218"/>
      <c r="Z1388" s="230"/>
      <c r="AB1388" s="224"/>
      <c r="AD1388" s="57"/>
      <c r="AE1388" s="999" t="e">
        <f>VLOOKUP(A1378,'Payroll master 总表'!B:AY,42,FALSE)</f>
        <v>#REF!</v>
      </c>
      <c r="AF1388" s="1000"/>
      <c r="AG1388" s="33"/>
    </row>
    <row r="1389" spans="1:33" ht="18" customHeight="1">
      <c r="B1389" s="58" t="s">
        <v>181</v>
      </c>
      <c r="C1389" s="28"/>
      <c r="D1389" s="28"/>
      <c r="E1389" s="28"/>
      <c r="F1389" s="28"/>
      <c r="G1389" s="206"/>
      <c r="H1389" s="206"/>
      <c r="I1389" s="206"/>
      <c r="J1389" s="206"/>
      <c r="K1389" s="280"/>
      <c r="L1389" s="282" t="e">
        <f>VLOOKUP(A1378,'Payroll master 总表'!B:AY,22,FALSE)</f>
        <v>#REF!</v>
      </c>
      <c r="M1389" s="206"/>
      <c r="N1389" s="208"/>
      <c r="O1389" s="283"/>
      <c r="P1389" s="273"/>
      <c r="Q1389" s="224"/>
      <c r="R1389" s="990" t="e">
        <f>VLOOKUP(A1378,'Payroll master 总表'!B:AY,28,FALSE)</f>
        <v>#REF!</v>
      </c>
      <c r="S1389" s="990"/>
      <c r="T1389" s="224" t="s">
        <v>82</v>
      </c>
      <c r="U1389" s="224"/>
      <c r="V1389" s="224"/>
      <c r="W1389" s="228"/>
      <c r="X1389" s="291" t="s">
        <v>244</v>
      </c>
      <c r="Y1389" s="218"/>
      <c r="Z1389" s="218"/>
      <c r="AA1389" s="230"/>
      <c r="AB1389" s="229"/>
      <c r="AC1389" s="76"/>
      <c r="AD1389" s="57" t="e">
        <f>VLOOKUP(A1378,'Payroll master 总表'!B:AY,44,FALSE)</f>
        <v>#REF!</v>
      </c>
      <c r="AE1389" s="541"/>
      <c r="AF1389" s="542"/>
      <c r="AG1389" s="33"/>
    </row>
    <row r="1390" spans="1:33" ht="18" customHeight="1">
      <c r="B1390" s="59" t="s">
        <v>182</v>
      </c>
      <c r="C1390" s="56"/>
      <c r="D1390" s="56"/>
      <c r="E1390" s="56"/>
      <c r="F1390" s="56"/>
      <c r="G1390" s="219"/>
      <c r="H1390" s="219"/>
      <c r="I1390" s="219"/>
      <c r="J1390" s="219"/>
      <c r="K1390" s="292"/>
      <c r="L1390" s="293" t="e">
        <f>VLOOKUP(A1378,'Payroll master 总表'!B:AY,23,FALSE)</f>
        <v>#REF!</v>
      </c>
      <c r="M1390" s="219"/>
      <c r="N1390" s="212"/>
      <c r="O1390" s="294"/>
      <c r="P1390" s="295"/>
      <c r="Q1390" s="225"/>
      <c r="R1390" s="981" t="e">
        <f>VLOOKUP(A1378,'Payroll master 总表'!B:AY,30,FALSE)</f>
        <v>#REF!</v>
      </c>
      <c r="S1390" s="981"/>
      <c r="T1390" s="225" t="s">
        <v>82</v>
      </c>
      <c r="U1390" s="225"/>
      <c r="V1390" s="225"/>
      <c r="W1390" s="225"/>
      <c r="X1390" s="278" t="s">
        <v>194</v>
      </c>
      <c r="Y1390" s="218"/>
      <c r="Z1390" s="218"/>
      <c r="AA1390" s="218"/>
      <c r="AB1390" s="230"/>
      <c r="AC1390" s="26"/>
      <c r="AD1390" s="57" t="e">
        <f>AE1388+AD1389</f>
        <v>#REF!</v>
      </c>
      <c r="AE1390" s="49"/>
      <c r="AF1390" s="73"/>
      <c r="AG1390" s="33"/>
    </row>
    <row r="1391" spans="1:33" ht="18" customHeight="1">
      <c r="B1391" s="29"/>
      <c r="C1391" s="30"/>
      <c r="D1391" s="31"/>
      <c r="E1391" s="30"/>
      <c r="F1391" s="32"/>
      <c r="G1391" s="220"/>
      <c r="H1391" s="220"/>
      <c r="I1391" s="220"/>
      <c r="J1391" s="220"/>
      <c r="S1391" s="220"/>
      <c r="T1391" s="220"/>
      <c r="U1391" s="220"/>
      <c r="X1391" s="297" t="s">
        <v>191</v>
      </c>
      <c r="Y1391" s="218"/>
      <c r="Z1391" s="218"/>
      <c r="AA1391" s="218"/>
      <c r="AB1391" s="230"/>
      <c r="AC1391" s="982" t="e">
        <f>ROUND((AC1386-AD1390-AC1387),2)</f>
        <v>#REF!</v>
      </c>
      <c r="AD1391" s="983"/>
      <c r="AE1391" s="49"/>
      <c r="AF1391" s="73"/>
      <c r="AG1391" s="33"/>
    </row>
    <row r="1392" spans="1:33" ht="18" customHeight="1">
      <c r="B1392" s="35" t="s">
        <v>78</v>
      </c>
      <c r="C1392" s="36"/>
      <c r="D1392" s="36"/>
      <c r="E1392" s="36"/>
      <c r="F1392" s="36"/>
      <c r="G1392" s="221"/>
      <c r="H1392" s="221"/>
      <c r="I1392" s="220"/>
      <c r="J1392" s="220"/>
      <c r="S1392" s="220"/>
      <c r="T1392" s="220"/>
      <c r="U1392" s="220"/>
      <c r="X1392" s="298" t="s">
        <v>432</v>
      </c>
      <c r="Y1392" s="299"/>
      <c r="Z1392" s="280"/>
      <c r="AA1392" s="206"/>
      <c r="AB1392" s="231"/>
      <c r="AC1392" s="63" t="e">
        <f>INT(AC1391)</f>
        <v>#REF!</v>
      </c>
      <c r="AE1392" s="62"/>
      <c r="AF1392" s="80"/>
      <c r="AG1392" s="33"/>
    </row>
    <row r="1393" spans="1:64" ht="18" customHeight="1">
      <c r="B1393" s="37"/>
      <c r="C1393" s="38"/>
      <c r="D1393" s="39"/>
      <c r="E1393" s="38"/>
      <c r="F1393" s="38"/>
      <c r="G1393" s="202"/>
      <c r="H1393" s="202"/>
      <c r="I1393" s="220"/>
      <c r="J1393" s="220"/>
      <c r="S1393" s="220"/>
      <c r="T1393" s="220"/>
      <c r="U1393" s="220"/>
      <c r="X1393" s="300" t="s">
        <v>192</v>
      </c>
      <c r="Y1393" s="301"/>
      <c r="Z1393" s="302"/>
      <c r="AA1393" s="219"/>
      <c r="AB1393" s="232"/>
      <c r="AC1393" s="77" t="e">
        <f>ROUND((MOD(AC1391,1)*4000),-2)</f>
        <v>#REF!</v>
      </c>
      <c r="AD1393" s="45"/>
      <c r="AE1393" s="45"/>
      <c r="AF1393" s="81"/>
      <c r="AG1393" s="33"/>
    </row>
    <row r="1394" spans="1:64" ht="18" customHeight="1">
      <c r="B1394" s="29"/>
      <c r="C1394" s="30"/>
      <c r="D1394" s="31"/>
      <c r="E1394" s="30"/>
      <c r="F1394" s="30"/>
      <c r="G1394" s="220"/>
      <c r="H1394" s="220"/>
      <c r="I1394" s="220"/>
      <c r="J1394" s="220"/>
      <c r="S1394" s="220"/>
      <c r="T1394" s="220"/>
      <c r="U1394" s="220"/>
      <c r="Y1394" s="221"/>
      <c r="Z1394" s="303"/>
      <c r="AB1394" s="233"/>
      <c r="AD1394" s="82"/>
      <c r="AE1394" s="82"/>
      <c r="AF1394" s="84"/>
      <c r="AG1394" s="33"/>
    </row>
    <row r="1395" spans="1:64" ht="18" customHeight="1">
      <c r="B1395" s="40" t="s">
        <v>79</v>
      </c>
      <c r="C1395" s="41"/>
      <c r="D1395" s="41"/>
      <c r="E1395" s="41"/>
      <c r="AF1395" s="101"/>
      <c r="AG1395" s="33"/>
    </row>
    <row r="1396" spans="1:64" s="10" customFormat="1" ht="18" customHeight="1">
      <c r="B1396" s="237">
        <v>1</v>
      </c>
      <c r="C1396" s="236">
        <v>2</v>
      </c>
      <c r="D1396" s="236">
        <v>3</v>
      </c>
      <c r="E1396" s="236">
        <v>4</v>
      </c>
      <c r="F1396" s="670">
        <v>5</v>
      </c>
      <c r="G1396" s="669">
        <v>6</v>
      </c>
      <c r="H1396" s="237">
        <v>7</v>
      </c>
      <c r="I1396" s="237">
        <v>8</v>
      </c>
      <c r="J1396" s="670">
        <v>9</v>
      </c>
      <c r="K1396" s="236">
        <v>10</v>
      </c>
      <c r="L1396" s="236">
        <v>11</v>
      </c>
      <c r="M1396" s="670">
        <v>12</v>
      </c>
      <c r="N1396" s="669">
        <v>13</v>
      </c>
      <c r="O1396" s="236">
        <v>14</v>
      </c>
      <c r="P1396" s="237">
        <v>15</v>
      </c>
      <c r="Q1396" s="236">
        <v>16</v>
      </c>
      <c r="R1396" s="236">
        <v>17</v>
      </c>
      <c r="S1396" s="236">
        <v>18</v>
      </c>
      <c r="T1396" s="670">
        <v>19</v>
      </c>
      <c r="U1396" s="669">
        <v>20</v>
      </c>
      <c r="V1396" s="236">
        <v>21</v>
      </c>
      <c r="W1396" s="237">
        <v>22</v>
      </c>
      <c r="X1396" s="236">
        <v>23</v>
      </c>
      <c r="Y1396" s="237">
        <v>24</v>
      </c>
      <c r="Z1396" s="236">
        <v>25</v>
      </c>
      <c r="AA1396" s="670">
        <v>26</v>
      </c>
      <c r="AB1396" s="697">
        <v>27</v>
      </c>
      <c r="AC1396" s="670">
        <v>28</v>
      </c>
      <c r="AD1396" s="237">
        <v>29</v>
      </c>
      <c r="AE1396" s="236">
        <v>30</v>
      </c>
      <c r="AF1396" s="236">
        <v>31</v>
      </c>
      <c r="AG1396" s="11"/>
      <c r="AH1396" s="11"/>
      <c r="AI1396" s="11"/>
      <c r="AJ1396" s="11"/>
      <c r="AK1396" s="11"/>
      <c r="AL1396" s="11"/>
      <c r="AM1396" s="11"/>
      <c r="AN1396" s="11"/>
      <c r="AO1396" s="11"/>
      <c r="AP1396" s="11"/>
      <c r="AQ1396" s="11"/>
      <c r="AR1396" s="11"/>
      <c r="AS1396" s="11"/>
      <c r="AT1396" s="11"/>
      <c r="AU1396" s="11"/>
      <c r="AV1396" s="11"/>
      <c r="AW1396" s="11"/>
      <c r="AX1396" s="11"/>
      <c r="AY1396" s="11"/>
      <c r="AZ1396" s="11"/>
      <c r="BA1396" s="11"/>
      <c r="BB1396" s="11"/>
      <c r="BC1396" s="11"/>
      <c r="BD1396" s="11"/>
      <c r="BE1396" s="11"/>
      <c r="BF1396" s="11"/>
      <c r="BG1396" s="11"/>
      <c r="BH1396" s="11"/>
      <c r="BI1396" s="11"/>
      <c r="BJ1396" s="11"/>
      <c r="BK1396" s="11"/>
      <c r="BL1396" s="11"/>
    </row>
    <row r="1397" spans="1:64" ht="18" customHeight="1">
      <c r="B1397" s="48" t="e">
        <f>VLOOKUP(A1378,#REF!,276,FALSE)</f>
        <v>#REF!</v>
      </c>
      <c r="C1397" s="48" t="e">
        <f>VLOOKUP(A1378,#REF!,278,FALSE)</f>
        <v>#REF!</v>
      </c>
      <c r="D1397" s="48" t="e">
        <f>VLOOKUP(A1378,#REF!,280,FALSE)</f>
        <v>#REF!</v>
      </c>
      <c r="E1397" s="48" t="e">
        <f>VLOOKUP(A1378,#REF!,282,FALSE)</f>
        <v>#REF!</v>
      </c>
      <c r="F1397" s="48" t="e">
        <f>VLOOKUP(A1378,#REF!,284,FALSE)</f>
        <v>#REF!</v>
      </c>
      <c r="G1397" s="48" t="e">
        <f>VLOOKUP(A1378,#REF!,286,FALSE)</f>
        <v>#REF!</v>
      </c>
      <c r="H1397" s="48" t="e">
        <f>VLOOKUP(A1378,#REF!,288,FALSE)</f>
        <v>#REF!</v>
      </c>
      <c r="I1397" s="48" t="e">
        <f>VLOOKUP(A1378,#REF!,290,FALSE)</f>
        <v>#REF!</v>
      </c>
      <c r="J1397" s="48" t="e">
        <f>VLOOKUP(A1378,#REF!,292,FALSE)</f>
        <v>#REF!</v>
      </c>
      <c r="K1397" s="48" t="e">
        <f>VLOOKUP(A1378,#REF!,294,FALSE)</f>
        <v>#REF!</v>
      </c>
      <c r="L1397" s="48" t="e">
        <f>VLOOKUP(A1378,#REF!,296,FALSE)</f>
        <v>#REF!</v>
      </c>
      <c r="M1397" s="48" t="e">
        <f>VLOOKUP(A1378,#REF!,298,FALSE)</f>
        <v>#REF!</v>
      </c>
      <c r="N1397" s="48" t="e">
        <f>VLOOKUP(A1378,#REF!,300,FALSE)</f>
        <v>#REF!</v>
      </c>
      <c r="O1397" s="48" t="e">
        <f>VLOOKUP(A1378,#REF!,302,FALSE)</f>
        <v>#REF!</v>
      </c>
      <c r="P1397" s="48" t="e">
        <f>VLOOKUP(A1378,#REF!,304,FALSE)</f>
        <v>#REF!</v>
      </c>
      <c r="Q1397" s="48" t="e">
        <f>VLOOKUP(A1378,#REF!,306,FALSE)</f>
        <v>#REF!</v>
      </c>
      <c r="R1397" s="48" t="e">
        <f>VLOOKUP(A1378,#REF!,308,FALSE)</f>
        <v>#REF!</v>
      </c>
      <c r="S1397" s="48" t="e">
        <f>VLOOKUP(A1378,#REF!,310,FALSE)</f>
        <v>#REF!</v>
      </c>
      <c r="T1397" s="48" t="e">
        <f>VLOOKUP(A1378,#REF!,312,FALSE)</f>
        <v>#REF!</v>
      </c>
      <c r="U1397" s="48" t="e">
        <f>VLOOKUP(A1378,#REF!,314,FALSE)</f>
        <v>#REF!</v>
      </c>
      <c r="V1397" s="48" t="e">
        <f>VLOOKUP(A1378,#REF!,316,FALSE)</f>
        <v>#REF!</v>
      </c>
      <c r="W1397" s="48" t="e">
        <f>VLOOKUP(A1378,#REF!,318,FALSE)</f>
        <v>#REF!</v>
      </c>
      <c r="X1397" s="48" t="e">
        <f>VLOOKUP(A1378,#REF!,320,FALSE)</f>
        <v>#REF!</v>
      </c>
      <c r="Y1397" s="48" t="e">
        <f>VLOOKUP(A1378,#REF!,322,FALSE)</f>
        <v>#REF!</v>
      </c>
      <c r="Z1397" s="48" t="e">
        <f>VLOOKUP(A1378,#REF!,324,FALSE)</f>
        <v>#REF!</v>
      </c>
      <c r="AA1397" s="48" t="e">
        <f>VLOOKUP(A1378,#REF!,326,FALSE)</f>
        <v>#REF!</v>
      </c>
      <c r="AB1397" s="48" t="e">
        <f>VLOOKUP(A1378,#REF!,328,FALSE)</f>
        <v>#REF!</v>
      </c>
      <c r="AC1397" s="48" t="e">
        <f>VLOOKUP(A1378,#REF!,330,FALSE)</f>
        <v>#REF!</v>
      </c>
      <c r="AD1397" s="48" t="e">
        <f>VLOOKUP(A1378,#REF!,332,FALSE)</f>
        <v>#REF!</v>
      </c>
      <c r="AE1397" s="48" t="e">
        <f>VLOOKUP(A1378,#REF!,334,FALSE)</f>
        <v>#REF!</v>
      </c>
      <c r="AF1397" s="48" t="e">
        <f>VLOOKUP(A1378,#REF!,336,FALSE)</f>
        <v>#REF!</v>
      </c>
      <c r="AG1397" s="33"/>
    </row>
    <row r="1398" spans="1:64" s="113" customFormat="1" ht="18" customHeight="1">
      <c r="B1398" s="48" t="e">
        <f>VLOOKUP(A1378,#REF!,53,FALSE)</f>
        <v>#REF!</v>
      </c>
      <c r="C1398" s="48" t="e">
        <f>VLOOKUP(A1378,#REF!,54,FALSE)</f>
        <v>#REF!</v>
      </c>
      <c r="D1398" s="48" t="e">
        <f>VLOOKUP(A1378,#REF!,55,FALSE)</f>
        <v>#REF!</v>
      </c>
      <c r="E1398" s="48" t="e">
        <f>VLOOKUP(A1378,#REF!,56,FALSE)</f>
        <v>#REF!</v>
      </c>
      <c r="F1398" s="48" t="e">
        <f>VLOOKUP(A1378,#REF!,57,FALSE)</f>
        <v>#REF!</v>
      </c>
      <c r="G1398" s="48" t="e">
        <f>VLOOKUP(A1378,#REF!,58,FALSE)</f>
        <v>#REF!</v>
      </c>
      <c r="H1398" s="48" t="e">
        <f>VLOOKUP(A1378,#REF!,59,FALSE)</f>
        <v>#REF!</v>
      </c>
      <c r="I1398" s="48" t="e">
        <f>VLOOKUP(A1378,#REF!,60,FALSE)</f>
        <v>#REF!</v>
      </c>
      <c r="J1398" s="48" t="e">
        <f>VLOOKUP(A1378,#REF!,61,FALSE)</f>
        <v>#REF!</v>
      </c>
      <c r="K1398" s="48" t="e">
        <f>VLOOKUP(A1378,#REF!,62,FALSE)</f>
        <v>#REF!</v>
      </c>
      <c r="L1398" s="48" t="e">
        <f>VLOOKUP(A1378,#REF!,63,FALSE)</f>
        <v>#REF!</v>
      </c>
      <c r="M1398" s="48" t="e">
        <f>VLOOKUP(A1378,#REF!,64,FALSE)</f>
        <v>#REF!</v>
      </c>
      <c r="N1398" s="48" t="e">
        <f>VLOOKUP(A1378,#REF!,65,FALSE)</f>
        <v>#REF!</v>
      </c>
      <c r="O1398" s="48" t="e">
        <f>VLOOKUP(A1378,#REF!,66,FALSE)</f>
        <v>#REF!</v>
      </c>
      <c r="P1398" s="48" t="e">
        <f>VLOOKUP(A1378,#REF!,67,FALSE)</f>
        <v>#REF!</v>
      </c>
      <c r="Q1398" s="48" t="e">
        <f>VLOOKUP(A1378,#REF!,68,FALSE)</f>
        <v>#REF!</v>
      </c>
      <c r="R1398" s="48" t="e">
        <f>VLOOKUP(A1378,#REF!,69,FALSE)</f>
        <v>#REF!</v>
      </c>
      <c r="S1398" s="48" t="e">
        <f>VLOOKUP(A1378,#REF!,70,FALSE)</f>
        <v>#REF!</v>
      </c>
      <c r="T1398" s="48" t="e">
        <f>VLOOKUP(A1378,#REF!,71,FALSE)</f>
        <v>#REF!</v>
      </c>
      <c r="U1398" s="48" t="e">
        <f>VLOOKUP(A1378,#REF!,72,FALSE)</f>
        <v>#REF!</v>
      </c>
      <c r="V1398" s="48" t="e">
        <f>VLOOKUP(A1378,#REF!,73,FALSE)</f>
        <v>#REF!</v>
      </c>
      <c r="W1398" s="48" t="e">
        <f>VLOOKUP(A1378,#REF!,74,FALSE)</f>
        <v>#REF!</v>
      </c>
      <c r="X1398" s="48" t="e">
        <f>VLOOKUP(A1378,#REF!,75,FALSE)</f>
        <v>#REF!</v>
      </c>
      <c r="Y1398" s="48" t="e">
        <f>VLOOKUP(A1378,#REF!,76,FALSE)</f>
        <v>#REF!</v>
      </c>
      <c r="Z1398" s="48" t="e">
        <f>VLOOKUP(A1378,#REF!,77,FALSE)</f>
        <v>#REF!</v>
      </c>
      <c r="AA1398" s="48" t="e">
        <f>VLOOKUP(A1378,#REF!,78,FALSE)</f>
        <v>#REF!</v>
      </c>
      <c r="AB1398" s="48" t="e">
        <f>VLOOKUP(A1378,#REF!,79,FALSE)</f>
        <v>#REF!</v>
      </c>
      <c r="AC1398" s="48" t="e">
        <f>VLOOKUP(A1378,#REF!,80,FALSE)</f>
        <v>#REF!</v>
      </c>
      <c r="AD1398" s="48" t="e">
        <f>VLOOKUP(A1378,#REF!,81,FALSE)</f>
        <v>#REF!</v>
      </c>
      <c r="AE1398" s="48" t="e">
        <f>VLOOKUP(A1378,#REF!,82,FALSE)</f>
        <v>#REF!</v>
      </c>
      <c r="AF1398" s="48" t="e">
        <f>VLOOKUP(A1378,#REF!,83,FALSE)</f>
        <v>#REF!</v>
      </c>
      <c r="AG1398" s="114"/>
      <c r="AH1398" s="114"/>
      <c r="AI1398" s="114"/>
      <c r="AJ1398" s="114"/>
      <c r="AK1398" s="114"/>
      <c r="AL1398" s="114"/>
      <c r="AM1398" s="114"/>
      <c r="AN1398" s="114"/>
      <c r="AO1398" s="114"/>
      <c r="AP1398" s="114"/>
      <c r="AQ1398" s="114"/>
      <c r="AR1398" s="114"/>
      <c r="AS1398" s="114"/>
      <c r="AT1398" s="114"/>
      <c r="AU1398" s="114"/>
      <c r="AV1398" s="114"/>
      <c r="AW1398" s="114"/>
      <c r="AX1398" s="114"/>
      <c r="AY1398" s="114"/>
      <c r="AZ1398" s="114"/>
      <c r="BA1398" s="114"/>
      <c r="BB1398" s="114"/>
      <c r="BC1398" s="114"/>
      <c r="BD1398" s="114"/>
      <c r="BE1398" s="114"/>
      <c r="BF1398" s="114"/>
      <c r="BG1398" s="114"/>
      <c r="BH1398" s="114"/>
      <c r="BI1398" s="114"/>
      <c r="BJ1398" s="114"/>
      <c r="BK1398" s="114"/>
      <c r="BL1398" s="114"/>
    </row>
    <row r="1399" spans="1:64" ht="18" customHeight="1">
      <c r="B1399" s="48" t="e">
        <f>VLOOKUP(A1378,#REF!,277,FALSE)</f>
        <v>#REF!</v>
      </c>
      <c r="C1399" s="48" t="e">
        <f>VLOOKUP(A1378,#REF!,279,FALSE)</f>
        <v>#REF!</v>
      </c>
      <c r="D1399" s="48" t="e">
        <f>VLOOKUP(A1378,#REF!,281,FALSE)</f>
        <v>#REF!</v>
      </c>
      <c r="E1399" s="48" t="e">
        <f>VLOOKUP(A1378,#REF!,283,FALSE)</f>
        <v>#REF!</v>
      </c>
      <c r="F1399" s="48" t="e">
        <f>VLOOKUP(A1378,#REF!,285,FALSE)</f>
        <v>#REF!</v>
      </c>
      <c r="G1399" s="48" t="e">
        <f>VLOOKUP(A1378,#REF!,287,FALSE)</f>
        <v>#REF!</v>
      </c>
      <c r="H1399" s="48" t="e">
        <f>VLOOKUP(A1378,#REF!,289,FALSE)</f>
        <v>#REF!</v>
      </c>
      <c r="I1399" s="48" t="e">
        <f>VLOOKUP(A1378,#REF!,291,FALSE)</f>
        <v>#REF!</v>
      </c>
      <c r="J1399" s="48" t="e">
        <f>VLOOKUP(A1378,#REF!,293,FALSE)</f>
        <v>#REF!</v>
      </c>
      <c r="K1399" s="48" t="e">
        <f>VLOOKUP(A1378,#REF!,295,FALSE)</f>
        <v>#REF!</v>
      </c>
      <c r="L1399" s="48" t="e">
        <f>VLOOKUP(A1378,#REF!,297,FALSE)</f>
        <v>#REF!</v>
      </c>
      <c r="M1399" s="48" t="e">
        <f>VLOOKUP(A1378,#REF!,299,FALSE)</f>
        <v>#REF!</v>
      </c>
      <c r="N1399" s="48" t="e">
        <f>VLOOKUP(A1378,#REF!,301,FALSE)</f>
        <v>#REF!</v>
      </c>
      <c r="O1399" s="48" t="e">
        <f>VLOOKUP(A1378,#REF!,303,FALSE)</f>
        <v>#REF!</v>
      </c>
      <c r="P1399" s="48" t="e">
        <f>VLOOKUP(A1378,#REF!,305,FALSE)</f>
        <v>#REF!</v>
      </c>
      <c r="Q1399" s="48" t="e">
        <f>VLOOKUP(A1378,#REF!,307,FALSE)</f>
        <v>#REF!</v>
      </c>
      <c r="R1399" s="48" t="e">
        <f>VLOOKUP(A1378,#REF!,309,FALSE)</f>
        <v>#REF!</v>
      </c>
      <c r="S1399" s="48" t="e">
        <f>VLOOKUP(A1378,#REF!,311,FALSE)</f>
        <v>#REF!</v>
      </c>
      <c r="T1399" s="48" t="e">
        <f>VLOOKUP(A1378,#REF!,313,FALSE)</f>
        <v>#REF!</v>
      </c>
      <c r="U1399" s="48" t="e">
        <f>VLOOKUP(A1378,#REF!,315,FALSE)</f>
        <v>#REF!</v>
      </c>
      <c r="V1399" s="48" t="e">
        <f>VLOOKUP(A1378,#REF!,317,FALSE)</f>
        <v>#REF!</v>
      </c>
      <c r="W1399" s="48" t="e">
        <f>VLOOKUP(A1378,#REF!,319,FALSE)</f>
        <v>#REF!</v>
      </c>
      <c r="X1399" s="48" t="e">
        <f>VLOOKUP(A1378,#REF!,321,FALSE)</f>
        <v>#REF!</v>
      </c>
      <c r="Y1399" s="48" t="e">
        <f>VLOOKUP(A1378,#REF!,323,FALSE)</f>
        <v>#REF!</v>
      </c>
      <c r="Z1399" s="48" t="e">
        <f>VLOOKUP(A1378,#REF!,325,FALSE)</f>
        <v>#REF!</v>
      </c>
      <c r="AA1399" s="48" t="e">
        <f>VLOOKUP(A1378,#REF!,327,FALSE)</f>
        <v>#REF!</v>
      </c>
      <c r="AB1399" s="48" t="e">
        <f>VLOOKUP(A1378,#REF!,329,FALSE)</f>
        <v>#REF!</v>
      </c>
      <c r="AC1399" s="48" t="e">
        <f>VLOOKUP(A1378,#REF!,331,FALSE)</f>
        <v>#REF!</v>
      </c>
      <c r="AD1399" s="48" t="e">
        <f>VLOOKUP(A1378,#REF!,333,FALSE)</f>
        <v>#REF!</v>
      </c>
      <c r="AE1399" s="48" t="e">
        <f>VLOOKUP(A1378,#REF!,335,FALSE)</f>
        <v>#REF!</v>
      </c>
      <c r="AF1399" s="48" t="e">
        <f>VLOOKUP(A1378,#REF!,337,FALSE)</f>
        <v>#REF!</v>
      </c>
      <c r="AG1399" s="33"/>
    </row>
    <row r="1400" spans="1:64" s="140" customFormat="1" ht="18" customHeight="1">
      <c r="B1400" s="43"/>
      <c r="C1400" s="33"/>
      <c r="D1400" s="33"/>
      <c r="E1400" s="33"/>
      <c r="F1400" s="33"/>
      <c r="G1400" s="199"/>
      <c r="H1400" s="199"/>
      <c r="I1400" s="199"/>
      <c r="J1400" s="199"/>
      <c r="K1400" s="199"/>
      <c r="L1400" s="199"/>
      <c r="M1400" s="199"/>
      <c r="N1400" s="199"/>
      <c r="O1400" s="199"/>
      <c r="P1400" s="199"/>
      <c r="Q1400" s="199"/>
      <c r="R1400" s="199"/>
      <c r="S1400" s="199"/>
      <c r="T1400" s="199"/>
      <c r="U1400" s="199"/>
      <c r="V1400" s="199"/>
      <c r="W1400" s="199"/>
      <c r="X1400" s="199"/>
      <c r="Y1400" s="199"/>
      <c r="Z1400" s="199"/>
      <c r="AA1400" s="199"/>
      <c r="AB1400" s="199"/>
      <c r="AC1400" s="33"/>
      <c r="AD1400" s="33"/>
      <c r="AE1400" s="33"/>
      <c r="AF1400" s="101"/>
      <c r="AH1400" s="33"/>
      <c r="AI1400" s="33"/>
      <c r="AJ1400" s="33"/>
      <c r="AK1400" s="33"/>
      <c r="AL1400" s="33"/>
      <c r="AM1400" s="33"/>
      <c r="AN1400" s="33"/>
      <c r="AO1400" s="33"/>
      <c r="AP1400" s="33"/>
      <c r="AQ1400" s="33"/>
      <c r="AR1400" s="33"/>
      <c r="AS1400" s="33"/>
      <c r="AT1400" s="33"/>
      <c r="AU1400" s="33"/>
      <c r="AV1400" s="33"/>
      <c r="AW1400" s="33"/>
      <c r="AX1400" s="33"/>
      <c r="AY1400" s="33"/>
      <c r="AZ1400" s="33"/>
      <c r="BA1400" s="33"/>
      <c r="BB1400" s="33"/>
      <c r="BC1400" s="33"/>
      <c r="BD1400" s="33"/>
      <c r="BE1400" s="33"/>
      <c r="BF1400" s="33"/>
      <c r="BG1400" s="33"/>
      <c r="BH1400" s="33"/>
      <c r="BI1400" s="33"/>
      <c r="BJ1400" s="33"/>
      <c r="BK1400" s="33"/>
      <c r="BL1400" s="33"/>
    </row>
    <row r="1401" spans="1:64" s="140" customFormat="1" ht="18" customHeight="1">
      <c r="B1401" s="43"/>
      <c r="C1401" s="33"/>
      <c r="D1401" s="33"/>
      <c r="E1401" s="33"/>
      <c r="F1401" s="33"/>
      <c r="G1401" s="199"/>
      <c r="H1401" s="199"/>
      <c r="I1401" s="199"/>
      <c r="J1401" s="199"/>
      <c r="K1401" s="199"/>
      <c r="L1401" s="199"/>
      <c r="M1401" s="199"/>
      <c r="N1401" s="199"/>
      <c r="O1401" s="199"/>
      <c r="P1401" s="199"/>
      <c r="Q1401" s="199"/>
      <c r="R1401" s="199"/>
      <c r="S1401" s="199"/>
      <c r="T1401" s="199"/>
      <c r="U1401" s="199"/>
      <c r="V1401" s="199"/>
      <c r="W1401" s="199"/>
      <c r="X1401" s="199"/>
      <c r="Y1401" s="199"/>
      <c r="Z1401" s="199"/>
      <c r="AA1401" s="199"/>
      <c r="AB1401" s="199"/>
      <c r="AC1401" s="33"/>
      <c r="AD1401" s="33"/>
      <c r="AE1401" s="33"/>
      <c r="AF1401" s="101"/>
      <c r="AH1401" s="33"/>
      <c r="AI1401" s="33"/>
      <c r="AJ1401" s="33"/>
      <c r="AK1401" s="33"/>
      <c r="AL1401" s="33"/>
      <c r="AM1401" s="33"/>
      <c r="AN1401" s="33"/>
      <c r="AO1401" s="33"/>
      <c r="AP1401" s="33"/>
      <c r="AQ1401" s="33"/>
      <c r="AR1401" s="33"/>
      <c r="AS1401" s="33"/>
      <c r="AT1401" s="33"/>
      <c r="AU1401" s="33"/>
      <c r="AV1401" s="33"/>
      <c r="AW1401" s="33"/>
      <c r="AX1401" s="33"/>
      <c r="AY1401" s="33"/>
      <c r="AZ1401" s="33"/>
      <c r="BA1401" s="33"/>
      <c r="BB1401" s="33"/>
      <c r="BC1401" s="33"/>
      <c r="BD1401" s="33"/>
      <c r="BE1401" s="33"/>
      <c r="BF1401" s="33"/>
      <c r="BG1401" s="33"/>
      <c r="BH1401" s="33"/>
      <c r="BI1401" s="33"/>
      <c r="BJ1401" s="33"/>
      <c r="BK1401" s="33"/>
      <c r="BL1401" s="33"/>
    </row>
    <row r="1402" spans="1:64" ht="18" customHeight="1">
      <c r="B1402" s="880" t="s">
        <v>826</v>
      </c>
      <c r="C1402" s="880"/>
      <c r="D1402" s="880"/>
      <c r="E1402" s="880"/>
      <c r="F1402" s="880"/>
      <c r="G1402" s="880"/>
      <c r="H1402" s="880"/>
      <c r="I1402" s="880"/>
      <c r="J1402" s="880"/>
      <c r="K1402" s="880"/>
      <c r="L1402" s="880"/>
      <c r="M1402" s="880"/>
      <c r="N1402" s="880"/>
      <c r="O1402" s="880"/>
      <c r="P1402" s="880"/>
      <c r="Q1402" s="880"/>
      <c r="R1402" s="880"/>
      <c r="S1402" s="880"/>
      <c r="T1402" s="880"/>
      <c r="U1402" s="880"/>
      <c r="V1402" s="880"/>
      <c r="W1402" s="880"/>
      <c r="X1402" s="880"/>
      <c r="Y1402" s="880"/>
      <c r="Z1402" s="880"/>
      <c r="AA1402" s="880"/>
      <c r="AB1402" s="880"/>
      <c r="AC1402" s="880"/>
      <c r="AD1402" s="880"/>
      <c r="AE1402" s="880"/>
      <c r="AF1402" s="880"/>
      <c r="AG1402" s="33"/>
    </row>
    <row r="1403" spans="1:64" ht="18" customHeight="1">
      <c r="B1403" s="15" t="s">
        <v>80</v>
      </c>
      <c r="C1403" s="16"/>
      <c r="D1403" s="16"/>
      <c r="E1403" s="16"/>
      <c r="F1403" s="16"/>
      <c r="G1403" s="216"/>
      <c r="H1403" s="201"/>
      <c r="I1403" s="201"/>
      <c r="J1403" s="201"/>
      <c r="K1403" s="202"/>
      <c r="L1403" s="201"/>
      <c r="M1403" s="201"/>
      <c r="N1403" s="201"/>
      <c r="O1403" s="270"/>
      <c r="P1403" s="270"/>
      <c r="Q1403" s="201"/>
      <c r="R1403" s="201"/>
      <c r="S1403" s="201"/>
      <c r="T1403" s="201"/>
      <c r="U1403" s="201"/>
      <c r="V1403" s="201"/>
      <c r="W1403" s="270"/>
      <c r="X1403" s="984" t="str">
        <f>X1377</f>
        <v>វិច្ឆិកា ឆ្នាំ ២០២៣</v>
      </c>
      <c r="Y1403" s="985"/>
      <c r="Z1403" s="985"/>
      <c r="AA1403" s="985"/>
      <c r="AB1403" s="985"/>
      <c r="AC1403" s="985"/>
      <c r="AD1403" s="985"/>
      <c r="AE1403" s="985"/>
      <c r="AF1403" s="986"/>
      <c r="AG1403" s="33"/>
    </row>
    <row r="1404" spans="1:64" ht="18" customHeight="1">
      <c r="A1404" s="140" t="e">
        <f>#REF!</f>
        <v>#REF!</v>
      </c>
      <c r="B1404" s="20" t="s">
        <v>176</v>
      </c>
      <c r="C1404" s="3"/>
      <c r="D1404" s="3"/>
      <c r="E1404" s="3"/>
      <c r="F1404" s="3"/>
      <c r="G1404" s="217"/>
      <c r="H1404" s="271"/>
      <c r="I1404" s="217"/>
      <c r="J1404" s="271"/>
      <c r="K1404" s="991" t="e">
        <f>VLOOKUP(A1404,'Payroll master 总表'!B:AY,3,FALSE)</f>
        <v>#REF!</v>
      </c>
      <c r="L1404" s="992"/>
      <c r="M1404" s="992"/>
      <c r="N1404" s="993"/>
      <c r="O1404" s="272" t="s">
        <v>183</v>
      </c>
      <c r="P1404" s="273"/>
      <c r="Q1404" s="203"/>
      <c r="R1404" s="203"/>
      <c r="S1404" s="203"/>
      <c r="T1404" s="994" t="e">
        <f>#REF!</f>
        <v>#REF!</v>
      </c>
      <c r="U1404" s="994"/>
      <c r="V1404" s="217"/>
      <c r="W1404" s="274"/>
      <c r="X1404" s="275" t="s">
        <v>279</v>
      </c>
      <c r="Y1404" s="203"/>
      <c r="Z1404" s="203"/>
      <c r="AA1404" s="203"/>
      <c r="AB1404" s="227"/>
      <c r="AC1404" s="75"/>
      <c r="AD1404" s="139" t="e">
        <f>VLOOKUP(A1404,'Payroll master 总表'!B:AY,39,FALSE)</f>
        <v>#REF!</v>
      </c>
      <c r="AE1404" s="23" t="s">
        <v>82</v>
      </c>
      <c r="AF1404" s="244"/>
      <c r="AG1404" s="33"/>
    </row>
    <row r="1405" spans="1:64" ht="18" customHeight="1">
      <c r="B1405" s="55" t="s">
        <v>177</v>
      </c>
      <c r="C1405" s="28"/>
      <c r="D1405" s="28"/>
      <c r="E1405" s="28"/>
      <c r="F1405" s="21"/>
      <c r="G1405" s="206"/>
      <c r="H1405" s="206"/>
      <c r="I1405" s="206"/>
      <c r="J1405" s="206"/>
      <c r="K1405" s="995" t="e">
        <f>VLOOKUP(A1404,'Payroll master 总表'!B:AY,1,FALSE)</f>
        <v>#REF!</v>
      </c>
      <c r="L1405" s="996"/>
      <c r="M1405" s="206"/>
      <c r="N1405" s="208"/>
      <c r="O1405" s="276" t="s">
        <v>184</v>
      </c>
      <c r="P1405" s="273"/>
      <c r="Q1405" s="218"/>
      <c r="R1405" s="218"/>
      <c r="S1405" s="218"/>
      <c r="U1405" s="222" t="e">
        <f>VLOOKUP(A1404,'Payroll master 总表'!B:AY,15,FALSE)</f>
        <v>#REF!</v>
      </c>
      <c r="V1405" s="222"/>
      <c r="W1405" s="208"/>
      <c r="X1405" s="278" t="s">
        <v>187</v>
      </c>
      <c r="Y1405" s="218"/>
      <c r="Z1405" s="218"/>
      <c r="AA1405" s="218"/>
      <c r="AB1405" s="209"/>
      <c r="AC1405" s="26"/>
      <c r="AD1405" s="139" t="e">
        <f>VLOOKUP(A1404,'Payroll master 总表'!B:AY,35,FALSE)</f>
        <v>#REF!</v>
      </c>
      <c r="AE1405" s="23" t="s">
        <v>82</v>
      </c>
      <c r="AF1405" s="103"/>
      <c r="AG1405" s="33"/>
    </row>
    <row r="1406" spans="1:64" ht="18" customHeight="1">
      <c r="B1406" s="24" t="s">
        <v>178</v>
      </c>
      <c r="C1406" s="22"/>
      <c r="D1406" s="25"/>
      <c r="E1406" s="21"/>
      <c r="F1406" s="21"/>
      <c r="G1406" s="206"/>
      <c r="H1406" s="206"/>
      <c r="I1406" s="206"/>
      <c r="J1406" s="206"/>
      <c r="K1406" s="995" t="e">
        <f>VLOOKUP(A1404,'Payroll master 总表'!B:AY,5,FALSE)</f>
        <v>#REF!</v>
      </c>
      <c r="L1406" s="996"/>
      <c r="M1406" s="206"/>
      <c r="N1406" s="208"/>
      <c r="O1406" s="205" t="s">
        <v>198</v>
      </c>
      <c r="P1406" s="273"/>
      <c r="Q1406" s="218"/>
      <c r="R1406" s="218"/>
      <c r="S1406" s="218"/>
      <c r="T1406" s="206"/>
      <c r="U1406" s="997" t="e">
        <f>VLOOKUP(A1404,'Payroll master 总表'!B:AY,8,FALSE)</f>
        <v>#REF!</v>
      </c>
      <c r="V1406" s="997"/>
      <c r="W1406" s="998"/>
      <c r="X1406" s="278" t="s">
        <v>185</v>
      </c>
      <c r="Y1406" s="218"/>
      <c r="Z1406" s="218"/>
      <c r="AA1406" s="218"/>
      <c r="AB1406" s="209"/>
      <c r="AC1406" s="26"/>
      <c r="AD1406" s="139" t="e">
        <f>VLOOKUP(A1404,'Payroll master 总表'!B:AY,34,FALSE)</f>
        <v>#REF!</v>
      </c>
      <c r="AE1406" s="23" t="s">
        <v>82</v>
      </c>
      <c r="AF1406" s="103"/>
      <c r="AG1406" s="33"/>
    </row>
    <row r="1407" spans="1:64" ht="18" customHeight="1">
      <c r="B1407" s="58"/>
      <c r="C1407" s="28"/>
      <c r="D1407" s="28"/>
      <c r="E1407" s="28"/>
      <c r="F1407" s="28"/>
      <c r="G1407" s="206"/>
      <c r="H1407" s="206"/>
      <c r="I1407" s="206"/>
      <c r="J1407" s="206"/>
      <c r="K1407" s="280"/>
      <c r="L1407" s="281" t="s">
        <v>76</v>
      </c>
      <c r="M1407" s="206"/>
      <c r="N1407" s="208"/>
      <c r="O1407" s="278" t="s">
        <v>199</v>
      </c>
      <c r="P1407" s="273"/>
      <c r="Q1407" s="218"/>
      <c r="R1407" s="218"/>
      <c r="S1407" s="218"/>
      <c r="T1407" s="218"/>
      <c r="U1407" s="218"/>
      <c r="V1407" s="218"/>
      <c r="W1407" s="230"/>
      <c r="X1407" s="278" t="s">
        <v>753</v>
      </c>
      <c r="Y1407" s="218"/>
      <c r="Z1407" s="218"/>
      <c r="AA1407" s="218"/>
      <c r="AB1407" s="209"/>
      <c r="AC1407" s="26"/>
      <c r="AD1407" s="139" t="e">
        <f>VLOOKUP(A1404,'Payroll master 总表'!B:AY,33,FALSE)</f>
        <v>#REF!</v>
      </c>
      <c r="AE1407" s="23" t="s">
        <v>82</v>
      </c>
      <c r="AF1407" s="103"/>
      <c r="AG1407" s="33"/>
    </row>
    <row r="1408" spans="1:64" ht="18" customHeight="1">
      <c r="B1408" s="54" t="s">
        <v>196</v>
      </c>
      <c r="C1408" s="28"/>
      <c r="D1408" s="28"/>
      <c r="E1408" s="28"/>
      <c r="F1408" s="28"/>
      <c r="G1408" s="206"/>
      <c r="H1408" s="206"/>
      <c r="I1408" s="206"/>
      <c r="J1408" s="206"/>
      <c r="K1408" s="280"/>
      <c r="L1408" s="282" t="e">
        <f>VLOOKUP(A1404,'Payroll master 总表'!B:AY,18,FALSE)</f>
        <v>#REF!</v>
      </c>
      <c r="M1408" s="206"/>
      <c r="N1408" s="208"/>
      <c r="O1408" s="283"/>
      <c r="P1408" s="273"/>
      <c r="Q1408" s="223"/>
      <c r="R1408" s="987" t="e">
        <f>U1405/26*L1408</f>
        <v>#REF!</v>
      </c>
      <c r="S1408" s="987"/>
      <c r="T1408" s="284" t="s">
        <v>82</v>
      </c>
      <c r="U1408" s="223"/>
      <c r="V1408" s="223"/>
      <c r="W1408" s="285"/>
      <c r="X1408" s="278" t="s">
        <v>186</v>
      </c>
      <c r="Y1408" s="218"/>
      <c r="Z1408" s="218"/>
      <c r="AA1408" s="218"/>
      <c r="AB1408" s="209"/>
      <c r="AC1408" s="26"/>
      <c r="AD1408" s="139" t="e">
        <f>VLOOKUP(A1404,'Payroll master 总表'!B:AY,37,FALSE)+'Payroll master 总表'!AM64</f>
        <v>#REF!</v>
      </c>
      <c r="AE1408" s="23" t="s">
        <v>82</v>
      </c>
      <c r="AF1408" s="103"/>
      <c r="AG1408" s="33"/>
    </row>
    <row r="1409" spans="2:64" ht="18" customHeight="1">
      <c r="B1409" s="27" t="s">
        <v>528</v>
      </c>
      <c r="C1409" s="28"/>
      <c r="D1409" s="28"/>
      <c r="E1409" s="28"/>
      <c r="F1409" s="28"/>
      <c r="G1409" s="206"/>
      <c r="H1409" s="206"/>
      <c r="I1409" s="206"/>
      <c r="J1409" s="206"/>
      <c r="K1409" s="280"/>
      <c r="L1409" s="282" t="e">
        <f>VLOOKUP(A1404,'Payroll master 总表'!B:AY,21,FALSE)</f>
        <v>#REF!</v>
      </c>
      <c r="M1409" s="206"/>
      <c r="N1409" s="208"/>
      <c r="O1409" s="283"/>
      <c r="P1409" s="273"/>
      <c r="Q1409" s="223"/>
      <c r="R1409" s="987" t="e">
        <f>VLOOKUP(A1404,'Payroll master 总表'!B:AY,29,FALSE)</f>
        <v>#REF!</v>
      </c>
      <c r="S1409" s="987"/>
      <c r="T1409" s="284" t="s">
        <v>82</v>
      </c>
      <c r="U1409" s="223"/>
      <c r="V1409" s="223"/>
      <c r="W1409" s="285"/>
      <c r="X1409" s="278" t="s">
        <v>455</v>
      </c>
      <c r="Y1409" s="218"/>
      <c r="Z1409" s="218"/>
      <c r="AA1409" s="218"/>
      <c r="AB1409" s="209"/>
      <c r="AC1409" s="26"/>
      <c r="AD1409" s="139" t="e">
        <f>VLOOKUP(A1404,'Payroll master 总表'!B:AY,32,FALSE)</f>
        <v>#REF!</v>
      </c>
      <c r="AE1409" s="23" t="s">
        <v>82</v>
      </c>
      <c r="AF1409" s="103"/>
      <c r="AG1409" s="33"/>
    </row>
    <row r="1410" spans="2:64" ht="18" customHeight="1">
      <c r="B1410" s="58" t="s">
        <v>534</v>
      </c>
      <c r="C1410" s="28"/>
      <c r="D1410" s="28"/>
      <c r="E1410" s="28"/>
      <c r="F1410" s="28"/>
      <c r="G1410" s="206"/>
      <c r="H1410" s="206"/>
      <c r="I1410" s="206"/>
      <c r="J1410" s="206"/>
      <c r="K1410" s="280"/>
      <c r="L1410" s="282" t="e">
        <f>VLOOKUP(A1404,'Payroll master 总表'!B:AY,20,FALSE)</f>
        <v>#REF!</v>
      </c>
      <c r="M1410" s="206"/>
      <c r="N1410" s="208"/>
      <c r="O1410" s="283"/>
      <c r="P1410" s="273"/>
      <c r="Q1410" s="223"/>
      <c r="R1410" s="987" t="e">
        <f>VLOOKUP(A1404,'Payroll master 总表'!B:AY,27,FALSE)</f>
        <v>#REF!</v>
      </c>
      <c r="S1410" s="987"/>
      <c r="T1410" s="284" t="s">
        <v>82</v>
      </c>
      <c r="U1410" s="223"/>
      <c r="V1410" s="223"/>
      <c r="W1410" s="285"/>
      <c r="X1410" s="278" t="s">
        <v>189</v>
      </c>
      <c r="Y1410" s="218"/>
      <c r="Z1410" s="218"/>
      <c r="AA1410" s="218"/>
      <c r="AB1410" s="209"/>
      <c r="AC1410" s="26"/>
      <c r="AD1410" s="139" t="e">
        <f>VLOOKUP(A1404,'Payroll master 总表'!B:AY,31,FALSE)</f>
        <v>#REF!</v>
      </c>
      <c r="AE1410" s="23" t="s">
        <v>82</v>
      </c>
      <c r="AF1410" s="103"/>
      <c r="AG1410" s="33"/>
    </row>
    <row r="1411" spans="2:64" ht="18" customHeight="1">
      <c r="B1411" s="58" t="s">
        <v>195</v>
      </c>
      <c r="C1411" s="28"/>
      <c r="D1411" s="28"/>
      <c r="E1411" s="28"/>
      <c r="F1411" s="28"/>
      <c r="G1411" s="206"/>
      <c r="H1411" s="206"/>
      <c r="I1411" s="206"/>
      <c r="J1411" s="206"/>
      <c r="K1411" s="280"/>
      <c r="L1411" s="282" t="e">
        <f>VLOOKUP(A1404,'Payroll master 总表'!B:AY,17,FALSE)</f>
        <v>#REF!</v>
      </c>
      <c r="M1411" s="206"/>
      <c r="N1411" s="208"/>
      <c r="O1411" s="283"/>
      <c r="P1411" s="273"/>
      <c r="Q1411" s="223"/>
      <c r="R1411" s="987" t="e">
        <f>U1405/26*L1411</f>
        <v>#REF!</v>
      </c>
      <c r="S1411" s="987"/>
      <c r="T1411" s="284" t="s">
        <v>82</v>
      </c>
      <c r="U1411" s="223"/>
      <c r="V1411" s="223"/>
      <c r="W1411" s="285"/>
      <c r="X1411" s="278" t="s">
        <v>188</v>
      </c>
      <c r="Y1411" s="218"/>
      <c r="Z1411" s="218"/>
      <c r="AA1411" s="218"/>
      <c r="AB1411" s="209"/>
      <c r="AC1411" s="26"/>
      <c r="AD1411" s="139" t="e">
        <f>VLOOKUP(A1404,'Payroll master 总表'!B:AY,36,FALSE)</f>
        <v>#REF!</v>
      </c>
      <c r="AE1411" s="23" t="s">
        <v>82</v>
      </c>
      <c r="AF1411" s="103"/>
      <c r="AG1411" s="33"/>
    </row>
    <row r="1412" spans="2:64" ht="18" customHeight="1">
      <c r="B1412" s="27" t="s">
        <v>179</v>
      </c>
      <c r="C1412" s="28"/>
      <c r="D1412" s="28"/>
      <c r="E1412" s="28"/>
      <c r="F1412" s="28"/>
      <c r="G1412" s="218"/>
      <c r="H1412" s="218"/>
      <c r="I1412" s="218"/>
      <c r="J1412" s="206"/>
      <c r="K1412" s="280"/>
      <c r="L1412" s="286"/>
      <c r="M1412" s="206"/>
      <c r="N1412" s="208"/>
      <c r="O1412" s="283"/>
      <c r="P1412" s="273"/>
      <c r="Q1412" s="223"/>
      <c r="R1412" s="987" t="e">
        <f>SUM(R1408:S1411)</f>
        <v>#REF!</v>
      </c>
      <c r="S1412" s="987"/>
      <c r="T1412" s="284" t="s">
        <v>82</v>
      </c>
      <c r="U1412" s="223"/>
      <c r="V1412" s="223"/>
      <c r="W1412" s="285"/>
      <c r="X1412" s="278" t="s">
        <v>190</v>
      </c>
      <c r="Y1412" s="218"/>
      <c r="Z1412" s="218"/>
      <c r="AA1412" s="218"/>
      <c r="AB1412" s="209"/>
      <c r="AC1412" s="988" t="e">
        <f>R1412+R1414+R1415+R1416+AD1404+AD1405+AD1406+AD1407+AD1408+AD1409+AD1410+AD1411</f>
        <v>#REF!</v>
      </c>
      <c r="AD1412" s="989"/>
      <c r="AF1412" s="103"/>
      <c r="AG1412" s="33"/>
    </row>
    <row r="1413" spans="2:64" ht="18" customHeight="1">
      <c r="B1413" s="58" t="s">
        <v>197</v>
      </c>
      <c r="C1413" s="28"/>
      <c r="D1413" s="28"/>
      <c r="E1413" s="28"/>
      <c r="F1413" s="28"/>
      <c r="G1413" s="206"/>
      <c r="H1413" s="206"/>
      <c r="I1413" s="206"/>
      <c r="J1413" s="206"/>
      <c r="K1413" s="280"/>
      <c r="L1413" s="287" t="s">
        <v>77</v>
      </c>
      <c r="M1413" s="288"/>
      <c r="N1413" s="211"/>
      <c r="O1413" s="278" t="s">
        <v>199</v>
      </c>
      <c r="P1413" s="210"/>
      <c r="Q1413" s="210"/>
      <c r="R1413" s="210"/>
      <c r="S1413" s="210"/>
      <c r="T1413" s="210"/>
      <c r="U1413" s="210"/>
      <c r="V1413" s="210"/>
      <c r="W1413" s="289"/>
      <c r="X1413" s="278" t="s">
        <v>433</v>
      </c>
      <c r="Y1413" s="218"/>
      <c r="Z1413" s="230"/>
      <c r="AA1413" s="290"/>
      <c r="AB1413" s="228"/>
      <c r="AC1413" s="135" t="e">
        <f>VLOOKUP(A1404,'Payroll master 总表'!B:AY,45,FALSE)</f>
        <v>#REF!</v>
      </c>
      <c r="AE1413" s="61"/>
      <c r="AF1413" s="245"/>
      <c r="AG1413" s="33"/>
    </row>
    <row r="1414" spans="2:64" ht="18" customHeight="1">
      <c r="B1414" s="58" t="s">
        <v>180</v>
      </c>
      <c r="C1414" s="28"/>
      <c r="D1414" s="28"/>
      <c r="E1414" s="28"/>
      <c r="F1414" s="28"/>
      <c r="G1414" s="206"/>
      <c r="H1414" s="206"/>
      <c r="I1414" s="206"/>
      <c r="J1414" s="206"/>
      <c r="K1414" s="280"/>
      <c r="L1414" s="282" t="e">
        <f>VLOOKUP(A1404,'Payroll master 总表'!B:AY,19,FALSE)</f>
        <v>#REF!</v>
      </c>
      <c r="M1414" s="206"/>
      <c r="N1414" s="208"/>
      <c r="O1414" s="283"/>
      <c r="P1414" s="273"/>
      <c r="Q1414" s="224"/>
      <c r="R1414" s="990" t="e">
        <f>VLOOKUP(A1404,'Payroll master 总表'!B:AY,26,FALSE)</f>
        <v>#REF!</v>
      </c>
      <c r="S1414" s="990"/>
      <c r="T1414" s="224" t="s">
        <v>82</v>
      </c>
      <c r="U1414" s="224"/>
      <c r="V1414" s="224"/>
      <c r="W1414" s="228"/>
      <c r="X1414" s="278" t="s">
        <v>861</v>
      </c>
      <c r="Y1414" s="218"/>
      <c r="Z1414" s="230"/>
      <c r="AB1414" s="224"/>
      <c r="AD1414" s="57"/>
      <c r="AE1414" s="999" t="e">
        <f>VLOOKUP(A1404,'Payroll master 总表'!B:AY,42,FALSE)</f>
        <v>#REF!</v>
      </c>
      <c r="AF1414" s="1000"/>
      <c r="AG1414" s="33"/>
    </row>
    <row r="1415" spans="2:64" ht="18" customHeight="1">
      <c r="B1415" s="58" t="s">
        <v>181</v>
      </c>
      <c r="C1415" s="28"/>
      <c r="D1415" s="28"/>
      <c r="E1415" s="28"/>
      <c r="F1415" s="28"/>
      <c r="G1415" s="206"/>
      <c r="H1415" s="206"/>
      <c r="I1415" s="206"/>
      <c r="J1415" s="206"/>
      <c r="K1415" s="280"/>
      <c r="L1415" s="282" t="e">
        <f>VLOOKUP(A1404,'Payroll master 总表'!B:AY,22,FALSE)</f>
        <v>#REF!</v>
      </c>
      <c r="M1415" s="206"/>
      <c r="N1415" s="208"/>
      <c r="O1415" s="283"/>
      <c r="P1415" s="273"/>
      <c r="Q1415" s="224"/>
      <c r="R1415" s="990" t="e">
        <f>VLOOKUP(A1404,'Payroll master 总表'!B:AY,28,FALSE)</f>
        <v>#REF!</v>
      </c>
      <c r="S1415" s="990"/>
      <c r="T1415" s="224" t="s">
        <v>82</v>
      </c>
      <c r="U1415" s="224"/>
      <c r="V1415" s="224"/>
      <c r="W1415" s="228"/>
      <c r="X1415" s="291" t="s">
        <v>244</v>
      </c>
      <c r="Y1415" s="218"/>
      <c r="Z1415" s="218"/>
      <c r="AA1415" s="230"/>
      <c r="AB1415" s="229"/>
      <c r="AC1415" s="76"/>
      <c r="AD1415" s="57" t="e">
        <f>VLOOKUP(A1404,'Payroll master 总表'!B:AY,44,FALSE)</f>
        <v>#REF!</v>
      </c>
      <c r="AE1415" s="541"/>
      <c r="AF1415" s="542"/>
      <c r="AG1415" s="33"/>
    </row>
    <row r="1416" spans="2:64" ht="18" customHeight="1">
      <c r="B1416" s="59" t="s">
        <v>182</v>
      </c>
      <c r="C1416" s="56"/>
      <c r="D1416" s="56"/>
      <c r="E1416" s="56"/>
      <c r="F1416" s="56"/>
      <c r="G1416" s="219"/>
      <c r="H1416" s="219"/>
      <c r="I1416" s="219"/>
      <c r="J1416" s="219"/>
      <c r="K1416" s="292"/>
      <c r="L1416" s="293" t="e">
        <f>VLOOKUP(A1404,'Payroll master 总表'!B:AY,23,FALSE)</f>
        <v>#REF!</v>
      </c>
      <c r="M1416" s="219"/>
      <c r="N1416" s="212"/>
      <c r="O1416" s="294"/>
      <c r="P1416" s="295"/>
      <c r="Q1416" s="225"/>
      <c r="R1416" s="981" t="e">
        <f>VLOOKUP(A1404,'Payroll master 总表'!B:AY,30,FALSE)</f>
        <v>#REF!</v>
      </c>
      <c r="S1416" s="981"/>
      <c r="T1416" s="225" t="s">
        <v>82</v>
      </c>
      <c r="U1416" s="225"/>
      <c r="V1416" s="225"/>
      <c r="W1416" s="225"/>
      <c r="X1416" s="278" t="s">
        <v>194</v>
      </c>
      <c r="Y1416" s="218"/>
      <c r="Z1416" s="218"/>
      <c r="AA1416" s="218"/>
      <c r="AB1416" s="230"/>
      <c r="AC1416" s="26"/>
      <c r="AD1416" s="57" t="e">
        <f>AE1414+AD1415</f>
        <v>#REF!</v>
      </c>
      <c r="AE1416" s="49"/>
      <c r="AF1416" s="73"/>
      <c r="AG1416" s="33"/>
    </row>
    <row r="1417" spans="2:64" ht="18" customHeight="1">
      <c r="B1417" s="29"/>
      <c r="C1417" s="30"/>
      <c r="D1417" s="31"/>
      <c r="E1417" s="30"/>
      <c r="F1417" s="32"/>
      <c r="G1417" s="220"/>
      <c r="H1417" s="220"/>
      <c r="I1417" s="220"/>
      <c r="J1417" s="220"/>
      <c r="S1417" s="220"/>
      <c r="T1417" s="220"/>
      <c r="U1417" s="220"/>
      <c r="X1417" s="297" t="s">
        <v>191</v>
      </c>
      <c r="Y1417" s="218"/>
      <c r="Z1417" s="218"/>
      <c r="AA1417" s="218"/>
      <c r="AB1417" s="230"/>
      <c r="AC1417" s="982" t="e">
        <f>ROUND((AC1412-AD1416-AC1413),2)</f>
        <v>#REF!</v>
      </c>
      <c r="AD1417" s="983"/>
      <c r="AE1417" s="49"/>
      <c r="AF1417" s="73"/>
      <c r="AG1417" s="33"/>
    </row>
    <row r="1418" spans="2:64" ht="18" customHeight="1">
      <c r="B1418" s="35" t="s">
        <v>78</v>
      </c>
      <c r="C1418" s="36"/>
      <c r="D1418" s="36"/>
      <c r="E1418" s="36"/>
      <c r="F1418" s="36"/>
      <c r="G1418" s="221"/>
      <c r="H1418" s="221"/>
      <c r="I1418" s="220"/>
      <c r="J1418" s="220"/>
      <c r="S1418" s="220"/>
      <c r="T1418" s="220"/>
      <c r="U1418" s="220"/>
      <c r="X1418" s="298" t="s">
        <v>432</v>
      </c>
      <c r="Y1418" s="299"/>
      <c r="Z1418" s="280"/>
      <c r="AA1418" s="206"/>
      <c r="AB1418" s="231"/>
      <c r="AC1418" s="63" t="e">
        <f>INT(AC1417)</f>
        <v>#REF!</v>
      </c>
      <c r="AE1418" s="62"/>
      <c r="AF1418" s="80"/>
      <c r="AG1418" s="33"/>
    </row>
    <row r="1419" spans="2:64" ht="18" customHeight="1">
      <c r="B1419" s="37"/>
      <c r="C1419" s="38"/>
      <c r="D1419" s="39"/>
      <c r="E1419" s="38"/>
      <c r="F1419" s="38"/>
      <c r="G1419" s="202"/>
      <c r="H1419" s="202"/>
      <c r="I1419" s="220"/>
      <c r="J1419" s="220"/>
      <c r="S1419" s="220"/>
      <c r="T1419" s="220"/>
      <c r="U1419" s="220"/>
      <c r="X1419" s="300" t="s">
        <v>192</v>
      </c>
      <c r="Y1419" s="301"/>
      <c r="Z1419" s="302"/>
      <c r="AA1419" s="219"/>
      <c r="AB1419" s="232"/>
      <c r="AC1419" s="77" t="e">
        <f>ROUND((MOD(AC1417,1)*4000),-2)</f>
        <v>#REF!</v>
      </c>
      <c r="AD1419" s="45"/>
      <c r="AE1419" s="45"/>
      <c r="AF1419" s="81"/>
      <c r="AG1419" s="33"/>
    </row>
    <row r="1420" spans="2:64" ht="18" customHeight="1">
      <c r="B1420" s="29"/>
      <c r="C1420" s="30"/>
      <c r="D1420" s="31"/>
      <c r="E1420" s="30"/>
      <c r="F1420" s="30"/>
      <c r="G1420" s="220"/>
      <c r="H1420" s="220"/>
      <c r="I1420" s="220"/>
      <c r="J1420" s="220"/>
      <c r="S1420" s="220"/>
      <c r="T1420" s="220"/>
      <c r="U1420" s="220"/>
      <c r="Y1420" s="221"/>
      <c r="Z1420" s="303"/>
      <c r="AB1420" s="233"/>
      <c r="AD1420" s="82"/>
      <c r="AE1420" s="82"/>
      <c r="AF1420" s="84"/>
      <c r="AG1420" s="33"/>
    </row>
    <row r="1421" spans="2:64" ht="18" customHeight="1">
      <c r="B1421" s="40" t="s">
        <v>79</v>
      </c>
      <c r="C1421" s="41"/>
      <c r="D1421" s="41"/>
      <c r="E1421" s="41"/>
      <c r="AF1421" s="101"/>
      <c r="AG1421" s="33"/>
    </row>
    <row r="1422" spans="2:64" s="10" customFormat="1" ht="18" customHeight="1">
      <c r="B1422" s="237">
        <v>1</v>
      </c>
      <c r="C1422" s="236">
        <v>2</v>
      </c>
      <c r="D1422" s="236">
        <v>3</v>
      </c>
      <c r="E1422" s="236">
        <v>4</v>
      </c>
      <c r="F1422" s="670">
        <v>5</v>
      </c>
      <c r="G1422" s="669">
        <v>6</v>
      </c>
      <c r="H1422" s="237">
        <v>7</v>
      </c>
      <c r="I1422" s="237">
        <v>8</v>
      </c>
      <c r="J1422" s="670">
        <v>9</v>
      </c>
      <c r="K1422" s="236">
        <v>10</v>
      </c>
      <c r="L1422" s="236">
        <v>11</v>
      </c>
      <c r="M1422" s="670">
        <v>12</v>
      </c>
      <c r="N1422" s="669">
        <v>13</v>
      </c>
      <c r="O1422" s="236">
        <v>14</v>
      </c>
      <c r="P1422" s="237">
        <v>15</v>
      </c>
      <c r="Q1422" s="236">
        <v>16</v>
      </c>
      <c r="R1422" s="236">
        <v>17</v>
      </c>
      <c r="S1422" s="236">
        <v>18</v>
      </c>
      <c r="T1422" s="670">
        <v>19</v>
      </c>
      <c r="U1422" s="669">
        <v>20</v>
      </c>
      <c r="V1422" s="236">
        <v>21</v>
      </c>
      <c r="W1422" s="237">
        <v>22</v>
      </c>
      <c r="X1422" s="236">
        <v>23</v>
      </c>
      <c r="Y1422" s="237">
        <v>24</v>
      </c>
      <c r="Z1422" s="236">
        <v>25</v>
      </c>
      <c r="AA1422" s="670">
        <v>26</v>
      </c>
      <c r="AB1422" s="697">
        <v>27</v>
      </c>
      <c r="AC1422" s="670">
        <v>28</v>
      </c>
      <c r="AD1422" s="237">
        <v>29</v>
      </c>
      <c r="AE1422" s="236">
        <v>30</v>
      </c>
      <c r="AF1422" s="236">
        <v>31</v>
      </c>
      <c r="AG1422" s="11"/>
      <c r="AH1422" s="11"/>
      <c r="AI1422" s="11"/>
      <c r="AJ1422" s="11"/>
      <c r="AK1422" s="11"/>
      <c r="AL1422" s="11"/>
      <c r="AM1422" s="11"/>
      <c r="AN1422" s="11"/>
      <c r="AO1422" s="11"/>
      <c r="AP1422" s="11"/>
      <c r="AQ1422" s="11"/>
      <c r="AR1422" s="11"/>
      <c r="AS1422" s="11"/>
      <c r="AT1422" s="11"/>
      <c r="AU1422" s="11"/>
      <c r="AV1422" s="11"/>
      <c r="AW1422" s="11"/>
      <c r="AX1422" s="11"/>
      <c r="AY1422" s="11"/>
      <c r="AZ1422" s="11"/>
      <c r="BA1422" s="11"/>
      <c r="BB1422" s="11"/>
      <c r="BC1422" s="11"/>
      <c r="BD1422" s="11"/>
      <c r="BE1422" s="11"/>
      <c r="BF1422" s="11"/>
      <c r="BG1422" s="11"/>
      <c r="BH1422" s="11"/>
      <c r="BI1422" s="11"/>
      <c r="BJ1422" s="11"/>
      <c r="BK1422" s="11"/>
      <c r="BL1422" s="11"/>
    </row>
    <row r="1423" spans="2:64" ht="18" customHeight="1">
      <c r="B1423" s="48" t="e">
        <f>VLOOKUP(A1404,#REF!,276,FALSE)</f>
        <v>#REF!</v>
      </c>
      <c r="C1423" s="48" t="e">
        <f>VLOOKUP(A1404,#REF!,278,FALSE)</f>
        <v>#REF!</v>
      </c>
      <c r="D1423" s="48" t="e">
        <f>VLOOKUP(A1404,#REF!,280,FALSE)</f>
        <v>#REF!</v>
      </c>
      <c r="E1423" s="48" t="e">
        <f>VLOOKUP(A1404,#REF!,282,FALSE)</f>
        <v>#REF!</v>
      </c>
      <c r="F1423" s="48" t="e">
        <f>VLOOKUP(A1404,#REF!,284,FALSE)</f>
        <v>#REF!</v>
      </c>
      <c r="G1423" s="48" t="e">
        <f>VLOOKUP(A1404,#REF!,286,FALSE)</f>
        <v>#REF!</v>
      </c>
      <c r="H1423" s="48" t="e">
        <f>VLOOKUP(A1404,#REF!,288,FALSE)</f>
        <v>#REF!</v>
      </c>
      <c r="I1423" s="48" t="e">
        <f>VLOOKUP(A1404,#REF!,290,FALSE)</f>
        <v>#REF!</v>
      </c>
      <c r="J1423" s="48" t="e">
        <f>VLOOKUP(A1404,#REF!,292,FALSE)</f>
        <v>#REF!</v>
      </c>
      <c r="K1423" s="48" t="e">
        <f>VLOOKUP(A1404,#REF!,294,FALSE)</f>
        <v>#REF!</v>
      </c>
      <c r="L1423" s="48" t="e">
        <f>VLOOKUP(A1404,#REF!,296,FALSE)</f>
        <v>#REF!</v>
      </c>
      <c r="M1423" s="48" t="e">
        <f>VLOOKUP(A1404,#REF!,298,FALSE)</f>
        <v>#REF!</v>
      </c>
      <c r="N1423" s="48" t="e">
        <f>VLOOKUP(A1404,#REF!,300,FALSE)</f>
        <v>#REF!</v>
      </c>
      <c r="O1423" s="48" t="e">
        <f>VLOOKUP(A1404,#REF!,302,FALSE)</f>
        <v>#REF!</v>
      </c>
      <c r="P1423" s="48" t="e">
        <f>VLOOKUP(A1404,#REF!,304,FALSE)</f>
        <v>#REF!</v>
      </c>
      <c r="Q1423" s="48" t="e">
        <f>VLOOKUP(A1404,#REF!,306,FALSE)</f>
        <v>#REF!</v>
      </c>
      <c r="R1423" s="48" t="e">
        <f>VLOOKUP(A1404,#REF!,308,FALSE)</f>
        <v>#REF!</v>
      </c>
      <c r="S1423" s="48" t="e">
        <f>VLOOKUP(A1404,#REF!,310,FALSE)</f>
        <v>#REF!</v>
      </c>
      <c r="T1423" s="48" t="e">
        <f>VLOOKUP(A1404,#REF!,312,FALSE)</f>
        <v>#REF!</v>
      </c>
      <c r="U1423" s="48" t="e">
        <f>VLOOKUP(A1404,#REF!,314,FALSE)</f>
        <v>#REF!</v>
      </c>
      <c r="V1423" s="48" t="e">
        <f>VLOOKUP(A1404,#REF!,316,FALSE)</f>
        <v>#REF!</v>
      </c>
      <c r="W1423" s="48" t="e">
        <f>VLOOKUP(A1404,#REF!,318,FALSE)</f>
        <v>#REF!</v>
      </c>
      <c r="X1423" s="48" t="e">
        <f>VLOOKUP(A1404,#REF!,320,FALSE)</f>
        <v>#REF!</v>
      </c>
      <c r="Y1423" s="48" t="e">
        <f>VLOOKUP(A1404,#REF!,322,FALSE)</f>
        <v>#REF!</v>
      </c>
      <c r="Z1423" s="48" t="e">
        <f>VLOOKUP(A1404,#REF!,324,FALSE)</f>
        <v>#REF!</v>
      </c>
      <c r="AA1423" s="48" t="e">
        <f>VLOOKUP(A1404,#REF!,326,FALSE)</f>
        <v>#REF!</v>
      </c>
      <c r="AB1423" s="48" t="e">
        <f>VLOOKUP(A1404,#REF!,328,FALSE)</f>
        <v>#REF!</v>
      </c>
      <c r="AC1423" s="48" t="e">
        <f>VLOOKUP(A1404,#REF!,330,FALSE)</f>
        <v>#REF!</v>
      </c>
      <c r="AD1423" s="48" t="e">
        <f>VLOOKUP(A1404,#REF!,332,FALSE)</f>
        <v>#REF!</v>
      </c>
      <c r="AE1423" s="48" t="e">
        <f>VLOOKUP(A1404,#REF!,334,FALSE)</f>
        <v>#REF!</v>
      </c>
      <c r="AF1423" s="48" t="e">
        <f>VLOOKUP(A1404,#REF!,336,FALSE)</f>
        <v>#REF!</v>
      </c>
      <c r="AG1423" s="33"/>
    </row>
    <row r="1424" spans="2:64" s="113" customFormat="1" ht="18" customHeight="1">
      <c r="B1424" s="48" t="e">
        <f>VLOOKUP(A1404,#REF!,53,FALSE)</f>
        <v>#REF!</v>
      </c>
      <c r="C1424" s="48" t="e">
        <f>VLOOKUP(A1404,#REF!,54,FALSE)</f>
        <v>#REF!</v>
      </c>
      <c r="D1424" s="48" t="e">
        <f>VLOOKUP(A1404,#REF!,55,FALSE)</f>
        <v>#REF!</v>
      </c>
      <c r="E1424" s="48" t="e">
        <f>VLOOKUP(A1404,#REF!,56,FALSE)</f>
        <v>#REF!</v>
      </c>
      <c r="F1424" s="48" t="e">
        <f>VLOOKUP(A1404,#REF!,57,FALSE)</f>
        <v>#REF!</v>
      </c>
      <c r="G1424" s="48" t="e">
        <f>VLOOKUP(A1404,#REF!,58,FALSE)</f>
        <v>#REF!</v>
      </c>
      <c r="H1424" s="48" t="e">
        <f>VLOOKUP(A1404,#REF!,59,FALSE)</f>
        <v>#REF!</v>
      </c>
      <c r="I1424" s="48" t="e">
        <f>VLOOKUP(A1404,#REF!,60,FALSE)</f>
        <v>#REF!</v>
      </c>
      <c r="J1424" s="48" t="e">
        <f>VLOOKUP(A1404,#REF!,61,FALSE)</f>
        <v>#REF!</v>
      </c>
      <c r="K1424" s="48" t="e">
        <f>VLOOKUP(A1404,#REF!,62,FALSE)</f>
        <v>#REF!</v>
      </c>
      <c r="L1424" s="48" t="e">
        <f>VLOOKUP(A1404,#REF!,63,FALSE)</f>
        <v>#REF!</v>
      </c>
      <c r="M1424" s="48" t="e">
        <f>VLOOKUP(A1404,#REF!,64,FALSE)</f>
        <v>#REF!</v>
      </c>
      <c r="N1424" s="48" t="e">
        <f>VLOOKUP(A1404,#REF!,65,FALSE)</f>
        <v>#REF!</v>
      </c>
      <c r="O1424" s="48" t="e">
        <f>VLOOKUP(A1404,#REF!,66,FALSE)</f>
        <v>#REF!</v>
      </c>
      <c r="P1424" s="48" t="e">
        <f>VLOOKUP(A1404,#REF!,67,FALSE)</f>
        <v>#REF!</v>
      </c>
      <c r="Q1424" s="48" t="e">
        <f>VLOOKUP(A1404,#REF!,68,FALSE)</f>
        <v>#REF!</v>
      </c>
      <c r="R1424" s="48" t="e">
        <f>VLOOKUP(A1404,#REF!,69,FALSE)</f>
        <v>#REF!</v>
      </c>
      <c r="S1424" s="48" t="e">
        <f>VLOOKUP(A1404,#REF!,70,FALSE)</f>
        <v>#REF!</v>
      </c>
      <c r="T1424" s="48" t="e">
        <f>VLOOKUP(A1404,#REF!,71,FALSE)</f>
        <v>#REF!</v>
      </c>
      <c r="U1424" s="48" t="e">
        <f>VLOOKUP(A1404,#REF!,72,FALSE)</f>
        <v>#REF!</v>
      </c>
      <c r="V1424" s="48" t="e">
        <f>VLOOKUP(A1404,#REF!,73,FALSE)</f>
        <v>#REF!</v>
      </c>
      <c r="W1424" s="48" t="e">
        <f>VLOOKUP(A1404,#REF!,74,FALSE)</f>
        <v>#REF!</v>
      </c>
      <c r="X1424" s="48" t="e">
        <f>VLOOKUP(A1404,#REF!,75,FALSE)</f>
        <v>#REF!</v>
      </c>
      <c r="Y1424" s="48" t="e">
        <f>VLOOKUP(A1404,#REF!,76,FALSE)</f>
        <v>#REF!</v>
      </c>
      <c r="Z1424" s="48" t="e">
        <f>VLOOKUP(A1404,#REF!,77,FALSE)</f>
        <v>#REF!</v>
      </c>
      <c r="AA1424" s="48" t="e">
        <f>VLOOKUP(A1404,#REF!,78,FALSE)</f>
        <v>#REF!</v>
      </c>
      <c r="AB1424" s="48" t="e">
        <f>VLOOKUP(A1404,#REF!,79,FALSE)</f>
        <v>#REF!</v>
      </c>
      <c r="AC1424" s="48" t="e">
        <f>VLOOKUP(A1404,#REF!,80,FALSE)</f>
        <v>#REF!</v>
      </c>
      <c r="AD1424" s="48" t="e">
        <f>VLOOKUP(A1404,#REF!,81,FALSE)</f>
        <v>#REF!</v>
      </c>
      <c r="AE1424" s="48" t="e">
        <f>VLOOKUP(A1404,#REF!,82,FALSE)</f>
        <v>#REF!</v>
      </c>
      <c r="AF1424" s="48" t="e">
        <f>VLOOKUP(A1404,#REF!,83,FALSE)</f>
        <v>#REF!</v>
      </c>
      <c r="AG1424" s="114"/>
      <c r="AH1424" s="114"/>
      <c r="AI1424" s="114"/>
      <c r="AJ1424" s="114"/>
      <c r="AK1424" s="114"/>
      <c r="AL1424" s="114"/>
      <c r="AM1424" s="114"/>
      <c r="AN1424" s="114"/>
      <c r="AO1424" s="114"/>
      <c r="AP1424" s="114"/>
      <c r="AQ1424" s="114"/>
      <c r="AR1424" s="114"/>
      <c r="AS1424" s="114"/>
      <c r="AT1424" s="114"/>
      <c r="AU1424" s="114"/>
      <c r="AV1424" s="114"/>
      <c r="AW1424" s="114"/>
      <c r="AX1424" s="114"/>
      <c r="AY1424" s="114"/>
      <c r="AZ1424" s="114"/>
      <c r="BA1424" s="114"/>
      <c r="BB1424" s="114"/>
      <c r="BC1424" s="114"/>
      <c r="BD1424" s="114"/>
      <c r="BE1424" s="114"/>
      <c r="BF1424" s="114"/>
      <c r="BG1424" s="114"/>
      <c r="BH1424" s="114"/>
      <c r="BI1424" s="114"/>
      <c r="BJ1424" s="114"/>
      <c r="BK1424" s="114"/>
      <c r="BL1424" s="114"/>
    </row>
    <row r="1425" spans="1:64" ht="18" customHeight="1">
      <c r="B1425" s="48" t="e">
        <f>VLOOKUP(A1404,#REF!,277,FALSE)</f>
        <v>#REF!</v>
      </c>
      <c r="C1425" s="48" t="e">
        <f>VLOOKUP(A1404,#REF!,279,FALSE)</f>
        <v>#REF!</v>
      </c>
      <c r="D1425" s="48" t="e">
        <f>VLOOKUP(A1404,#REF!,281,FALSE)</f>
        <v>#REF!</v>
      </c>
      <c r="E1425" s="48" t="e">
        <f>VLOOKUP(A1404,#REF!,283,FALSE)</f>
        <v>#REF!</v>
      </c>
      <c r="F1425" s="48" t="e">
        <f>VLOOKUP(A1404,#REF!,285,FALSE)</f>
        <v>#REF!</v>
      </c>
      <c r="G1425" s="48" t="e">
        <f>VLOOKUP(A1404,#REF!,287,FALSE)</f>
        <v>#REF!</v>
      </c>
      <c r="H1425" s="48" t="e">
        <f>VLOOKUP(A1404,#REF!,289,FALSE)</f>
        <v>#REF!</v>
      </c>
      <c r="I1425" s="48" t="e">
        <f>VLOOKUP(A1404,#REF!,291,FALSE)</f>
        <v>#REF!</v>
      </c>
      <c r="J1425" s="48" t="e">
        <f>VLOOKUP(A1404,#REF!,293,FALSE)</f>
        <v>#REF!</v>
      </c>
      <c r="K1425" s="48" t="e">
        <f>VLOOKUP(A1404,#REF!,295,FALSE)</f>
        <v>#REF!</v>
      </c>
      <c r="L1425" s="48" t="e">
        <f>VLOOKUP(A1404,#REF!,297,FALSE)</f>
        <v>#REF!</v>
      </c>
      <c r="M1425" s="48" t="e">
        <f>VLOOKUP(A1404,#REF!,299,FALSE)</f>
        <v>#REF!</v>
      </c>
      <c r="N1425" s="48" t="e">
        <f>VLOOKUP(A1404,#REF!,301,FALSE)</f>
        <v>#REF!</v>
      </c>
      <c r="O1425" s="48" t="e">
        <f>VLOOKUP(A1404,#REF!,303,FALSE)</f>
        <v>#REF!</v>
      </c>
      <c r="P1425" s="48" t="e">
        <f>VLOOKUP(A1404,#REF!,305,FALSE)</f>
        <v>#REF!</v>
      </c>
      <c r="Q1425" s="48" t="e">
        <f>VLOOKUP(A1404,#REF!,307,FALSE)</f>
        <v>#REF!</v>
      </c>
      <c r="R1425" s="48" t="e">
        <f>VLOOKUP(A1404,#REF!,309,FALSE)</f>
        <v>#REF!</v>
      </c>
      <c r="S1425" s="48" t="e">
        <f>VLOOKUP(A1404,#REF!,311,FALSE)</f>
        <v>#REF!</v>
      </c>
      <c r="T1425" s="48" t="e">
        <f>VLOOKUP(A1404,#REF!,313,FALSE)</f>
        <v>#REF!</v>
      </c>
      <c r="U1425" s="48" t="e">
        <f>VLOOKUP(A1404,#REF!,315,FALSE)</f>
        <v>#REF!</v>
      </c>
      <c r="V1425" s="48" t="e">
        <f>VLOOKUP(A1404,#REF!,317,FALSE)</f>
        <v>#REF!</v>
      </c>
      <c r="W1425" s="48" t="e">
        <f>VLOOKUP(A1404,#REF!,319,FALSE)</f>
        <v>#REF!</v>
      </c>
      <c r="X1425" s="48" t="e">
        <f>VLOOKUP(A1404,#REF!,321,FALSE)</f>
        <v>#REF!</v>
      </c>
      <c r="Y1425" s="48" t="e">
        <f>VLOOKUP(A1404,#REF!,323,FALSE)</f>
        <v>#REF!</v>
      </c>
      <c r="Z1425" s="48" t="e">
        <f>VLOOKUP(A1404,#REF!,325,FALSE)</f>
        <v>#REF!</v>
      </c>
      <c r="AA1425" s="48" t="e">
        <f>VLOOKUP(A1404,#REF!,327,FALSE)</f>
        <v>#REF!</v>
      </c>
      <c r="AB1425" s="48" t="e">
        <f>VLOOKUP(A1404,#REF!,329,FALSE)</f>
        <v>#REF!</v>
      </c>
      <c r="AC1425" s="48" t="e">
        <f>VLOOKUP(A1404,#REF!,331,FALSE)</f>
        <v>#REF!</v>
      </c>
      <c r="AD1425" s="48" t="e">
        <f>VLOOKUP(A1404,#REF!,333,FALSE)</f>
        <v>#REF!</v>
      </c>
      <c r="AE1425" s="48" t="e">
        <f>VLOOKUP(A1404,#REF!,335,FALSE)</f>
        <v>#REF!</v>
      </c>
      <c r="AF1425" s="48" t="e">
        <f>VLOOKUP(A1404,#REF!,337,FALSE)</f>
        <v>#REF!</v>
      </c>
      <c r="AG1425" s="33"/>
    </row>
    <row r="1426" spans="1:64" s="140" customFormat="1" ht="18" customHeight="1">
      <c r="B1426" s="980"/>
      <c r="C1426" s="980"/>
      <c r="D1426" s="980"/>
      <c r="E1426" s="980"/>
      <c r="F1426" s="980"/>
      <c r="G1426" s="980"/>
      <c r="H1426" s="980"/>
      <c r="I1426" s="980"/>
      <c r="J1426" s="980"/>
      <c r="K1426" s="980"/>
      <c r="L1426" s="980"/>
      <c r="M1426" s="980"/>
      <c r="N1426" s="980"/>
      <c r="O1426" s="980"/>
      <c r="P1426" s="980"/>
      <c r="Q1426" s="980"/>
      <c r="R1426" s="980"/>
      <c r="S1426" s="980"/>
      <c r="T1426" s="980"/>
      <c r="U1426" s="980"/>
      <c r="V1426" s="980"/>
      <c r="W1426" s="980"/>
      <c r="X1426" s="980"/>
      <c r="Y1426" s="980"/>
      <c r="Z1426" s="980"/>
      <c r="AA1426" s="980"/>
      <c r="AB1426" s="980"/>
      <c r="AC1426" s="980"/>
      <c r="AD1426" s="980"/>
      <c r="AE1426" s="980"/>
      <c r="AF1426" s="980"/>
      <c r="AG1426" s="33"/>
      <c r="AH1426" s="33"/>
      <c r="AI1426" s="33"/>
      <c r="AJ1426" s="33"/>
      <c r="AK1426" s="33"/>
      <c r="AL1426" s="33"/>
      <c r="AM1426" s="33"/>
      <c r="AN1426" s="33"/>
      <c r="AO1426" s="33"/>
      <c r="AP1426" s="33"/>
      <c r="AQ1426" s="33"/>
      <c r="AR1426" s="33"/>
      <c r="AS1426" s="33"/>
      <c r="AT1426" s="33"/>
      <c r="AU1426" s="33"/>
      <c r="AV1426" s="33"/>
      <c r="AW1426" s="33"/>
      <c r="AX1426" s="33"/>
      <c r="AY1426" s="33"/>
      <c r="AZ1426" s="33"/>
      <c r="BA1426" s="33"/>
      <c r="BB1426" s="33"/>
      <c r="BC1426" s="33"/>
      <c r="BD1426" s="33"/>
      <c r="BE1426" s="33"/>
      <c r="BF1426" s="33"/>
      <c r="BG1426" s="33"/>
      <c r="BH1426" s="33"/>
      <c r="BI1426" s="33"/>
      <c r="BJ1426" s="33"/>
      <c r="BK1426" s="33"/>
      <c r="BL1426" s="33"/>
    </row>
    <row r="1427" spans="1:64" ht="18" customHeight="1">
      <c r="B1427" s="880" t="s">
        <v>826</v>
      </c>
      <c r="C1427" s="880"/>
      <c r="D1427" s="880"/>
      <c r="E1427" s="880"/>
      <c r="F1427" s="880"/>
      <c r="G1427" s="880"/>
      <c r="H1427" s="880"/>
      <c r="I1427" s="880"/>
      <c r="J1427" s="880"/>
      <c r="K1427" s="880"/>
      <c r="L1427" s="880"/>
      <c r="M1427" s="880"/>
      <c r="N1427" s="880"/>
      <c r="O1427" s="880"/>
      <c r="P1427" s="880"/>
      <c r="Q1427" s="880"/>
      <c r="R1427" s="880"/>
      <c r="S1427" s="880"/>
      <c r="T1427" s="880"/>
      <c r="U1427" s="880"/>
      <c r="V1427" s="880"/>
      <c r="W1427" s="880"/>
      <c r="X1427" s="880"/>
      <c r="Y1427" s="880"/>
      <c r="Z1427" s="880"/>
      <c r="AA1427" s="880"/>
      <c r="AB1427" s="880"/>
      <c r="AC1427" s="880"/>
      <c r="AD1427" s="880"/>
      <c r="AE1427" s="880"/>
      <c r="AF1427" s="880"/>
      <c r="AG1427" s="33"/>
    </row>
    <row r="1428" spans="1:64" ht="18" customHeight="1">
      <c r="B1428" s="15" t="s">
        <v>80</v>
      </c>
      <c r="C1428" s="16"/>
      <c r="D1428" s="16"/>
      <c r="E1428" s="16"/>
      <c r="F1428" s="16"/>
      <c r="G1428" s="216"/>
      <c r="H1428" s="201"/>
      <c r="I1428" s="201"/>
      <c r="J1428" s="201"/>
      <c r="K1428" s="202"/>
      <c r="L1428" s="201"/>
      <c r="M1428" s="201"/>
      <c r="N1428" s="201"/>
      <c r="O1428" s="270"/>
      <c r="P1428" s="270"/>
      <c r="Q1428" s="201"/>
      <c r="R1428" s="201"/>
      <c r="S1428" s="201"/>
      <c r="T1428" s="201"/>
      <c r="U1428" s="201"/>
      <c r="V1428" s="201"/>
      <c r="W1428" s="270"/>
      <c r="X1428" s="984" t="str">
        <f>X1403</f>
        <v>វិច្ឆិកា ឆ្នាំ ២០២៣</v>
      </c>
      <c r="Y1428" s="985"/>
      <c r="Z1428" s="985"/>
      <c r="AA1428" s="985"/>
      <c r="AB1428" s="985"/>
      <c r="AC1428" s="985"/>
      <c r="AD1428" s="985"/>
      <c r="AE1428" s="985"/>
      <c r="AF1428" s="986"/>
      <c r="AG1428" s="33"/>
    </row>
    <row r="1429" spans="1:64" ht="18" customHeight="1">
      <c r="A1429" s="140" t="e">
        <f>#REF!</f>
        <v>#REF!</v>
      </c>
      <c r="B1429" s="20" t="s">
        <v>176</v>
      </c>
      <c r="C1429" s="3"/>
      <c r="D1429" s="3"/>
      <c r="E1429" s="3"/>
      <c r="F1429" s="3"/>
      <c r="G1429" s="217"/>
      <c r="H1429" s="271"/>
      <c r="I1429" s="217"/>
      <c r="J1429" s="271"/>
      <c r="K1429" s="991" t="e">
        <f>VLOOKUP(A1429,'Payroll master 总表'!B:AY,3,FALSE)</f>
        <v>#REF!</v>
      </c>
      <c r="L1429" s="992"/>
      <c r="M1429" s="992"/>
      <c r="N1429" s="993"/>
      <c r="O1429" s="272" t="s">
        <v>183</v>
      </c>
      <c r="P1429" s="273"/>
      <c r="Q1429" s="203"/>
      <c r="R1429" s="203"/>
      <c r="S1429" s="203"/>
      <c r="T1429" s="994" t="e">
        <f>#REF!</f>
        <v>#REF!</v>
      </c>
      <c r="U1429" s="994"/>
      <c r="V1429" s="217"/>
      <c r="W1429" s="274"/>
      <c r="X1429" s="275" t="s">
        <v>279</v>
      </c>
      <c r="Y1429" s="203"/>
      <c r="Z1429" s="203"/>
      <c r="AA1429" s="203"/>
      <c r="AB1429" s="227"/>
      <c r="AC1429" s="75"/>
      <c r="AD1429" s="139" t="e">
        <f>VLOOKUP(A1429,'Payroll master 总表'!B:AY,39,FALSE)</f>
        <v>#REF!</v>
      </c>
      <c r="AE1429" s="23" t="s">
        <v>82</v>
      </c>
      <c r="AF1429" s="244"/>
      <c r="AG1429" s="33"/>
    </row>
    <row r="1430" spans="1:64" ht="18" customHeight="1">
      <c r="B1430" s="55" t="s">
        <v>177</v>
      </c>
      <c r="C1430" s="28"/>
      <c r="D1430" s="28"/>
      <c r="E1430" s="28"/>
      <c r="F1430" s="21"/>
      <c r="G1430" s="206"/>
      <c r="H1430" s="206"/>
      <c r="I1430" s="206"/>
      <c r="J1430" s="206"/>
      <c r="K1430" s="995" t="e">
        <f>VLOOKUP(A1429,'Payroll master 总表'!B:AY,1,FALSE)</f>
        <v>#REF!</v>
      </c>
      <c r="L1430" s="996"/>
      <c r="M1430" s="206"/>
      <c r="N1430" s="208"/>
      <c r="O1430" s="276" t="s">
        <v>184</v>
      </c>
      <c r="P1430" s="273"/>
      <c r="Q1430" s="218"/>
      <c r="R1430" s="218"/>
      <c r="S1430" s="218"/>
      <c r="U1430" s="222" t="e">
        <f>VLOOKUP(A1429,'Payroll master 总表'!B:AY,15,FALSE)</f>
        <v>#REF!</v>
      </c>
      <c r="V1430" s="222"/>
      <c r="W1430" s="208"/>
      <c r="X1430" s="278" t="s">
        <v>187</v>
      </c>
      <c r="Y1430" s="218"/>
      <c r="Z1430" s="218"/>
      <c r="AA1430" s="218"/>
      <c r="AB1430" s="209"/>
      <c r="AC1430" s="26"/>
      <c r="AD1430" s="139" t="e">
        <f>VLOOKUP(A1429,'Payroll master 总表'!B:AY,35,FALSE)</f>
        <v>#REF!</v>
      </c>
      <c r="AE1430" s="23" t="s">
        <v>82</v>
      </c>
      <c r="AF1430" s="103"/>
      <c r="AG1430" s="33"/>
    </row>
    <row r="1431" spans="1:64" ht="18" customHeight="1">
      <c r="B1431" s="24" t="s">
        <v>178</v>
      </c>
      <c r="C1431" s="22"/>
      <c r="D1431" s="25"/>
      <c r="E1431" s="21"/>
      <c r="F1431" s="21"/>
      <c r="G1431" s="206"/>
      <c r="H1431" s="206"/>
      <c r="I1431" s="206"/>
      <c r="J1431" s="206"/>
      <c r="K1431" s="995" t="e">
        <f>VLOOKUP(A1429,'Payroll master 总表'!B:AY,5,FALSE)</f>
        <v>#REF!</v>
      </c>
      <c r="L1431" s="996"/>
      <c r="M1431" s="206"/>
      <c r="N1431" s="208"/>
      <c r="O1431" s="205" t="s">
        <v>198</v>
      </c>
      <c r="P1431" s="273"/>
      <c r="Q1431" s="218"/>
      <c r="R1431" s="218"/>
      <c r="S1431" s="218"/>
      <c r="T1431" s="206"/>
      <c r="U1431" s="997" t="e">
        <f>VLOOKUP(A1429,'Payroll master 总表'!B:AY,8,FALSE)</f>
        <v>#REF!</v>
      </c>
      <c r="V1431" s="997"/>
      <c r="W1431" s="998"/>
      <c r="X1431" s="278" t="s">
        <v>185</v>
      </c>
      <c r="Y1431" s="218"/>
      <c r="Z1431" s="218"/>
      <c r="AA1431" s="218"/>
      <c r="AB1431" s="209"/>
      <c r="AC1431" s="26"/>
      <c r="AD1431" s="139" t="e">
        <f>VLOOKUP(A1429,'Payroll master 总表'!B:AY,34,FALSE)</f>
        <v>#REF!</v>
      </c>
      <c r="AE1431" s="23" t="s">
        <v>82</v>
      </c>
      <c r="AF1431" s="103"/>
      <c r="AG1431" s="33"/>
    </row>
    <row r="1432" spans="1:64" ht="18" customHeight="1">
      <c r="B1432" s="58"/>
      <c r="C1432" s="28"/>
      <c r="D1432" s="28"/>
      <c r="E1432" s="28"/>
      <c r="F1432" s="28"/>
      <c r="G1432" s="206"/>
      <c r="H1432" s="206"/>
      <c r="I1432" s="206"/>
      <c r="J1432" s="206"/>
      <c r="K1432" s="280"/>
      <c r="L1432" s="281" t="s">
        <v>76</v>
      </c>
      <c r="M1432" s="206"/>
      <c r="N1432" s="208"/>
      <c r="O1432" s="278" t="s">
        <v>199</v>
      </c>
      <c r="P1432" s="273"/>
      <c r="Q1432" s="218"/>
      <c r="R1432" s="218"/>
      <c r="S1432" s="218"/>
      <c r="T1432" s="218"/>
      <c r="U1432" s="218"/>
      <c r="V1432" s="218"/>
      <c r="W1432" s="230"/>
      <c r="X1432" s="278" t="s">
        <v>753</v>
      </c>
      <c r="Y1432" s="218"/>
      <c r="Z1432" s="218"/>
      <c r="AA1432" s="218"/>
      <c r="AB1432" s="209"/>
      <c r="AC1432" s="26"/>
      <c r="AD1432" s="139" t="e">
        <f>VLOOKUP(A1429,'Payroll master 总表'!B:AY,33,FALSE)</f>
        <v>#REF!</v>
      </c>
      <c r="AE1432" s="23" t="s">
        <v>82</v>
      </c>
      <c r="AF1432" s="103"/>
      <c r="AG1432" s="33"/>
    </row>
    <row r="1433" spans="1:64" ht="18" customHeight="1">
      <c r="B1433" s="54" t="s">
        <v>196</v>
      </c>
      <c r="C1433" s="28"/>
      <c r="D1433" s="28"/>
      <c r="E1433" s="28"/>
      <c r="F1433" s="28"/>
      <c r="G1433" s="206"/>
      <c r="H1433" s="206"/>
      <c r="I1433" s="206"/>
      <c r="J1433" s="206"/>
      <c r="K1433" s="280"/>
      <c r="L1433" s="282" t="e">
        <f>VLOOKUP(A1429,'Payroll master 总表'!B:AY,18,FALSE)</f>
        <v>#REF!</v>
      </c>
      <c r="M1433" s="206"/>
      <c r="N1433" s="208"/>
      <c r="O1433" s="283"/>
      <c r="P1433" s="273"/>
      <c r="Q1433" s="223"/>
      <c r="R1433" s="987" t="e">
        <f>U1430/26*L1433</f>
        <v>#REF!</v>
      </c>
      <c r="S1433" s="987"/>
      <c r="T1433" s="284" t="s">
        <v>82</v>
      </c>
      <c r="U1433" s="223"/>
      <c r="V1433" s="223"/>
      <c r="W1433" s="285"/>
      <c r="X1433" s="278" t="s">
        <v>186</v>
      </c>
      <c r="Y1433" s="218"/>
      <c r="Z1433" s="218"/>
      <c r="AA1433" s="218"/>
      <c r="AB1433" s="209"/>
      <c r="AC1433" s="26"/>
      <c r="AD1433" s="139" t="e">
        <f>VLOOKUP(A1429,'Payroll master 总表'!B:AY,37,FALSE)+'Payroll master 总表'!AM65</f>
        <v>#REF!</v>
      </c>
      <c r="AE1433" s="23" t="s">
        <v>82</v>
      </c>
      <c r="AF1433" s="103"/>
      <c r="AG1433" s="33"/>
    </row>
    <row r="1434" spans="1:64" ht="18" customHeight="1">
      <c r="B1434" s="27" t="s">
        <v>528</v>
      </c>
      <c r="C1434" s="28"/>
      <c r="D1434" s="28"/>
      <c r="E1434" s="28"/>
      <c r="F1434" s="28"/>
      <c r="G1434" s="206"/>
      <c r="H1434" s="206"/>
      <c r="I1434" s="206"/>
      <c r="J1434" s="206"/>
      <c r="K1434" s="280"/>
      <c r="L1434" s="282" t="e">
        <f>VLOOKUP(A1429,'Payroll master 总表'!B:AY,21,FALSE)</f>
        <v>#REF!</v>
      </c>
      <c r="M1434" s="206"/>
      <c r="N1434" s="208"/>
      <c r="O1434" s="283"/>
      <c r="P1434" s="273"/>
      <c r="Q1434" s="223"/>
      <c r="R1434" s="987" t="e">
        <f>VLOOKUP(A1429,'Payroll master 总表'!B:AY,29,FALSE)</f>
        <v>#REF!</v>
      </c>
      <c r="S1434" s="987"/>
      <c r="T1434" s="284" t="s">
        <v>82</v>
      </c>
      <c r="U1434" s="223"/>
      <c r="V1434" s="223"/>
      <c r="W1434" s="285"/>
      <c r="X1434" s="278" t="s">
        <v>455</v>
      </c>
      <c r="Y1434" s="218"/>
      <c r="Z1434" s="218"/>
      <c r="AA1434" s="218"/>
      <c r="AB1434" s="209"/>
      <c r="AC1434" s="26"/>
      <c r="AD1434" s="139" t="e">
        <f>VLOOKUP(A1429,'Payroll master 总表'!B:AY,32,FALSE)</f>
        <v>#REF!</v>
      </c>
      <c r="AE1434" s="23" t="s">
        <v>82</v>
      </c>
      <c r="AF1434" s="103"/>
      <c r="AG1434" s="33"/>
    </row>
    <row r="1435" spans="1:64" ht="18" customHeight="1">
      <c r="B1435" s="58" t="s">
        <v>534</v>
      </c>
      <c r="C1435" s="28"/>
      <c r="D1435" s="28"/>
      <c r="E1435" s="28"/>
      <c r="F1435" s="28"/>
      <c r="G1435" s="206"/>
      <c r="H1435" s="206"/>
      <c r="I1435" s="206"/>
      <c r="J1435" s="206"/>
      <c r="K1435" s="280"/>
      <c r="L1435" s="282" t="e">
        <f>VLOOKUP(A1429,'Payroll master 总表'!B:AY,20,FALSE)</f>
        <v>#REF!</v>
      </c>
      <c r="M1435" s="206"/>
      <c r="N1435" s="208"/>
      <c r="O1435" s="283"/>
      <c r="P1435" s="273"/>
      <c r="Q1435" s="223"/>
      <c r="R1435" s="987" t="e">
        <f>VLOOKUP(A1429,'Payroll master 总表'!B:AY,27,FALSE)</f>
        <v>#REF!</v>
      </c>
      <c r="S1435" s="987"/>
      <c r="T1435" s="284" t="s">
        <v>82</v>
      </c>
      <c r="U1435" s="223"/>
      <c r="V1435" s="223"/>
      <c r="W1435" s="285"/>
      <c r="X1435" s="278" t="s">
        <v>189</v>
      </c>
      <c r="Y1435" s="218"/>
      <c r="Z1435" s="218"/>
      <c r="AA1435" s="218"/>
      <c r="AB1435" s="209"/>
      <c r="AC1435" s="26"/>
      <c r="AD1435" s="139" t="e">
        <f>VLOOKUP(A1429,'Payroll master 总表'!B:AY,31,FALSE)</f>
        <v>#REF!</v>
      </c>
      <c r="AE1435" s="23" t="s">
        <v>82</v>
      </c>
      <c r="AF1435" s="103"/>
      <c r="AG1435" s="33"/>
    </row>
    <row r="1436" spans="1:64" ht="18" customHeight="1">
      <c r="B1436" s="58" t="s">
        <v>195</v>
      </c>
      <c r="C1436" s="28"/>
      <c r="D1436" s="28"/>
      <c r="E1436" s="28"/>
      <c r="F1436" s="28"/>
      <c r="G1436" s="206"/>
      <c r="H1436" s="206"/>
      <c r="I1436" s="206"/>
      <c r="J1436" s="206"/>
      <c r="K1436" s="280"/>
      <c r="L1436" s="282" t="e">
        <f>VLOOKUP(A1429,'Payroll master 总表'!B:AY,17,FALSE)</f>
        <v>#REF!</v>
      </c>
      <c r="M1436" s="206"/>
      <c r="N1436" s="208"/>
      <c r="O1436" s="283"/>
      <c r="P1436" s="273"/>
      <c r="Q1436" s="223"/>
      <c r="R1436" s="987" t="e">
        <f>U1430/26*L1436</f>
        <v>#REF!</v>
      </c>
      <c r="S1436" s="987"/>
      <c r="T1436" s="284" t="s">
        <v>82</v>
      </c>
      <c r="U1436" s="223"/>
      <c r="V1436" s="223"/>
      <c r="W1436" s="285"/>
      <c r="X1436" s="278" t="s">
        <v>188</v>
      </c>
      <c r="Y1436" s="218"/>
      <c r="Z1436" s="218"/>
      <c r="AA1436" s="218"/>
      <c r="AB1436" s="209"/>
      <c r="AC1436" s="26"/>
      <c r="AD1436" s="139" t="e">
        <f>VLOOKUP(A1429,'Payroll master 总表'!B:AY,36,FALSE)</f>
        <v>#REF!</v>
      </c>
      <c r="AE1436" s="23" t="s">
        <v>82</v>
      </c>
      <c r="AF1436" s="103"/>
      <c r="AG1436" s="33"/>
    </row>
    <row r="1437" spans="1:64" ht="18" customHeight="1">
      <c r="B1437" s="27" t="s">
        <v>179</v>
      </c>
      <c r="C1437" s="28"/>
      <c r="D1437" s="28"/>
      <c r="E1437" s="28"/>
      <c r="F1437" s="28"/>
      <c r="G1437" s="218"/>
      <c r="H1437" s="218"/>
      <c r="I1437" s="218"/>
      <c r="J1437" s="206"/>
      <c r="K1437" s="280"/>
      <c r="L1437" s="286"/>
      <c r="M1437" s="206"/>
      <c r="N1437" s="208"/>
      <c r="O1437" s="283"/>
      <c r="P1437" s="273"/>
      <c r="Q1437" s="223"/>
      <c r="R1437" s="987" t="e">
        <f>SUM(R1433:S1436)</f>
        <v>#REF!</v>
      </c>
      <c r="S1437" s="987"/>
      <c r="T1437" s="284" t="s">
        <v>82</v>
      </c>
      <c r="U1437" s="223"/>
      <c r="V1437" s="223"/>
      <c r="W1437" s="285"/>
      <c r="X1437" s="278" t="s">
        <v>190</v>
      </c>
      <c r="Y1437" s="218"/>
      <c r="Z1437" s="218"/>
      <c r="AA1437" s="218"/>
      <c r="AB1437" s="209"/>
      <c r="AC1437" s="988" t="e">
        <f>R1437+R1439+R1440+R1441+AD1429+AD1430+AD1431+AD1432+AD1433+AD1434+AD1435+AD1436</f>
        <v>#REF!</v>
      </c>
      <c r="AD1437" s="989"/>
      <c r="AF1437" s="103"/>
      <c r="AG1437" s="33"/>
    </row>
    <row r="1438" spans="1:64" ht="18" customHeight="1">
      <c r="B1438" s="58" t="s">
        <v>197</v>
      </c>
      <c r="C1438" s="28"/>
      <c r="D1438" s="28"/>
      <c r="E1438" s="28"/>
      <c r="F1438" s="28"/>
      <c r="G1438" s="206"/>
      <c r="H1438" s="206"/>
      <c r="I1438" s="206"/>
      <c r="J1438" s="206"/>
      <c r="K1438" s="280"/>
      <c r="L1438" s="287" t="s">
        <v>77</v>
      </c>
      <c r="M1438" s="288"/>
      <c r="N1438" s="211"/>
      <c r="O1438" s="278" t="s">
        <v>199</v>
      </c>
      <c r="P1438" s="210"/>
      <c r="Q1438" s="210"/>
      <c r="R1438" s="210"/>
      <c r="S1438" s="210"/>
      <c r="T1438" s="210"/>
      <c r="U1438" s="210"/>
      <c r="V1438" s="210"/>
      <c r="W1438" s="289"/>
      <c r="X1438" s="278" t="s">
        <v>433</v>
      </c>
      <c r="Y1438" s="218"/>
      <c r="Z1438" s="230"/>
      <c r="AA1438" s="290"/>
      <c r="AB1438" s="228"/>
      <c r="AC1438" s="135" t="e">
        <f>VLOOKUP(A1429,'Payroll master 总表'!B:AY,45,FALSE)</f>
        <v>#REF!</v>
      </c>
      <c r="AE1438" s="61"/>
      <c r="AF1438" s="245"/>
      <c r="AG1438" s="33"/>
    </row>
    <row r="1439" spans="1:64" ht="18" customHeight="1">
      <c r="B1439" s="58" t="s">
        <v>180</v>
      </c>
      <c r="C1439" s="28"/>
      <c r="D1439" s="28"/>
      <c r="E1439" s="28"/>
      <c r="F1439" s="28"/>
      <c r="G1439" s="206"/>
      <c r="H1439" s="206"/>
      <c r="I1439" s="206"/>
      <c r="J1439" s="206"/>
      <c r="K1439" s="280"/>
      <c r="L1439" s="282" t="e">
        <f>VLOOKUP(A1429,'Payroll master 总表'!B:AY,19,FALSE)</f>
        <v>#REF!</v>
      </c>
      <c r="M1439" s="206"/>
      <c r="N1439" s="208"/>
      <c r="O1439" s="283"/>
      <c r="P1439" s="273"/>
      <c r="Q1439" s="224"/>
      <c r="R1439" s="990" t="e">
        <f>VLOOKUP(A1429,'Payroll master 总表'!B:AY,26,FALSE)</f>
        <v>#REF!</v>
      </c>
      <c r="S1439" s="990"/>
      <c r="T1439" s="224" t="s">
        <v>82</v>
      </c>
      <c r="U1439" s="224"/>
      <c r="V1439" s="224"/>
      <c r="W1439" s="228"/>
      <c r="X1439" s="278" t="s">
        <v>861</v>
      </c>
      <c r="Y1439" s="218"/>
      <c r="Z1439" s="230"/>
      <c r="AB1439" s="224"/>
      <c r="AD1439" s="57"/>
      <c r="AE1439" s="999" t="e">
        <f>VLOOKUP(A1429,'Payroll master 总表'!B:AY,42,FALSE)</f>
        <v>#REF!</v>
      </c>
      <c r="AF1439" s="1000"/>
      <c r="AG1439" s="33"/>
    </row>
    <row r="1440" spans="1:64" ht="18" customHeight="1">
      <c r="B1440" s="58" t="s">
        <v>181</v>
      </c>
      <c r="C1440" s="28"/>
      <c r="D1440" s="28"/>
      <c r="E1440" s="28"/>
      <c r="F1440" s="28"/>
      <c r="G1440" s="206"/>
      <c r="H1440" s="206"/>
      <c r="I1440" s="206"/>
      <c r="J1440" s="206"/>
      <c r="K1440" s="280"/>
      <c r="L1440" s="282" t="e">
        <f>VLOOKUP(A1429,'Payroll master 总表'!B:AY,22,FALSE)</f>
        <v>#REF!</v>
      </c>
      <c r="M1440" s="206"/>
      <c r="N1440" s="208"/>
      <c r="O1440" s="283"/>
      <c r="P1440" s="273"/>
      <c r="Q1440" s="224"/>
      <c r="R1440" s="990" t="e">
        <f>VLOOKUP(A1429,'Payroll master 总表'!B:AY,28,FALSE)</f>
        <v>#REF!</v>
      </c>
      <c r="S1440" s="990"/>
      <c r="T1440" s="224" t="s">
        <v>82</v>
      </c>
      <c r="U1440" s="224"/>
      <c r="V1440" s="224"/>
      <c r="W1440" s="228"/>
      <c r="X1440" s="291" t="s">
        <v>244</v>
      </c>
      <c r="Y1440" s="218"/>
      <c r="Z1440" s="218"/>
      <c r="AA1440" s="230"/>
      <c r="AB1440" s="229"/>
      <c r="AC1440" s="76"/>
      <c r="AD1440" s="57" t="e">
        <f>VLOOKUP(A1429,'Payroll master 总表'!B:AY,44,FALSE)</f>
        <v>#REF!</v>
      </c>
      <c r="AE1440" s="541"/>
      <c r="AF1440" s="542"/>
      <c r="AG1440" s="33"/>
    </row>
    <row r="1441" spans="1:64" ht="18" customHeight="1">
      <c r="B1441" s="59" t="s">
        <v>182</v>
      </c>
      <c r="C1441" s="56"/>
      <c r="D1441" s="56"/>
      <c r="E1441" s="56"/>
      <c r="F1441" s="56"/>
      <c r="G1441" s="219"/>
      <c r="H1441" s="219"/>
      <c r="I1441" s="219"/>
      <c r="J1441" s="219"/>
      <c r="K1441" s="292"/>
      <c r="L1441" s="293" t="e">
        <f>VLOOKUP(A1429,'Payroll master 总表'!B:AY,23,FALSE)</f>
        <v>#REF!</v>
      </c>
      <c r="M1441" s="219"/>
      <c r="N1441" s="212"/>
      <c r="O1441" s="294"/>
      <c r="P1441" s="295"/>
      <c r="Q1441" s="225"/>
      <c r="R1441" s="981" t="e">
        <f>VLOOKUP(A1429,'Payroll master 总表'!B:AY,30,FALSE)</f>
        <v>#REF!</v>
      </c>
      <c r="S1441" s="981"/>
      <c r="T1441" s="225" t="s">
        <v>82</v>
      </c>
      <c r="U1441" s="225"/>
      <c r="V1441" s="225"/>
      <c r="W1441" s="225"/>
      <c r="X1441" s="278" t="s">
        <v>194</v>
      </c>
      <c r="Y1441" s="218"/>
      <c r="Z1441" s="218"/>
      <c r="AA1441" s="218"/>
      <c r="AB1441" s="230"/>
      <c r="AC1441" s="26"/>
      <c r="AD1441" s="57" t="e">
        <f>AE1439+AD1440</f>
        <v>#REF!</v>
      </c>
      <c r="AE1441" s="49"/>
      <c r="AF1441" s="73"/>
      <c r="AG1441" s="33"/>
    </row>
    <row r="1442" spans="1:64" ht="18" customHeight="1">
      <c r="B1442" s="29"/>
      <c r="C1442" s="30"/>
      <c r="D1442" s="31"/>
      <c r="E1442" s="30"/>
      <c r="F1442" s="32"/>
      <c r="G1442" s="220"/>
      <c r="H1442" s="220"/>
      <c r="I1442" s="220"/>
      <c r="J1442" s="220"/>
      <c r="S1442" s="220"/>
      <c r="T1442" s="220"/>
      <c r="U1442" s="220"/>
      <c r="X1442" s="297" t="s">
        <v>191</v>
      </c>
      <c r="Y1442" s="218"/>
      <c r="Z1442" s="218"/>
      <c r="AA1442" s="218"/>
      <c r="AB1442" s="230"/>
      <c r="AC1442" s="982" t="e">
        <f>ROUND((AC1437-AD1441-AC1438),2)</f>
        <v>#REF!</v>
      </c>
      <c r="AD1442" s="983"/>
      <c r="AE1442" s="49"/>
      <c r="AF1442" s="73"/>
      <c r="AG1442" s="33"/>
    </row>
    <row r="1443" spans="1:64" ht="18" customHeight="1">
      <c r="B1443" s="35" t="s">
        <v>78</v>
      </c>
      <c r="C1443" s="36"/>
      <c r="D1443" s="36"/>
      <c r="E1443" s="36"/>
      <c r="F1443" s="36"/>
      <c r="G1443" s="221"/>
      <c r="H1443" s="221"/>
      <c r="I1443" s="220"/>
      <c r="J1443" s="220"/>
      <c r="S1443" s="220"/>
      <c r="T1443" s="220"/>
      <c r="U1443" s="220"/>
      <c r="X1443" s="298" t="s">
        <v>432</v>
      </c>
      <c r="Y1443" s="299"/>
      <c r="Z1443" s="280"/>
      <c r="AA1443" s="206"/>
      <c r="AB1443" s="231"/>
      <c r="AC1443" s="63" t="e">
        <f>INT(AC1442)</f>
        <v>#REF!</v>
      </c>
      <c r="AE1443" s="62"/>
      <c r="AF1443" s="80"/>
      <c r="AG1443" s="33"/>
    </row>
    <row r="1444" spans="1:64" ht="18" customHeight="1">
      <c r="B1444" s="37"/>
      <c r="C1444" s="38"/>
      <c r="D1444" s="39"/>
      <c r="E1444" s="38"/>
      <c r="F1444" s="38"/>
      <c r="G1444" s="202"/>
      <c r="H1444" s="202"/>
      <c r="I1444" s="220"/>
      <c r="J1444" s="220"/>
      <c r="S1444" s="220"/>
      <c r="T1444" s="220"/>
      <c r="U1444" s="220"/>
      <c r="X1444" s="300" t="s">
        <v>192</v>
      </c>
      <c r="Y1444" s="301"/>
      <c r="Z1444" s="302"/>
      <c r="AA1444" s="219"/>
      <c r="AB1444" s="232"/>
      <c r="AC1444" s="77" t="e">
        <f>ROUND((MOD(AC1442,1)*4000),-2)</f>
        <v>#REF!</v>
      </c>
      <c r="AD1444" s="45"/>
      <c r="AE1444" s="45"/>
      <c r="AF1444" s="81"/>
      <c r="AG1444" s="33"/>
    </row>
    <row r="1445" spans="1:64" ht="18" customHeight="1">
      <c r="B1445" s="29"/>
      <c r="C1445" s="30"/>
      <c r="D1445" s="31"/>
      <c r="E1445" s="30"/>
      <c r="F1445" s="30"/>
      <c r="G1445" s="220"/>
      <c r="H1445" s="220"/>
      <c r="I1445" s="220"/>
      <c r="J1445" s="220"/>
      <c r="S1445" s="220"/>
      <c r="T1445" s="220"/>
      <c r="U1445" s="220"/>
      <c r="Y1445" s="221"/>
      <c r="Z1445" s="303"/>
      <c r="AB1445" s="233"/>
      <c r="AD1445" s="82"/>
      <c r="AE1445" s="82"/>
      <c r="AF1445" s="84"/>
      <c r="AG1445" s="33"/>
    </row>
    <row r="1446" spans="1:64" ht="18" customHeight="1">
      <c r="B1446" s="40" t="s">
        <v>79</v>
      </c>
      <c r="C1446" s="41"/>
      <c r="D1446" s="41"/>
      <c r="E1446" s="41"/>
      <c r="AF1446" s="101"/>
      <c r="AG1446" s="33"/>
    </row>
    <row r="1447" spans="1:64" s="10" customFormat="1" ht="18" customHeight="1">
      <c r="B1447" s="237">
        <v>1</v>
      </c>
      <c r="C1447" s="236">
        <v>2</v>
      </c>
      <c r="D1447" s="236">
        <v>3</v>
      </c>
      <c r="E1447" s="236">
        <v>4</v>
      </c>
      <c r="F1447" s="670">
        <v>5</v>
      </c>
      <c r="G1447" s="669">
        <v>6</v>
      </c>
      <c r="H1447" s="237">
        <v>7</v>
      </c>
      <c r="I1447" s="237">
        <v>8</v>
      </c>
      <c r="J1447" s="670">
        <v>9</v>
      </c>
      <c r="K1447" s="236">
        <v>10</v>
      </c>
      <c r="L1447" s="236">
        <v>11</v>
      </c>
      <c r="M1447" s="670">
        <v>12</v>
      </c>
      <c r="N1447" s="669">
        <v>13</v>
      </c>
      <c r="O1447" s="236">
        <v>14</v>
      </c>
      <c r="P1447" s="237">
        <v>15</v>
      </c>
      <c r="Q1447" s="236">
        <v>16</v>
      </c>
      <c r="R1447" s="236">
        <v>17</v>
      </c>
      <c r="S1447" s="236">
        <v>18</v>
      </c>
      <c r="T1447" s="670">
        <v>19</v>
      </c>
      <c r="U1447" s="669">
        <v>20</v>
      </c>
      <c r="V1447" s="236">
        <v>21</v>
      </c>
      <c r="W1447" s="237">
        <v>22</v>
      </c>
      <c r="X1447" s="236">
        <v>23</v>
      </c>
      <c r="Y1447" s="237">
        <v>24</v>
      </c>
      <c r="Z1447" s="236">
        <v>25</v>
      </c>
      <c r="AA1447" s="670">
        <v>26</v>
      </c>
      <c r="AB1447" s="697">
        <v>27</v>
      </c>
      <c r="AC1447" s="670">
        <v>28</v>
      </c>
      <c r="AD1447" s="237">
        <v>29</v>
      </c>
      <c r="AE1447" s="236">
        <v>30</v>
      </c>
      <c r="AF1447" s="236">
        <v>31</v>
      </c>
      <c r="AG1447" s="11"/>
      <c r="AH1447" s="11"/>
      <c r="AI1447" s="11"/>
      <c r="AJ1447" s="11"/>
      <c r="AK1447" s="11"/>
      <c r="AL1447" s="11"/>
      <c r="AM1447" s="11"/>
      <c r="AN1447" s="11"/>
      <c r="AO1447" s="11"/>
      <c r="AP1447" s="11"/>
      <c r="AQ1447" s="11"/>
      <c r="AR1447" s="11"/>
      <c r="AS1447" s="11"/>
      <c r="AT1447" s="11"/>
      <c r="AU1447" s="11"/>
      <c r="AV1447" s="11"/>
      <c r="AW1447" s="11"/>
      <c r="AX1447" s="11"/>
      <c r="AY1447" s="11"/>
      <c r="AZ1447" s="11"/>
      <c r="BA1447" s="11"/>
      <c r="BB1447" s="11"/>
      <c r="BC1447" s="11"/>
      <c r="BD1447" s="11"/>
      <c r="BE1447" s="11"/>
      <c r="BF1447" s="11"/>
      <c r="BG1447" s="11"/>
      <c r="BH1447" s="11"/>
      <c r="BI1447" s="11"/>
      <c r="BJ1447" s="11"/>
      <c r="BK1447" s="11"/>
      <c r="BL1447" s="11"/>
    </row>
    <row r="1448" spans="1:64" ht="18" customHeight="1">
      <c r="B1448" s="48" t="e">
        <f>VLOOKUP(A1429,#REF!,276,FALSE)</f>
        <v>#REF!</v>
      </c>
      <c r="C1448" s="48" t="e">
        <f>VLOOKUP(A1429,#REF!,278,FALSE)</f>
        <v>#REF!</v>
      </c>
      <c r="D1448" s="48" t="e">
        <f>VLOOKUP(A1429,#REF!,280,FALSE)</f>
        <v>#REF!</v>
      </c>
      <c r="E1448" s="48" t="e">
        <f>VLOOKUP(A1429,#REF!,282,FALSE)</f>
        <v>#REF!</v>
      </c>
      <c r="F1448" s="48" t="e">
        <f>VLOOKUP(A1429,#REF!,284,FALSE)</f>
        <v>#REF!</v>
      </c>
      <c r="G1448" s="48" t="e">
        <f>VLOOKUP(A1429,#REF!,286,FALSE)</f>
        <v>#REF!</v>
      </c>
      <c r="H1448" s="48" t="e">
        <f>VLOOKUP(A1429,#REF!,288,FALSE)</f>
        <v>#REF!</v>
      </c>
      <c r="I1448" s="48" t="e">
        <f>VLOOKUP(A1429,#REF!,290,FALSE)</f>
        <v>#REF!</v>
      </c>
      <c r="J1448" s="48" t="e">
        <f>VLOOKUP(A1429,#REF!,292,FALSE)</f>
        <v>#REF!</v>
      </c>
      <c r="K1448" s="48" t="e">
        <f>VLOOKUP(A1429,#REF!,294,FALSE)</f>
        <v>#REF!</v>
      </c>
      <c r="L1448" s="48" t="e">
        <f>VLOOKUP(A1429,#REF!,296,FALSE)</f>
        <v>#REF!</v>
      </c>
      <c r="M1448" s="48" t="e">
        <f>VLOOKUP(A1429,#REF!,298,FALSE)</f>
        <v>#REF!</v>
      </c>
      <c r="N1448" s="48" t="e">
        <f>VLOOKUP(A1429,#REF!,300,FALSE)</f>
        <v>#REF!</v>
      </c>
      <c r="O1448" s="48" t="e">
        <f>VLOOKUP(A1429,#REF!,302,FALSE)</f>
        <v>#REF!</v>
      </c>
      <c r="P1448" s="48" t="e">
        <f>VLOOKUP(A1429,#REF!,304,FALSE)</f>
        <v>#REF!</v>
      </c>
      <c r="Q1448" s="48" t="e">
        <f>VLOOKUP(A1429,#REF!,306,FALSE)</f>
        <v>#REF!</v>
      </c>
      <c r="R1448" s="48" t="e">
        <f>VLOOKUP(A1429,#REF!,308,FALSE)</f>
        <v>#REF!</v>
      </c>
      <c r="S1448" s="48" t="e">
        <f>VLOOKUP(A1429,#REF!,310,FALSE)</f>
        <v>#REF!</v>
      </c>
      <c r="T1448" s="48" t="e">
        <f>VLOOKUP(A1429,#REF!,312,FALSE)</f>
        <v>#REF!</v>
      </c>
      <c r="U1448" s="48" t="e">
        <f>VLOOKUP(A1429,#REF!,314,FALSE)</f>
        <v>#REF!</v>
      </c>
      <c r="V1448" s="48" t="e">
        <f>VLOOKUP(A1429,#REF!,316,FALSE)</f>
        <v>#REF!</v>
      </c>
      <c r="W1448" s="48" t="e">
        <f>VLOOKUP(A1429,#REF!,318,FALSE)</f>
        <v>#REF!</v>
      </c>
      <c r="X1448" s="48" t="e">
        <f>VLOOKUP(A1429,#REF!,320,FALSE)</f>
        <v>#REF!</v>
      </c>
      <c r="Y1448" s="48" t="e">
        <f>VLOOKUP(A1429,#REF!,322,FALSE)</f>
        <v>#REF!</v>
      </c>
      <c r="Z1448" s="48" t="e">
        <f>VLOOKUP(A1429,#REF!,324,FALSE)</f>
        <v>#REF!</v>
      </c>
      <c r="AA1448" s="48" t="e">
        <f>VLOOKUP(A1429,#REF!,326,FALSE)</f>
        <v>#REF!</v>
      </c>
      <c r="AB1448" s="48" t="e">
        <f>VLOOKUP(A1429,#REF!,328,FALSE)</f>
        <v>#REF!</v>
      </c>
      <c r="AC1448" s="48" t="e">
        <f>VLOOKUP(A1429,#REF!,330,FALSE)</f>
        <v>#REF!</v>
      </c>
      <c r="AD1448" s="48" t="e">
        <f>VLOOKUP(A1429,#REF!,332,FALSE)</f>
        <v>#REF!</v>
      </c>
      <c r="AE1448" s="48" t="e">
        <f>VLOOKUP(A1429,#REF!,334,FALSE)</f>
        <v>#REF!</v>
      </c>
      <c r="AF1448" s="48" t="e">
        <f>VLOOKUP(A1429,#REF!,336,FALSE)</f>
        <v>#REF!</v>
      </c>
      <c r="AG1448" s="33"/>
    </row>
    <row r="1449" spans="1:64" s="113" customFormat="1" ht="18" customHeight="1">
      <c r="B1449" s="48" t="e">
        <f>VLOOKUP(A1429,#REF!,53,FALSE)</f>
        <v>#REF!</v>
      </c>
      <c r="C1449" s="48" t="e">
        <f>VLOOKUP(A1429,#REF!,54,FALSE)</f>
        <v>#REF!</v>
      </c>
      <c r="D1449" s="48" t="e">
        <f>VLOOKUP(A1429,#REF!,55,FALSE)</f>
        <v>#REF!</v>
      </c>
      <c r="E1449" s="48" t="e">
        <f>VLOOKUP(A1429,#REF!,56,FALSE)</f>
        <v>#REF!</v>
      </c>
      <c r="F1449" s="48" t="e">
        <f>VLOOKUP(A1429,#REF!,57,FALSE)</f>
        <v>#REF!</v>
      </c>
      <c r="G1449" s="48" t="e">
        <f>VLOOKUP(A1429,#REF!,58,FALSE)</f>
        <v>#REF!</v>
      </c>
      <c r="H1449" s="48" t="e">
        <f>VLOOKUP(A1429,#REF!,59,FALSE)</f>
        <v>#REF!</v>
      </c>
      <c r="I1449" s="48" t="e">
        <f>VLOOKUP(A1429,#REF!,60,FALSE)</f>
        <v>#REF!</v>
      </c>
      <c r="J1449" s="48" t="e">
        <f>VLOOKUP(A1429,#REF!,61,FALSE)</f>
        <v>#REF!</v>
      </c>
      <c r="K1449" s="48" t="e">
        <f>VLOOKUP(A1429,#REF!,62,FALSE)</f>
        <v>#REF!</v>
      </c>
      <c r="L1449" s="48" t="e">
        <f>VLOOKUP(A1429,#REF!,63,FALSE)</f>
        <v>#REF!</v>
      </c>
      <c r="M1449" s="48" t="e">
        <f>VLOOKUP(A1429,#REF!,64,FALSE)</f>
        <v>#REF!</v>
      </c>
      <c r="N1449" s="48" t="e">
        <f>VLOOKUP(A1429,#REF!,65,FALSE)</f>
        <v>#REF!</v>
      </c>
      <c r="O1449" s="48" t="e">
        <f>VLOOKUP(A1429,#REF!,66,FALSE)</f>
        <v>#REF!</v>
      </c>
      <c r="P1449" s="48" t="e">
        <f>VLOOKUP(A1429,#REF!,67,FALSE)</f>
        <v>#REF!</v>
      </c>
      <c r="Q1449" s="48" t="e">
        <f>VLOOKUP(A1429,#REF!,68,FALSE)</f>
        <v>#REF!</v>
      </c>
      <c r="R1449" s="48" t="e">
        <f>VLOOKUP(A1429,#REF!,69,FALSE)</f>
        <v>#REF!</v>
      </c>
      <c r="S1449" s="48" t="e">
        <f>VLOOKUP(A1429,#REF!,70,FALSE)</f>
        <v>#REF!</v>
      </c>
      <c r="T1449" s="48" t="e">
        <f>VLOOKUP(A1429,#REF!,71,FALSE)</f>
        <v>#REF!</v>
      </c>
      <c r="U1449" s="48" t="e">
        <f>VLOOKUP(A1429,#REF!,72,FALSE)</f>
        <v>#REF!</v>
      </c>
      <c r="V1449" s="48" t="e">
        <f>VLOOKUP(A1429,#REF!,73,FALSE)</f>
        <v>#REF!</v>
      </c>
      <c r="W1449" s="48" t="e">
        <f>VLOOKUP(A1429,#REF!,74,FALSE)</f>
        <v>#REF!</v>
      </c>
      <c r="X1449" s="48" t="e">
        <f>VLOOKUP(A1429,#REF!,75,FALSE)</f>
        <v>#REF!</v>
      </c>
      <c r="Y1449" s="48" t="e">
        <f>VLOOKUP(A1429,#REF!,76,FALSE)</f>
        <v>#REF!</v>
      </c>
      <c r="Z1449" s="48" t="e">
        <f>VLOOKUP(A1429,#REF!,77,FALSE)</f>
        <v>#REF!</v>
      </c>
      <c r="AA1449" s="48" t="e">
        <f>VLOOKUP(A1429,#REF!,78,FALSE)</f>
        <v>#REF!</v>
      </c>
      <c r="AB1449" s="48" t="e">
        <f>VLOOKUP(A1429,#REF!,79,FALSE)</f>
        <v>#REF!</v>
      </c>
      <c r="AC1449" s="48" t="e">
        <f>VLOOKUP(A1429,#REF!,80,FALSE)</f>
        <v>#REF!</v>
      </c>
      <c r="AD1449" s="48" t="e">
        <f>VLOOKUP(A1429,#REF!,81,FALSE)</f>
        <v>#REF!</v>
      </c>
      <c r="AE1449" s="48" t="e">
        <f>VLOOKUP(A1429,#REF!,82,FALSE)</f>
        <v>#REF!</v>
      </c>
      <c r="AF1449" s="48" t="e">
        <f>VLOOKUP(A1429,#REF!,83,FALSE)</f>
        <v>#REF!</v>
      </c>
      <c r="AG1449" s="114"/>
      <c r="AH1449" s="114"/>
      <c r="AI1449" s="114"/>
      <c r="AJ1449" s="114"/>
      <c r="AK1449" s="114"/>
      <c r="AL1449" s="114"/>
      <c r="AM1449" s="114"/>
      <c r="AN1449" s="114"/>
      <c r="AO1449" s="114"/>
      <c r="AP1449" s="114"/>
      <c r="AQ1449" s="114"/>
      <c r="AR1449" s="114"/>
      <c r="AS1449" s="114"/>
      <c r="AT1449" s="114"/>
      <c r="AU1449" s="114"/>
      <c r="AV1449" s="114"/>
      <c r="AW1449" s="114"/>
      <c r="AX1449" s="114"/>
      <c r="AY1449" s="114"/>
      <c r="AZ1449" s="114"/>
      <c r="BA1449" s="114"/>
      <c r="BB1449" s="114"/>
      <c r="BC1449" s="114"/>
      <c r="BD1449" s="114"/>
      <c r="BE1449" s="114"/>
      <c r="BF1449" s="114"/>
      <c r="BG1449" s="114"/>
      <c r="BH1449" s="114"/>
      <c r="BI1449" s="114"/>
      <c r="BJ1449" s="114"/>
      <c r="BK1449" s="114"/>
      <c r="BL1449" s="114"/>
    </row>
    <row r="1450" spans="1:64" ht="18" customHeight="1">
      <c r="B1450" s="48" t="e">
        <f>VLOOKUP(A1429,#REF!,277,FALSE)</f>
        <v>#REF!</v>
      </c>
      <c r="C1450" s="48" t="e">
        <f>VLOOKUP(A1429,#REF!,279,FALSE)</f>
        <v>#REF!</v>
      </c>
      <c r="D1450" s="48" t="e">
        <f>VLOOKUP(A1429,#REF!,281,FALSE)</f>
        <v>#REF!</v>
      </c>
      <c r="E1450" s="48" t="e">
        <f>VLOOKUP(A1429,#REF!,283,FALSE)</f>
        <v>#REF!</v>
      </c>
      <c r="F1450" s="48" t="e">
        <f>VLOOKUP(A1429,#REF!,285,FALSE)</f>
        <v>#REF!</v>
      </c>
      <c r="G1450" s="48" t="e">
        <f>VLOOKUP(A1429,#REF!,287,FALSE)</f>
        <v>#REF!</v>
      </c>
      <c r="H1450" s="48" t="e">
        <f>VLOOKUP(A1429,#REF!,289,FALSE)</f>
        <v>#REF!</v>
      </c>
      <c r="I1450" s="48" t="e">
        <f>VLOOKUP(A1429,#REF!,291,FALSE)</f>
        <v>#REF!</v>
      </c>
      <c r="J1450" s="48" t="e">
        <f>VLOOKUP(A1429,#REF!,293,FALSE)</f>
        <v>#REF!</v>
      </c>
      <c r="K1450" s="48" t="e">
        <f>VLOOKUP(A1429,#REF!,295,FALSE)</f>
        <v>#REF!</v>
      </c>
      <c r="L1450" s="48" t="e">
        <f>VLOOKUP(A1429,#REF!,297,FALSE)</f>
        <v>#REF!</v>
      </c>
      <c r="M1450" s="48" t="e">
        <f>VLOOKUP(A1429,#REF!,299,FALSE)</f>
        <v>#REF!</v>
      </c>
      <c r="N1450" s="48" t="e">
        <f>VLOOKUP(A1429,#REF!,301,FALSE)</f>
        <v>#REF!</v>
      </c>
      <c r="O1450" s="48" t="e">
        <f>VLOOKUP(A1429,#REF!,303,FALSE)</f>
        <v>#REF!</v>
      </c>
      <c r="P1450" s="48" t="e">
        <f>VLOOKUP(A1429,#REF!,305,FALSE)</f>
        <v>#REF!</v>
      </c>
      <c r="Q1450" s="48" t="e">
        <f>VLOOKUP(A1429,#REF!,307,FALSE)</f>
        <v>#REF!</v>
      </c>
      <c r="R1450" s="48" t="e">
        <f>VLOOKUP(A1429,#REF!,309,FALSE)</f>
        <v>#REF!</v>
      </c>
      <c r="S1450" s="48" t="e">
        <f>VLOOKUP(A1429,#REF!,311,FALSE)</f>
        <v>#REF!</v>
      </c>
      <c r="T1450" s="48" t="e">
        <f>VLOOKUP(A1429,#REF!,313,FALSE)</f>
        <v>#REF!</v>
      </c>
      <c r="U1450" s="48" t="e">
        <f>VLOOKUP(A1429,#REF!,315,FALSE)</f>
        <v>#REF!</v>
      </c>
      <c r="V1450" s="48" t="e">
        <f>VLOOKUP(A1429,#REF!,317,FALSE)</f>
        <v>#REF!</v>
      </c>
      <c r="W1450" s="48" t="e">
        <f>VLOOKUP(A1429,#REF!,319,FALSE)</f>
        <v>#REF!</v>
      </c>
      <c r="X1450" s="48" t="e">
        <f>VLOOKUP(A1429,#REF!,321,FALSE)</f>
        <v>#REF!</v>
      </c>
      <c r="Y1450" s="48" t="e">
        <f>VLOOKUP(A1429,#REF!,323,FALSE)</f>
        <v>#REF!</v>
      </c>
      <c r="Z1450" s="48" t="e">
        <f>VLOOKUP(A1429,#REF!,325,FALSE)</f>
        <v>#REF!</v>
      </c>
      <c r="AA1450" s="48" t="e">
        <f>VLOOKUP(A1429,#REF!,327,FALSE)</f>
        <v>#REF!</v>
      </c>
      <c r="AB1450" s="48" t="e">
        <f>VLOOKUP(A1429,#REF!,329,FALSE)</f>
        <v>#REF!</v>
      </c>
      <c r="AC1450" s="48" t="e">
        <f>VLOOKUP(A1429,#REF!,331,FALSE)</f>
        <v>#REF!</v>
      </c>
      <c r="AD1450" s="48" t="e">
        <f>VLOOKUP(A1429,#REF!,333,FALSE)</f>
        <v>#REF!</v>
      </c>
      <c r="AE1450" s="48" t="e">
        <f>VLOOKUP(A1429,#REF!,335,FALSE)</f>
        <v>#REF!</v>
      </c>
      <c r="AF1450" s="48" t="e">
        <f>VLOOKUP(A1429,#REF!,337,FALSE)</f>
        <v>#REF!</v>
      </c>
      <c r="AG1450" s="33"/>
    </row>
    <row r="1451" spans="1:64" s="140" customFormat="1" ht="18" customHeight="1">
      <c r="B1451" s="980"/>
      <c r="C1451" s="980"/>
      <c r="D1451" s="980"/>
      <c r="E1451" s="980"/>
      <c r="F1451" s="980"/>
      <c r="G1451" s="980"/>
      <c r="H1451" s="980"/>
      <c r="I1451" s="980"/>
      <c r="J1451" s="980"/>
      <c r="K1451" s="980"/>
      <c r="L1451" s="980"/>
      <c r="M1451" s="980"/>
      <c r="N1451" s="980"/>
      <c r="O1451" s="980"/>
      <c r="P1451" s="980"/>
      <c r="Q1451" s="980"/>
      <c r="R1451" s="980"/>
      <c r="S1451" s="980"/>
      <c r="T1451" s="980"/>
      <c r="U1451" s="980"/>
      <c r="V1451" s="980"/>
      <c r="W1451" s="980"/>
      <c r="X1451" s="980"/>
      <c r="Y1451" s="980"/>
      <c r="Z1451" s="980"/>
      <c r="AA1451" s="980"/>
      <c r="AB1451" s="980"/>
      <c r="AC1451" s="980"/>
      <c r="AD1451" s="980"/>
      <c r="AE1451" s="980"/>
      <c r="AF1451" s="980"/>
      <c r="AH1451" s="33"/>
      <c r="AI1451" s="33"/>
      <c r="AJ1451" s="33"/>
      <c r="AK1451" s="33"/>
      <c r="AL1451" s="33"/>
      <c r="AM1451" s="33"/>
      <c r="AN1451" s="33"/>
      <c r="AO1451" s="33"/>
      <c r="AP1451" s="33"/>
      <c r="AQ1451" s="33"/>
      <c r="AR1451" s="33"/>
      <c r="AS1451" s="33"/>
      <c r="AT1451" s="33"/>
      <c r="AU1451" s="33"/>
      <c r="AV1451" s="33"/>
      <c r="AW1451" s="33"/>
      <c r="AX1451" s="33"/>
      <c r="AY1451" s="33"/>
      <c r="AZ1451" s="33"/>
      <c r="BA1451" s="33"/>
      <c r="BB1451" s="33"/>
      <c r="BC1451" s="33"/>
      <c r="BD1451" s="33"/>
      <c r="BE1451" s="33"/>
      <c r="BF1451" s="33"/>
      <c r="BG1451" s="33"/>
      <c r="BH1451" s="33"/>
      <c r="BI1451" s="33"/>
      <c r="BJ1451" s="33"/>
      <c r="BK1451" s="33"/>
      <c r="BL1451" s="33"/>
    </row>
    <row r="1452" spans="1:64" s="140" customFormat="1" ht="18" customHeight="1">
      <c r="B1452" s="880" t="s">
        <v>826</v>
      </c>
      <c r="C1452" s="880"/>
      <c r="D1452" s="880"/>
      <c r="E1452" s="880"/>
      <c r="F1452" s="880"/>
      <c r="G1452" s="880"/>
      <c r="H1452" s="880"/>
      <c r="I1452" s="880"/>
      <c r="J1452" s="880"/>
      <c r="K1452" s="880"/>
      <c r="L1452" s="880"/>
      <c r="M1452" s="880"/>
      <c r="N1452" s="880"/>
      <c r="O1452" s="880"/>
      <c r="P1452" s="880"/>
      <c r="Q1452" s="880"/>
      <c r="R1452" s="880"/>
      <c r="S1452" s="880"/>
      <c r="T1452" s="880"/>
      <c r="U1452" s="880"/>
      <c r="V1452" s="880"/>
      <c r="W1452" s="880"/>
      <c r="X1452" s="880"/>
      <c r="Y1452" s="880"/>
      <c r="Z1452" s="880"/>
      <c r="AA1452" s="880"/>
      <c r="AB1452" s="880"/>
      <c r="AC1452" s="880"/>
      <c r="AD1452" s="880"/>
      <c r="AE1452" s="880"/>
      <c r="AF1452" s="880"/>
      <c r="AG1452" s="33"/>
      <c r="AH1452" s="33"/>
      <c r="AI1452" s="33"/>
      <c r="AJ1452" s="33"/>
      <c r="AK1452" s="33"/>
      <c r="AL1452" s="33"/>
      <c r="AM1452" s="33"/>
      <c r="AN1452" s="33"/>
      <c r="AO1452" s="33"/>
      <c r="AP1452" s="33"/>
      <c r="AQ1452" s="33"/>
      <c r="AR1452" s="33"/>
      <c r="AS1452" s="33"/>
      <c r="AT1452" s="33"/>
      <c r="AU1452" s="33"/>
      <c r="AV1452" s="33"/>
      <c r="AW1452" s="33"/>
      <c r="AX1452" s="33"/>
      <c r="AY1452" s="33"/>
      <c r="AZ1452" s="33"/>
      <c r="BA1452" s="33"/>
      <c r="BB1452" s="33"/>
      <c r="BC1452" s="33"/>
      <c r="BD1452" s="33"/>
      <c r="BE1452" s="33"/>
      <c r="BF1452" s="33"/>
      <c r="BG1452" s="33"/>
      <c r="BH1452" s="33"/>
      <c r="BI1452" s="33"/>
      <c r="BJ1452" s="33"/>
      <c r="BK1452" s="33"/>
      <c r="BL1452" s="33"/>
    </row>
    <row r="1453" spans="1:64" s="140" customFormat="1" ht="18" customHeight="1">
      <c r="B1453" s="15" t="s">
        <v>80</v>
      </c>
      <c r="C1453" s="16"/>
      <c r="D1453" s="16"/>
      <c r="E1453" s="16"/>
      <c r="F1453" s="16"/>
      <c r="G1453" s="216"/>
      <c r="H1453" s="201"/>
      <c r="I1453" s="201"/>
      <c r="J1453" s="201"/>
      <c r="K1453" s="202"/>
      <c r="L1453" s="201"/>
      <c r="M1453" s="201"/>
      <c r="N1453" s="201"/>
      <c r="O1453" s="270"/>
      <c r="P1453" s="270"/>
      <c r="Q1453" s="201"/>
      <c r="R1453" s="201"/>
      <c r="S1453" s="201"/>
      <c r="T1453" s="201"/>
      <c r="U1453" s="201"/>
      <c r="V1453" s="201"/>
      <c r="W1453" s="270"/>
      <c r="X1453" s="984" t="str">
        <f>X1428</f>
        <v>វិច្ឆិកា ឆ្នាំ ២០២៣</v>
      </c>
      <c r="Y1453" s="985"/>
      <c r="Z1453" s="985"/>
      <c r="AA1453" s="985"/>
      <c r="AB1453" s="985"/>
      <c r="AC1453" s="985"/>
      <c r="AD1453" s="985"/>
      <c r="AE1453" s="985"/>
      <c r="AF1453" s="986"/>
      <c r="AG1453" s="33"/>
      <c r="AH1453" s="33"/>
      <c r="AI1453" s="33"/>
      <c r="AJ1453" s="33"/>
      <c r="AK1453" s="33"/>
      <c r="AL1453" s="33"/>
      <c r="AM1453" s="33"/>
      <c r="AN1453" s="33"/>
      <c r="AO1453" s="33"/>
      <c r="AP1453" s="33"/>
      <c r="AQ1453" s="33"/>
      <c r="AR1453" s="33"/>
      <c r="AS1453" s="33"/>
      <c r="AT1453" s="33"/>
      <c r="AU1453" s="33"/>
      <c r="AV1453" s="33"/>
      <c r="AW1453" s="33"/>
      <c r="AX1453" s="33"/>
      <c r="AY1453" s="33"/>
      <c r="AZ1453" s="33"/>
      <c r="BA1453" s="33"/>
      <c r="BB1453" s="33"/>
      <c r="BC1453" s="33"/>
      <c r="BD1453" s="33"/>
      <c r="BE1453" s="33"/>
      <c r="BF1453" s="33"/>
      <c r="BG1453" s="33"/>
      <c r="BH1453" s="33"/>
      <c r="BI1453" s="33"/>
      <c r="BJ1453" s="33"/>
      <c r="BK1453" s="33"/>
      <c r="BL1453" s="33"/>
    </row>
    <row r="1454" spans="1:64" s="140" customFormat="1" ht="18" customHeight="1">
      <c r="A1454" s="140" t="e">
        <f>#REF!</f>
        <v>#REF!</v>
      </c>
      <c r="B1454" s="20" t="s">
        <v>176</v>
      </c>
      <c r="C1454" s="3"/>
      <c r="D1454" s="3"/>
      <c r="E1454" s="3"/>
      <c r="F1454" s="3"/>
      <c r="G1454" s="217"/>
      <c r="H1454" s="271"/>
      <c r="I1454" s="217"/>
      <c r="J1454" s="271"/>
      <c r="K1454" s="991" t="e">
        <f>VLOOKUP(A1454,'Payroll master 总表'!B:AY,3,FALSE)</f>
        <v>#REF!</v>
      </c>
      <c r="L1454" s="992"/>
      <c r="M1454" s="992"/>
      <c r="N1454" s="993"/>
      <c r="O1454" s="272" t="s">
        <v>183</v>
      </c>
      <c r="P1454" s="273"/>
      <c r="Q1454" s="203"/>
      <c r="R1454" s="203"/>
      <c r="S1454" s="203"/>
      <c r="T1454" s="994" t="e">
        <f>#REF!</f>
        <v>#REF!</v>
      </c>
      <c r="U1454" s="994"/>
      <c r="V1454" s="217"/>
      <c r="W1454" s="274"/>
      <c r="X1454" s="275" t="s">
        <v>279</v>
      </c>
      <c r="Y1454" s="203"/>
      <c r="Z1454" s="203"/>
      <c r="AA1454" s="203"/>
      <c r="AB1454" s="227"/>
      <c r="AC1454" s="75"/>
      <c r="AD1454" s="139" t="e">
        <f>VLOOKUP(A1454,'Payroll master 总表'!B:AY,39,FALSE)</f>
        <v>#REF!</v>
      </c>
      <c r="AE1454" s="23" t="s">
        <v>82</v>
      </c>
      <c r="AF1454" s="244"/>
      <c r="AG1454" s="33"/>
      <c r="AH1454" s="33"/>
      <c r="AI1454" s="33"/>
      <c r="AJ1454" s="33"/>
      <c r="AK1454" s="33"/>
      <c r="AL1454" s="33"/>
      <c r="AM1454" s="33"/>
      <c r="AN1454" s="33"/>
      <c r="AO1454" s="33"/>
      <c r="AP1454" s="33"/>
      <c r="AQ1454" s="33"/>
      <c r="AR1454" s="33"/>
      <c r="AS1454" s="33"/>
      <c r="AT1454" s="33"/>
      <c r="AU1454" s="33"/>
      <c r="AV1454" s="33"/>
      <c r="AW1454" s="33"/>
      <c r="AX1454" s="33"/>
      <c r="AY1454" s="33"/>
      <c r="AZ1454" s="33"/>
      <c r="BA1454" s="33"/>
      <c r="BB1454" s="33"/>
      <c r="BC1454" s="33"/>
      <c r="BD1454" s="33"/>
      <c r="BE1454" s="33"/>
      <c r="BF1454" s="33"/>
      <c r="BG1454" s="33"/>
      <c r="BH1454" s="33"/>
      <c r="BI1454" s="33"/>
      <c r="BJ1454" s="33"/>
      <c r="BK1454" s="33"/>
      <c r="BL1454" s="33"/>
    </row>
    <row r="1455" spans="1:64" s="140" customFormat="1" ht="18" customHeight="1">
      <c r="B1455" s="55" t="s">
        <v>177</v>
      </c>
      <c r="C1455" s="28"/>
      <c r="D1455" s="28"/>
      <c r="E1455" s="28"/>
      <c r="F1455" s="21"/>
      <c r="G1455" s="206"/>
      <c r="H1455" s="206"/>
      <c r="I1455" s="206"/>
      <c r="J1455" s="206"/>
      <c r="K1455" s="995" t="e">
        <f>VLOOKUP(A1454,'Payroll master 总表'!B:AY,1,FALSE)</f>
        <v>#REF!</v>
      </c>
      <c r="L1455" s="996"/>
      <c r="M1455" s="206"/>
      <c r="N1455" s="208"/>
      <c r="O1455" s="276" t="s">
        <v>184</v>
      </c>
      <c r="P1455" s="273"/>
      <c r="Q1455" s="218"/>
      <c r="R1455" s="218"/>
      <c r="S1455" s="218"/>
      <c r="T1455" s="199"/>
      <c r="U1455" s="222" t="e">
        <f>VLOOKUP(A1454,'Payroll master 总表'!B:AY,15,FALSE)</f>
        <v>#REF!</v>
      </c>
      <c r="V1455" s="222"/>
      <c r="W1455" s="208"/>
      <c r="X1455" s="278" t="s">
        <v>187</v>
      </c>
      <c r="Y1455" s="218"/>
      <c r="Z1455" s="218"/>
      <c r="AA1455" s="218"/>
      <c r="AB1455" s="209"/>
      <c r="AC1455" s="26"/>
      <c r="AD1455" s="139" t="e">
        <f>VLOOKUP(A1454,'Payroll master 总表'!B:AY,35,FALSE)</f>
        <v>#REF!</v>
      </c>
      <c r="AE1455" s="23" t="s">
        <v>82</v>
      </c>
      <c r="AF1455" s="103"/>
      <c r="AG1455" s="33"/>
      <c r="AH1455" s="33"/>
      <c r="AI1455" s="33"/>
      <c r="AJ1455" s="33"/>
      <c r="AK1455" s="33"/>
      <c r="AL1455" s="33"/>
      <c r="AM1455" s="33"/>
      <c r="AN1455" s="33"/>
      <c r="AO1455" s="33"/>
      <c r="AP1455" s="33"/>
      <c r="AQ1455" s="33"/>
      <c r="AR1455" s="33"/>
      <c r="AS1455" s="33"/>
      <c r="AT1455" s="33"/>
      <c r="AU1455" s="33"/>
      <c r="AV1455" s="33"/>
      <c r="AW1455" s="33"/>
      <c r="AX1455" s="33"/>
      <c r="AY1455" s="33"/>
      <c r="AZ1455" s="33"/>
      <c r="BA1455" s="33"/>
      <c r="BB1455" s="33"/>
      <c r="BC1455" s="33"/>
      <c r="BD1455" s="33"/>
      <c r="BE1455" s="33"/>
      <c r="BF1455" s="33"/>
      <c r="BG1455" s="33"/>
      <c r="BH1455" s="33"/>
      <c r="BI1455" s="33"/>
      <c r="BJ1455" s="33"/>
      <c r="BK1455" s="33"/>
      <c r="BL1455" s="33"/>
    </row>
    <row r="1456" spans="1:64" s="140" customFormat="1" ht="18" customHeight="1">
      <c r="B1456" s="24" t="s">
        <v>178</v>
      </c>
      <c r="C1456" s="22"/>
      <c r="D1456" s="25"/>
      <c r="E1456" s="21"/>
      <c r="F1456" s="21"/>
      <c r="G1456" s="206"/>
      <c r="H1456" s="206"/>
      <c r="I1456" s="206"/>
      <c r="J1456" s="206"/>
      <c r="K1456" s="995" t="e">
        <f>VLOOKUP(A1454,'Payroll master 总表'!B:AY,5,FALSE)</f>
        <v>#REF!</v>
      </c>
      <c r="L1456" s="996"/>
      <c r="M1456" s="206"/>
      <c r="N1456" s="208"/>
      <c r="O1456" s="205" t="s">
        <v>198</v>
      </c>
      <c r="P1456" s="273"/>
      <c r="Q1456" s="218"/>
      <c r="R1456" s="218"/>
      <c r="S1456" s="218"/>
      <c r="T1456" s="206"/>
      <c r="U1456" s="997" t="e">
        <f>VLOOKUP(A1454,'Payroll master 总表'!B:AY,8,FALSE)</f>
        <v>#REF!</v>
      </c>
      <c r="V1456" s="997"/>
      <c r="W1456" s="998"/>
      <c r="X1456" s="278" t="s">
        <v>185</v>
      </c>
      <c r="Y1456" s="218"/>
      <c r="Z1456" s="218"/>
      <c r="AA1456" s="218"/>
      <c r="AB1456" s="209"/>
      <c r="AC1456" s="26"/>
      <c r="AD1456" s="139" t="e">
        <f>VLOOKUP(A1454,'Payroll master 总表'!B:AY,34,FALSE)</f>
        <v>#REF!</v>
      </c>
      <c r="AE1456" s="23" t="s">
        <v>82</v>
      </c>
      <c r="AF1456" s="103"/>
      <c r="AG1456" s="33"/>
      <c r="AH1456" s="33"/>
      <c r="AI1456" s="33"/>
      <c r="AJ1456" s="33"/>
      <c r="AK1456" s="33"/>
      <c r="AL1456" s="33"/>
      <c r="AM1456" s="33"/>
      <c r="AN1456" s="33"/>
      <c r="AO1456" s="33"/>
      <c r="AP1456" s="33"/>
      <c r="AQ1456" s="33"/>
      <c r="AR1456" s="33"/>
      <c r="AS1456" s="33"/>
      <c r="AT1456" s="33"/>
      <c r="AU1456" s="33"/>
      <c r="AV1456" s="33"/>
      <c r="AW1456" s="33"/>
      <c r="AX1456" s="33"/>
      <c r="AY1456" s="33"/>
      <c r="AZ1456" s="33"/>
      <c r="BA1456" s="33"/>
      <c r="BB1456" s="33"/>
      <c r="BC1456" s="33"/>
      <c r="BD1456" s="33"/>
      <c r="BE1456" s="33"/>
      <c r="BF1456" s="33"/>
      <c r="BG1456" s="33"/>
      <c r="BH1456" s="33"/>
      <c r="BI1456" s="33"/>
      <c r="BJ1456" s="33"/>
      <c r="BK1456" s="33"/>
      <c r="BL1456" s="33"/>
    </row>
    <row r="1457" spans="2:64" s="140" customFormat="1" ht="18" customHeight="1">
      <c r="B1457" s="58"/>
      <c r="C1457" s="28"/>
      <c r="D1457" s="28"/>
      <c r="E1457" s="28"/>
      <c r="F1457" s="28"/>
      <c r="G1457" s="206"/>
      <c r="H1457" s="206"/>
      <c r="I1457" s="206"/>
      <c r="J1457" s="206"/>
      <c r="K1457" s="280"/>
      <c r="L1457" s="281" t="s">
        <v>76</v>
      </c>
      <c r="M1457" s="206"/>
      <c r="N1457" s="208"/>
      <c r="O1457" s="278" t="s">
        <v>199</v>
      </c>
      <c r="P1457" s="273"/>
      <c r="Q1457" s="218"/>
      <c r="R1457" s="218"/>
      <c r="S1457" s="218"/>
      <c r="T1457" s="218"/>
      <c r="U1457" s="218"/>
      <c r="V1457" s="218"/>
      <c r="W1457" s="230"/>
      <c r="X1457" s="278" t="s">
        <v>753</v>
      </c>
      <c r="Y1457" s="218"/>
      <c r="Z1457" s="218"/>
      <c r="AA1457" s="218"/>
      <c r="AB1457" s="209"/>
      <c r="AC1457" s="26"/>
      <c r="AD1457" s="139" t="e">
        <f>VLOOKUP(A1454,'Payroll master 总表'!B:AY,33,FALSE)</f>
        <v>#REF!</v>
      </c>
      <c r="AE1457" s="23" t="s">
        <v>82</v>
      </c>
      <c r="AF1457" s="103"/>
      <c r="AG1457" s="33"/>
      <c r="AH1457" s="33"/>
      <c r="AI1457" s="33"/>
      <c r="AJ1457" s="33"/>
      <c r="AK1457" s="33"/>
      <c r="AL1457" s="33"/>
      <c r="AM1457" s="33"/>
      <c r="AN1457" s="33"/>
      <c r="AO1457" s="33"/>
      <c r="AP1457" s="33"/>
      <c r="AQ1457" s="33"/>
      <c r="AR1457" s="33"/>
      <c r="AS1457" s="33"/>
      <c r="AT1457" s="33"/>
      <c r="AU1457" s="33"/>
      <c r="AV1457" s="33"/>
      <c r="AW1457" s="33"/>
      <c r="AX1457" s="33"/>
      <c r="AY1457" s="33"/>
      <c r="AZ1457" s="33"/>
      <c r="BA1457" s="33"/>
      <c r="BB1457" s="33"/>
      <c r="BC1457" s="33"/>
      <c r="BD1457" s="33"/>
      <c r="BE1457" s="33"/>
      <c r="BF1457" s="33"/>
      <c r="BG1457" s="33"/>
      <c r="BH1457" s="33"/>
      <c r="BI1457" s="33"/>
      <c r="BJ1457" s="33"/>
      <c r="BK1457" s="33"/>
      <c r="BL1457" s="33"/>
    </row>
    <row r="1458" spans="2:64" s="140" customFormat="1" ht="18" customHeight="1">
      <c r="B1458" s="54" t="s">
        <v>196</v>
      </c>
      <c r="C1458" s="28"/>
      <c r="D1458" s="28"/>
      <c r="E1458" s="28"/>
      <c r="F1458" s="28"/>
      <c r="G1458" s="206"/>
      <c r="H1458" s="206"/>
      <c r="I1458" s="206"/>
      <c r="J1458" s="206"/>
      <c r="K1458" s="280"/>
      <c r="L1458" s="282" t="e">
        <f>VLOOKUP(A1454,'Payroll master 总表'!B:AY,18,FALSE)</f>
        <v>#REF!</v>
      </c>
      <c r="M1458" s="206"/>
      <c r="N1458" s="208"/>
      <c r="O1458" s="283"/>
      <c r="P1458" s="273"/>
      <c r="Q1458" s="223"/>
      <c r="R1458" s="987" t="e">
        <f>U1455/26*L1458</f>
        <v>#REF!</v>
      </c>
      <c r="S1458" s="987"/>
      <c r="T1458" s="284" t="s">
        <v>82</v>
      </c>
      <c r="U1458" s="223"/>
      <c r="V1458" s="223"/>
      <c r="W1458" s="285"/>
      <c r="X1458" s="278" t="s">
        <v>186</v>
      </c>
      <c r="Y1458" s="218"/>
      <c r="Z1458" s="218"/>
      <c r="AA1458" s="218"/>
      <c r="AB1458" s="209"/>
      <c r="AC1458" s="26"/>
      <c r="AD1458" s="139" t="e">
        <f>VLOOKUP(A1454,'Payroll master 总表'!B:AY,37,FALSE)+'Payroll master 总表'!AM66</f>
        <v>#REF!</v>
      </c>
      <c r="AE1458" s="23" t="s">
        <v>82</v>
      </c>
      <c r="AF1458" s="103"/>
      <c r="AG1458" s="33"/>
      <c r="AH1458" s="33"/>
      <c r="AI1458" s="33"/>
      <c r="AJ1458" s="33"/>
      <c r="AK1458" s="33"/>
      <c r="AL1458" s="33"/>
      <c r="AM1458" s="33"/>
      <c r="AN1458" s="33"/>
      <c r="AO1458" s="33"/>
      <c r="AP1458" s="33"/>
      <c r="AQ1458" s="33"/>
      <c r="AR1458" s="33"/>
      <c r="AS1458" s="33"/>
      <c r="AT1458" s="33"/>
      <c r="AU1458" s="33"/>
      <c r="AV1458" s="33"/>
      <c r="AW1458" s="33"/>
      <c r="AX1458" s="33"/>
      <c r="AY1458" s="33"/>
      <c r="AZ1458" s="33"/>
      <c r="BA1458" s="33"/>
      <c r="BB1458" s="33"/>
      <c r="BC1458" s="33"/>
      <c r="BD1458" s="33"/>
      <c r="BE1458" s="33"/>
      <c r="BF1458" s="33"/>
      <c r="BG1458" s="33"/>
      <c r="BH1458" s="33"/>
      <c r="BI1458" s="33"/>
      <c r="BJ1458" s="33"/>
      <c r="BK1458" s="33"/>
      <c r="BL1458" s="33"/>
    </row>
    <row r="1459" spans="2:64" s="140" customFormat="1" ht="18" customHeight="1">
      <c r="B1459" s="27" t="s">
        <v>528</v>
      </c>
      <c r="C1459" s="28"/>
      <c r="D1459" s="28"/>
      <c r="E1459" s="28"/>
      <c r="F1459" s="28"/>
      <c r="G1459" s="206"/>
      <c r="H1459" s="206"/>
      <c r="I1459" s="206"/>
      <c r="J1459" s="206"/>
      <c r="K1459" s="280"/>
      <c r="L1459" s="282" t="e">
        <f>VLOOKUP(A1454,'Payroll master 总表'!B:AY,21,FALSE)</f>
        <v>#REF!</v>
      </c>
      <c r="M1459" s="206"/>
      <c r="N1459" s="208"/>
      <c r="O1459" s="283"/>
      <c r="P1459" s="273"/>
      <c r="Q1459" s="223"/>
      <c r="R1459" s="987" t="e">
        <f>VLOOKUP(A1454,'Payroll master 总表'!B:AY,29,FALSE)</f>
        <v>#REF!</v>
      </c>
      <c r="S1459" s="987"/>
      <c r="T1459" s="284" t="s">
        <v>82</v>
      </c>
      <c r="U1459" s="223"/>
      <c r="V1459" s="223"/>
      <c r="W1459" s="285"/>
      <c r="X1459" s="278" t="s">
        <v>455</v>
      </c>
      <c r="Y1459" s="218"/>
      <c r="Z1459" s="218"/>
      <c r="AA1459" s="218"/>
      <c r="AB1459" s="209"/>
      <c r="AC1459" s="26"/>
      <c r="AD1459" s="139" t="e">
        <f>VLOOKUP(A1454,'Payroll master 总表'!B:AY,32,FALSE)</f>
        <v>#REF!</v>
      </c>
      <c r="AE1459" s="23" t="s">
        <v>82</v>
      </c>
      <c r="AF1459" s="103"/>
      <c r="AG1459" s="33"/>
      <c r="AH1459" s="33"/>
      <c r="AI1459" s="33"/>
      <c r="AJ1459" s="33"/>
      <c r="AK1459" s="33"/>
      <c r="AL1459" s="33"/>
      <c r="AM1459" s="33"/>
      <c r="AN1459" s="33"/>
      <c r="AO1459" s="33"/>
      <c r="AP1459" s="33"/>
      <c r="AQ1459" s="33"/>
      <c r="AR1459" s="33"/>
      <c r="AS1459" s="33"/>
      <c r="AT1459" s="33"/>
      <c r="AU1459" s="33"/>
      <c r="AV1459" s="33"/>
      <c r="AW1459" s="33"/>
      <c r="AX1459" s="33"/>
      <c r="AY1459" s="33"/>
      <c r="AZ1459" s="33"/>
      <c r="BA1459" s="33"/>
      <c r="BB1459" s="33"/>
      <c r="BC1459" s="33"/>
      <c r="BD1459" s="33"/>
      <c r="BE1459" s="33"/>
      <c r="BF1459" s="33"/>
      <c r="BG1459" s="33"/>
      <c r="BH1459" s="33"/>
      <c r="BI1459" s="33"/>
      <c r="BJ1459" s="33"/>
      <c r="BK1459" s="33"/>
      <c r="BL1459" s="33"/>
    </row>
    <row r="1460" spans="2:64" s="140" customFormat="1" ht="18" customHeight="1">
      <c r="B1460" s="58" t="s">
        <v>534</v>
      </c>
      <c r="C1460" s="28"/>
      <c r="D1460" s="28"/>
      <c r="E1460" s="28"/>
      <c r="F1460" s="28"/>
      <c r="G1460" s="206"/>
      <c r="H1460" s="206"/>
      <c r="I1460" s="206"/>
      <c r="J1460" s="206"/>
      <c r="K1460" s="280"/>
      <c r="L1460" s="282" t="e">
        <f>VLOOKUP(A1454,'Payroll master 总表'!B:AY,20,FALSE)</f>
        <v>#REF!</v>
      </c>
      <c r="M1460" s="206"/>
      <c r="N1460" s="208"/>
      <c r="O1460" s="283"/>
      <c r="P1460" s="273"/>
      <c r="Q1460" s="223"/>
      <c r="R1460" s="987" t="e">
        <f>VLOOKUP(A1454,'Payroll master 总表'!B:AY,27,FALSE)</f>
        <v>#REF!</v>
      </c>
      <c r="S1460" s="987"/>
      <c r="T1460" s="284" t="s">
        <v>82</v>
      </c>
      <c r="U1460" s="223"/>
      <c r="V1460" s="223"/>
      <c r="W1460" s="285"/>
      <c r="X1460" s="278" t="s">
        <v>189</v>
      </c>
      <c r="Y1460" s="218"/>
      <c r="Z1460" s="218"/>
      <c r="AA1460" s="218"/>
      <c r="AB1460" s="209"/>
      <c r="AC1460" s="26"/>
      <c r="AD1460" s="139" t="e">
        <f>VLOOKUP(A1454,'Payroll master 总表'!B:AY,31,FALSE)</f>
        <v>#REF!</v>
      </c>
      <c r="AE1460" s="23" t="s">
        <v>82</v>
      </c>
      <c r="AF1460" s="103"/>
      <c r="AG1460" s="33"/>
      <c r="AH1460" s="33"/>
      <c r="AI1460" s="33"/>
      <c r="AJ1460" s="33"/>
      <c r="AK1460" s="33"/>
      <c r="AL1460" s="33"/>
      <c r="AM1460" s="33"/>
      <c r="AN1460" s="33"/>
      <c r="AO1460" s="33"/>
      <c r="AP1460" s="33"/>
      <c r="AQ1460" s="33"/>
      <c r="AR1460" s="33"/>
      <c r="AS1460" s="33"/>
      <c r="AT1460" s="33"/>
      <c r="AU1460" s="33"/>
      <c r="AV1460" s="33"/>
      <c r="AW1460" s="33"/>
      <c r="AX1460" s="33"/>
      <c r="AY1460" s="33"/>
      <c r="AZ1460" s="33"/>
      <c r="BA1460" s="33"/>
      <c r="BB1460" s="33"/>
      <c r="BC1460" s="33"/>
      <c r="BD1460" s="33"/>
      <c r="BE1460" s="33"/>
      <c r="BF1460" s="33"/>
      <c r="BG1460" s="33"/>
      <c r="BH1460" s="33"/>
      <c r="BI1460" s="33"/>
      <c r="BJ1460" s="33"/>
      <c r="BK1460" s="33"/>
      <c r="BL1460" s="33"/>
    </row>
    <row r="1461" spans="2:64" s="140" customFormat="1" ht="18" customHeight="1">
      <c r="B1461" s="58" t="s">
        <v>195</v>
      </c>
      <c r="C1461" s="28"/>
      <c r="D1461" s="28"/>
      <c r="E1461" s="28"/>
      <c r="F1461" s="28"/>
      <c r="G1461" s="206"/>
      <c r="H1461" s="206"/>
      <c r="I1461" s="206"/>
      <c r="J1461" s="206"/>
      <c r="K1461" s="280"/>
      <c r="L1461" s="282" t="e">
        <f>VLOOKUP(A1454,'Payroll master 总表'!B:AY,17,FALSE)</f>
        <v>#REF!</v>
      </c>
      <c r="M1461" s="206"/>
      <c r="N1461" s="208"/>
      <c r="O1461" s="283"/>
      <c r="P1461" s="273"/>
      <c r="Q1461" s="223"/>
      <c r="R1461" s="987" t="e">
        <f>U1455/26*L1461</f>
        <v>#REF!</v>
      </c>
      <c r="S1461" s="987"/>
      <c r="T1461" s="284" t="s">
        <v>82</v>
      </c>
      <c r="U1461" s="223"/>
      <c r="V1461" s="223"/>
      <c r="W1461" s="285"/>
      <c r="X1461" s="278" t="s">
        <v>188</v>
      </c>
      <c r="Y1461" s="218"/>
      <c r="Z1461" s="218"/>
      <c r="AA1461" s="218"/>
      <c r="AB1461" s="209"/>
      <c r="AC1461" s="26"/>
      <c r="AD1461" s="139" t="e">
        <f>VLOOKUP(A1454,'Payroll master 总表'!B:AY,36,FALSE)</f>
        <v>#REF!</v>
      </c>
      <c r="AE1461" s="23" t="s">
        <v>82</v>
      </c>
      <c r="AF1461" s="103"/>
      <c r="AG1461" s="33"/>
      <c r="AH1461" s="33"/>
      <c r="AI1461" s="33"/>
      <c r="AJ1461" s="33"/>
      <c r="AK1461" s="33"/>
      <c r="AL1461" s="33"/>
      <c r="AM1461" s="33"/>
      <c r="AN1461" s="33"/>
      <c r="AO1461" s="33"/>
      <c r="AP1461" s="33"/>
      <c r="AQ1461" s="33"/>
      <c r="AR1461" s="33"/>
      <c r="AS1461" s="33"/>
      <c r="AT1461" s="33"/>
      <c r="AU1461" s="33"/>
      <c r="AV1461" s="33"/>
      <c r="AW1461" s="33"/>
      <c r="AX1461" s="33"/>
      <c r="AY1461" s="33"/>
      <c r="AZ1461" s="33"/>
      <c r="BA1461" s="33"/>
      <c r="BB1461" s="33"/>
      <c r="BC1461" s="33"/>
      <c r="BD1461" s="33"/>
      <c r="BE1461" s="33"/>
      <c r="BF1461" s="33"/>
      <c r="BG1461" s="33"/>
      <c r="BH1461" s="33"/>
      <c r="BI1461" s="33"/>
      <c r="BJ1461" s="33"/>
      <c r="BK1461" s="33"/>
      <c r="BL1461" s="33"/>
    </row>
    <row r="1462" spans="2:64" s="140" customFormat="1" ht="18" customHeight="1">
      <c r="B1462" s="27" t="s">
        <v>179</v>
      </c>
      <c r="C1462" s="28"/>
      <c r="D1462" s="28"/>
      <c r="E1462" s="28"/>
      <c r="F1462" s="28"/>
      <c r="G1462" s="218"/>
      <c r="H1462" s="218"/>
      <c r="I1462" s="218"/>
      <c r="J1462" s="206"/>
      <c r="K1462" s="280"/>
      <c r="L1462" s="286"/>
      <c r="M1462" s="206"/>
      <c r="N1462" s="208"/>
      <c r="O1462" s="283"/>
      <c r="P1462" s="273"/>
      <c r="Q1462" s="223"/>
      <c r="R1462" s="987" t="e">
        <f>SUM(R1458:S1461)</f>
        <v>#REF!</v>
      </c>
      <c r="S1462" s="987"/>
      <c r="T1462" s="284" t="s">
        <v>82</v>
      </c>
      <c r="U1462" s="223"/>
      <c r="V1462" s="223"/>
      <c r="W1462" s="285"/>
      <c r="X1462" s="278" t="s">
        <v>190</v>
      </c>
      <c r="Y1462" s="218"/>
      <c r="Z1462" s="218"/>
      <c r="AA1462" s="218"/>
      <c r="AB1462" s="209"/>
      <c r="AC1462" s="988" t="e">
        <f>R1462+R1464+R1465+R1466+AD1454+AD1455+AD1456+AD1457+AD1458+AD1459+AD1460+AD1461</f>
        <v>#REF!</v>
      </c>
      <c r="AD1462" s="989"/>
      <c r="AE1462" s="33"/>
      <c r="AF1462" s="103"/>
      <c r="AG1462" s="33"/>
      <c r="AH1462" s="33"/>
      <c r="AI1462" s="33"/>
      <c r="AJ1462" s="33"/>
      <c r="AK1462" s="33"/>
      <c r="AL1462" s="33"/>
      <c r="AM1462" s="33"/>
      <c r="AN1462" s="33"/>
      <c r="AO1462" s="33"/>
      <c r="AP1462" s="33"/>
      <c r="AQ1462" s="33"/>
      <c r="AR1462" s="33"/>
      <c r="AS1462" s="33"/>
      <c r="AT1462" s="33"/>
      <c r="AU1462" s="33"/>
      <c r="AV1462" s="33"/>
      <c r="AW1462" s="33"/>
      <c r="AX1462" s="33"/>
      <c r="AY1462" s="33"/>
      <c r="AZ1462" s="33"/>
      <c r="BA1462" s="33"/>
      <c r="BB1462" s="33"/>
      <c r="BC1462" s="33"/>
      <c r="BD1462" s="33"/>
      <c r="BE1462" s="33"/>
      <c r="BF1462" s="33"/>
      <c r="BG1462" s="33"/>
      <c r="BH1462" s="33"/>
      <c r="BI1462" s="33"/>
      <c r="BJ1462" s="33"/>
      <c r="BK1462" s="33"/>
      <c r="BL1462" s="33"/>
    </row>
    <row r="1463" spans="2:64" s="140" customFormat="1" ht="18" customHeight="1">
      <c r="B1463" s="58" t="s">
        <v>197</v>
      </c>
      <c r="C1463" s="28"/>
      <c r="D1463" s="28"/>
      <c r="E1463" s="28"/>
      <c r="F1463" s="28"/>
      <c r="G1463" s="206"/>
      <c r="H1463" s="206"/>
      <c r="I1463" s="206"/>
      <c r="J1463" s="206"/>
      <c r="K1463" s="280"/>
      <c r="L1463" s="287" t="s">
        <v>77</v>
      </c>
      <c r="M1463" s="288"/>
      <c r="N1463" s="211"/>
      <c r="O1463" s="278" t="s">
        <v>199</v>
      </c>
      <c r="P1463" s="210"/>
      <c r="Q1463" s="210"/>
      <c r="R1463" s="210"/>
      <c r="S1463" s="210"/>
      <c r="T1463" s="210"/>
      <c r="U1463" s="210"/>
      <c r="V1463" s="210"/>
      <c r="W1463" s="289"/>
      <c r="X1463" s="278" t="s">
        <v>433</v>
      </c>
      <c r="Y1463" s="218"/>
      <c r="Z1463" s="230"/>
      <c r="AA1463" s="290"/>
      <c r="AB1463" s="228"/>
      <c r="AC1463" s="135" t="e">
        <f>VLOOKUP(A1454,'Payroll master 总表'!B:AY,45,FALSE)</f>
        <v>#REF!</v>
      </c>
      <c r="AD1463" s="33"/>
      <c r="AE1463" s="61"/>
      <c r="AF1463" s="245"/>
      <c r="AG1463" s="33"/>
      <c r="AH1463" s="33"/>
      <c r="AI1463" s="33"/>
      <c r="AJ1463" s="33"/>
      <c r="AK1463" s="33"/>
      <c r="AL1463" s="33"/>
      <c r="AM1463" s="33"/>
      <c r="AN1463" s="33"/>
      <c r="AO1463" s="33"/>
      <c r="AP1463" s="33"/>
      <c r="AQ1463" s="33"/>
      <c r="AR1463" s="33"/>
      <c r="AS1463" s="33"/>
      <c r="AT1463" s="33"/>
      <c r="AU1463" s="33"/>
      <c r="AV1463" s="33"/>
      <c r="AW1463" s="33"/>
      <c r="AX1463" s="33"/>
      <c r="AY1463" s="33"/>
      <c r="AZ1463" s="33"/>
      <c r="BA1463" s="33"/>
      <c r="BB1463" s="33"/>
      <c r="BC1463" s="33"/>
      <c r="BD1463" s="33"/>
      <c r="BE1463" s="33"/>
      <c r="BF1463" s="33"/>
      <c r="BG1463" s="33"/>
      <c r="BH1463" s="33"/>
      <c r="BI1463" s="33"/>
      <c r="BJ1463" s="33"/>
      <c r="BK1463" s="33"/>
      <c r="BL1463" s="33"/>
    </row>
    <row r="1464" spans="2:64" s="140" customFormat="1" ht="18" customHeight="1">
      <c r="B1464" s="58" t="s">
        <v>180</v>
      </c>
      <c r="C1464" s="28"/>
      <c r="D1464" s="28"/>
      <c r="E1464" s="28"/>
      <c r="F1464" s="28"/>
      <c r="G1464" s="206"/>
      <c r="H1464" s="206"/>
      <c r="I1464" s="206"/>
      <c r="J1464" s="206"/>
      <c r="K1464" s="280"/>
      <c r="L1464" s="282" t="e">
        <f>VLOOKUP(A1454,'Payroll master 总表'!B:AY,19,FALSE)</f>
        <v>#REF!</v>
      </c>
      <c r="M1464" s="206"/>
      <c r="N1464" s="208"/>
      <c r="O1464" s="283"/>
      <c r="P1464" s="273"/>
      <c r="Q1464" s="224"/>
      <c r="R1464" s="990" t="e">
        <f>VLOOKUP(A1454,'Payroll master 总表'!B:AY,26,FALSE)</f>
        <v>#REF!</v>
      </c>
      <c r="S1464" s="990"/>
      <c r="T1464" s="224" t="s">
        <v>82</v>
      </c>
      <c r="U1464" s="224"/>
      <c r="V1464" s="224"/>
      <c r="W1464" s="228"/>
      <c r="X1464" s="278" t="s">
        <v>861</v>
      </c>
      <c r="Y1464" s="218"/>
      <c r="Z1464" s="230"/>
      <c r="AA1464" s="199"/>
      <c r="AB1464" s="224"/>
      <c r="AC1464" s="34"/>
      <c r="AD1464" s="57"/>
      <c r="AE1464" s="999" t="e">
        <f>VLOOKUP(A1454,'Payroll master 总表'!B:AY,42,FALSE)</f>
        <v>#REF!</v>
      </c>
      <c r="AF1464" s="1000"/>
      <c r="AG1464" s="33"/>
      <c r="AH1464" s="33"/>
      <c r="AI1464" s="33"/>
      <c r="AJ1464" s="33"/>
      <c r="AK1464" s="33"/>
      <c r="AL1464" s="33"/>
      <c r="AM1464" s="33"/>
      <c r="AN1464" s="33"/>
      <c r="AO1464" s="33"/>
      <c r="AP1464" s="33"/>
      <c r="AQ1464" s="33"/>
      <c r="AR1464" s="33"/>
      <c r="AS1464" s="33"/>
      <c r="AT1464" s="33"/>
      <c r="AU1464" s="33"/>
      <c r="AV1464" s="33"/>
      <c r="AW1464" s="33"/>
      <c r="AX1464" s="33"/>
      <c r="AY1464" s="33"/>
      <c r="AZ1464" s="33"/>
      <c r="BA1464" s="33"/>
      <c r="BB1464" s="33"/>
      <c r="BC1464" s="33"/>
      <c r="BD1464" s="33"/>
      <c r="BE1464" s="33"/>
      <c r="BF1464" s="33"/>
      <c r="BG1464" s="33"/>
      <c r="BH1464" s="33"/>
      <c r="BI1464" s="33"/>
      <c r="BJ1464" s="33"/>
      <c r="BK1464" s="33"/>
      <c r="BL1464" s="33"/>
    </row>
    <row r="1465" spans="2:64" s="140" customFormat="1" ht="18" customHeight="1">
      <c r="B1465" s="58" t="s">
        <v>181</v>
      </c>
      <c r="C1465" s="28"/>
      <c r="D1465" s="28"/>
      <c r="E1465" s="28"/>
      <c r="F1465" s="28"/>
      <c r="G1465" s="206"/>
      <c r="H1465" s="206"/>
      <c r="I1465" s="206"/>
      <c r="J1465" s="206"/>
      <c r="K1465" s="280"/>
      <c r="L1465" s="282" t="e">
        <f>VLOOKUP(A1454,'Payroll master 总表'!B:AY,22,FALSE)</f>
        <v>#REF!</v>
      </c>
      <c r="M1465" s="206"/>
      <c r="N1465" s="208"/>
      <c r="O1465" s="283"/>
      <c r="P1465" s="273"/>
      <c r="Q1465" s="224"/>
      <c r="R1465" s="990" t="e">
        <f>VLOOKUP(A1454,'Payroll master 总表'!B:AY,28,FALSE)</f>
        <v>#REF!</v>
      </c>
      <c r="S1465" s="990"/>
      <c r="T1465" s="224" t="s">
        <v>82</v>
      </c>
      <c r="U1465" s="224"/>
      <c r="V1465" s="224"/>
      <c r="W1465" s="228"/>
      <c r="X1465" s="291" t="s">
        <v>244</v>
      </c>
      <c r="Y1465" s="218"/>
      <c r="Z1465" s="218"/>
      <c r="AA1465" s="230"/>
      <c r="AB1465" s="229"/>
      <c r="AC1465" s="76"/>
      <c r="AD1465" s="57" t="e">
        <f>VLOOKUP(A1454,'Payroll master 总表'!B:AY,44,FALSE)</f>
        <v>#REF!</v>
      </c>
      <c r="AE1465" s="541"/>
      <c r="AF1465" s="542"/>
      <c r="AG1465" s="33"/>
      <c r="AH1465" s="33"/>
      <c r="AI1465" s="33"/>
      <c r="AJ1465" s="33"/>
      <c r="AK1465" s="33"/>
      <c r="AL1465" s="33"/>
      <c r="AM1465" s="33"/>
      <c r="AN1465" s="33"/>
      <c r="AO1465" s="33"/>
      <c r="AP1465" s="33"/>
      <c r="AQ1465" s="33"/>
      <c r="AR1465" s="33"/>
      <c r="AS1465" s="33"/>
      <c r="AT1465" s="33"/>
      <c r="AU1465" s="33"/>
      <c r="AV1465" s="33"/>
      <c r="AW1465" s="33"/>
      <c r="AX1465" s="33"/>
      <c r="AY1465" s="33"/>
      <c r="AZ1465" s="33"/>
      <c r="BA1465" s="33"/>
      <c r="BB1465" s="33"/>
      <c r="BC1465" s="33"/>
      <c r="BD1465" s="33"/>
      <c r="BE1465" s="33"/>
      <c r="BF1465" s="33"/>
      <c r="BG1465" s="33"/>
      <c r="BH1465" s="33"/>
      <c r="BI1465" s="33"/>
      <c r="BJ1465" s="33"/>
      <c r="BK1465" s="33"/>
      <c r="BL1465" s="33"/>
    </row>
    <row r="1466" spans="2:64" s="140" customFormat="1" ht="18" customHeight="1">
      <c r="B1466" s="59" t="s">
        <v>182</v>
      </c>
      <c r="C1466" s="56"/>
      <c r="D1466" s="56"/>
      <c r="E1466" s="56"/>
      <c r="F1466" s="56"/>
      <c r="G1466" s="219"/>
      <c r="H1466" s="219"/>
      <c r="I1466" s="219"/>
      <c r="J1466" s="219"/>
      <c r="K1466" s="292"/>
      <c r="L1466" s="293" t="e">
        <f>VLOOKUP(A1454,'Payroll master 总表'!B:AY,23,FALSE)</f>
        <v>#REF!</v>
      </c>
      <c r="M1466" s="219"/>
      <c r="N1466" s="212"/>
      <c r="O1466" s="294"/>
      <c r="P1466" s="295"/>
      <c r="Q1466" s="225"/>
      <c r="R1466" s="981" t="e">
        <f>VLOOKUP(A1454,'Payroll master 总表'!B:AY,30,FALSE)</f>
        <v>#REF!</v>
      </c>
      <c r="S1466" s="981"/>
      <c r="T1466" s="225" t="s">
        <v>82</v>
      </c>
      <c r="U1466" s="225"/>
      <c r="V1466" s="225"/>
      <c r="W1466" s="225"/>
      <c r="X1466" s="278" t="s">
        <v>194</v>
      </c>
      <c r="Y1466" s="218"/>
      <c r="Z1466" s="218"/>
      <c r="AA1466" s="218"/>
      <c r="AB1466" s="230"/>
      <c r="AC1466" s="26"/>
      <c r="AD1466" s="57" t="e">
        <f>AE1464+AD1465</f>
        <v>#REF!</v>
      </c>
      <c r="AE1466" s="49"/>
      <c r="AF1466" s="73"/>
      <c r="AG1466" s="33"/>
      <c r="AH1466" s="33"/>
      <c r="AI1466" s="33"/>
      <c r="AJ1466" s="33"/>
      <c r="AK1466" s="33"/>
      <c r="AL1466" s="33"/>
      <c r="AM1466" s="33"/>
      <c r="AN1466" s="33"/>
      <c r="AO1466" s="33"/>
      <c r="AP1466" s="33"/>
      <c r="AQ1466" s="33"/>
      <c r="AR1466" s="33"/>
      <c r="AS1466" s="33"/>
      <c r="AT1466" s="33"/>
      <c r="AU1466" s="33"/>
      <c r="AV1466" s="33"/>
      <c r="AW1466" s="33"/>
      <c r="AX1466" s="33"/>
      <c r="AY1466" s="33"/>
      <c r="AZ1466" s="33"/>
      <c r="BA1466" s="33"/>
      <c r="BB1466" s="33"/>
      <c r="BC1466" s="33"/>
      <c r="BD1466" s="33"/>
      <c r="BE1466" s="33"/>
      <c r="BF1466" s="33"/>
      <c r="BG1466" s="33"/>
      <c r="BH1466" s="33"/>
      <c r="BI1466" s="33"/>
      <c r="BJ1466" s="33"/>
      <c r="BK1466" s="33"/>
      <c r="BL1466" s="33"/>
    </row>
    <row r="1467" spans="2:64" s="140" customFormat="1" ht="18" customHeight="1">
      <c r="B1467" s="29"/>
      <c r="C1467" s="30"/>
      <c r="D1467" s="31"/>
      <c r="E1467" s="30"/>
      <c r="F1467" s="32"/>
      <c r="G1467" s="220"/>
      <c r="H1467" s="220"/>
      <c r="I1467" s="220"/>
      <c r="J1467" s="220"/>
      <c r="K1467" s="220"/>
      <c r="L1467" s="199"/>
      <c r="M1467" s="199"/>
      <c r="N1467" s="199"/>
      <c r="O1467" s="296"/>
      <c r="P1467" s="296"/>
      <c r="Q1467" s="199"/>
      <c r="R1467" s="199"/>
      <c r="S1467" s="220"/>
      <c r="T1467" s="220"/>
      <c r="U1467" s="220"/>
      <c r="V1467" s="199"/>
      <c r="W1467" s="199"/>
      <c r="X1467" s="297" t="s">
        <v>191</v>
      </c>
      <c r="Y1467" s="218"/>
      <c r="Z1467" s="218"/>
      <c r="AA1467" s="218"/>
      <c r="AB1467" s="230"/>
      <c r="AC1467" s="982" t="e">
        <f>ROUND((AC1462-AD1466-AC1463),2)</f>
        <v>#REF!</v>
      </c>
      <c r="AD1467" s="983"/>
      <c r="AE1467" s="49"/>
      <c r="AF1467" s="73"/>
      <c r="AG1467" s="33"/>
      <c r="AH1467" s="33"/>
      <c r="AI1467" s="33"/>
      <c r="AJ1467" s="33"/>
      <c r="AK1467" s="33"/>
      <c r="AL1467" s="33"/>
      <c r="AM1467" s="33"/>
      <c r="AN1467" s="33"/>
      <c r="AO1467" s="33"/>
      <c r="AP1467" s="33"/>
      <c r="AQ1467" s="33"/>
      <c r="AR1467" s="33"/>
      <c r="AS1467" s="33"/>
      <c r="AT1467" s="33"/>
      <c r="AU1467" s="33"/>
      <c r="AV1467" s="33"/>
      <c r="AW1467" s="33"/>
      <c r="AX1467" s="33"/>
      <c r="AY1467" s="33"/>
      <c r="AZ1467" s="33"/>
      <c r="BA1467" s="33"/>
      <c r="BB1467" s="33"/>
      <c r="BC1467" s="33"/>
      <c r="BD1467" s="33"/>
      <c r="BE1467" s="33"/>
      <c r="BF1467" s="33"/>
      <c r="BG1467" s="33"/>
      <c r="BH1467" s="33"/>
      <c r="BI1467" s="33"/>
      <c r="BJ1467" s="33"/>
      <c r="BK1467" s="33"/>
      <c r="BL1467" s="33"/>
    </row>
    <row r="1468" spans="2:64" s="140" customFormat="1" ht="18" customHeight="1">
      <c r="B1468" s="35" t="s">
        <v>78</v>
      </c>
      <c r="C1468" s="36"/>
      <c r="D1468" s="36"/>
      <c r="E1468" s="36"/>
      <c r="F1468" s="36"/>
      <c r="G1468" s="221"/>
      <c r="H1468" s="221"/>
      <c r="I1468" s="220"/>
      <c r="J1468" s="220"/>
      <c r="K1468" s="220"/>
      <c r="L1468" s="199"/>
      <c r="M1468" s="199"/>
      <c r="N1468" s="199"/>
      <c r="O1468" s="296"/>
      <c r="P1468" s="296"/>
      <c r="Q1468" s="199"/>
      <c r="R1468" s="199"/>
      <c r="S1468" s="220"/>
      <c r="T1468" s="220"/>
      <c r="U1468" s="220"/>
      <c r="V1468" s="199"/>
      <c r="W1468" s="199"/>
      <c r="X1468" s="298" t="s">
        <v>432</v>
      </c>
      <c r="Y1468" s="299"/>
      <c r="Z1468" s="280"/>
      <c r="AA1468" s="206"/>
      <c r="AB1468" s="231"/>
      <c r="AC1468" s="63" t="e">
        <f>INT(AC1467)</f>
        <v>#REF!</v>
      </c>
      <c r="AD1468" s="33"/>
      <c r="AE1468" s="62"/>
      <c r="AF1468" s="80"/>
      <c r="AG1468" s="33"/>
      <c r="AH1468" s="33"/>
      <c r="AI1468" s="33"/>
      <c r="AJ1468" s="33"/>
      <c r="AK1468" s="33"/>
      <c r="AL1468" s="33"/>
      <c r="AM1468" s="33"/>
      <c r="AN1468" s="33"/>
      <c r="AO1468" s="33"/>
      <c r="AP1468" s="33"/>
      <c r="AQ1468" s="33"/>
      <c r="AR1468" s="33"/>
      <c r="AS1468" s="33"/>
      <c r="AT1468" s="33"/>
      <c r="AU1468" s="33"/>
      <c r="AV1468" s="33"/>
      <c r="AW1468" s="33"/>
      <c r="AX1468" s="33"/>
      <c r="AY1468" s="33"/>
      <c r="AZ1468" s="33"/>
      <c r="BA1468" s="33"/>
      <c r="BB1468" s="33"/>
      <c r="BC1468" s="33"/>
      <c r="BD1468" s="33"/>
      <c r="BE1468" s="33"/>
      <c r="BF1468" s="33"/>
      <c r="BG1468" s="33"/>
      <c r="BH1468" s="33"/>
      <c r="BI1468" s="33"/>
      <c r="BJ1468" s="33"/>
      <c r="BK1468" s="33"/>
      <c r="BL1468" s="33"/>
    </row>
    <row r="1469" spans="2:64" s="140" customFormat="1" ht="18" customHeight="1">
      <c r="B1469" s="37"/>
      <c r="C1469" s="38"/>
      <c r="D1469" s="39"/>
      <c r="E1469" s="38"/>
      <c r="F1469" s="38"/>
      <c r="G1469" s="202"/>
      <c r="H1469" s="202"/>
      <c r="I1469" s="220"/>
      <c r="J1469" s="220"/>
      <c r="K1469" s="220"/>
      <c r="L1469" s="199"/>
      <c r="M1469" s="199"/>
      <c r="N1469" s="199"/>
      <c r="O1469" s="296"/>
      <c r="P1469" s="296"/>
      <c r="Q1469" s="199"/>
      <c r="R1469" s="199"/>
      <c r="S1469" s="220"/>
      <c r="T1469" s="220"/>
      <c r="U1469" s="220"/>
      <c r="V1469" s="199"/>
      <c r="W1469" s="199"/>
      <c r="X1469" s="300" t="s">
        <v>192</v>
      </c>
      <c r="Y1469" s="301"/>
      <c r="Z1469" s="302"/>
      <c r="AA1469" s="219"/>
      <c r="AB1469" s="232"/>
      <c r="AC1469" s="77" t="e">
        <f>ROUND((MOD(AC1467,1)*4000),-2)</f>
        <v>#REF!</v>
      </c>
      <c r="AD1469" s="45"/>
      <c r="AE1469" s="45"/>
      <c r="AF1469" s="81"/>
      <c r="AG1469" s="33"/>
      <c r="AH1469" s="33"/>
      <c r="AI1469" s="33"/>
      <c r="AJ1469" s="33"/>
      <c r="AK1469" s="33"/>
      <c r="AL1469" s="33"/>
      <c r="AM1469" s="33"/>
      <c r="AN1469" s="33"/>
      <c r="AO1469" s="33"/>
      <c r="AP1469" s="33"/>
      <c r="AQ1469" s="33"/>
      <c r="AR1469" s="33"/>
      <c r="AS1469" s="33"/>
      <c r="AT1469" s="33"/>
      <c r="AU1469" s="33"/>
      <c r="AV1469" s="33"/>
      <c r="AW1469" s="33"/>
      <c r="AX1469" s="33"/>
      <c r="AY1469" s="33"/>
      <c r="AZ1469" s="33"/>
      <c r="BA1469" s="33"/>
      <c r="BB1469" s="33"/>
      <c r="BC1469" s="33"/>
      <c r="BD1469" s="33"/>
      <c r="BE1469" s="33"/>
      <c r="BF1469" s="33"/>
      <c r="BG1469" s="33"/>
      <c r="BH1469" s="33"/>
      <c r="BI1469" s="33"/>
      <c r="BJ1469" s="33"/>
      <c r="BK1469" s="33"/>
      <c r="BL1469" s="33"/>
    </row>
    <row r="1470" spans="2:64" s="140" customFormat="1" ht="18" customHeight="1">
      <c r="B1470" s="29"/>
      <c r="C1470" s="30"/>
      <c r="D1470" s="31"/>
      <c r="E1470" s="30"/>
      <c r="F1470" s="30"/>
      <c r="G1470" s="220"/>
      <c r="H1470" s="220"/>
      <c r="I1470" s="220"/>
      <c r="J1470" s="220"/>
      <c r="K1470" s="220"/>
      <c r="L1470" s="199"/>
      <c r="M1470" s="199"/>
      <c r="N1470" s="199"/>
      <c r="O1470" s="296"/>
      <c r="P1470" s="296"/>
      <c r="Q1470" s="199"/>
      <c r="R1470" s="199"/>
      <c r="S1470" s="220"/>
      <c r="T1470" s="220"/>
      <c r="U1470" s="220"/>
      <c r="V1470" s="199"/>
      <c r="W1470" s="199"/>
      <c r="X1470" s="199"/>
      <c r="Y1470" s="221"/>
      <c r="Z1470" s="303"/>
      <c r="AA1470" s="199"/>
      <c r="AB1470" s="233"/>
      <c r="AC1470" s="34"/>
      <c r="AD1470" s="82"/>
      <c r="AE1470" s="82"/>
      <c r="AF1470" s="84"/>
      <c r="AG1470" s="33"/>
      <c r="AH1470" s="33"/>
      <c r="AI1470" s="33"/>
      <c r="AJ1470" s="33"/>
      <c r="AK1470" s="33"/>
      <c r="AL1470" s="33"/>
      <c r="AM1470" s="33"/>
      <c r="AN1470" s="33"/>
      <c r="AO1470" s="33"/>
      <c r="AP1470" s="33"/>
      <c r="AQ1470" s="33"/>
      <c r="AR1470" s="33"/>
      <c r="AS1470" s="33"/>
      <c r="AT1470" s="33"/>
      <c r="AU1470" s="33"/>
      <c r="AV1470" s="33"/>
      <c r="AW1470" s="33"/>
      <c r="AX1470" s="33"/>
      <c r="AY1470" s="33"/>
      <c r="AZ1470" s="33"/>
      <c r="BA1470" s="33"/>
      <c r="BB1470" s="33"/>
      <c r="BC1470" s="33"/>
      <c r="BD1470" s="33"/>
      <c r="BE1470" s="33"/>
      <c r="BF1470" s="33"/>
      <c r="BG1470" s="33"/>
      <c r="BH1470" s="33"/>
      <c r="BI1470" s="33"/>
      <c r="BJ1470" s="33"/>
      <c r="BK1470" s="33"/>
      <c r="BL1470" s="33"/>
    </row>
    <row r="1471" spans="2:64" s="140" customFormat="1" ht="18" customHeight="1">
      <c r="B1471" s="40" t="s">
        <v>79</v>
      </c>
      <c r="C1471" s="41"/>
      <c r="D1471" s="41"/>
      <c r="E1471" s="41"/>
      <c r="F1471" s="33"/>
      <c r="G1471" s="199"/>
      <c r="H1471" s="199"/>
      <c r="I1471" s="199"/>
      <c r="J1471" s="199"/>
      <c r="K1471" s="220"/>
      <c r="L1471" s="199"/>
      <c r="M1471" s="199"/>
      <c r="N1471" s="199"/>
      <c r="O1471" s="296"/>
      <c r="P1471" s="296"/>
      <c r="Q1471" s="199"/>
      <c r="R1471" s="199"/>
      <c r="S1471" s="199"/>
      <c r="T1471" s="199"/>
      <c r="U1471" s="199"/>
      <c r="V1471" s="199"/>
      <c r="W1471" s="199"/>
      <c r="X1471" s="199"/>
      <c r="Y1471" s="199"/>
      <c r="Z1471" s="199"/>
      <c r="AA1471" s="199"/>
      <c r="AB1471" s="199"/>
      <c r="AC1471" s="34"/>
      <c r="AD1471" s="33"/>
      <c r="AE1471" s="33"/>
      <c r="AF1471" s="101"/>
      <c r="AG1471" s="33"/>
      <c r="AH1471" s="33"/>
      <c r="AI1471" s="33"/>
      <c r="AJ1471" s="33"/>
      <c r="AK1471" s="33"/>
      <c r="AL1471" s="33"/>
      <c r="AM1471" s="33"/>
      <c r="AN1471" s="33"/>
      <c r="AO1471" s="33"/>
      <c r="AP1471" s="33"/>
      <c r="AQ1471" s="33"/>
      <c r="AR1471" s="33"/>
      <c r="AS1471" s="33"/>
      <c r="AT1471" s="33"/>
      <c r="AU1471" s="33"/>
      <c r="AV1471" s="33"/>
      <c r="AW1471" s="33"/>
      <c r="AX1471" s="33"/>
      <c r="AY1471" s="33"/>
      <c r="AZ1471" s="33"/>
      <c r="BA1471" s="33"/>
      <c r="BB1471" s="33"/>
      <c r="BC1471" s="33"/>
      <c r="BD1471" s="33"/>
      <c r="BE1471" s="33"/>
      <c r="BF1471" s="33"/>
      <c r="BG1471" s="33"/>
      <c r="BH1471" s="33"/>
      <c r="BI1471" s="33"/>
      <c r="BJ1471" s="33"/>
      <c r="BK1471" s="33"/>
      <c r="BL1471" s="33"/>
    </row>
    <row r="1472" spans="2:64" s="10" customFormat="1" ht="18" customHeight="1">
      <c r="B1472" s="237">
        <v>1</v>
      </c>
      <c r="C1472" s="236">
        <v>2</v>
      </c>
      <c r="D1472" s="236">
        <v>3</v>
      </c>
      <c r="E1472" s="236">
        <v>4</v>
      </c>
      <c r="F1472" s="670">
        <v>5</v>
      </c>
      <c r="G1472" s="669">
        <v>6</v>
      </c>
      <c r="H1472" s="237">
        <v>7</v>
      </c>
      <c r="I1472" s="237">
        <v>8</v>
      </c>
      <c r="J1472" s="670">
        <v>9</v>
      </c>
      <c r="K1472" s="236">
        <v>10</v>
      </c>
      <c r="L1472" s="236">
        <v>11</v>
      </c>
      <c r="M1472" s="670">
        <v>12</v>
      </c>
      <c r="N1472" s="669">
        <v>13</v>
      </c>
      <c r="O1472" s="236">
        <v>14</v>
      </c>
      <c r="P1472" s="237">
        <v>15</v>
      </c>
      <c r="Q1472" s="236">
        <v>16</v>
      </c>
      <c r="R1472" s="236">
        <v>17</v>
      </c>
      <c r="S1472" s="236">
        <v>18</v>
      </c>
      <c r="T1472" s="670">
        <v>19</v>
      </c>
      <c r="U1472" s="669">
        <v>20</v>
      </c>
      <c r="V1472" s="236">
        <v>21</v>
      </c>
      <c r="W1472" s="237">
        <v>22</v>
      </c>
      <c r="X1472" s="236">
        <v>23</v>
      </c>
      <c r="Y1472" s="237">
        <v>24</v>
      </c>
      <c r="Z1472" s="236">
        <v>25</v>
      </c>
      <c r="AA1472" s="670">
        <v>26</v>
      </c>
      <c r="AB1472" s="697">
        <v>27</v>
      </c>
      <c r="AC1472" s="670">
        <v>28</v>
      </c>
      <c r="AD1472" s="237">
        <v>29</v>
      </c>
      <c r="AE1472" s="236">
        <v>30</v>
      </c>
      <c r="AF1472" s="236">
        <v>31</v>
      </c>
      <c r="AG1472" s="11"/>
      <c r="AH1472" s="11"/>
      <c r="AI1472" s="11"/>
      <c r="AJ1472" s="11"/>
      <c r="AK1472" s="11"/>
      <c r="AL1472" s="11"/>
      <c r="AM1472" s="11"/>
      <c r="AN1472" s="11"/>
      <c r="AO1472" s="11"/>
      <c r="AP1472" s="11"/>
      <c r="AQ1472" s="11"/>
      <c r="AR1472" s="11"/>
      <c r="AS1472" s="11"/>
      <c r="AT1472" s="11"/>
      <c r="AU1472" s="11"/>
      <c r="AV1472" s="11"/>
      <c r="AW1472" s="11"/>
      <c r="AX1472" s="11"/>
      <c r="AY1472" s="11"/>
      <c r="AZ1472" s="11"/>
      <c r="BA1472" s="11"/>
      <c r="BB1472" s="11"/>
      <c r="BC1472" s="11"/>
      <c r="BD1472" s="11"/>
      <c r="BE1472" s="11"/>
      <c r="BF1472" s="11"/>
      <c r="BG1472" s="11"/>
      <c r="BH1472" s="11"/>
      <c r="BI1472" s="11"/>
      <c r="BJ1472" s="11"/>
      <c r="BK1472" s="11"/>
      <c r="BL1472" s="11"/>
    </row>
    <row r="1473" spans="1:64" s="140" customFormat="1" ht="18" customHeight="1">
      <c r="B1473" s="48" t="e">
        <f>VLOOKUP(A1454,#REF!,276,FALSE)</f>
        <v>#REF!</v>
      </c>
      <c r="C1473" s="48" t="e">
        <f>VLOOKUP(A1454,#REF!,278,FALSE)</f>
        <v>#REF!</v>
      </c>
      <c r="D1473" s="48" t="e">
        <f>VLOOKUP(A1454,#REF!,280,FALSE)</f>
        <v>#REF!</v>
      </c>
      <c r="E1473" s="48" t="e">
        <f>VLOOKUP(A1454,#REF!,282,FALSE)</f>
        <v>#REF!</v>
      </c>
      <c r="F1473" s="48" t="e">
        <f>VLOOKUP(A1454,#REF!,284,FALSE)</f>
        <v>#REF!</v>
      </c>
      <c r="G1473" s="48" t="e">
        <f>VLOOKUP(A1454,#REF!,286,FALSE)</f>
        <v>#REF!</v>
      </c>
      <c r="H1473" s="48" t="e">
        <f>VLOOKUP(A1454,#REF!,288,FALSE)</f>
        <v>#REF!</v>
      </c>
      <c r="I1473" s="48" t="e">
        <f>VLOOKUP(A1454,#REF!,290,FALSE)</f>
        <v>#REF!</v>
      </c>
      <c r="J1473" s="48" t="e">
        <f>VLOOKUP(A1454,#REF!,292,FALSE)</f>
        <v>#REF!</v>
      </c>
      <c r="K1473" s="48" t="e">
        <f>VLOOKUP(A1454,#REF!,294,FALSE)</f>
        <v>#REF!</v>
      </c>
      <c r="L1473" s="48" t="e">
        <f>VLOOKUP(A1454,#REF!,296,FALSE)</f>
        <v>#REF!</v>
      </c>
      <c r="M1473" s="48" t="e">
        <f>VLOOKUP(A1454,#REF!,298,FALSE)</f>
        <v>#REF!</v>
      </c>
      <c r="N1473" s="48" t="e">
        <f>VLOOKUP(A1454,#REF!,300,FALSE)</f>
        <v>#REF!</v>
      </c>
      <c r="O1473" s="48" t="e">
        <f>VLOOKUP(A1454,#REF!,302,FALSE)</f>
        <v>#REF!</v>
      </c>
      <c r="P1473" s="48" t="e">
        <f>VLOOKUP(A1454,#REF!,304,FALSE)</f>
        <v>#REF!</v>
      </c>
      <c r="Q1473" s="48" t="e">
        <f>VLOOKUP(A1454,#REF!,306,FALSE)</f>
        <v>#REF!</v>
      </c>
      <c r="R1473" s="48" t="e">
        <f>VLOOKUP(A1454,#REF!,308,FALSE)</f>
        <v>#REF!</v>
      </c>
      <c r="S1473" s="48" t="e">
        <f>VLOOKUP(A1454,#REF!,310,FALSE)</f>
        <v>#REF!</v>
      </c>
      <c r="T1473" s="48" t="e">
        <f>VLOOKUP(A1454,#REF!,312,FALSE)</f>
        <v>#REF!</v>
      </c>
      <c r="U1473" s="48" t="e">
        <f>VLOOKUP(A1454,#REF!,314,FALSE)</f>
        <v>#REF!</v>
      </c>
      <c r="V1473" s="48" t="e">
        <f>VLOOKUP(A1454,#REF!,316,FALSE)</f>
        <v>#REF!</v>
      </c>
      <c r="W1473" s="48" t="e">
        <f>VLOOKUP(A1454,#REF!,318,FALSE)</f>
        <v>#REF!</v>
      </c>
      <c r="X1473" s="48" t="e">
        <f>VLOOKUP(A1454,#REF!,320,FALSE)</f>
        <v>#REF!</v>
      </c>
      <c r="Y1473" s="48" t="e">
        <f>VLOOKUP(A1454,#REF!,322,FALSE)</f>
        <v>#REF!</v>
      </c>
      <c r="Z1473" s="48" t="e">
        <f>VLOOKUP(A1454,#REF!,324,FALSE)</f>
        <v>#REF!</v>
      </c>
      <c r="AA1473" s="48" t="e">
        <f>VLOOKUP(A1454,#REF!,326,FALSE)</f>
        <v>#REF!</v>
      </c>
      <c r="AB1473" s="48" t="e">
        <f>VLOOKUP(A1454,#REF!,328,FALSE)</f>
        <v>#REF!</v>
      </c>
      <c r="AC1473" s="48" t="e">
        <f>VLOOKUP(A1454,#REF!,330,FALSE)</f>
        <v>#REF!</v>
      </c>
      <c r="AD1473" s="48" t="e">
        <f>VLOOKUP(A1454,#REF!,332,FALSE)</f>
        <v>#REF!</v>
      </c>
      <c r="AE1473" s="48" t="e">
        <f>VLOOKUP(A1454,#REF!,334,FALSE)</f>
        <v>#REF!</v>
      </c>
      <c r="AF1473" s="48" t="e">
        <f>VLOOKUP(A1454,#REF!,336,FALSE)</f>
        <v>#REF!</v>
      </c>
      <c r="AG1473" s="33"/>
      <c r="AH1473" s="33"/>
      <c r="AI1473" s="33"/>
      <c r="AJ1473" s="33"/>
      <c r="AK1473" s="33"/>
      <c r="AL1473" s="33"/>
      <c r="AM1473" s="33"/>
      <c r="AN1473" s="33"/>
      <c r="AO1473" s="33"/>
      <c r="AP1473" s="33"/>
      <c r="AQ1473" s="33"/>
      <c r="AR1473" s="33"/>
      <c r="AS1473" s="33"/>
      <c r="AT1473" s="33"/>
      <c r="AU1473" s="33"/>
      <c r="AV1473" s="33"/>
      <c r="AW1473" s="33"/>
      <c r="AX1473" s="33"/>
      <c r="AY1473" s="33"/>
      <c r="AZ1473" s="33"/>
      <c r="BA1473" s="33"/>
      <c r="BB1473" s="33"/>
      <c r="BC1473" s="33"/>
      <c r="BD1473" s="33"/>
      <c r="BE1473" s="33"/>
      <c r="BF1473" s="33"/>
      <c r="BG1473" s="33"/>
      <c r="BH1473" s="33"/>
      <c r="BI1473" s="33"/>
      <c r="BJ1473" s="33"/>
      <c r="BK1473" s="33"/>
      <c r="BL1473" s="33"/>
    </row>
    <row r="1474" spans="1:64" s="113" customFormat="1" ht="18" customHeight="1">
      <c r="B1474" s="48" t="e">
        <f>VLOOKUP(A1454,#REF!,53,FALSE)</f>
        <v>#REF!</v>
      </c>
      <c r="C1474" s="48" t="e">
        <f>VLOOKUP(A1454,#REF!,54,FALSE)</f>
        <v>#REF!</v>
      </c>
      <c r="D1474" s="48" t="e">
        <f>VLOOKUP(A1454,#REF!,55,FALSE)</f>
        <v>#REF!</v>
      </c>
      <c r="E1474" s="48" t="e">
        <f>VLOOKUP(A1454,#REF!,56,FALSE)</f>
        <v>#REF!</v>
      </c>
      <c r="F1474" s="48" t="e">
        <f>VLOOKUP(A1454,#REF!,57,FALSE)</f>
        <v>#REF!</v>
      </c>
      <c r="G1474" s="48" t="e">
        <f>VLOOKUP(A1454,#REF!,58,FALSE)</f>
        <v>#REF!</v>
      </c>
      <c r="H1474" s="48" t="e">
        <f>VLOOKUP(A1454,#REF!,59,FALSE)</f>
        <v>#REF!</v>
      </c>
      <c r="I1474" s="48" t="e">
        <f>VLOOKUP(A1454,#REF!,60,FALSE)</f>
        <v>#REF!</v>
      </c>
      <c r="J1474" s="48" t="e">
        <f>VLOOKUP(A1454,#REF!,61,FALSE)</f>
        <v>#REF!</v>
      </c>
      <c r="K1474" s="48" t="e">
        <f>VLOOKUP(A1454,#REF!,62,FALSE)</f>
        <v>#REF!</v>
      </c>
      <c r="L1474" s="48" t="e">
        <f>VLOOKUP(A1454,#REF!,63,FALSE)</f>
        <v>#REF!</v>
      </c>
      <c r="M1474" s="48" t="e">
        <f>VLOOKUP(A1454,#REF!,64,FALSE)</f>
        <v>#REF!</v>
      </c>
      <c r="N1474" s="48" t="e">
        <f>VLOOKUP(A1454,#REF!,65,FALSE)</f>
        <v>#REF!</v>
      </c>
      <c r="O1474" s="48" t="e">
        <f>VLOOKUP(A1454,#REF!,66,FALSE)</f>
        <v>#REF!</v>
      </c>
      <c r="P1474" s="48" t="e">
        <f>VLOOKUP(A1454,#REF!,67,FALSE)</f>
        <v>#REF!</v>
      </c>
      <c r="Q1474" s="48" t="e">
        <f>VLOOKUP(A1454,#REF!,68,FALSE)</f>
        <v>#REF!</v>
      </c>
      <c r="R1474" s="48" t="e">
        <f>VLOOKUP(A1454,#REF!,69,FALSE)</f>
        <v>#REF!</v>
      </c>
      <c r="S1474" s="48" t="e">
        <f>VLOOKUP(A1454,#REF!,70,FALSE)</f>
        <v>#REF!</v>
      </c>
      <c r="T1474" s="48" t="e">
        <f>VLOOKUP(A1454,#REF!,71,FALSE)</f>
        <v>#REF!</v>
      </c>
      <c r="U1474" s="48" t="e">
        <f>VLOOKUP(A1454,#REF!,72,FALSE)</f>
        <v>#REF!</v>
      </c>
      <c r="V1474" s="48" t="e">
        <f>VLOOKUP(A1454,#REF!,73,FALSE)</f>
        <v>#REF!</v>
      </c>
      <c r="W1474" s="48" t="e">
        <f>VLOOKUP(A1454,#REF!,74,FALSE)</f>
        <v>#REF!</v>
      </c>
      <c r="X1474" s="48" t="e">
        <f>VLOOKUP(A1454,#REF!,75,FALSE)</f>
        <v>#REF!</v>
      </c>
      <c r="Y1474" s="48" t="e">
        <f>VLOOKUP(A1454,#REF!,76,FALSE)</f>
        <v>#REF!</v>
      </c>
      <c r="Z1474" s="48" t="e">
        <f>VLOOKUP(A1454,#REF!,77,FALSE)</f>
        <v>#REF!</v>
      </c>
      <c r="AA1474" s="48" t="e">
        <f>VLOOKUP(A1454,#REF!,78,FALSE)</f>
        <v>#REF!</v>
      </c>
      <c r="AB1474" s="48" t="e">
        <f>VLOOKUP(A1454,#REF!,79,FALSE)</f>
        <v>#REF!</v>
      </c>
      <c r="AC1474" s="48" t="e">
        <f>VLOOKUP(A1454,#REF!,80,FALSE)</f>
        <v>#REF!</v>
      </c>
      <c r="AD1474" s="48" t="e">
        <f>VLOOKUP(A1454,#REF!,81,FALSE)</f>
        <v>#REF!</v>
      </c>
      <c r="AE1474" s="48" t="e">
        <f>VLOOKUP(A1454,#REF!,82,FALSE)</f>
        <v>#REF!</v>
      </c>
      <c r="AF1474" s="48" t="e">
        <f>VLOOKUP(A1454,#REF!,83,FALSE)</f>
        <v>#REF!</v>
      </c>
      <c r="AG1474" s="117"/>
      <c r="AH1474" s="114"/>
      <c r="AI1474" s="114"/>
      <c r="AJ1474" s="114"/>
      <c r="AK1474" s="114"/>
      <c r="AL1474" s="114"/>
      <c r="AM1474" s="114"/>
      <c r="AN1474" s="114"/>
      <c r="AO1474" s="114"/>
      <c r="AP1474" s="114"/>
      <c r="AQ1474" s="114"/>
      <c r="AR1474" s="114"/>
      <c r="AS1474" s="114"/>
      <c r="AT1474" s="114"/>
      <c r="AU1474" s="114"/>
      <c r="AV1474" s="114"/>
      <c r="AW1474" s="114"/>
      <c r="AX1474" s="114"/>
      <c r="AY1474" s="114"/>
      <c r="AZ1474" s="114"/>
      <c r="BA1474" s="114"/>
      <c r="BB1474" s="114"/>
      <c r="BC1474" s="114"/>
      <c r="BD1474" s="114"/>
      <c r="BE1474" s="114"/>
      <c r="BF1474" s="114"/>
      <c r="BG1474" s="114"/>
      <c r="BH1474" s="114"/>
      <c r="BI1474" s="114"/>
      <c r="BJ1474" s="114"/>
      <c r="BK1474" s="114"/>
      <c r="BL1474" s="114"/>
    </row>
    <row r="1475" spans="1:64" s="140" customFormat="1" ht="18" customHeight="1">
      <c r="B1475" s="48" t="e">
        <f>VLOOKUP(A1454,#REF!,277,FALSE)</f>
        <v>#REF!</v>
      </c>
      <c r="C1475" s="48" t="e">
        <f>VLOOKUP(A1454,#REF!,279,FALSE)</f>
        <v>#REF!</v>
      </c>
      <c r="D1475" s="48" t="e">
        <f>VLOOKUP(A1454,#REF!,281,FALSE)</f>
        <v>#REF!</v>
      </c>
      <c r="E1475" s="48" t="e">
        <f>VLOOKUP(A1454,#REF!,283,FALSE)</f>
        <v>#REF!</v>
      </c>
      <c r="F1475" s="48" t="e">
        <f>VLOOKUP(A1454,#REF!,285,FALSE)</f>
        <v>#REF!</v>
      </c>
      <c r="G1475" s="48" t="e">
        <f>VLOOKUP(A1454,#REF!,287,FALSE)</f>
        <v>#REF!</v>
      </c>
      <c r="H1475" s="48" t="e">
        <f>VLOOKUP(A1454,#REF!,289,FALSE)</f>
        <v>#REF!</v>
      </c>
      <c r="I1475" s="48" t="e">
        <f>VLOOKUP(A1454,#REF!,291,FALSE)</f>
        <v>#REF!</v>
      </c>
      <c r="J1475" s="48" t="e">
        <f>VLOOKUP(A1454,#REF!,293,FALSE)</f>
        <v>#REF!</v>
      </c>
      <c r="K1475" s="48" t="e">
        <f>VLOOKUP(A1454,#REF!,295,FALSE)</f>
        <v>#REF!</v>
      </c>
      <c r="L1475" s="48" t="e">
        <f>VLOOKUP(A1454,#REF!,297,FALSE)</f>
        <v>#REF!</v>
      </c>
      <c r="M1475" s="48" t="e">
        <f>VLOOKUP(A1454,#REF!,299,FALSE)</f>
        <v>#REF!</v>
      </c>
      <c r="N1475" s="48" t="e">
        <f>VLOOKUP(A1454,#REF!,301,FALSE)</f>
        <v>#REF!</v>
      </c>
      <c r="O1475" s="48" t="e">
        <f>VLOOKUP(A1454,#REF!,303,FALSE)</f>
        <v>#REF!</v>
      </c>
      <c r="P1475" s="48" t="e">
        <f>VLOOKUP(A1454,#REF!,305,FALSE)</f>
        <v>#REF!</v>
      </c>
      <c r="Q1475" s="48" t="e">
        <f>VLOOKUP(A1454,#REF!,307,FALSE)</f>
        <v>#REF!</v>
      </c>
      <c r="R1475" s="48" t="e">
        <f>VLOOKUP(A1454,#REF!,309,FALSE)</f>
        <v>#REF!</v>
      </c>
      <c r="S1475" s="48" t="e">
        <f>VLOOKUP(A1454,#REF!,311,FALSE)</f>
        <v>#REF!</v>
      </c>
      <c r="T1475" s="48" t="e">
        <f>VLOOKUP(A1454,#REF!,313,FALSE)</f>
        <v>#REF!</v>
      </c>
      <c r="U1475" s="48" t="e">
        <f>VLOOKUP(A1454,#REF!,315,FALSE)</f>
        <v>#REF!</v>
      </c>
      <c r="V1475" s="48" t="e">
        <f>VLOOKUP(A1454,#REF!,317,FALSE)</f>
        <v>#REF!</v>
      </c>
      <c r="W1475" s="48" t="e">
        <f>VLOOKUP(A1454,#REF!,319,FALSE)</f>
        <v>#REF!</v>
      </c>
      <c r="X1475" s="48" t="e">
        <f>VLOOKUP(A1454,#REF!,321,FALSE)</f>
        <v>#REF!</v>
      </c>
      <c r="Y1475" s="48" t="e">
        <f>VLOOKUP(A1454,#REF!,323,FALSE)</f>
        <v>#REF!</v>
      </c>
      <c r="Z1475" s="48" t="e">
        <f>VLOOKUP(A1454,#REF!,325,FALSE)</f>
        <v>#REF!</v>
      </c>
      <c r="AA1475" s="48" t="e">
        <f>VLOOKUP(A1454,#REF!,327,FALSE)</f>
        <v>#REF!</v>
      </c>
      <c r="AB1475" s="48" t="e">
        <f>VLOOKUP(A1454,#REF!,329,FALSE)</f>
        <v>#REF!</v>
      </c>
      <c r="AC1475" s="48" t="e">
        <f>VLOOKUP(A1454,#REF!,331,FALSE)</f>
        <v>#REF!</v>
      </c>
      <c r="AD1475" s="48" t="e">
        <f>VLOOKUP(A1454,#REF!,333,FALSE)</f>
        <v>#REF!</v>
      </c>
      <c r="AE1475" s="48" t="e">
        <f>VLOOKUP(A1454,#REF!,335,FALSE)</f>
        <v>#REF!</v>
      </c>
      <c r="AF1475" s="48" t="e">
        <f>VLOOKUP(A1454,#REF!,337,FALSE)</f>
        <v>#REF!</v>
      </c>
      <c r="AG1475" s="33"/>
      <c r="AH1475" s="33"/>
      <c r="AI1475" s="33"/>
      <c r="AJ1475" s="33"/>
      <c r="AK1475" s="33"/>
      <c r="AL1475" s="33"/>
      <c r="AM1475" s="33"/>
      <c r="AN1475" s="33"/>
      <c r="AO1475" s="33"/>
      <c r="AP1475" s="33"/>
      <c r="AQ1475" s="33"/>
      <c r="AR1475" s="33"/>
      <c r="AS1475" s="33"/>
      <c r="AT1475" s="33"/>
      <c r="AU1475" s="33"/>
      <c r="AV1475" s="33"/>
      <c r="AW1475" s="33"/>
      <c r="AX1475" s="33"/>
      <c r="AY1475" s="33"/>
      <c r="AZ1475" s="33"/>
      <c r="BA1475" s="33"/>
      <c r="BB1475" s="33"/>
      <c r="BC1475" s="33"/>
      <c r="BD1475" s="33"/>
      <c r="BE1475" s="33"/>
      <c r="BF1475" s="33"/>
      <c r="BG1475" s="33"/>
      <c r="BH1475" s="33"/>
      <c r="BI1475" s="33"/>
      <c r="BJ1475" s="33"/>
      <c r="BK1475" s="33"/>
      <c r="BL1475" s="33"/>
    </row>
    <row r="1476" spans="1:64" s="140" customFormat="1" ht="18" customHeight="1">
      <c r="B1476" s="980"/>
      <c r="C1476" s="980"/>
      <c r="D1476" s="980"/>
      <c r="E1476" s="980"/>
      <c r="F1476" s="980"/>
      <c r="G1476" s="980"/>
      <c r="H1476" s="980"/>
      <c r="I1476" s="980"/>
      <c r="J1476" s="980"/>
      <c r="K1476" s="980"/>
      <c r="L1476" s="980"/>
      <c r="M1476" s="980"/>
      <c r="N1476" s="980"/>
      <c r="O1476" s="980"/>
      <c r="P1476" s="980"/>
      <c r="Q1476" s="980"/>
      <c r="R1476" s="980"/>
      <c r="S1476" s="980"/>
      <c r="T1476" s="980"/>
      <c r="U1476" s="980"/>
      <c r="V1476" s="980"/>
      <c r="W1476" s="980"/>
      <c r="X1476" s="980"/>
      <c r="Y1476" s="980"/>
      <c r="Z1476" s="980"/>
      <c r="AA1476" s="980"/>
      <c r="AB1476" s="980"/>
      <c r="AC1476" s="980"/>
      <c r="AD1476" s="980"/>
      <c r="AE1476" s="980"/>
      <c r="AF1476" s="980"/>
      <c r="AH1476" s="33"/>
      <c r="AI1476" s="33"/>
      <c r="AJ1476" s="33"/>
      <c r="AK1476" s="33"/>
      <c r="AL1476" s="33"/>
      <c r="AM1476" s="33"/>
      <c r="AN1476" s="33"/>
      <c r="AO1476" s="33"/>
      <c r="AP1476" s="33"/>
      <c r="AQ1476" s="33"/>
      <c r="AR1476" s="33"/>
      <c r="AS1476" s="33"/>
      <c r="AT1476" s="33"/>
      <c r="AU1476" s="33"/>
      <c r="AV1476" s="33"/>
      <c r="AW1476" s="33"/>
      <c r="AX1476" s="33"/>
      <c r="AY1476" s="33"/>
      <c r="AZ1476" s="33"/>
      <c r="BA1476" s="33"/>
      <c r="BB1476" s="33"/>
      <c r="BC1476" s="33"/>
      <c r="BD1476" s="33"/>
      <c r="BE1476" s="33"/>
      <c r="BF1476" s="33"/>
      <c r="BG1476" s="33"/>
      <c r="BH1476" s="33"/>
      <c r="BI1476" s="33"/>
      <c r="BJ1476" s="33"/>
      <c r="BK1476" s="33"/>
      <c r="BL1476" s="33"/>
    </row>
    <row r="1477" spans="1:64" ht="18" customHeight="1">
      <c r="B1477" s="880" t="s">
        <v>826</v>
      </c>
      <c r="C1477" s="880"/>
      <c r="D1477" s="880"/>
      <c r="E1477" s="880"/>
      <c r="F1477" s="880"/>
      <c r="G1477" s="880"/>
      <c r="H1477" s="880"/>
      <c r="I1477" s="880"/>
      <c r="J1477" s="880"/>
      <c r="K1477" s="880"/>
      <c r="L1477" s="880"/>
      <c r="M1477" s="880"/>
      <c r="N1477" s="880"/>
      <c r="O1477" s="880"/>
      <c r="P1477" s="880"/>
      <c r="Q1477" s="880"/>
      <c r="R1477" s="880"/>
      <c r="S1477" s="880"/>
      <c r="T1477" s="880"/>
      <c r="U1477" s="880"/>
      <c r="V1477" s="880"/>
      <c r="W1477" s="880"/>
      <c r="X1477" s="880"/>
      <c r="Y1477" s="880"/>
      <c r="Z1477" s="880"/>
      <c r="AA1477" s="880"/>
      <c r="AB1477" s="880"/>
      <c r="AC1477" s="880"/>
      <c r="AD1477" s="880"/>
      <c r="AE1477" s="880"/>
      <c r="AF1477" s="880"/>
      <c r="AG1477" s="33"/>
    </row>
    <row r="1478" spans="1:64" ht="18" customHeight="1">
      <c r="B1478" s="15" t="s">
        <v>80</v>
      </c>
      <c r="C1478" s="16"/>
      <c r="D1478" s="16"/>
      <c r="E1478" s="16"/>
      <c r="F1478" s="16"/>
      <c r="G1478" s="216"/>
      <c r="H1478" s="201"/>
      <c r="I1478" s="201"/>
      <c r="J1478" s="201"/>
      <c r="K1478" s="202"/>
      <c r="L1478" s="201"/>
      <c r="M1478" s="201"/>
      <c r="N1478" s="201"/>
      <c r="O1478" s="270"/>
      <c r="P1478" s="270"/>
      <c r="Q1478" s="201"/>
      <c r="R1478" s="201"/>
      <c r="S1478" s="201"/>
      <c r="T1478" s="201"/>
      <c r="U1478" s="201"/>
      <c r="V1478" s="201"/>
      <c r="W1478" s="270"/>
      <c r="X1478" s="984" t="str">
        <f>X1453</f>
        <v>វិច្ឆិកា ឆ្នាំ ២០២៣</v>
      </c>
      <c r="Y1478" s="985"/>
      <c r="Z1478" s="985"/>
      <c r="AA1478" s="985"/>
      <c r="AB1478" s="985"/>
      <c r="AC1478" s="985"/>
      <c r="AD1478" s="985"/>
      <c r="AE1478" s="985"/>
      <c r="AF1478" s="986"/>
      <c r="AG1478" s="33"/>
    </row>
    <row r="1479" spans="1:64" ht="18" customHeight="1">
      <c r="A1479" s="140" t="e">
        <f>#REF!</f>
        <v>#REF!</v>
      </c>
      <c r="B1479" s="20" t="s">
        <v>176</v>
      </c>
      <c r="C1479" s="3"/>
      <c r="D1479" s="3"/>
      <c r="E1479" s="3"/>
      <c r="F1479" s="3"/>
      <c r="G1479" s="217"/>
      <c r="H1479" s="271"/>
      <c r="I1479" s="217"/>
      <c r="J1479" s="271"/>
      <c r="K1479" s="991" t="e">
        <f>VLOOKUP(A1479,'Payroll master 总表'!B:AY,3,FALSE)</f>
        <v>#REF!</v>
      </c>
      <c r="L1479" s="992"/>
      <c r="M1479" s="992"/>
      <c r="N1479" s="993"/>
      <c r="O1479" s="272" t="s">
        <v>183</v>
      </c>
      <c r="P1479" s="273"/>
      <c r="Q1479" s="203"/>
      <c r="R1479" s="203"/>
      <c r="S1479" s="203"/>
      <c r="T1479" s="994" t="e">
        <f>#REF!</f>
        <v>#REF!</v>
      </c>
      <c r="U1479" s="994"/>
      <c r="V1479" s="217"/>
      <c r="W1479" s="274"/>
      <c r="X1479" s="275" t="s">
        <v>279</v>
      </c>
      <c r="Y1479" s="203"/>
      <c r="Z1479" s="203"/>
      <c r="AA1479" s="203"/>
      <c r="AB1479" s="227"/>
      <c r="AC1479" s="75"/>
      <c r="AD1479" s="139" t="e">
        <f>VLOOKUP(A1479,'Payroll master 总表'!B:AY,39,FALSE)</f>
        <v>#REF!</v>
      </c>
      <c r="AE1479" s="23" t="s">
        <v>82</v>
      </c>
      <c r="AF1479" s="244"/>
      <c r="AG1479" s="33"/>
    </row>
    <row r="1480" spans="1:64" ht="18" customHeight="1">
      <c r="B1480" s="55" t="s">
        <v>177</v>
      </c>
      <c r="C1480" s="28"/>
      <c r="D1480" s="28"/>
      <c r="E1480" s="28"/>
      <c r="F1480" s="21"/>
      <c r="G1480" s="206"/>
      <c r="H1480" s="206"/>
      <c r="I1480" s="206"/>
      <c r="J1480" s="206"/>
      <c r="K1480" s="995" t="e">
        <f>VLOOKUP(A1479,'Payroll master 总表'!B:AY,1,FALSE)</f>
        <v>#REF!</v>
      </c>
      <c r="L1480" s="996"/>
      <c r="M1480" s="206"/>
      <c r="N1480" s="208"/>
      <c r="O1480" s="276" t="s">
        <v>184</v>
      </c>
      <c r="P1480" s="273"/>
      <c r="Q1480" s="218"/>
      <c r="R1480" s="218"/>
      <c r="S1480" s="218"/>
      <c r="U1480" s="222" t="e">
        <f>VLOOKUP(A1479,'Payroll master 总表'!B:AY,15,FALSE)</f>
        <v>#REF!</v>
      </c>
      <c r="V1480" s="222"/>
      <c r="W1480" s="208"/>
      <c r="X1480" s="278" t="s">
        <v>187</v>
      </c>
      <c r="Y1480" s="218"/>
      <c r="Z1480" s="218"/>
      <c r="AA1480" s="218"/>
      <c r="AB1480" s="209"/>
      <c r="AC1480" s="26"/>
      <c r="AD1480" s="139" t="e">
        <f>VLOOKUP(A1479,'Payroll master 总表'!B:AY,35,FALSE)</f>
        <v>#REF!</v>
      </c>
      <c r="AE1480" s="23" t="s">
        <v>82</v>
      </c>
      <c r="AF1480" s="103"/>
      <c r="AG1480" s="33"/>
    </row>
    <row r="1481" spans="1:64" ht="18" customHeight="1">
      <c r="B1481" s="24" t="s">
        <v>178</v>
      </c>
      <c r="C1481" s="22"/>
      <c r="D1481" s="25"/>
      <c r="E1481" s="21"/>
      <c r="F1481" s="21"/>
      <c r="G1481" s="206"/>
      <c r="H1481" s="206"/>
      <c r="I1481" s="206"/>
      <c r="J1481" s="206"/>
      <c r="K1481" s="995" t="e">
        <f>VLOOKUP(A1479,'Payroll master 总表'!B:AY,5,FALSE)</f>
        <v>#REF!</v>
      </c>
      <c r="L1481" s="996"/>
      <c r="M1481" s="206"/>
      <c r="N1481" s="208"/>
      <c r="O1481" s="205" t="s">
        <v>198</v>
      </c>
      <c r="P1481" s="273"/>
      <c r="Q1481" s="218"/>
      <c r="R1481" s="218"/>
      <c r="S1481" s="218"/>
      <c r="T1481" s="206"/>
      <c r="U1481" s="1005" t="e">
        <f>VLOOKUP(A1479,'Payroll master 总表'!B:AY,8,FALSE)</f>
        <v>#REF!</v>
      </c>
      <c r="V1481" s="1005"/>
      <c r="W1481" s="1006"/>
      <c r="X1481" s="278" t="s">
        <v>185</v>
      </c>
      <c r="Y1481" s="218"/>
      <c r="Z1481" s="218"/>
      <c r="AA1481" s="218"/>
      <c r="AB1481" s="209"/>
      <c r="AC1481" s="26"/>
      <c r="AD1481" s="139" t="e">
        <f>VLOOKUP(A1479,'Payroll master 总表'!B:AY,34,FALSE)</f>
        <v>#REF!</v>
      </c>
      <c r="AE1481" s="23" t="s">
        <v>82</v>
      </c>
      <c r="AF1481" s="103"/>
      <c r="AG1481" s="33"/>
    </row>
    <row r="1482" spans="1:64" ht="18" customHeight="1">
      <c r="B1482" s="58"/>
      <c r="C1482" s="28"/>
      <c r="D1482" s="28"/>
      <c r="E1482" s="28"/>
      <c r="F1482" s="28"/>
      <c r="G1482" s="206"/>
      <c r="H1482" s="206"/>
      <c r="I1482" s="206"/>
      <c r="J1482" s="206"/>
      <c r="K1482" s="280"/>
      <c r="L1482" s="281" t="s">
        <v>76</v>
      </c>
      <c r="M1482" s="206"/>
      <c r="N1482" s="208"/>
      <c r="O1482" s="278" t="s">
        <v>199</v>
      </c>
      <c r="P1482" s="273"/>
      <c r="Q1482" s="218"/>
      <c r="R1482" s="218"/>
      <c r="S1482" s="218"/>
      <c r="T1482" s="218"/>
      <c r="U1482" s="218"/>
      <c r="V1482" s="218"/>
      <c r="W1482" s="230"/>
      <c r="X1482" s="278" t="s">
        <v>753</v>
      </c>
      <c r="Y1482" s="218"/>
      <c r="Z1482" s="218"/>
      <c r="AA1482" s="218"/>
      <c r="AB1482" s="209"/>
      <c r="AC1482" s="26"/>
      <c r="AD1482" s="139" t="e">
        <f>VLOOKUP(A1479,'Payroll master 总表'!B:AY,33,FALSE)</f>
        <v>#REF!</v>
      </c>
      <c r="AE1482" s="23" t="s">
        <v>82</v>
      </c>
      <c r="AF1482" s="103"/>
      <c r="AG1482" s="33"/>
    </row>
    <row r="1483" spans="1:64" ht="18" customHeight="1">
      <c r="B1483" s="54" t="s">
        <v>196</v>
      </c>
      <c r="C1483" s="28"/>
      <c r="D1483" s="28"/>
      <c r="E1483" s="28"/>
      <c r="F1483" s="28"/>
      <c r="G1483" s="206"/>
      <c r="H1483" s="206"/>
      <c r="I1483" s="206"/>
      <c r="J1483" s="206"/>
      <c r="K1483" s="280"/>
      <c r="L1483" s="282" t="e">
        <f>VLOOKUP(A1479,'Payroll master 总表'!B:AY,18,FALSE)</f>
        <v>#REF!</v>
      </c>
      <c r="M1483" s="206"/>
      <c r="N1483" s="208"/>
      <c r="O1483" s="283"/>
      <c r="P1483" s="273"/>
      <c r="Q1483" s="223"/>
      <c r="R1483" s="987" t="e">
        <f>U1480/26*L1483</f>
        <v>#REF!</v>
      </c>
      <c r="S1483" s="987"/>
      <c r="T1483" s="284" t="s">
        <v>82</v>
      </c>
      <c r="U1483" s="223"/>
      <c r="V1483" s="223"/>
      <c r="W1483" s="285"/>
      <c r="X1483" s="278" t="s">
        <v>186</v>
      </c>
      <c r="Y1483" s="218"/>
      <c r="Z1483" s="218"/>
      <c r="AA1483" s="218"/>
      <c r="AB1483" s="209"/>
      <c r="AC1483" s="26"/>
      <c r="AD1483" s="139" t="e">
        <f>VLOOKUP(A1479,'Payroll master 总表'!B:AY,37,FALSE)+'Payroll master 总表'!AM67</f>
        <v>#REF!</v>
      </c>
      <c r="AE1483" s="23" t="s">
        <v>82</v>
      </c>
      <c r="AF1483" s="103"/>
      <c r="AG1483" s="33"/>
    </row>
    <row r="1484" spans="1:64" ht="18" customHeight="1">
      <c r="B1484" s="27" t="s">
        <v>528</v>
      </c>
      <c r="C1484" s="28"/>
      <c r="D1484" s="28"/>
      <c r="E1484" s="28"/>
      <c r="F1484" s="28"/>
      <c r="G1484" s="206"/>
      <c r="H1484" s="206"/>
      <c r="I1484" s="206"/>
      <c r="J1484" s="206"/>
      <c r="K1484" s="280"/>
      <c r="L1484" s="282" t="e">
        <f>VLOOKUP(A1479,'Payroll master 总表'!B:AY,21,FALSE)</f>
        <v>#REF!</v>
      </c>
      <c r="M1484" s="206"/>
      <c r="N1484" s="208"/>
      <c r="O1484" s="283"/>
      <c r="P1484" s="273"/>
      <c r="Q1484" s="223"/>
      <c r="R1484" s="987" t="e">
        <f>VLOOKUP(A1479,'Payroll master 总表'!B:AY,29,FALSE)</f>
        <v>#REF!</v>
      </c>
      <c r="S1484" s="987"/>
      <c r="T1484" s="284" t="s">
        <v>82</v>
      </c>
      <c r="U1484" s="223"/>
      <c r="V1484" s="223"/>
      <c r="W1484" s="285"/>
      <c r="X1484" s="278" t="s">
        <v>455</v>
      </c>
      <c r="Y1484" s="218"/>
      <c r="Z1484" s="218"/>
      <c r="AA1484" s="218"/>
      <c r="AB1484" s="209"/>
      <c r="AC1484" s="26"/>
      <c r="AD1484" s="139" t="e">
        <f>VLOOKUP(A1479,'Payroll master 总表'!B:AY,32,FALSE)</f>
        <v>#REF!</v>
      </c>
      <c r="AE1484" s="23" t="s">
        <v>82</v>
      </c>
      <c r="AF1484" s="103"/>
      <c r="AG1484" s="33"/>
    </row>
    <row r="1485" spans="1:64" ht="18" customHeight="1">
      <c r="B1485" s="58" t="s">
        <v>534</v>
      </c>
      <c r="C1485" s="28"/>
      <c r="D1485" s="28"/>
      <c r="E1485" s="28"/>
      <c r="F1485" s="28"/>
      <c r="G1485" s="206"/>
      <c r="H1485" s="206"/>
      <c r="I1485" s="206"/>
      <c r="J1485" s="206"/>
      <c r="K1485" s="280"/>
      <c r="L1485" s="282" t="e">
        <f>VLOOKUP(A1479,'Payroll master 总表'!B:AY,20,FALSE)</f>
        <v>#REF!</v>
      </c>
      <c r="M1485" s="206"/>
      <c r="N1485" s="208"/>
      <c r="O1485" s="283"/>
      <c r="P1485" s="273"/>
      <c r="Q1485" s="223"/>
      <c r="R1485" s="987" t="e">
        <f>VLOOKUP(A1479,'Payroll master 总表'!B:AY,27,FALSE)</f>
        <v>#REF!</v>
      </c>
      <c r="S1485" s="987"/>
      <c r="T1485" s="284" t="s">
        <v>82</v>
      </c>
      <c r="U1485" s="223"/>
      <c r="V1485" s="223"/>
      <c r="W1485" s="285"/>
      <c r="X1485" s="278" t="s">
        <v>189</v>
      </c>
      <c r="Y1485" s="218"/>
      <c r="Z1485" s="218"/>
      <c r="AA1485" s="218"/>
      <c r="AB1485" s="209"/>
      <c r="AC1485" s="26"/>
      <c r="AD1485" s="139" t="e">
        <f>VLOOKUP(A1479,'Payroll master 总表'!B:AY,31,FALSE)</f>
        <v>#REF!</v>
      </c>
      <c r="AE1485" s="23" t="s">
        <v>82</v>
      </c>
      <c r="AF1485" s="103"/>
      <c r="AG1485" s="33"/>
    </row>
    <row r="1486" spans="1:64" ht="18" customHeight="1">
      <c r="B1486" s="58" t="s">
        <v>195</v>
      </c>
      <c r="C1486" s="28"/>
      <c r="D1486" s="28"/>
      <c r="E1486" s="28"/>
      <c r="F1486" s="28"/>
      <c r="G1486" s="206"/>
      <c r="H1486" s="206"/>
      <c r="I1486" s="206"/>
      <c r="J1486" s="206"/>
      <c r="K1486" s="280"/>
      <c r="L1486" s="282" t="e">
        <f>VLOOKUP(A1479,'Payroll master 总表'!B:AY,17,FALSE)</f>
        <v>#REF!</v>
      </c>
      <c r="M1486" s="206"/>
      <c r="N1486" s="208"/>
      <c r="O1486" s="283"/>
      <c r="P1486" s="273"/>
      <c r="Q1486" s="223"/>
      <c r="R1486" s="987" t="e">
        <f>U1480/26*L1486</f>
        <v>#REF!</v>
      </c>
      <c r="S1486" s="987"/>
      <c r="T1486" s="284" t="s">
        <v>82</v>
      </c>
      <c r="U1486" s="223"/>
      <c r="V1486" s="223"/>
      <c r="W1486" s="285"/>
      <c r="X1486" s="278" t="s">
        <v>188</v>
      </c>
      <c r="Y1486" s="218"/>
      <c r="Z1486" s="218"/>
      <c r="AA1486" s="218"/>
      <c r="AB1486" s="209"/>
      <c r="AC1486" s="26"/>
      <c r="AD1486" s="139" t="e">
        <f>VLOOKUP(A1479,'Payroll master 总表'!B:AY,36,FALSE)</f>
        <v>#REF!</v>
      </c>
      <c r="AE1486" s="23" t="s">
        <v>82</v>
      </c>
      <c r="AF1486" s="103"/>
      <c r="AG1486" s="33"/>
    </row>
    <row r="1487" spans="1:64" ht="18" customHeight="1">
      <c r="B1487" s="27" t="s">
        <v>179</v>
      </c>
      <c r="C1487" s="28"/>
      <c r="D1487" s="28"/>
      <c r="E1487" s="28"/>
      <c r="F1487" s="28"/>
      <c r="G1487" s="218"/>
      <c r="H1487" s="218"/>
      <c r="I1487" s="218"/>
      <c r="J1487" s="206"/>
      <c r="K1487" s="280"/>
      <c r="L1487" s="286"/>
      <c r="M1487" s="206"/>
      <c r="N1487" s="208"/>
      <c r="O1487" s="283"/>
      <c r="P1487" s="273"/>
      <c r="Q1487" s="223"/>
      <c r="R1487" s="987" t="e">
        <f>SUM(R1483:S1486)</f>
        <v>#REF!</v>
      </c>
      <c r="S1487" s="987"/>
      <c r="T1487" s="284" t="s">
        <v>82</v>
      </c>
      <c r="U1487" s="223"/>
      <c r="V1487" s="223"/>
      <c r="W1487" s="285"/>
      <c r="X1487" s="278" t="s">
        <v>190</v>
      </c>
      <c r="Y1487" s="218"/>
      <c r="Z1487" s="218"/>
      <c r="AA1487" s="218"/>
      <c r="AB1487" s="209"/>
      <c r="AC1487" s="988" t="e">
        <f>R1487+R1489+R1490+R1491+AD1479+AD1480+AD1481+AD1482+AD1483+AD1484+AD1485+AD1486</f>
        <v>#REF!</v>
      </c>
      <c r="AD1487" s="989"/>
      <c r="AF1487" s="103"/>
      <c r="AG1487" s="33"/>
    </row>
    <row r="1488" spans="1:64" ht="18" customHeight="1">
      <c r="B1488" s="58" t="s">
        <v>197</v>
      </c>
      <c r="C1488" s="28"/>
      <c r="D1488" s="28"/>
      <c r="E1488" s="28"/>
      <c r="F1488" s="28"/>
      <c r="G1488" s="206"/>
      <c r="H1488" s="206"/>
      <c r="I1488" s="206"/>
      <c r="J1488" s="206"/>
      <c r="K1488" s="280"/>
      <c r="L1488" s="287" t="s">
        <v>77</v>
      </c>
      <c r="M1488" s="288"/>
      <c r="N1488" s="211"/>
      <c r="O1488" s="278" t="s">
        <v>199</v>
      </c>
      <c r="P1488" s="210"/>
      <c r="Q1488" s="210"/>
      <c r="R1488" s="210"/>
      <c r="S1488" s="210"/>
      <c r="T1488" s="210"/>
      <c r="U1488" s="210"/>
      <c r="V1488" s="210"/>
      <c r="W1488" s="289"/>
      <c r="X1488" s="278" t="s">
        <v>433</v>
      </c>
      <c r="Y1488" s="218"/>
      <c r="Z1488" s="230"/>
      <c r="AA1488" s="290"/>
      <c r="AB1488" s="228"/>
      <c r="AC1488" s="135" t="e">
        <f>VLOOKUP(A1479,'Payroll master 总表'!B:AY,45,FALSE)</f>
        <v>#REF!</v>
      </c>
      <c r="AE1488" s="61"/>
      <c r="AF1488" s="245"/>
      <c r="AG1488" s="33"/>
    </row>
    <row r="1489" spans="1:64" ht="18" customHeight="1">
      <c r="B1489" s="58" t="s">
        <v>180</v>
      </c>
      <c r="C1489" s="28"/>
      <c r="D1489" s="28"/>
      <c r="E1489" s="28"/>
      <c r="F1489" s="28"/>
      <c r="G1489" s="206"/>
      <c r="H1489" s="206"/>
      <c r="I1489" s="206"/>
      <c r="J1489" s="206"/>
      <c r="K1489" s="280"/>
      <c r="L1489" s="282" t="e">
        <f>VLOOKUP(A1479,'Payroll master 总表'!B:AY,19,FALSE)</f>
        <v>#REF!</v>
      </c>
      <c r="M1489" s="206"/>
      <c r="N1489" s="208"/>
      <c r="O1489" s="283"/>
      <c r="P1489" s="273"/>
      <c r="Q1489" s="224"/>
      <c r="R1489" s="990" t="e">
        <f>VLOOKUP(A1479,'Payroll master 总表'!B:AY,26,FALSE)</f>
        <v>#REF!</v>
      </c>
      <c r="S1489" s="990"/>
      <c r="T1489" s="224" t="s">
        <v>82</v>
      </c>
      <c r="U1489" s="224"/>
      <c r="V1489" s="224"/>
      <c r="W1489" s="228"/>
      <c r="X1489" s="278" t="s">
        <v>861</v>
      </c>
      <c r="Y1489" s="218"/>
      <c r="Z1489" s="230"/>
      <c r="AB1489" s="224"/>
      <c r="AD1489" s="57"/>
      <c r="AE1489" s="999" t="e">
        <f>VLOOKUP(A1479,'Payroll master 总表'!B:AY,42,FALSE)</f>
        <v>#REF!</v>
      </c>
      <c r="AF1489" s="1000"/>
      <c r="AG1489" s="33"/>
    </row>
    <row r="1490" spans="1:64" ht="18" customHeight="1">
      <c r="B1490" s="58" t="s">
        <v>181</v>
      </c>
      <c r="C1490" s="28"/>
      <c r="D1490" s="28"/>
      <c r="E1490" s="28"/>
      <c r="F1490" s="28"/>
      <c r="G1490" s="206"/>
      <c r="H1490" s="206"/>
      <c r="I1490" s="206"/>
      <c r="J1490" s="206"/>
      <c r="K1490" s="280"/>
      <c r="L1490" s="282" t="e">
        <f>VLOOKUP(A1479,'Payroll master 总表'!B:AY,22,FALSE)</f>
        <v>#REF!</v>
      </c>
      <c r="M1490" s="206"/>
      <c r="N1490" s="208"/>
      <c r="O1490" s="283"/>
      <c r="P1490" s="273"/>
      <c r="Q1490" s="224"/>
      <c r="R1490" s="990" t="e">
        <f>VLOOKUP(A1479,'Payroll master 总表'!B:AY,28,FALSE)</f>
        <v>#REF!</v>
      </c>
      <c r="S1490" s="990"/>
      <c r="T1490" s="224" t="s">
        <v>82</v>
      </c>
      <c r="U1490" s="224"/>
      <c r="V1490" s="224"/>
      <c r="W1490" s="228"/>
      <c r="X1490" s="291" t="s">
        <v>244</v>
      </c>
      <c r="Y1490" s="218"/>
      <c r="Z1490" s="218"/>
      <c r="AA1490" s="230"/>
      <c r="AB1490" s="229"/>
      <c r="AC1490" s="76"/>
      <c r="AD1490" s="57" t="e">
        <f>VLOOKUP(A1479,'Payroll master 总表'!B:AY,44,FALSE)</f>
        <v>#REF!</v>
      </c>
      <c r="AE1490" s="541"/>
      <c r="AF1490" s="542"/>
      <c r="AG1490" s="33"/>
    </row>
    <row r="1491" spans="1:64" ht="18" customHeight="1">
      <c r="B1491" s="59" t="s">
        <v>182</v>
      </c>
      <c r="C1491" s="56"/>
      <c r="D1491" s="56"/>
      <c r="E1491" s="56"/>
      <c r="F1491" s="56"/>
      <c r="G1491" s="219"/>
      <c r="H1491" s="219"/>
      <c r="I1491" s="219"/>
      <c r="J1491" s="219"/>
      <c r="K1491" s="292"/>
      <c r="L1491" s="293" t="e">
        <f>VLOOKUP(A1479,'Payroll master 总表'!B:AY,23,FALSE)</f>
        <v>#REF!</v>
      </c>
      <c r="M1491" s="219"/>
      <c r="N1491" s="212"/>
      <c r="O1491" s="294"/>
      <c r="P1491" s="295"/>
      <c r="Q1491" s="225"/>
      <c r="R1491" s="981" t="e">
        <f>VLOOKUP(A1479,'Payroll master 总表'!B:AY,30,FALSE)</f>
        <v>#REF!</v>
      </c>
      <c r="S1491" s="981"/>
      <c r="T1491" s="225" t="s">
        <v>82</v>
      </c>
      <c r="U1491" s="225"/>
      <c r="V1491" s="225"/>
      <c r="W1491" s="225"/>
      <c r="X1491" s="278" t="s">
        <v>194</v>
      </c>
      <c r="Y1491" s="218"/>
      <c r="Z1491" s="218"/>
      <c r="AA1491" s="218"/>
      <c r="AB1491" s="230"/>
      <c r="AC1491" s="26"/>
      <c r="AD1491" s="57" t="e">
        <f>AE1489+AD1490</f>
        <v>#REF!</v>
      </c>
      <c r="AE1491" s="49"/>
      <c r="AF1491" s="73"/>
      <c r="AG1491" s="33"/>
    </row>
    <row r="1492" spans="1:64" ht="18" customHeight="1">
      <c r="B1492" s="29"/>
      <c r="C1492" s="30"/>
      <c r="D1492" s="31"/>
      <c r="E1492" s="30"/>
      <c r="F1492" s="32"/>
      <c r="G1492" s="220"/>
      <c r="H1492" s="220"/>
      <c r="I1492" s="220"/>
      <c r="J1492" s="220"/>
      <c r="S1492" s="220"/>
      <c r="T1492" s="220"/>
      <c r="U1492" s="220"/>
      <c r="X1492" s="297" t="s">
        <v>191</v>
      </c>
      <c r="Y1492" s="218"/>
      <c r="Z1492" s="218"/>
      <c r="AA1492" s="218"/>
      <c r="AB1492" s="230"/>
      <c r="AC1492" s="982" t="e">
        <f>ROUND((AC1487-AD1491-AC1488),2)</f>
        <v>#REF!</v>
      </c>
      <c r="AD1492" s="983"/>
      <c r="AE1492" s="49"/>
      <c r="AF1492" s="73"/>
      <c r="AG1492" s="33"/>
    </row>
    <row r="1493" spans="1:64" ht="18" customHeight="1">
      <c r="B1493" s="35" t="s">
        <v>78</v>
      </c>
      <c r="C1493" s="36"/>
      <c r="D1493" s="36"/>
      <c r="E1493" s="36"/>
      <c r="F1493" s="36"/>
      <c r="G1493" s="221"/>
      <c r="H1493" s="221"/>
      <c r="I1493" s="220"/>
      <c r="J1493" s="220"/>
      <c r="S1493" s="220"/>
      <c r="T1493" s="220"/>
      <c r="U1493" s="220"/>
      <c r="X1493" s="298" t="s">
        <v>432</v>
      </c>
      <c r="Y1493" s="299"/>
      <c r="Z1493" s="280"/>
      <c r="AA1493" s="206"/>
      <c r="AB1493" s="231"/>
      <c r="AC1493" s="63" t="e">
        <f>INT(AC1492)</f>
        <v>#REF!</v>
      </c>
      <c r="AE1493" s="62"/>
      <c r="AF1493" s="80"/>
      <c r="AG1493" s="33"/>
    </row>
    <row r="1494" spans="1:64" ht="18" customHeight="1">
      <c r="B1494" s="37"/>
      <c r="C1494" s="38"/>
      <c r="D1494" s="39"/>
      <c r="E1494" s="38"/>
      <c r="F1494" s="38"/>
      <c r="G1494" s="202"/>
      <c r="H1494" s="202"/>
      <c r="I1494" s="220"/>
      <c r="J1494" s="220"/>
      <c r="S1494" s="220"/>
      <c r="T1494" s="220"/>
      <c r="U1494" s="220"/>
      <c r="X1494" s="300" t="s">
        <v>192</v>
      </c>
      <c r="Y1494" s="301"/>
      <c r="Z1494" s="302"/>
      <c r="AA1494" s="219"/>
      <c r="AB1494" s="232"/>
      <c r="AC1494" s="77" t="e">
        <f>ROUND((MOD(AC1492,1)*4000),-2)</f>
        <v>#REF!</v>
      </c>
      <c r="AD1494" s="45"/>
      <c r="AE1494" s="45"/>
      <c r="AF1494" s="81"/>
      <c r="AG1494" s="33"/>
    </row>
    <row r="1495" spans="1:64" ht="18" customHeight="1">
      <c r="B1495" s="29"/>
      <c r="C1495" s="30"/>
      <c r="D1495" s="31"/>
      <c r="E1495" s="30"/>
      <c r="F1495" s="30"/>
      <c r="G1495" s="220"/>
      <c r="H1495" s="220"/>
      <c r="I1495" s="220"/>
      <c r="J1495" s="220"/>
      <c r="S1495" s="220"/>
      <c r="T1495" s="220"/>
      <c r="U1495" s="220"/>
      <c r="Y1495" s="221"/>
      <c r="Z1495" s="303"/>
      <c r="AB1495" s="233"/>
      <c r="AD1495" s="82"/>
      <c r="AE1495" s="82"/>
      <c r="AF1495" s="84"/>
      <c r="AG1495" s="33"/>
    </row>
    <row r="1496" spans="1:64" ht="18" customHeight="1">
      <c r="B1496" s="40" t="s">
        <v>79</v>
      </c>
      <c r="C1496" s="41"/>
      <c r="D1496" s="41"/>
      <c r="E1496" s="41"/>
      <c r="AF1496" s="101"/>
      <c r="AG1496" s="33"/>
    </row>
    <row r="1497" spans="1:64" s="10" customFormat="1" ht="18" customHeight="1">
      <c r="B1497" s="237">
        <v>1</v>
      </c>
      <c r="C1497" s="236">
        <v>2</v>
      </c>
      <c r="D1497" s="236">
        <v>3</v>
      </c>
      <c r="E1497" s="236">
        <v>4</v>
      </c>
      <c r="F1497" s="670">
        <v>5</v>
      </c>
      <c r="G1497" s="669">
        <v>6</v>
      </c>
      <c r="H1497" s="237">
        <v>7</v>
      </c>
      <c r="I1497" s="237">
        <v>8</v>
      </c>
      <c r="J1497" s="670">
        <v>9</v>
      </c>
      <c r="K1497" s="236">
        <v>10</v>
      </c>
      <c r="L1497" s="236">
        <v>11</v>
      </c>
      <c r="M1497" s="670">
        <v>12</v>
      </c>
      <c r="N1497" s="669">
        <v>13</v>
      </c>
      <c r="O1497" s="236">
        <v>14</v>
      </c>
      <c r="P1497" s="237">
        <v>15</v>
      </c>
      <c r="Q1497" s="236">
        <v>16</v>
      </c>
      <c r="R1497" s="236">
        <v>17</v>
      </c>
      <c r="S1497" s="236">
        <v>18</v>
      </c>
      <c r="T1497" s="670">
        <v>19</v>
      </c>
      <c r="U1497" s="669">
        <v>20</v>
      </c>
      <c r="V1497" s="236">
        <v>21</v>
      </c>
      <c r="W1497" s="237">
        <v>22</v>
      </c>
      <c r="X1497" s="236">
        <v>23</v>
      </c>
      <c r="Y1497" s="237">
        <v>24</v>
      </c>
      <c r="Z1497" s="236">
        <v>25</v>
      </c>
      <c r="AA1497" s="670">
        <v>26</v>
      </c>
      <c r="AB1497" s="697">
        <v>27</v>
      </c>
      <c r="AC1497" s="670">
        <v>28</v>
      </c>
      <c r="AD1497" s="237">
        <v>29</v>
      </c>
      <c r="AE1497" s="236">
        <v>30</v>
      </c>
      <c r="AF1497" s="236">
        <v>31</v>
      </c>
      <c r="AG1497" s="11"/>
      <c r="AH1497" s="11"/>
      <c r="AI1497" s="11"/>
      <c r="AJ1497" s="11"/>
      <c r="AK1497" s="11"/>
      <c r="AL1497" s="11"/>
      <c r="AM1497" s="11"/>
      <c r="AN1497" s="11"/>
      <c r="AO1497" s="11"/>
      <c r="AP1497" s="11"/>
      <c r="AQ1497" s="11"/>
      <c r="AR1497" s="11"/>
      <c r="AS1497" s="11"/>
      <c r="AT1497" s="11"/>
      <c r="AU1497" s="11"/>
      <c r="AV1497" s="11"/>
      <c r="AW1497" s="11"/>
      <c r="AX1497" s="11"/>
      <c r="AY1497" s="11"/>
      <c r="AZ1497" s="11"/>
      <c r="BA1497" s="11"/>
      <c r="BB1497" s="11"/>
      <c r="BC1497" s="11"/>
      <c r="BD1497" s="11"/>
      <c r="BE1497" s="11"/>
      <c r="BF1497" s="11"/>
      <c r="BG1497" s="11"/>
      <c r="BH1497" s="11"/>
      <c r="BI1497" s="11"/>
      <c r="BJ1497" s="11"/>
      <c r="BK1497" s="11"/>
      <c r="BL1497" s="11"/>
    </row>
    <row r="1498" spans="1:64" ht="18" customHeight="1">
      <c r="B1498" s="48" t="e">
        <f>VLOOKUP(A1479,#REF!,276,FALSE)</f>
        <v>#REF!</v>
      </c>
      <c r="C1498" s="48" t="e">
        <f>VLOOKUP(A1479,#REF!,278,FALSE)</f>
        <v>#REF!</v>
      </c>
      <c r="D1498" s="48" t="e">
        <f>VLOOKUP(A1479,#REF!,280,FALSE)</f>
        <v>#REF!</v>
      </c>
      <c r="E1498" s="48" t="e">
        <f>VLOOKUP(A1479,#REF!,282,FALSE)</f>
        <v>#REF!</v>
      </c>
      <c r="F1498" s="48" t="e">
        <f>VLOOKUP(A1479,#REF!,284,FALSE)</f>
        <v>#REF!</v>
      </c>
      <c r="G1498" s="48" t="e">
        <f>VLOOKUP(A1479,#REF!,286,FALSE)</f>
        <v>#REF!</v>
      </c>
      <c r="H1498" s="48" t="e">
        <f>VLOOKUP(A1479,#REF!,288,FALSE)</f>
        <v>#REF!</v>
      </c>
      <c r="I1498" s="48" t="e">
        <f>VLOOKUP(A1479,#REF!,290,FALSE)</f>
        <v>#REF!</v>
      </c>
      <c r="J1498" s="48" t="e">
        <f>VLOOKUP(A1479,#REF!,292,FALSE)</f>
        <v>#REF!</v>
      </c>
      <c r="K1498" s="48" t="e">
        <f>VLOOKUP(A1479,#REF!,294,FALSE)</f>
        <v>#REF!</v>
      </c>
      <c r="L1498" s="48" t="e">
        <f>VLOOKUP(A1479,#REF!,296,FALSE)</f>
        <v>#REF!</v>
      </c>
      <c r="M1498" s="48" t="e">
        <f>VLOOKUP(A1479,#REF!,298,FALSE)</f>
        <v>#REF!</v>
      </c>
      <c r="N1498" s="48" t="e">
        <f>VLOOKUP(A1479,#REF!,300,FALSE)</f>
        <v>#REF!</v>
      </c>
      <c r="O1498" s="48" t="e">
        <f>VLOOKUP(A1479,#REF!,302,FALSE)</f>
        <v>#REF!</v>
      </c>
      <c r="P1498" s="48" t="e">
        <f>VLOOKUP(A1479,#REF!,304,FALSE)</f>
        <v>#REF!</v>
      </c>
      <c r="Q1498" s="48" t="e">
        <f>VLOOKUP(A1479,#REF!,306,FALSE)</f>
        <v>#REF!</v>
      </c>
      <c r="R1498" s="48" t="e">
        <f>VLOOKUP(A1479,#REF!,308,FALSE)</f>
        <v>#REF!</v>
      </c>
      <c r="S1498" s="48" t="e">
        <f>VLOOKUP(A1479,#REF!,310,FALSE)</f>
        <v>#REF!</v>
      </c>
      <c r="T1498" s="48" t="e">
        <f>VLOOKUP(A1479,#REF!,312,FALSE)</f>
        <v>#REF!</v>
      </c>
      <c r="U1498" s="48" t="e">
        <f>VLOOKUP(A1479,#REF!,314,FALSE)</f>
        <v>#REF!</v>
      </c>
      <c r="V1498" s="48" t="e">
        <f>VLOOKUP(A1479,#REF!,316,FALSE)</f>
        <v>#REF!</v>
      </c>
      <c r="W1498" s="48" t="e">
        <f>VLOOKUP(A1479,#REF!,318,FALSE)</f>
        <v>#REF!</v>
      </c>
      <c r="X1498" s="48" t="e">
        <f>VLOOKUP(A1479,#REF!,320,FALSE)</f>
        <v>#REF!</v>
      </c>
      <c r="Y1498" s="48" t="e">
        <f>VLOOKUP(A1479,#REF!,322,FALSE)</f>
        <v>#REF!</v>
      </c>
      <c r="Z1498" s="48" t="e">
        <f>VLOOKUP(A1479,#REF!,324,FALSE)</f>
        <v>#REF!</v>
      </c>
      <c r="AA1498" s="48" t="e">
        <f>VLOOKUP(A1479,#REF!,326,FALSE)</f>
        <v>#REF!</v>
      </c>
      <c r="AB1498" s="48" t="e">
        <f>VLOOKUP(A1479,#REF!,328,FALSE)</f>
        <v>#REF!</v>
      </c>
      <c r="AC1498" s="48" t="e">
        <f>VLOOKUP(A1479,#REF!,330,FALSE)</f>
        <v>#REF!</v>
      </c>
      <c r="AD1498" s="48" t="e">
        <f>VLOOKUP(A1479,#REF!,332,FALSE)</f>
        <v>#REF!</v>
      </c>
      <c r="AE1498" s="48" t="e">
        <f>VLOOKUP(A1479,#REF!,334,FALSE)</f>
        <v>#REF!</v>
      </c>
      <c r="AF1498" s="48" t="e">
        <f>VLOOKUP(A1479,#REF!,336,FALSE)</f>
        <v>#REF!</v>
      </c>
      <c r="AG1498" s="33"/>
    </row>
    <row r="1499" spans="1:64" s="113" customFormat="1" ht="18" customHeight="1">
      <c r="B1499" s="48" t="e">
        <f>VLOOKUP(A1479,#REF!,53,FALSE)</f>
        <v>#REF!</v>
      </c>
      <c r="C1499" s="48" t="e">
        <f>VLOOKUP(A1479,#REF!,54,FALSE)</f>
        <v>#REF!</v>
      </c>
      <c r="D1499" s="48" t="e">
        <f>VLOOKUP(A1479,#REF!,55,FALSE)</f>
        <v>#REF!</v>
      </c>
      <c r="E1499" s="48" t="e">
        <f>VLOOKUP(A1479,#REF!,56,FALSE)</f>
        <v>#REF!</v>
      </c>
      <c r="F1499" s="48" t="e">
        <f>VLOOKUP(A1479,#REF!,57,FALSE)</f>
        <v>#REF!</v>
      </c>
      <c r="G1499" s="48" t="e">
        <f>VLOOKUP(A1479,#REF!,58,FALSE)</f>
        <v>#REF!</v>
      </c>
      <c r="H1499" s="48" t="e">
        <f>VLOOKUP(A1479,#REF!,59,FALSE)</f>
        <v>#REF!</v>
      </c>
      <c r="I1499" s="48" t="e">
        <f>VLOOKUP(A1479,#REF!,60,FALSE)</f>
        <v>#REF!</v>
      </c>
      <c r="J1499" s="48" t="e">
        <f>VLOOKUP(A1479,#REF!,61,FALSE)</f>
        <v>#REF!</v>
      </c>
      <c r="K1499" s="48" t="e">
        <f>VLOOKUP(A1479,#REF!,62,FALSE)</f>
        <v>#REF!</v>
      </c>
      <c r="L1499" s="48" t="e">
        <f>VLOOKUP(A1479,#REF!,63,FALSE)</f>
        <v>#REF!</v>
      </c>
      <c r="M1499" s="48" t="e">
        <f>VLOOKUP(A1479,#REF!,64,FALSE)</f>
        <v>#REF!</v>
      </c>
      <c r="N1499" s="48" t="e">
        <f>VLOOKUP(A1479,#REF!,65,FALSE)</f>
        <v>#REF!</v>
      </c>
      <c r="O1499" s="48" t="e">
        <f>VLOOKUP(A1479,#REF!,66,FALSE)</f>
        <v>#REF!</v>
      </c>
      <c r="P1499" s="48" t="e">
        <f>VLOOKUP(A1479,#REF!,67,FALSE)</f>
        <v>#REF!</v>
      </c>
      <c r="Q1499" s="48" t="e">
        <f>VLOOKUP(A1479,#REF!,68,FALSE)</f>
        <v>#REF!</v>
      </c>
      <c r="R1499" s="48" t="e">
        <f>VLOOKUP(A1479,#REF!,69,FALSE)</f>
        <v>#REF!</v>
      </c>
      <c r="S1499" s="48" t="e">
        <f>VLOOKUP(A1479,#REF!,70,FALSE)</f>
        <v>#REF!</v>
      </c>
      <c r="T1499" s="48" t="e">
        <f>VLOOKUP(A1479,#REF!,71,FALSE)</f>
        <v>#REF!</v>
      </c>
      <c r="U1499" s="48" t="e">
        <f>VLOOKUP(A1479,#REF!,72,FALSE)</f>
        <v>#REF!</v>
      </c>
      <c r="V1499" s="48" t="e">
        <f>VLOOKUP(A1479,#REF!,73,FALSE)</f>
        <v>#REF!</v>
      </c>
      <c r="W1499" s="48" t="e">
        <f>VLOOKUP(A1479,#REF!,74,FALSE)</f>
        <v>#REF!</v>
      </c>
      <c r="X1499" s="48" t="e">
        <f>VLOOKUP(A1479,#REF!,75,FALSE)</f>
        <v>#REF!</v>
      </c>
      <c r="Y1499" s="48" t="e">
        <f>VLOOKUP(A1479,#REF!,76,FALSE)</f>
        <v>#REF!</v>
      </c>
      <c r="Z1499" s="48" t="e">
        <f>VLOOKUP(A1479,#REF!,77,FALSE)</f>
        <v>#REF!</v>
      </c>
      <c r="AA1499" s="48" t="e">
        <f>VLOOKUP(A1479,#REF!,78,FALSE)</f>
        <v>#REF!</v>
      </c>
      <c r="AB1499" s="48" t="e">
        <f>VLOOKUP(A1479,#REF!,79,FALSE)</f>
        <v>#REF!</v>
      </c>
      <c r="AC1499" s="48" t="e">
        <f>VLOOKUP(A1479,#REF!,80,FALSE)</f>
        <v>#REF!</v>
      </c>
      <c r="AD1499" s="48" t="e">
        <f>VLOOKUP(A1479,#REF!,81,FALSE)</f>
        <v>#REF!</v>
      </c>
      <c r="AE1499" s="48" t="e">
        <f>VLOOKUP(A1479,#REF!,82,FALSE)</f>
        <v>#REF!</v>
      </c>
      <c r="AF1499" s="48" t="e">
        <f>VLOOKUP(A1479,#REF!,83,FALSE)</f>
        <v>#REF!</v>
      </c>
      <c r="AG1499" s="114"/>
      <c r="AH1499" s="114"/>
      <c r="AI1499" s="114"/>
      <c r="AJ1499" s="114"/>
      <c r="AK1499" s="114"/>
      <c r="AL1499" s="114"/>
      <c r="AM1499" s="114"/>
      <c r="AN1499" s="114"/>
      <c r="AO1499" s="114"/>
      <c r="AP1499" s="114"/>
      <c r="AQ1499" s="114"/>
      <c r="AR1499" s="114"/>
      <c r="AS1499" s="114"/>
      <c r="AT1499" s="114"/>
      <c r="AU1499" s="114"/>
      <c r="AV1499" s="114"/>
      <c r="AW1499" s="114"/>
      <c r="AX1499" s="114"/>
      <c r="AY1499" s="114"/>
      <c r="AZ1499" s="114"/>
      <c r="BA1499" s="114"/>
      <c r="BB1499" s="114"/>
      <c r="BC1499" s="114"/>
      <c r="BD1499" s="114"/>
      <c r="BE1499" s="114"/>
      <c r="BF1499" s="114"/>
      <c r="BG1499" s="114"/>
      <c r="BH1499" s="114"/>
      <c r="BI1499" s="114"/>
      <c r="BJ1499" s="114"/>
      <c r="BK1499" s="114"/>
      <c r="BL1499" s="114"/>
    </row>
    <row r="1500" spans="1:64" ht="18" customHeight="1">
      <c r="B1500" s="48" t="e">
        <f>VLOOKUP(A1479,#REF!,277,FALSE)</f>
        <v>#REF!</v>
      </c>
      <c r="C1500" s="48" t="e">
        <f>VLOOKUP(A1479,#REF!,279,FALSE)</f>
        <v>#REF!</v>
      </c>
      <c r="D1500" s="48" t="e">
        <f>VLOOKUP(A1479,#REF!,281,FALSE)</f>
        <v>#REF!</v>
      </c>
      <c r="E1500" s="48" t="e">
        <f>VLOOKUP(A1479,#REF!,283,FALSE)</f>
        <v>#REF!</v>
      </c>
      <c r="F1500" s="48" t="e">
        <f>VLOOKUP(A1479,#REF!,285,FALSE)</f>
        <v>#REF!</v>
      </c>
      <c r="G1500" s="48" t="e">
        <f>VLOOKUP(A1479,#REF!,287,FALSE)</f>
        <v>#REF!</v>
      </c>
      <c r="H1500" s="48" t="e">
        <f>VLOOKUP(A1479,#REF!,289,FALSE)</f>
        <v>#REF!</v>
      </c>
      <c r="I1500" s="48" t="e">
        <f>VLOOKUP(A1479,#REF!,291,FALSE)</f>
        <v>#REF!</v>
      </c>
      <c r="J1500" s="48" t="e">
        <f>VLOOKUP(A1479,#REF!,293,FALSE)</f>
        <v>#REF!</v>
      </c>
      <c r="K1500" s="48" t="e">
        <f>VLOOKUP(A1479,#REF!,295,FALSE)</f>
        <v>#REF!</v>
      </c>
      <c r="L1500" s="48" t="e">
        <f>VLOOKUP(A1479,#REF!,297,FALSE)</f>
        <v>#REF!</v>
      </c>
      <c r="M1500" s="48" t="e">
        <f>VLOOKUP(A1479,#REF!,299,FALSE)</f>
        <v>#REF!</v>
      </c>
      <c r="N1500" s="48" t="e">
        <f>VLOOKUP(A1479,#REF!,301,FALSE)</f>
        <v>#REF!</v>
      </c>
      <c r="O1500" s="48" t="e">
        <f>VLOOKUP(A1479,#REF!,303,FALSE)</f>
        <v>#REF!</v>
      </c>
      <c r="P1500" s="48" t="e">
        <f>VLOOKUP(A1479,#REF!,305,FALSE)</f>
        <v>#REF!</v>
      </c>
      <c r="Q1500" s="48" t="e">
        <f>VLOOKUP(A1479,#REF!,307,FALSE)</f>
        <v>#REF!</v>
      </c>
      <c r="R1500" s="48" t="e">
        <f>VLOOKUP(A1479,#REF!,309,FALSE)</f>
        <v>#REF!</v>
      </c>
      <c r="S1500" s="48" t="e">
        <f>VLOOKUP(A1479,#REF!,311,FALSE)</f>
        <v>#REF!</v>
      </c>
      <c r="T1500" s="48" t="e">
        <f>VLOOKUP(A1479,#REF!,313,FALSE)</f>
        <v>#REF!</v>
      </c>
      <c r="U1500" s="48" t="e">
        <f>VLOOKUP(A1479,#REF!,315,FALSE)</f>
        <v>#REF!</v>
      </c>
      <c r="V1500" s="48" t="e">
        <f>VLOOKUP(A1479,#REF!,317,FALSE)</f>
        <v>#REF!</v>
      </c>
      <c r="W1500" s="48" t="e">
        <f>VLOOKUP(A1479,#REF!,319,FALSE)</f>
        <v>#REF!</v>
      </c>
      <c r="X1500" s="48" t="e">
        <f>VLOOKUP(A1479,#REF!,321,FALSE)</f>
        <v>#REF!</v>
      </c>
      <c r="Y1500" s="48" t="e">
        <f>VLOOKUP(A1479,#REF!,323,FALSE)</f>
        <v>#REF!</v>
      </c>
      <c r="Z1500" s="48" t="e">
        <f>VLOOKUP(A1479,#REF!,325,FALSE)</f>
        <v>#REF!</v>
      </c>
      <c r="AA1500" s="48" t="e">
        <f>VLOOKUP(A1479,#REF!,327,FALSE)</f>
        <v>#REF!</v>
      </c>
      <c r="AB1500" s="48" t="e">
        <f>VLOOKUP(A1479,#REF!,329,FALSE)</f>
        <v>#REF!</v>
      </c>
      <c r="AC1500" s="48" t="e">
        <f>VLOOKUP(A1479,#REF!,331,FALSE)</f>
        <v>#REF!</v>
      </c>
      <c r="AD1500" s="48" t="e">
        <f>VLOOKUP(A1479,#REF!,333,FALSE)</f>
        <v>#REF!</v>
      </c>
      <c r="AE1500" s="48" t="e">
        <f>VLOOKUP(A1479,#REF!,335,FALSE)</f>
        <v>#REF!</v>
      </c>
      <c r="AF1500" s="48" t="e">
        <f>VLOOKUP(A1479,#REF!,337,FALSE)</f>
        <v>#REF!</v>
      </c>
      <c r="AG1500" s="33"/>
    </row>
    <row r="1501" spans="1:64" s="140" customFormat="1" ht="18" customHeight="1">
      <c r="B1501" s="980"/>
      <c r="C1501" s="980"/>
      <c r="D1501" s="980"/>
      <c r="E1501" s="980"/>
      <c r="F1501" s="980"/>
      <c r="G1501" s="980"/>
      <c r="H1501" s="980"/>
      <c r="I1501" s="980"/>
      <c r="J1501" s="980"/>
      <c r="K1501" s="980"/>
      <c r="L1501" s="980"/>
      <c r="M1501" s="980"/>
      <c r="N1501" s="980"/>
      <c r="O1501" s="980"/>
      <c r="P1501" s="980"/>
      <c r="Q1501" s="980"/>
      <c r="R1501" s="980"/>
      <c r="S1501" s="980"/>
      <c r="T1501" s="980"/>
      <c r="U1501" s="980"/>
      <c r="V1501" s="980"/>
      <c r="W1501" s="980"/>
      <c r="X1501" s="980"/>
      <c r="Y1501" s="980"/>
      <c r="Z1501" s="980"/>
      <c r="AA1501" s="980"/>
      <c r="AB1501" s="980"/>
      <c r="AC1501" s="980"/>
      <c r="AD1501" s="980"/>
      <c r="AE1501" s="980"/>
      <c r="AF1501" s="980"/>
      <c r="AH1501" s="33"/>
      <c r="AI1501" s="33"/>
      <c r="AJ1501" s="33"/>
      <c r="AK1501" s="33"/>
      <c r="AL1501" s="33"/>
      <c r="AM1501" s="33"/>
      <c r="AN1501" s="33"/>
      <c r="AO1501" s="33"/>
      <c r="AP1501" s="33"/>
      <c r="AQ1501" s="33"/>
      <c r="AR1501" s="33"/>
      <c r="AS1501" s="33"/>
      <c r="AT1501" s="33"/>
      <c r="AU1501" s="33"/>
      <c r="AV1501" s="33"/>
      <c r="AW1501" s="33"/>
      <c r="AX1501" s="33"/>
      <c r="AY1501" s="33"/>
      <c r="AZ1501" s="33"/>
      <c r="BA1501" s="33"/>
      <c r="BB1501" s="33"/>
      <c r="BC1501" s="33"/>
      <c r="BD1501" s="33"/>
      <c r="BE1501" s="33"/>
      <c r="BF1501" s="33"/>
      <c r="BG1501" s="33"/>
      <c r="BH1501" s="33"/>
      <c r="BI1501" s="33"/>
      <c r="BJ1501" s="33"/>
      <c r="BK1501" s="33"/>
      <c r="BL1501" s="33"/>
    </row>
    <row r="1502" spans="1:64" ht="18" customHeight="1">
      <c r="B1502" s="880" t="s">
        <v>826</v>
      </c>
      <c r="C1502" s="880"/>
      <c r="D1502" s="880"/>
      <c r="E1502" s="880"/>
      <c r="F1502" s="880"/>
      <c r="G1502" s="880"/>
      <c r="H1502" s="880"/>
      <c r="I1502" s="880"/>
      <c r="J1502" s="880"/>
      <c r="K1502" s="880"/>
      <c r="L1502" s="880"/>
      <c r="M1502" s="880"/>
      <c r="N1502" s="880"/>
      <c r="O1502" s="880"/>
      <c r="P1502" s="880"/>
      <c r="Q1502" s="880"/>
      <c r="R1502" s="880"/>
      <c r="S1502" s="880"/>
      <c r="T1502" s="880"/>
      <c r="U1502" s="880"/>
      <c r="V1502" s="880"/>
      <c r="W1502" s="880"/>
      <c r="X1502" s="880"/>
      <c r="Y1502" s="880"/>
      <c r="Z1502" s="880"/>
      <c r="AA1502" s="880"/>
      <c r="AB1502" s="880"/>
      <c r="AC1502" s="880"/>
      <c r="AD1502" s="880"/>
      <c r="AE1502" s="880"/>
      <c r="AF1502" s="880"/>
      <c r="AG1502" s="33"/>
    </row>
    <row r="1503" spans="1:64" ht="18" customHeight="1">
      <c r="B1503" s="15" t="s">
        <v>80</v>
      </c>
      <c r="C1503" s="16"/>
      <c r="D1503" s="16"/>
      <c r="E1503" s="16"/>
      <c r="F1503" s="16"/>
      <c r="G1503" s="216"/>
      <c r="H1503" s="201"/>
      <c r="I1503" s="201"/>
      <c r="J1503" s="201"/>
      <c r="K1503" s="202"/>
      <c r="L1503" s="201"/>
      <c r="M1503" s="201"/>
      <c r="N1503" s="201"/>
      <c r="O1503" s="270"/>
      <c r="P1503" s="270"/>
      <c r="Q1503" s="201"/>
      <c r="R1503" s="201"/>
      <c r="S1503" s="201"/>
      <c r="T1503" s="201"/>
      <c r="U1503" s="201"/>
      <c r="V1503" s="201"/>
      <c r="W1503" s="270"/>
      <c r="X1503" s="984" t="str">
        <f>X1478</f>
        <v>វិច្ឆិកា ឆ្នាំ ២០២៣</v>
      </c>
      <c r="Y1503" s="985"/>
      <c r="Z1503" s="985"/>
      <c r="AA1503" s="985"/>
      <c r="AB1503" s="985"/>
      <c r="AC1503" s="985"/>
      <c r="AD1503" s="985"/>
      <c r="AE1503" s="985"/>
      <c r="AF1503" s="986"/>
      <c r="AG1503" s="33"/>
    </row>
    <row r="1504" spans="1:64" ht="18" customHeight="1">
      <c r="A1504" s="140" t="e">
        <f>#REF!</f>
        <v>#REF!</v>
      </c>
      <c r="B1504" s="20" t="s">
        <v>176</v>
      </c>
      <c r="C1504" s="3"/>
      <c r="D1504" s="3"/>
      <c r="E1504" s="3"/>
      <c r="F1504" s="3"/>
      <c r="G1504" s="217"/>
      <c r="H1504" s="271"/>
      <c r="I1504" s="217"/>
      <c r="J1504" s="271"/>
      <c r="K1504" s="991" t="e">
        <f>VLOOKUP(A1504,'Payroll master 总表'!B:AY,3,FALSE)</f>
        <v>#REF!</v>
      </c>
      <c r="L1504" s="992"/>
      <c r="M1504" s="992"/>
      <c r="N1504" s="993"/>
      <c r="O1504" s="272" t="s">
        <v>183</v>
      </c>
      <c r="P1504" s="273"/>
      <c r="Q1504" s="203"/>
      <c r="R1504" s="203"/>
      <c r="S1504" s="203"/>
      <c r="T1504" s="994" t="e">
        <f>#REF!</f>
        <v>#REF!</v>
      </c>
      <c r="U1504" s="994"/>
      <c r="V1504" s="217"/>
      <c r="W1504" s="274"/>
      <c r="X1504" s="275" t="s">
        <v>279</v>
      </c>
      <c r="Y1504" s="203"/>
      <c r="Z1504" s="203"/>
      <c r="AA1504" s="203"/>
      <c r="AB1504" s="227"/>
      <c r="AC1504" s="75"/>
      <c r="AD1504" s="139" t="e">
        <f>VLOOKUP(A1504,'Payroll master 总表'!B:AY,39,FALSE)</f>
        <v>#REF!</v>
      </c>
      <c r="AE1504" s="23" t="s">
        <v>82</v>
      </c>
      <c r="AF1504" s="244"/>
      <c r="AG1504" s="33"/>
    </row>
    <row r="1505" spans="2:33" ht="18" customHeight="1">
      <c r="B1505" s="55" t="s">
        <v>177</v>
      </c>
      <c r="C1505" s="28"/>
      <c r="D1505" s="28"/>
      <c r="E1505" s="28"/>
      <c r="F1505" s="21"/>
      <c r="G1505" s="206"/>
      <c r="H1505" s="206"/>
      <c r="I1505" s="206"/>
      <c r="J1505" s="206"/>
      <c r="K1505" s="995" t="e">
        <f>VLOOKUP(A1504,'Payroll master 总表'!B:AY,1,FALSE)</f>
        <v>#REF!</v>
      </c>
      <c r="L1505" s="996"/>
      <c r="M1505" s="206"/>
      <c r="N1505" s="208"/>
      <c r="O1505" s="276" t="s">
        <v>184</v>
      </c>
      <c r="P1505" s="273"/>
      <c r="Q1505" s="218"/>
      <c r="R1505" s="218"/>
      <c r="S1505" s="218"/>
      <c r="U1505" s="222" t="e">
        <f>VLOOKUP(A1504,'Payroll master 总表'!B:AY,15,FALSE)</f>
        <v>#REF!</v>
      </c>
      <c r="V1505" s="222"/>
      <c r="W1505" s="208"/>
      <c r="X1505" s="278" t="s">
        <v>187</v>
      </c>
      <c r="Y1505" s="218"/>
      <c r="Z1505" s="218"/>
      <c r="AA1505" s="218"/>
      <c r="AB1505" s="209"/>
      <c r="AC1505" s="26"/>
      <c r="AD1505" s="139" t="e">
        <f>VLOOKUP(A1504,'Payroll master 总表'!B:AY,35,FALSE)</f>
        <v>#REF!</v>
      </c>
      <c r="AE1505" s="23" t="s">
        <v>82</v>
      </c>
      <c r="AF1505" s="103"/>
      <c r="AG1505" s="33"/>
    </row>
    <row r="1506" spans="2:33" ht="18" customHeight="1">
      <c r="B1506" s="24" t="s">
        <v>178</v>
      </c>
      <c r="C1506" s="22"/>
      <c r="D1506" s="25"/>
      <c r="E1506" s="21"/>
      <c r="F1506" s="21"/>
      <c r="G1506" s="206"/>
      <c r="H1506" s="206"/>
      <c r="I1506" s="206"/>
      <c r="J1506" s="206"/>
      <c r="K1506" s="995" t="e">
        <f>VLOOKUP(A1504,'Payroll master 总表'!B:AY,5,FALSE)</f>
        <v>#REF!</v>
      </c>
      <c r="L1506" s="996"/>
      <c r="M1506" s="206"/>
      <c r="N1506" s="208"/>
      <c r="O1506" s="205" t="s">
        <v>198</v>
      </c>
      <c r="P1506" s="273"/>
      <c r="Q1506" s="218"/>
      <c r="R1506" s="218"/>
      <c r="S1506" s="218"/>
      <c r="T1506" s="206"/>
      <c r="U1506" s="997" t="e">
        <f>VLOOKUP(A1504,'Payroll master 总表'!B:AY,8,FALSE)</f>
        <v>#REF!</v>
      </c>
      <c r="V1506" s="997"/>
      <c r="W1506" s="998"/>
      <c r="X1506" s="278" t="s">
        <v>185</v>
      </c>
      <c r="Y1506" s="218"/>
      <c r="Z1506" s="218"/>
      <c r="AA1506" s="218"/>
      <c r="AB1506" s="209"/>
      <c r="AC1506" s="26"/>
      <c r="AD1506" s="139" t="e">
        <f>VLOOKUP(A1504,'Payroll master 总表'!B:AY,34,FALSE)</f>
        <v>#REF!</v>
      </c>
      <c r="AE1506" s="23" t="s">
        <v>82</v>
      </c>
      <c r="AF1506" s="103"/>
      <c r="AG1506" s="33"/>
    </row>
    <row r="1507" spans="2:33" ht="18" customHeight="1">
      <c r="B1507" s="58"/>
      <c r="C1507" s="28"/>
      <c r="D1507" s="28"/>
      <c r="E1507" s="28"/>
      <c r="F1507" s="28"/>
      <c r="G1507" s="206"/>
      <c r="H1507" s="206"/>
      <c r="I1507" s="206"/>
      <c r="J1507" s="206"/>
      <c r="K1507" s="280"/>
      <c r="L1507" s="281" t="s">
        <v>76</v>
      </c>
      <c r="M1507" s="206"/>
      <c r="N1507" s="208"/>
      <c r="O1507" s="278" t="s">
        <v>199</v>
      </c>
      <c r="P1507" s="273"/>
      <c r="Q1507" s="218"/>
      <c r="R1507" s="218"/>
      <c r="S1507" s="218"/>
      <c r="T1507" s="218"/>
      <c r="U1507" s="218"/>
      <c r="V1507" s="218"/>
      <c r="W1507" s="230"/>
      <c r="X1507" s="278" t="s">
        <v>753</v>
      </c>
      <c r="Y1507" s="218"/>
      <c r="Z1507" s="218"/>
      <c r="AA1507" s="218"/>
      <c r="AB1507" s="209"/>
      <c r="AC1507" s="26"/>
      <c r="AD1507" s="139" t="e">
        <f>VLOOKUP(A1504,'Payroll master 总表'!B:AY,33,FALSE)</f>
        <v>#REF!</v>
      </c>
      <c r="AE1507" s="23" t="s">
        <v>82</v>
      </c>
      <c r="AF1507" s="103"/>
      <c r="AG1507" s="33"/>
    </row>
    <row r="1508" spans="2:33" ht="18" customHeight="1">
      <c r="B1508" s="54" t="s">
        <v>196</v>
      </c>
      <c r="C1508" s="28"/>
      <c r="D1508" s="28"/>
      <c r="E1508" s="28"/>
      <c r="F1508" s="28"/>
      <c r="G1508" s="206"/>
      <c r="H1508" s="206"/>
      <c r="I1508" s="206"/>
      <c r="J1508" s="206"/>
      <c r="K1508" s="280"/>
      <c r="L1508" s="282" t="e">
        <f>VLOOKUP(A1504,'Payroll master 总表'!B:AY,18,FALSE)</f>
        <v>#REF!</v>
      </c>
      <c r="M1508" s="206"/>
      <c r="N1508" s="208"/>
      <c r="O1508" s="283"/>
      <c r="P1508" s="273"/>
      <c r="Q1508" s="223"/>
      <c r="R1508" s="987" t="e">
        <f>U1505/26*L1508</f>
        <v>#REF!</v>
      </c>
      <c r="S1508" s="987"/>
      <c r="T1508" s="284" t="s">
        <v>82</v>
      </c>
      <c r="U1508" s="223"/>
      <c r="V1508" s="223"/>
      <c r="W1508" s="285"/>
      <c r="X1508" s="278" t="s">
        <v>186</v>
      </c>
      <c r="Y1508" s="218"/>
      <c r="Z1508" s="218"/>
      <c r="AA1508" s="218"/>
      <c r="AB1508" s="209"/>
      <c r="AC1508" s="26"/>
      <c r="AD1508" s="139" t="e">
        <f>VLOOKUP(A1504,'Payroll master 总表'!B:AY,37,FALSE)+'Payroll master 总表'!AM68</f>
        <v>#REF!</v>
      </c>
      <c r="AE1508" s="23" t="s">
        <v>82</v>
      </c>
      <c r="AF1508" s="103"/>
      <c r="AG1508" s="33"/>
    </row>
    <row r="1509" spans="2:33" ht="18" customHeight="1">
      <c r="B1509" s="27" t="s">
        <v>528</v>
      </c>
      <c r="C1509" s="28"/>
      <c r="D1509" s="28"/>
      <c r="E1509" s="28"/>
      <c r="F1509" s="28"/>
      <c r="G1509" s="206"/>
      <c r="H1509" s="206"/>
      <c r="I1509" s="206"/>
      <c r="J1509" s="206"/>
      <c r="K1509" s="280"/>
      <c r="L1509" s="282" t="e">
        <f>VLOOKUP(A1504,'Payroll master 总表'!B:AY,21,FALSE)</f>
        <v>#REF!</v>
      </c>
      <c r="M1509" s="206"/>
      <c r="N1509" s="208"/>
      <c r="O1509" s="283"/>
      <c r="P1509" s="273"/>
      <c r="Q1509" s="223"/>
      <c r="R1509" s="987" t="e">
        <f>VLOOKUP(A1504,'Payroll master 总表'!B:AY,29,FALSE)</f>
        <v>#REF!</v>
      </c>
      <c r="S1509" s="987"/>
      <c r="T1509" s="284" t="s">
        <v>82</v>
      </c>
      <c r="U1509" s="223"/>
      <c r="V1509" s="223"/>
      <c r="W1509" s="285"/>
      <c r="X1509" s="278" t="s">
        <v>455</v>
      </c>
      <c r="Y1509" s="218"/>
      <c r="Z1509" s="218"/>
      <c r="AA1509" s="218"/>
      <c r="AB1509" s="209"/>
      <c r="AC1509" s="26"/>
      <c r="AD1509" s="139" t="e">
        <f>VLOOKUP(A1504,'Payroll master 总表'!B:AY,32,FALSE)</f>
        <v>#REF!</v>
      </c>
      <c r="AE1509" s="23" t="s">
        <v>82</v>
      </c>
      <c r="AF1509" s="103"/>
      <c r="AG1509" s="33"/>
    </row>
    <row r="1510" spans="2:33" ht="18" customHeight="1">
      <c r="B1510" s="58" t="s">
        <v>534</v>
      </c>
      <c r="C1510" s="28"/>
      <c r="D1510" s="28"/>
      <c r="E1510" s="28"/>
      <c r="F1510" s="28"/>
      <c r="G1510" s="206"/>
      <c r="H1510" s="206"/>
      <c r="I1510" s="206"/>
      <c r="J1510" s="206"/>
      <c r="K1510" s="280"/>
      <c r="L1510" s="282" t="e">
        <f>VLOOKUP(A1504,'Payroll master 总表'!B:AY,20,FALSE)</f>
        <v>#REF!</v>
      </c>
      <c r="M1510" s="206"/>
      <c r="N1510" s="208"/>
      <c r="O1510" s="283"/>
      <c r="P1510" s="273"/>
      <c r="Q1510" s="223"/>
      <c r="R1510" s="987" t="e">
        <f>VLOOKUP(A1504,'Payroll master 总表'!B:AY,27,FALSE)</f>
        <v>#REF!</v>
      </c>
      <c r="S1510" s="987"/>
      <c r="T1510" s="284" t="s">
        <v>82</v>
      </c>
      <c r="U1510" s="223"/>
      <c r="V1510" s="223"/>
      <c r="W1510" s="285"/>
      <c r="X1510" s="278" t="s">
        <v>189</v>
      </c>
      <c r="Y1510" s="218"/>
      <c r="Z1510" s="218"/>
      <c r="AA1510" s="218"/>
      <c r="AB1510" s="209"/>
      <c r="AC1510" s="26"/>
      <c r="AD1510" s="139" t="e">
        <f>VLOOKUP(A1504,'Payroll master 总表'!B:AY,31,FALSE)</f>
        <v>#REF!</v>
      </c>
      <c r="AE1510" s="23" t="s">
        <v>82</v>
      </c>
      <c r="AF1510" s="103"/>
      <c r="AG1510" s="33"/>
    </row>
    <row r="1511" spans="2:33" ht="18" customHeight="1">
      <c r="B1511" s="58" t="s">
        <v>195</v>
      </c>
      <c r="C1511" s="28"/>
      <c r="D1511" s="28"/>
      <c r="E1511" s="28"/>
      <c r="F1511" s="28"/>
      <c r="G1511" s="206"/>
      <c r="H1511" s="206"/>
      <c r="I1511" s="206"/>
      <c r="J1511" s="206"/>
      <c r="K1511" s="280"/>
      <c r="L1511" s="282" t="e">
        <f>VLOOKUP(A1504,'Payroll master 总表'!B:AY,17,FALSE)</f>
        <v>#REF!</v>
      </c>
      <c r="M1511" s="206"/>
      <c r="N1511" s="208"/>
      <c r="O1511" s="283"/>
      <c r="P1511" s="273"/>
      <c r="Q1511" s="223"/>
      <c r="R1511" s="987" t="e">
        <f>U1505/26*L1511</f>
        <v>#REF!</v>
      </c>
      <c r="S1511" s="987"/>
      <c r="T1511" s="284" t="s">
        <v>82</v>
      </c>
      <c r="U1511" s="223"/>
      <c r="V1511" s="223"/>
      <c r="W1511" s="285"/>
      <c r="X1511" s="278" t="s">
        <v>188</v>
      </c>
      <c r="Y1511" s="218"/>
      <c r="Z1511" s="218"/>
      <c r="AA1511" s="218"/>
      <c r="AB1511" s="209"/>
      <c r="AC1511" s="26"/>
      <c r="AD1511" s="139" t="e">
        <f>VLOOKUP(A1504,'Payroll master 总表'!B:AY,36,FALSE)</f>
        <v>#REF!</v>
      </c>
      <c r="AE1511" s="23" t="s">
        <v>82</v>
      </c>
      <c r="AF1511" s="103"/>
      <c r="AG1511" s="33"/>
    </row>
    <row r="1512" spans="2:33" ht="18" customHeight="1">
      <c r="B1512" s="27" t="s">
        <v>179</v>
      </c>
      <c r="C1512" s="28"/>
      <c r="D1512" s="28"/>
      <c r="E1512" s="28"/>
      <c r="F1512" s="28"/>
      <c r="G1512" s="218"/>
      <c r="H1512" s="218"/>
      <c r="I1512" s="218"/>
      <c r="J1512" s="206"/>
      <c r="K1512" s="280"/>
      <c r="L1512" s="286"/>
      <c r="M1512" s="206"/>
      <c r="N1512" s="208"/>
      <c r="O1512" s="283"/>
      <c r="P1512" s="273"/>
      <c r="Q1512" s="223"/>
      <c r="R1512" s="987" t="e">
        <f>SUM(R1508:S1511)</f>
        <v>#REF!</v>
      </c>
      <c r="S1512" s="987"/>
      <c r="T1512" s="284" t="s">
        <v>82</v>
      </c>
      <c r="U1512" s="223"/>
      <c r="V1512" s="223"/>
      <c r="W1512" s="285"/>
      <c r="X1512" s="278" t="s">
        <v>190</v>
      </c>
      <c r="Y1512" s="218"/>
      <c r="Z1512" s="218"/>
      <c r="AA1512" s="218"/>
      <c r="AB1512" s="209"/>
      <c r="AC1512" s="988" t="e">
        <f>R1512+R1514+R1515+R1516+AD1504+AD1505+AD1506+AD1507+AD1508+AD1509+AD1510+AD1511</f>
        <v>#REF!</v>
      </c>
      <c r="AD1512" s="989"/>
      <c r="AF1512" s="103"/>
      <c r="AG1512" s="33"/>
    </row>
    <row r="1513" spans="2:33" ht="18" customHeight="1">
      <c r="B1513" s="58" t="s">
        <v>197</v>
      </c>
      <c r="C1513" s="28"/>
      <c r="D1513" s="28"/>
      <c r="E1513" s="28"/>
      <c r="F1513" s="28"/>
      <c r="G1513" s="206"/>
      <c r="H1513" s="206"/>
      <c r="I1513" s="206"/>
      <c r="J1513" s="206"/>
      <c r="K1513" s="280"/>
      <c r="L1513" s="287" t="s">
        <v>77</v>
      </c>
      <c r="M1513" s="288"/>
      <c r="N1513" s="211"/>
      <c r="O1513" s="278" t="s">
        <v>199</v>
      </c>
      <c r="P1513" s="210"/>
      <c r="Q1513" s="210"/>
      <c r="R1513" s="210"/>
      <c r="S1513" s="210"/>
      <c r="T1513" s="210"/>
      <c r="U1513" s="210"/>
      <c r="V1513" s="210"/>
      <c r="W1513" s="289"/>
      <c r="X1513" s="278" t="s">
        <v>433</v>
      </c>
      <c r="Y1513" s="218"/>
      <c r="Z1513" s="230"/>
      <c r="AA1513" s="290"/>
      <c r="AB1513" s="228"/>
      <c r="AC1513" s="135" t="e">
        <f>VLOOKUP(A1504,'Payroll master 总表'!B:AY,45,FALSE)</f>
        <v>#REF!</v>
      </c>
      <c r="AE1513" s="61"/>
      <c r="AF1513" s="245"/>
      <c r="AG1513" s="33"/>
    </row>
    <row r="1514" spans="2:33" ht="18" customHeight="1">
      <c r="B1514" s="58" t="s">
        <v>180</v>
      </c>
      <c r="C1514" s="28"/>
      <c r="D1514" s="28"/>
      <c r="E1514" s="28"/>
      <c r="F1514" s="28"/>
      <c r="G1514" s="206"/>
      <c r="H1514" s="206"/>
      <c r="I1514" s="206"/>
      <c r="J1514" s="206"/>
      <c r="K1514" s="280"/>
      <c r="L1514" s="282" t="e">
        <f>VLOOKUP(A1504,'Payroll master 总表'!B:AY,19,FALSE)</f>
        <v>#REF!</v>
      </c>
      <c r="M1514" s="206"/>
      <c r="N1514" s="208"/>
      <c r="O1514" s="283"/>
      <c r="P1514" s="273"/>
      <c r="Q1514" s="224"/>
      <c r="R1514" s="990" t="e">
        <f>VLOOKUP(A1504,'Payroll master 总表'!B:AY,26,FALSE)</f>
        <v>#REF!</v>
      </c>
      <c r="S1514" s="990"/>
      <c r="T1514" s="224" t="s">
        <v>82</v>
      </c>
      <c r="U1514" s="224"/>
      <c r="V1514" s="224"/>
      <c r="W1514" s="228"/>
      <c r="X1514" s="278" t="s">
        <v>861</v>
      </c>
      <c r="Y1514" s="218"/>
      <c r="Z1514" s="230"/>
      <c r="AB1514" s="224"/>
      <c r="AD1514" s="57"/>
      <c r="AE1514" s="999" t="e">
        <f>VLOOKUP(A1504,'Payroll master 总表'!B:AY,42,FALSE)</f>
        <v>#REF!</v>
      </c>
      <c r="AF1514" s="1000"/>
      <c r="AG1514" s="33"/>
    </row>
    <row r="1515" spans="2:33" ht="18" customHeight="1">
      <c r="B1515" s="58" t="s">
        <v>181</v>
      </c>
      <c r="C1515" s="28"/>
      <c r="D1515" s="28"/>
      <c r="E1515" s="28"/>
      <c r="F1515" s="28"/>
      <c r="G1515" s="206"/>
      <c r="H1515" s="206"/>
      <c r="I1515" s="206"/>
      <c r="J1515" s="206"/>
      <c r="K1515" s="280"/>
      <c r="L1515" s="282" t="e">
        <f>VLOOKUP(A1504,'Payroll master 总表'!B:AY,22,FALSE)</f>
        <v>#REF!</v>
      </c>
      <c r="M1515" s="206"/>
      <c r="N1515" s="208"/>
      <c r="O1515" s="283"/>
      <c r="P1515" s="273"/>
      <c r="Q1515" s="224"/>
      <c r="R1515" s="990" t="e">
        <f>VLOOKUP(A1504,'Payroll master 总表'!B:AY,28,FALSE)</f>
        <v>#REF!</v>
      </c>
      <c r="S1515" s="990"/>
      <c r="T1515" s="224" t="s">
        <v>82</v>
      </c>
      <c r="U1515" s="224"/>
      <c r="V1515" s="224"/>
      <c r="W1515" s="228"/>
      <c r="X1515" s="291" t="s">
        <v>244</v>
      </c>
      <c r="Y1515" s="218"/>
      <c r="Z1515" s="218"/>
      <c r="AA1515" s="230"/>
      <c r="AB1515" s="229"/>
      <c r="AC1515" s="76"/>
      <c r="AD1515" s="57" t="e">
        <f>VLOOKUP(A1504,'Payroll master 总表'!B:AY,44,FALSE)</f>
        <v>#REF!</v>
      </c>
      <c r="AE1515" s="541"/>
      <c r="AF1515" s="542"/>
      <c r="AG1515" s="33"/>
    </row>
    <row r="1516" spans="2:33" ht="18" customHeight="1">
      <c r="B1516" s="59" t="s">
        <v>182</v>
      </c>
      <c r="C1516" s="56"/>
      <c r="D1516" s="56"/>
      <c r="E1516" s="56"/>
      <c r="F1516" s="56"/>
      <c r="G1516" s="219"/>
      <c r="H1516" s="219"/>
      <c r="I1516" s="219"/>
      <c r="J1516" s="219"/>
      <c r="K1516" s="292"/>
      <c r="L1516" s="293" t="e">
        <f>VLOOKUP(A1504,'Payroll master 总表'!B:AY,23,FALSE)</f>
        <v>#REF!</v>
      </c>
      <c r="M1516" s="219"/>
      <c r="N1516" s="212"/>
      <c r="O1516" s="294"/>
      <c r="P1516" s="295"/>
      <c r="Q1516" s="225"/>
      <c r="R1516" s="981" t="e">
        <f>VLOOKUP(A1504,'Payroll master 总表'!B:AY,30,FALSE)</f>
        <v>#REF!</v>
      </c>
      <c r="S1516" s="981"/>
      <c r="T1516" s="225" t="s">
        <v>82</v>
      </c>
      <c r="U1516" s="225"/>
      <c r="V1516" s="225"/>
      <c r="W1516" s="225"/>
      <c r="X1516" s="278" t="s">
        <v>194</v>
      </c>
      <c r="Y1516" s="218"/>
      <c r="Z1516" s="218"/>
      <c r="AA1516" s="218"/>
      <c r="AB1516" s="230"/>
      <c r="AC1516" s="26"/>
      <c r="AD1516" s="57" t="e">
        <f>AE1514+AD1515</f>
        <v>#REF!</v>
      </c>
      <c r="AE1516" s="49"/>
      <c r="AF1516" s="73"/>
      <c r="AG1516" s="33"/>
    </row>
    <row r="1517" spans="2:33" ht="18" customHeight="1">
      <c r="B1517" s="29"/>
      <c r="C1517" s="30"/>
      <c r="D1517" s="31"/>
      <c r="E1517" s="30"/>
      <c r="F1517" s="32"/>
      <c r="G1517" s="220"/>
      <c r="H1517" s="220"/>
      <c r="I1517" s="220"/>
      <c r="J1517" s="220"/>
      <c r="S1517" s="220"/>
      <c r="T1517" s="220"/>
      <c r="U1517" s="220"/>
      <c r="X1517" s="297" t="s">
        <v>191</v>
      </c>
      <c r="Y1517" s="218"/>
      <c r="Z1517" s="218"/>
      <c r="AA1517" s="218"/>
      <c r="AB1517" s="230"/>
      <c r="AC1517" s="982" t="e">
        <f>ROUND((AC1512-AD1516-AC1513),2)</f>
        <v>#REF!</v>
      </c>
      <c r="AD1517" s="983"/>
      <c r="AE1517" s="49"/>
      <c r="AF1517" s="73"/>
      <c r="AG1517" s="33"/>
    </row>
    <row r="1518" spans="2:33" ht="18" customHeight="1">
      <c r="B1518" s="35" t="s">
        <v>78</v>
      </c>
      <c r="C1518" s="36"/>
      <c r="D1518" s="36"/>
      <c r="E1518" s="36"/>
      <c r="F1518" s="36"/>
      <c r="G1518" s="221"/>
      <c r="H1518" s="221"/>
      <c r="I1518" s="220"/>
      <c r="J1518" s="220"/>
      <c r="S1518" s="220"/>
      <c r="T1518" s="220"/>
      <c r="U1518" s="220"/>
      <c r="X1518" s="298" t="s">
        <v>432</v>
      </c>
      <c r="Y1518" s="299"/>
      <c r="Z1518" s="280"/>
      <c r="AA1518" s="206"/>
      <c r="AB1518" s="231"/>
      <c r="AC1518" s="63" t="e">
        <f>INT(AC1517)</f>
        <v>#REF!</v>
      </c>
      <c r="AE1518" s="62"/>
      <c r="AF1518" s="80"/>
      <c r="AG1518" s="33"/>
    </row>
    <row r="1519" spans="2:33" ht="18" customHeight="1">
      <c r="B1519" s="37"/>
      <c r="C1519" s="38"/>
      <c r="D1519" s="39"/>
      <c r="E1519" s="38"/>
      <c r="F1519" s="38"/>
      <c r="G1519" s="202"/>
      <c r="H1519" s="202"/>
      <c r="I1519" s="220"/>
      <c r="J1519" s="220"/>
      <c r="S1519" s="220"/>
      <c r="T1519" s="220"/>
      <c r="U1519" s="220"/>
      <c r="X1519" s="300" t="s">
        <v>192</v>
      </c>
      <c r="Y1519" s="301"/>
      <c r="Z1519" s="302"/>
      <c r="AA1519" s="219"/>
      <c r="AB1519" s="232"/>
      <c r="AC1519" s="77" t="e">
        <f>ROUND((MOD(AC1517,1)*4000),-2)</f>
        <v>#REF!</v>
      </c>
      <c r="AD1519" s="45"/>
      <c r="AE1519" s="45"/>
      <c r="AF1519" s="81"/>
      <c r="AG1519" s="33"/>
    </row>
    <row r="1520" spans="2:33" ht="18" customHeight="1">
      <c r="B1520" s="29"/>
      <c r="C1520" s="30"/>
      <c r="D1520" s="31"/>
      <c r="E1520" s="30"/>
      <c r="F1520" s="30"/>
      <c r="G1520" s="220"/>
      <c r="H1520" s="220"/>
      <c r="I1520" s="220"/>
      <c r="J1520" s="220"/>
      <c r="S1520" s="220"/>
      <c r="T1520" s="220"/>
      <c r="U1520" s="220"/>
      <c r="Y1520" s="221"/>
      <c r="Z1520" s="303"/>
      <c r="AB1520" s="233"/>
      <c r="AD1520" s="82"/>
      <c r="AE1520" s="82"/>
      <c r="AF1520" s="84"/>
      <c r="AG1520" s="33"/>
    </row>
    <row r="1521" spans="1:64" ht="18" customHeight="1">
      <c r="B1521" s="40" t="s">
        <v>79</v>
      </c>
      <c r="C1521" s="41"/>
      <c r="D1521" s="41"/>
      <c r="E1521" s="41"/>
      <c r="AF1521" s="101"/>
      <c r="AG1521" s="33"/>
    </row>
    <row r="1522" spans="1:64" s="10" customFormat="1" ht="18" customHeight="1">
      <c r="B1522" s="237">
        <v>1</v>
      </c>
      <c r="C1522" s="236">
        <v>2</v>
      </c>
      <c r="D1522" s="236">
        <v>3</v>
      </c>
      <c r="E1522" s="236">
        <v>4</v>
      </c>
      <c r="F1522" s="670">
        <v>5</v>
      </c>
      <c r="G1522" s="669">
        <v>6</v>
      </c>
      <c r="H1522" s="237">
        <v>7</v>
      </c>
      <c r="I1522" s="237">
        <v>8</v>
      </c>
      <c r="J1522" s="670">
        <v>9</v>
      </c>
      <c r="K1522" s="236">
        <v>10</v>
      </c>
      <c r="L1522" s="236">
        <v>11</v>
      </c>
      <c r="M1522" s="670">
        <v>12</v>
      </c>
      <c r="N1522" s="669">
        <v>13</v>
      </c>
      <c r="O1522" s="236">
        <v>14</v>
      </c>
      <c r="P1522" s="237">
        <v>15</v>
      </c>
      <c r="Q1522" s="236">
        <v>16</v>
      </c>
      <c r="R1522" s="236">
        <v>17</v>
      </c>
      <c r="S1522" s="236">
        <v>18</v>
      </c>
      <c r="T1522" s="670">
        <v>19</v>
      </c>
      <c r="U1522" s="669">
        <v>20</v>
      </c>
      <c r="V1522" s="236">
        <v>21</v>
      </c>
      <c r="W1522" s="237">
        <v>22</v>
      </c>
      <c r="X1522" s="236">
        <v>23</v>
      </c>
      <c r="Y1522" s="237">
        <v>24</v>
      </c>
      <c r="Z1522" s="236">
        <v>25</v>
      </c>
      <c r="AA1522" s="670">
        <v>26</v>
      </c>
      <c r="AB1522" s="697">
        <v>27</v>
      </c>
      <c r="AC1522" s="670">
        <v>28</v>
      </c>
      <c r="AD1522" s="237">
        <v>29</v>
      </c>
      <c r="AE1522" s="236">
        <v>30</v>
      </c>
      <c r="AF1522" s="236">
        <v>31</v>
      </c>
      <c r="AG1522" s="11"/>
      <c r="AH1522" s="11"/>
      <c r="AI1522" s="11"/>
      <c r="AJ1522" s="11"/>
      <c r="AK1522" s="11"/>
      <c r="AL1522" s="11"/>
      <c r="AM1522" s="11"/>
      <c r="AN1522" s="11"/>
      <c r="AO1522" s="11"/>
      <c r="AP1522" s="11"/>
      <c r="AQ1522" s="11"/>
      <c r="AR1522" s="11"/>
      <c r="AS1522" s="11"/>
      <c r="AT1522" s="11"/>
      <c r="AU1522" s="11"/>
      <c r="AV1522" s="11"/>
      <c r="AW1522" s="11"/>
      <c r="AX1522" s="11"/>
      <c r="AY1522" s="11"/>
      <c r="AZ1522" s="11"/>
      <c r="BA1522" s="11"/>
      <c r="BB1522" s="11"/>
      <c r="BC1522" s="11"/>
      <c r="BD1522" s="11"/>
      <c r="BE1522" s="11"/>
      <c r="BF1522" s="11"/>
      <c r="BG1522" s="11"/>
      <c r="BH1522" s="11"/>
      <c r="BI1522" s="11"/>
      <c r="BJ1522" s="11"/>
      <c r="BK1522" s="11"/>
      <c r="BL1522" s="11"/>
    </row>
    <row r="1523" spans="1:64" ht="18" customHeight="1">
      <c r="B1523" s="48" t="e">
        <f>VLOOKUP(A1504,#REF!,276,FALSE)</f>
        <v>#REF!</v>
      </c>
      <c r="C1523" s="48" t="e">
        <f>VLOOKUP(A1504,#REF!,278,FALSE)</f>
        <v>#REF!</v>
      </c>
      <c r="D1523" s="48" t="e">
        <f>VLOOKUP(A1504,#REF!,280,FALSE)</f>
        <v>#REF!</v>
      </c>
      <c r="E1523" s="48" t="e">
        <f>VLOOKUP(A1504,#REF!,282,FALSE)</f>
        <v>#REF!</v>
      </c>
      <c r="F1523" s="48" t="e">
        <f>VLOOKUP(A1504,#REF!,284,FALSE)</f>
        <v>#REF!</v>
      </c>
      <c r="G1523" s="48" t="e">
        <f>VLOOKUP(A1504,#REF!,286,FALSE)</f>
        <v>#REF!</v>
      </c>
      <c r="H1523" s="48" t="e">
        <f>VLOOKUP(A1504,#REF!,288,FALSE)</f>
        <v>#REF!</v>
      </c>
      <c r="I1523" s="48" t="e">
        <f>VLOOKUP(A1504,#REF!,290,FALSE)</f>
        <v>#REF!</v>
      </c>
      <c r="J1523" s="48" t="e">
        <f>VLOOKUP(A1504,#REF!,292,FALSE)</f>
        <v>#REF!</v>
      </c>
      <c r="K1523" s="48" t="e">
        <f>VLOOKUP(A1504,#REF!,294,FALSE)</f>
        <v>#REF!</v>
      </c>
      <c r="L1523" s="48" t="e">
        <f>VLOOKUP(A1504,#REF!,296,FALSE)</f>
        <v>#REF!</v>
      </c>
      <c r="M1523" s="48" t="e">
        <f>VLOOKUP(A1504,#REF!,298,FALSE)</f>
        <v>#REF!</v>
      </c>
      <c r="N1523" s="48" t="e">
        <f>VLOOKUP(A1504,#REF!,300,FALSE)</f>
        <v>#REF!</v>
      </c>
      <c r="O1523" s="48" t="e">
        <f>VLOOKUP(A1504,#REF!,302,FALSE)</f>
        <v>#REF!</v>
      </c>
      <c r="P1523" s="48" t="e">
        <f>VLOOKUP(A1504,#REF!,304,FALSE)</f>
        <v>#REF!</v>
      </c>
      <c r="Q1523" s="48" t="e">
        <f>VLOOKUP(A1504,#REF!,306,FALSE)</f>
        <v>#REF!</v>
      </c>
      <c r="R1523" s="48" t="e">
        <f>VLOOKUP(A1504,#REF!,308,FALSE)</f>
        <v>#REF!</v>
      </c>
      <c r="S1523" s="48" t="e">
        <f>VLOOKUP(A1504,#REF!,310,FALSE)</f>
        <v>#REF!</v>
      </c>
      <c r="T1523" s="48" t="e">
        <f>VLOOKUP(A1504,#REF!,312,FALSE)</f>
        <v>#REF!</v>
      </c>
      <c r="U1523" s="48" t="e">
        <f>VLOOKUP(A1504,#REF!,314,FALSE)</f>
        <v>#REF!</v>
      </c>
      <c r="V1523" s="48" t="e">
        <f>VLOOKUP(A1504,#REF!,316,FALSE)</f>
        <v>#REF!</v>
      </c>
      <c r="W1523" s="48" t="e">
        <f>VLOOKUP(A1504,#REF!,318,FALSE)</f>
        <v>#REF!</v>
      </c>
      <c r="X1523" s="48" t="e">
        <f>VLOOKUP(A1504,#REF!,320,FALSE)</f>
        <v>#REF!</v>
      </c>
      <c r="Y1523" s="48" t="e">
        <f>VLOOKUP(A1504,#REF!,322,FALSE)</f>
        <v>#REF!</v>
      </c>
      <c r="Z1523" s="48" t="e">
        <f>VLOOKUP(A1504,#REF!,324,FALSE)</f>
        <v>#REF!</v>
      </c>
      <c r="AA1523" s="48" t="e">
        <f>VLOOKUP(A1504,#REF!,326,FALSE)</f>
        <v>#REF!</v>
      </c>
      <c r="AB1523" s="48" t="e">
        <f>VLOOKUP(A1504,#REF!,328,FALSE)</f>
        <v>#REF!</v>
      </c>
      <c r="AC1523" s="48" t="e">
        <f>VLOOKUP(A1504,#REF!,330,FALSE)</f>
        <v>#REF!</v>
      </c>
      <c r="AD1523" s="48" t="e">
        <f>VLOOKUP(A1504,#REF!,332,FALSE)</f>
        <v>#REF!</v>
      </c>
      <c r="AE1523" s="48" t="e">
        <f>VLOOKUP(A1504,#REF!,334,FALSE)</f>
        <v>#REF!</v>
      </c>
      <c r="AF1523" s="48" t="e">
        <f>VLOOKUP(A1504,#REF!,336,FALSE)</f>
        <v>#REF!</v>
      </c>
      <c r="AG1523" s="33"/>
    </row>
    <row r="1524" spans="1:64" s="113" customFormat="1" ht="18" customHeight="1">
      <c r="B1524" s="48" t="e">
        <f>VLOOKUP(A1504,#REF!,53,FALSE)</f>
        <v>#REF!</v>
      </c>
      <c r="C1524" s="48" t="e">
        <f>VLOOKUP(A1504,#REF!,54,FALSE)</f>
        <v>#REF!</v>
      </c>
      <c r="D1524" s="48" t="e">
        <f>VLOOKUP(A1504,#REF!,55,FALSE)</f>
        <v>#REF!</v>
      </c>
      <c r="E1524" s="48" t="e">
        <f>VLOOKUP(A1504,#REF!,56,FALSE)</f>
        <v>#REF!</v>
      </c>
      <c r="F1524" s="48" t="e">
        <f>VLOOKUP(A1504,#REF!,57,FALSE)</f>
        <v>#REF!</v>
      </c>
      <c r="G1524" s="48" t="e">
        <f>VLOOKUP(A1504,#REF!,58,FALSE)</f>
        <v>#REF!</v>
      </c>
      <c r="H1524" s="48" t="e">
        <f>VLOOKUP(A1504,#REF!,59,FALSE)</f>
        <v>#REF!</v>
      </c>
      <c r="I1524" s="48" t="e">
        <f>VLOOKUP(A1504,#REF!,60,FALSE)</f>
        <v>#REF!</v>
      </c>
      <c r="J1524" s="48" t="e">
        <f>VLOOKUP(A1504,#REF!,61,FALSE)</f>
        <v>#REF!</v>
      </c>
      <c r="K1524" s="48" t="e">
        <f>VLOOKUP(A1504,#REF!,62,FALSE)</f>
        <v>#REF!</v>
      </c>
      <c r="L1524" s="48" t="e">
        <f>VLOOKUP(A1504,#REF!,63,FALSE)</f>
        <v>#REF!</v>
      </c>
      <c r="M1524" s="48" t="e">
        <f>VLOOKUP(A1504,#REF!,64,FALSE)</f>
        <v>#REF!</v>
      </c>
      <c r="N1524" s="48" t="e">
        <f>VLOOKUP(A1504,#REF!,65,FALSE)</f>
        <v>#REF!</v>
      </c>
      <c r="O1524" s="48" t="e">
        <f>VLOOKUP(A1504,#REF!,66,FALSE)</f>
        <v>#REF!</v>
      </c>
      <c r="P1524" s="48" t="e">
        <f>VLOOKUP(A1504,#REF!,67,FALSE)</f>
        <v>#REF!</v>
      </c>
      <c r="Q1524" s="48" t="e">
        <f>VLOOKUP(A1504,#REF!,68,FALSE)</f>
        <v>#REF!</v>
      </c>
      <c r="R1524" s="48" t="e">
        <f>VLOOKUP(A1504,#REF!,69,FALSE)</f>
        <v>#REF!</v>
      </c>
      <c r="S1524" s="48" t="e">
        <f>VLOOKUP(A1504,#REF!,70,FALSE)</f>
        <v>#REF!</v>
      </c>
      <c r="T1524" s="48" t="e">
        <f>VLOOKUP(A1504,#REF!,71,FALSE)</f>
        <v>#REF!</v>
      </c>
      <c r="U1524" s="48" t="e">
        <f>VLOOKUP(A1504,#REF!,72,FALSE)</f>
        <v>#REF!</v>
      </c>
      <c r="V1524" s="48" t="e">
        <f>VLOOKUP(A1504,#REF!,73,FALSE)</f>
        <v>#REF!</v>
      </c>
      <c r="W1524" s="48" t="e">
        <f>VLOOKUP(A1504,#REF!,74,FALSE)</f>
        <v>#REF!</v>
      </c>
      <c r="X1524" s="48" t="e">
        <f>VLOOKUP(A1504,#REF!,75,FALSE)</f>
        <v>#REF!</v>
      </c>
      <c r="Y1524" s="48" t="e">
        <f>VLOOKUP(A1504,#REF!,76,FALSE)</f>
        <v>#REF!</v>
      </c>
      <c r="Z1524" s="48" t="e">
        <f>VLOOKUP(A1504,#REF!,77,FALSE)</f>
        <v>#REF!</v>
      </c>
      <c r="AA1524" s="48" t="e">
        <f>VLOOKUP(A1504,#REF!,78,FALSE)</f>
        <v>#REF!</v>
      </c>
      <c r="AB1524" s="48" t="e">
        <f>VLOOKUP(A1504,#REF!,79,FALSE)</f>
        <v>#REF!</v>
      </c>
      <c r="AC1524" s="48" t="e">
        <f>VLOOKUP(A1504,#REF!,80,FALSE)</f>
        <v>#REF!</v>
      </c>
      <c r="AD1524" s="48" t="e">
        <f>VLOOKUP(A1504,#REF!,81,FALSE)</f>
        <v>#REF!</v>
      </c>
      <c r="AE1524" s="48" t="e">
        <f>VLOOKUP(A1504,#REF!,82,FALSE)</f>
        <v>#REF!</v>
      </c>
      <c r="AF1524" s="48" t="e">
        <f>VLOOKUP(A1504,#REF!,83,FALSE)</f>
        <v>#REF!</v>
      </c>
      <c r="AG1524" s="114"/>
      <c r="AH1524" s="114"/>
      <c r="AI1524" s="114"/>
      <c r="AJ1524" s="114"/>
      <c r="AK1524" s="114"/>
      <c r="AL1524" s="114"/>
      <c r="AM1524" s="114"/>
      <c r="AN1524" s="114"/>
      <c r="AO1524" s="114"/>
      <c r="AP1524" s="114"/>
      <c r="AQ1524" s="114"/>
      <c r="AR1524" s="114"/>
      <c r="AS1524" s="114"/>
      <c r="AT1524" s="114"/>
      <c r="AU1524" s="114"/>
      <c r="AV1524" s="114"/>
      <c r="AW1524" s="114"/>
      <c r="AX1524" s="114"/>
      <c r="AY1524" s="114"/>
      <c r="AZ1524" s="114"/>
      <c r="BA1524" s="114"/>
      <c r="BB1524" s="114"/>
      <c r="BC1524" s="114"/>
      <c r="BD1524" s="114"/>
      <c r="BE1524" s="114"/>
      <c r="BF1524" s="114"/>
      <c r="BG1524" s="114"/>
      <c r="BH1524" s="114"/>
      <c r="BI1524" s="114"/>
      <c r="BJ1524" s="114"/>
      <c r="BK1524" s="114"/>
      <c r="BL1524" s="114"/>
    </row>
    <row r="1525" spans="1:64" ht="18" customHeight="1">
      <c r="B1525" s="48" t="e">
        <f>VLOOKUP(A1504,#REF!,277,FALSE)</f>
        <v>#REF!</v>
      </c>
      <c r="C1525" s="48" t="e">
        <f>VLOOKUP(A1504,#REF!,279,FALSE)</f>
        <v>#REF!</v>
      </c>
      <c r="D1525" s="48" t="e">
        <f>VLOOKUP(A1504,#REF!,281,FALSE)</f>
        <v>#REF!</v>
      </c>
      <c r="E1525" s="48" t="e">
        <f>VLOOKUP(A1504,#REF!,283,FALSE)</f>
        <v>#REF!</v>
      </c>
      <c r="F1525" s="48" t="e">
        <f>VLOOKUP(A1504,#REF!,285,FALSE)</f>
        <v>#REF!</v>
      </c>
      <c r="G1525" s="48" t="e">
        <f>VLOOKUP(A1504,#REF!,287,FALSE)</f>
        <v>#REF!</v>
      </c>
      <c r="H1525" s="48" t="e">
        <f>VLOOKUP(A1504,#REF!,289,FALSE)</f>
        <v>#REF!</v>
      </c>
      <c r="I1525" s="48" t="e">
        <f>VLOOKUP(A1504,#REF!,291,FALSE)</f>
        <v>#REF!</v>
      </c>
      <c r="J1525" s="48" t="e">
        <f>VLOOKUP(A1504,#REF!,293,FALSE)</f>
        <v>#REF!</v>
      </c>
      <c r="K1525" s="48" t="e">
        <f>VLOOKUP(A1504,#REF!,295,FALSE)</f>
        <v>#REF!</v>
      </c>
      <c r="L1525" s="48" t="e">
        <f>VLOOKUP(A1504,#REF!,297,FALSE)</f>
        <v>#REF!</v>
      </c>
      <c r="M1525" s="48" t="e">
        <f>VLOOKUP(A1504,#REF!,299,FALSE)</f>
        <v>#REF!</v>
      </c>
      <c r="N1525" s="48" t="e">
        <f>VLOOKUP(A1504,#REF!,301,FALSE)</f>
        <v>#REF!</v>
      </c>
      <c r="O1525" s="48" t="e">
        <f>VLOOKUP(A1504,#REF!,303,FALSE)</f>
        <v>#REF!</v>
      </c>
      <c r="P1525" s="48" t="e">
        <f>VLOOKUP(A1504,#REF!,305,FALSE)</f>
        <v>#REF!</v>
      </c>
      <c r="Q1525" s="48" t="e">
        <f>VLOOKUP(A1504,#REF!,307,FALSE)</f>
        <v>#REF!</v>
      </c>
      <c r="R1525" s="48" t="e">
        <f>VLOOKUP(A1504,#REF!,309,FALSE)</f>
        <v>#REF!</v>
      </c>
      <c r="S1525" s="48" t="e">
        <f>VLOOKUP(A1504,#REF!,311,FALSE)</f>
        <v>#REF!</v>
      </c>
      <c r="T1525" s="48" t="e">
        <f>VLOOKUP(A1504,#REF!,313,FALSE)</f>
        <v>#REF!</v>
      </c>
      <c r="U1525" s="48" t="e">
        <f>VLOOKUP(A1504,#REF!,315,FALSE)</f>
        <v>#REF!</v>
      </c>
      <c r="V1525" s="48" t="e">
        <f>VLOOKUP(A1504,#REF!,317,FALSE)</f>
        <v>#REF!</v>
      </c>
      <c r="W1525" s="48" t="e">
        <f>VLOOKUP(A1504,#REF!,319,FALSE)</f>
        <v>#REF!</v>
      </c>
      <c r="X1525" s="48" t="e">
        <f>VLOOKUP(A1504,#REF!,321,FALSE)</f>
        <v>#REF!</v>
      </c>
      <c r="Y1525" s="48" t="e">
        <f>VLOOKUP(A1504,#REF!,323,FALSE)</f>
        <v>#REF!</v>
      </c>
      <c r="Z1525" s="48" t="e">
        <f>VLOOKUP(A1504,#REF!,325,FALSE)</f>
        <v>#REF!</v>
      </c>
      <c r="AA1525" s="48" t="e">
        <f>VLOOKUP(A1504,#REF!,327,FALSE)</f>
        <v>#REF!</v>
      </c>
      <c r="AB1525" s="48" t="e">
        <f>VLOOKUP(A1504,#REF!,329,FALSE)</f>
        <v>#REF!</v>
      </c>
      <c r="AC1525" s="48" t="e">
        <f>VLOOKUP(A1504,#REF!,331,FALSE)</f>
        <v>#REF!</v>
      </c>
      <c r="AD1525" s="48" t="e">
        <f>VLOOKUP(A1504,#REF!,333,FALSE)</f>
        <v>#REF!</v>
      </c>
      <c r="AE1525" s="48" t="e">
        <f>VLOOKUP(A1504,#REF!,335,FALSE)</f>
        <v>#REF!</v>
      </c>
      <c r="AF1525" s="48" t="e">
        <f>VLOOKUP(A1504,#REF!,337,FALSE)</f>
        <v>#REF!</v>
      </c>
      <c r="AG1525" s="33"/>
    </row>
    <row r="1526" spans="1:64" s="140" customFormat="1" ht="18" customHeight="1">
      <c r="B1526" s="980"/>
      <c r="C1526" s="980"/>
      <c r="D1526" s="980"/>
      <c r="E1526" s="980"/>
      <c r="F1526" s="980"/>
      <c r="G1526" s="980"/>
      <c r="H1526" s="980"/>
      <c r="I1526" s="980"/>
      <c r="J1526" s="980"/>
      <c r="K1526" s="980"/>
      <c r="L1526" s="980"/>
      <c r="M1526" s="980"/>
      <c r="N1526" s="980"/>
      <c r="O1526" s="980"/>
      <c r="P1526" s="980"/>
      <c r="Q1526" s="980"/>
      <c r="R1526" s="980"/>
      <c r="S1526" s="980"/>
      <c r="T1526" s="980"/>
      <c r="U1526" s="980"/>
      <c r="V1526" s="980"/>
      <c r="W1526" s="980"/>
      <c r="X1526" s="980"/>
      <c r="Y1526" s="980"/>
      <c r="Z1526" s="980"/>
      <c r="AA1526" s="980"/>
      <c r="AB1526" s="980"/>
      <c r="AC1526" s="980"/>
      <c r="AD1526" s="980"/>
      <c r="AE1526" s="980"/>
      <c r="AF1526" s="980"/>
      <c r="AH1526" s="33"/>
      <c r="AI1526" s="33"/>
      <c r="AJ1526" s="33"/>
      <c r="AK1526" s="33"/>
      <c r="AL1526" s="33"/>
      <c r="AM1526" s="33"/>
      <c r="AN1526" s="33"/>
      <c r="AO1526" s="33"/>
      <c r="AP1526" s="33"/>
      <c r="AQ1526" s="33"/>
      <c r="AR1526" s="33"/>
      <c r="AS1526" s="33"/>
      <c r="AT1526" s="33"/>
      <c r="AU1526" s="33"/>
      <c r="AV1526" s="33"/>
      <c r="AW1526" s="33"/>
      <c r="AX1526" s="33"/>
      <c r="AY1526" s="33"/>
      <c r="AZ1526" s="33"/>
      <c r="BA1526" s="33"/>
      <c r="BB1526" s="33"/>
      <c r="BC1526" s="33"/>
      <c r="BD1526" s="33"/>
      <c r="BE1526" s="33"/>
      <c r="BF1526" s="33"/>
      <c r="BG1526" s="33"/>
      <c r="BH1526" s="33"/>
      <c r="BI1526" s="33"/>
      <c r="BJ1526" s="33"/>
      <c r="BK1526" s="33"/>
      <c r="BL1526" s="33"/>
    </row>
    <row r="1527" spans="1:64" ht="18" customHeight="1">
      <c r="B1527" s="880" t="s">
        <v>826</v>
      </c>
      <c r="C1527" s="880"/>
      <c r="D1527" s="880"/>
      <c r="E1527" s="880"/>
      <c r="F1527" s="880"/>
      <c r="G1527" s="880"/>
      <c r="H1527" s="880"/>
      <c r="I1527" s="880"/>
      <c r="J1527" s="880"/>
      <c r="K1527" s="880"/>
      <c r="L1527" s="880"/>
      <c r="M1527" s="880"/>
      <c r="N1527" s="880"/>
      <c r="O1527" s="880"/>
      <c r="P1527" s="880"/>
      <c r="Q1527" s="880"/>
      <c r="R1527" s="880"/>
      <c r="S1527" s="880"/>
      <c r="T1527" s="880"/>
      <c r="U1527" s="880"/>
      <c r="V1527" s="880"/>
      <c r="W1527" s="880"/>
      <c r="X1527" s="880"/>
      <c r="Y1527" s="880"/>
      <c r="Z1527" s="880"/>
      <c r="AA1527" s="880"/>
      <c r="AB1527" s="880"/>
      <c r="AC1527" s="880"/>
      <c r="AD1527" s="880"/>
      <c r="AE1527" s="880"/>
      <c r="AF1527" s="880"/>
      <c r="AG1527" s="33"/>
    </row>
    <row r="1528" spans="1:64" ht="18" customHeight="1">
      <c r="B1528" s="15" t="s">
        <v>80</v>
      </c>
      <c r="C1528" s="16"/>
      <c r="D1528" s="16"/>
      <c r="E1528" s="16"/>
      <c r="F1528" s="16"/>
      <c r="G1528" s="216"/>
      <c r="H1528" s="201"/>
      <c r="I1528" s="201"/>
      <c r="J1528" s="201"/>
      <c r="K1528" s="202"/>
      <c r="L1528" s="201"/>
      <c r="M1528" s="201"/>
      <c r="N1528" s="201"/>
      <c r="O1528" s="270"/>
      <c r="P1528" s="270"/>
      <c r="Q1528" s="201"/>
      <c r="R1528" s="201"/>
      <c r="S1528" s="201"/>
      <c r="T1528" s="201"/>
      <c r="U1528" s="201"/>
      <c r="V1528" s="201"/>
      <c r="W1528" s="270"/>
      <c r="X1528" s="984" t="str">
        <f>X1503</f>
        <v>វិច្ឆិកា ឆ្នាំ ២០២៣</v>
      </c>
      <c r="Y1528" s="985"/>
      <c r="Z1528" s="985"/>
      <c r="AA1528" s="985"/>
      <c r="AB1528" s="985"/>
      <c r="AC1528" s="985"/>
      <c r="AD1528" s="985"/>
      <c r="AE1528" s="985"/>
      <c r="AF1528" s="986"/>
      <c r="AG1528" s="33"/>
    </row>
    <row r="1529" spans="1:64" ht="18" customHeight="1">
      <c r="A1529" s="140" t="e">
        <f>#REF!</f>
        <v>#REF!</v>
      </c>
      <c r="B1529" s="20" t="s">
        <v>176</v>
      </c>
      <c r="C1529" s="3"/>
      <c r="D1529" s="3"/>
      <c r="E1529" s="3"/>
      <c r="F1529" s="3"/>
      <c r="G1529" s="217"/>
      <c r="H1529" s="271"/>
      <c r="I1529" s="217"/>
      <c r="J1529" s="271"/>
      <c r="K1529" s="991" t="e">
        <f>VLOOKUP(A1529,'Payroll master 总表'!B:AY,3,FALSE)</f>
        <v>#REF!</v>
      </c>
      <c r="L1529" s="992"/>
      <c r="M1529" s="992"/>
      <c r="N1529" s="993"/>
      <c r="O1529" s="272" t="s">
        <v>183</v>
      </c>
      <c r="P1529" s="273"/>
      <c r="Q1529" s="203"/>
      <c r="R1529" s="203"/>
      <c r="S1529" s="203"/>
      <c r="T1529" s="994" t="e">
        <f>#REF!</f>
        <v>#REF!</v>
      </c>
      <c r="U1529" s="994"/>
      <c r="V1529" s="217"/>
      <c r="W1529" s="274"/>
      <c r="X1529" s="275" t="s">
        <v>279</v>
      </c>
      <c r="Y1529" s="203"/>
      <c r="Z1529" s="203"/>
      <c r="AA1529" s="203"/>
      <c r="AB1529" s="227"/>
      <c r="AC1529" s="75"/>
      <c r="AD1529" s="139" t="e">
        <f>VLOOKUP(A1529,'Payroll master 总表'!B:AY,39,FALSE)</f>
        <v>#REF!</v>
      </c>
      <c r="AE1529" s="23" t="s">
        <v>82</v>
      </c>
      <c r="AF1529" s="244"/>
      <c r="AG1529" s="33"/>
    </row>
    <row r="1530" spans="1:64" ht="18" customHeight="1">
      <c r="B1530" s="55" t="s">
        <v>177</v>
      </c>
      <c r="C1530" s="28"/>
      <c r="D1530" s="28"/>
      <c r="E1530" s="28"/>
      <c r="F1530" s="21"/>
      <c r="G1530" s="206"/>
      <c r="H1530" s="206"/>
      <c r="I1530" s="206"/>
      <c r="J1530" s="206"/>
      <c r="K1530" s="995" t="e">
        <f>VLOOKUP(A1529,'Payroll master 总表'!B:AY,1,FALSE)</f>
        <v>#REF!</v>
      </c>
      <c r="L1530" s="996"/>
      <c r="M1530" s="206"/>
      <c r="N1530" s="208"/>
      <c r="O1530" s="276" t="s">
        <v>184</v>
      </c>
      <c r="P1530" s="273"/>
      <c r="Q1530" s="218"/>
      <c r="R1530" s="218"/>
      <c r="S1530" s="218"/>
      <c r="U1530" s="222" t="e">
        <f>VLOOKUP(A1529,'Payroll master 总表'!B:AY,15,FALSE)</f>
        <v>#REF!</v>
      </c>
      <c r="V1530" s="222"/>
      <c r="W1530" s="208"/>
      <c r="X1530" s="278" t="s">
        <v>187</v>
      </c>
      <c r="Y1530" s="218"/>
      <c r="Z1530" s="218"/>
      <c r="AA1530" s="218"/>
      <c r="AB1530" s="209"/>
      <c r="AC1530" s="26"/>
      <c r="AD1530" s="139" t="e">
        <f>VLOOKUP(A1529,'Payroll master 总表'!B:AY,35,FALSE)</f>
        <v>#REF!</v>
      </c>
      <c r="AE1530" s="23" t="s">
        <v>82</v>
      </c>
      <c r="AF1530" s="103"/>
      <c r="AG1530" s="33"/>
    </row>
    <row r="1531" spans="1:64" ht="18" customHeight="1">
      <c r="B1531" s="24" t="s">
        <v>178</v>
      </c>
      <c r="C1531" s="22"/>
      <c r="D1531" s="25"/>
      <c r="E1531" s="21"/>
      <c r="F1531" s="21"/>
      <c r="G1531" s="206"/>
      <c r="H1531" s="206"/>
      <c r="I1531" s="206"/>
      <c r="J1531" s="206"/>
      <c r="K1531" s="995" t="e">
        <f>VLOOKUP(A1529,'Payroll master 总表'!B:AY,5,FALSE)</f>
        <v>#REF!</v>
      </c>
      <c r="L1531" s="996"/>
      <c r="M1531" s="206"/>
      <c r="N1531" s="208"/>
      <c r="O1531" s="205" t="s">
        <v>198</v>
      </c>
      <c r="P1531" s="273"/>
      <c r="Q1531" s="218"/>
      <c r="R1531" s="218"/>
      <c r="S1531" s="218"/>
      <c r="T1531" s="206"/>
      <c r="U1531" s="997" t="e">
        <f>VLOOKUP(A1529,'Payroll master 总表'!B:AY,8,FALSE)</f>
        <v>#REF!</v>
      </c>
      <c r="V1531" s="997"/>
      <c r="W1531" s="998"/>
      <c r="X1531" s="278" t="s">
        <v>185</v>
      </c>
      <c r="Y1531" s="218"/>
      <c r="Z1531" s="218"/>
      <c r="AA1531" s="218"/>
      <c r="AB1531" s="209"/>
      <c r="AC1531" s="26"/>
      <c r="AD1531" s="139" t="e">
        <f>VLOOKUP(A1529,'Payroll master 总表'!B:AY,34,FALSE)</f>
        <v>#REF!</v>
      </c>
      <c r="AE1531" s="23" t="s">
        <v>82</v>
      </c>
      <c r="AF1531" s="103"/>
      <c r="AG1531" s="33"/>
    </row>
    <row r="1532" spans="1:64" ht="18" customHeight="1">
      <c r="B1532" s="58"/>
      <c r="C1532" s="28"/>
      <c r="D1532" s="28"/>
      <c r="E1532" s="28"/>
      <c r="F1532" s="28"/>
      <c r="G1532" s="206"/>
      <c r="H1532" s="206"/>
      <c r="I1532" s="206"/>
      <c r="J1532" s="206"/>
      <c r="K1532" s="280"/>
      <c r="L1532" s="281" t="s">
        <v>76</v>
      </c>
      <c r="M1532" s="206"/>
      <c r="N1532" s="208"/>
      <c r="O1532" s="278" t="s">
        <v>199</v>
      </c>
      <c r="P1532" s="273"/>
      <c r="Q1532" s="218"/>
      <c r="R1532" s="218"/>
      <c r="S1532" s="218"/>
      <c r="T1532" s="218"/>
      <c r="U1532" s="218"/>
      <c r="V1532" s="218"/>
      <c r="W1532" s="230"/>
      <c r="X1532" s="278" t="s">
        <v>753</v>
      </c>
      <c r="Y1532" s="218"/>
      <c r="Z1532" s="218"/>
      <c r="AA1532" s="218"/>
      <c r="AB1532" s="209"/>
      <c r="AC1532" s="26"/>
      <c r="AD1532" s="139" t="e">
        <f>VLOOKUP(A1529,'Payroll master 总表'!B:AY,33,FALSE)</f>
        <v>#REF!</v>
      </c>
      <c r="AE1532" s="23" t="s">
        <v>82</v>
      </c>
      <c r="AF1532" s="103"/>
      <c r="AG1532" s="33"/>
    </row>
    <row r="1533" spans="1:64" ht="18" customHeight="1">
      <c r="B1533" s="54" t="s">
        <v>196</v>
      </c>
      <c r="C1533" s="28"/>
      <c r="D1533" s="28"/>
      <c r="E1533" s="28"/>
      <c r="F1533" s="28"/>
      <c r="G1533" s="206"/>
      <c r="H1533" s="206"/>
      <c r="I1533" s="206"/>
      <c r="J1533" s="206"/>
      <c r="K1533" s="280"/>
      <c r="L1533" s="282" t="e">
        <f>VLOOKUP(A1529,'Payroll master 总表'!B:AY,18,FALSE)</f>
        <v>#REF!</v>
      </c>
      <c r="M1533" s="206"/>
      <c r="N1533" s="208"/>
      <c r="O1533" s="283"/>
      <c r="P1533" s="273"/>
      <c r="Q1533" s="223"/>
      <c r="R1533" s="987" t="e">
        <f>U1530/26*L1533</f>
        <v>#REF!</v>
      </c>
      <c r="S1533" s="987"/>
      <c r="T1533" s="284" t="s">
        <v>82</v>
      </c>
      <c r="U1533" s="223"/>
      <c r="V1533" s="223"/>
      <c r="W1533" s="285"/>
      <c r="X1533" s="278" t="s">
        <v>186</v>
      </c>
      <c r="Y1533" s="218"/>
      <c r="Z1533" s="218"/>
      <c r="AA1533" s="218"/>
      <c r="AB1533" s="209"/>
      <c r="AC1533" s="26"/>
      <c r="AD1533" s="139" t="e">
        <f>VLOOKUP(A1529,'Payroll master 总表'!B:AY,37,FALSE)+'Payroll master 总表'!AM69</f>
        <v>#REF!</v>
      </c>
      <c r="AE1533" s="23" t="s">
        <v>82</v>
      </c>
      <c r="AF1533" s="103"/>
      <c r="AG1533" s="33"/>
    </row>
    <row r="1534" spans="1:64" ht="18" customHeight="1">
      <c r="B1534" s="27" t="s">
        <v>528</v>
      </c>
      <c r="C1534" s="28"/>
      <c r="D1534" s="28"/>
      <c r="E1534" s="28"/>
      <c r="F1534" s="28"/>
      <c r="G1534" s="206"/>
      <c r="H1534" s="206"/>
      <c r="I1534" s="206"/>
      <c r="J1534" s="206"/>
      <c r="K1534" s="280"/>
      <c r="L1534" s="282" t="e">
        <f>VLOOKUP(A1529,'Payroll master 总表'!B:AY,21,FALSE)</f>
        <v>#REF!</v>
      </c>
      <c r="M1534" s="206"/>
      <c r="N1534" s="208"/>
      <c r="O1534" s="283"/>
      <c r="P1534" s="273"/>
      <c r="Q1534" s="223"/>
      <c r="R1534" s="987" t="e">
        <f>VLOOKUP(A1529,'Payroll master 总表'!B:AY,29,FALSE)</f>
        <v>#REF!</v>
      </c>
      <c r="S1534" s="987"/>
      <c r="T1534" s="284" t="s">
        <v>82</v>
      </c>
      <c r="U1534" s="223"/>
      <c r="V1534" s="223"/>
      <c r="W1534" s="285"/>
      <c r="X1534" s="278" t="s">
        <v>455</v>
      </c>
      <c r="Y1534" s="218"/>
      <c r="Z1534" s="218"/>
      <c r="AA1534" s="218"/>
      <c r="AB1534" s="209"/>
      <c r="AC1534" s="26"/>
      <c r="AD1534" s="139" t="e">
        <f>VLOOKUP(A1529,'Payroll master 总表'!B:AY,32,FALSE)</f>
        <v>#REF!</v>
      </c>
      <c r="AE1534" s="23" t="s">
        <v>82</v>
      </c>
      <c r="AF1534" s="103"/>
      <c r="AG1534" s="33"/>
    </row>
    <row r="1535" spans="1:64" ht="18" customHeight="1">
      <c r="B1535" s="58" t="s">
        <v>534</v>
      </c>
      <c r="C1535" s="28"/>
      <c r="D1535" s="28"/>
      <c r="E1535" s="28"/>
      <c r="F1535" s="28"/>
      <c r="G1535" s="206"/>
      <c r="H1535" s="206"/>
      <c r="I1535" s="206"/>
      <c r="J1535" s="206"/>
      <c r="K1535" s="280"/>
      <c r="L1535" s="282" t="e">
        <f>VLOOKUP(A1529,'Payroll master 总表'!B:AY,20,FALSE)</f>
        <v>#REF!</v>
      </c>
      <c r="M1535" s="206"/>
      <c r="N1535" s="208"/>
      <c r="O1535" s="283"/>
      <c r="P1535" s="273"/>
      <c r="Q1535" s="223"/>
      <c r="R1535" s="987" t="e">
        <f>VLOOKUP(A1529,'Payroll master 总表'!B:AY,27,FALSE)</f>
        <v>#REF!</v>
      </c>
      <c r="S1535" s="987"/>
      <c r="T1535" s="284" t="s">
        <v>82</v>
      </c>
      <c r="U1535" s="223"/>
      <c r="V1535" s="223"/>
      <c r="W1535" s="285"/>
      <c r="X1535" s="278" t="s">
        <v>189</v>
      </c>
      <c r="Y1535" s="218"/>
      <c r="Z1535" s="218"/>
      <c r="AA1535" s="218"/>
      <c r="AB1535" s="209"/>
      <c r="AC1535" s="26"/>
      <c r="AD1535" s="139" t="e">
        <f>VLOOKUP(A1529,'Payroll master 总表'!B:AY,31,FALSE)</f>
        <v>#REF!</v>
      </c>
      <c r="AE1535" s="23" t="s">
        <v>82</v>
      </c>
      <c r="AF1535" s="103"/>
      <c r="AG1535" s="33"/>
    </row>
    <row r="1536" spans="1:64" ht="18" customHeight="1">
      <c r="B1536" s="58" t="s">
        <v>195</v>
      </c>
      <c r="C1536" s="28"/>
      <c r="D1536" s="28"/>
      <c r="E1536" s="28"/>
      <c r="F1536" s="28"/>
      <c r="G1536" s="206"/>
      <c r="H1536" s="206"/>
      <c r="I1536" s="206"/>
      <c r="J1536" s="206"/>
      <c r="K1536" s="280"/>
      <c r="L1536" s="282" t="e">
        <f>VLOOKUP(A1529,'Payroll master 总表'!B:AY,17,FALSE)</f>
        <v>#REF!</v>
      </c>
      <c r="M1536" s="206"/>
      <c r="N1536" s="208"/>
      <c r="O1536" s="283"/>
      <c r="P1536" s="273"/>
      <c r="Q1536" s="223"/>
      <c r="R1536" s="987" t="e">
        <f>U1530/26*L1536</f>
        <v>#REF!</v>
      </c>
      <c r="S1536" s="987"/>
      <c r="T1536" s="284" t="s">
        <v>82</v>
      </c>
      <c r="U1536" s="223"/>
      <c r="V1536" s="223"/>
      <c r="W1536" s="285"/>
      <c r="X1536" s="278" t="s">
        <v>188</v>
      </c>
      <c r="Y1536" s="218"/>
      <c r="Z1536" s="218"/>
      <c r="AA1536" s="218"/>
      <c r="AB1536" s="209"/>
      <c r="AC1536" s="26"/>
      <c r="AD1536" s="139" t="e">
        <f>VLOOKUP(A1529,'Payroll master 总表'!B:AY,36,FALSE)</f>
        <v>#REF!</v>
      </c>
      <c r="AE1536" s="23" t="s">
        <v>82</v>
      </c>
      <c r="AF1536" s="103"/>
      <c r="AG1536" s="33"/>
    </row>
    <row r="1537" spans="2:64" ht="18" customHeight="1">
      <c r="B1537" s="27" t="s">
        <v>179</v>
      </c>
      <c r="C1537" s="28"/>
      <c r="D1537" s="28"/>
      <c r="E1537" s="28"/>
      <c r="F1537" s="28"/>
      <c r="G1537" s="218"/>
      <c r="H1537" s="218"/>
      <c r="I1537" s="218"/>
      <c r="J1537" s="206"/>
      <c r="K1537" s="280"/>
      <c r="L1537" s="286"/>
      <c r="M1537" s="206"/>
      <c r="N1537" s="208"/>
      <c r="O1537" s="283"/>
      <c r="P1537" s="273"/>
      <c r="Q1537" s="223"/>
      <c r="R1537" s="987" t="e">
        <f>SUM(R1533:S1536)</f>
        <v>#REF!</v>
      </c>
      <c r="S1537" s="987"/>
      <c r="T1537" s="284" t="s">
        <v>82</v>
      </c>
      <c r="U1537" s="223"/>
      <c r="V1537" s="223"/>
      <c r="W1537" s="285"/>
      <c r="X1537" s="278" t="s">
        <v>190</v>
      </c>
      <c r="Y1537" s="218"/>
      <c r="Z1537" s="218"/>
      <c r="AA1537" s="218"/>
      <c r="AB1537" s="209"/>
      <c r="AC1537" s="988" t="e">
        <f>R1537+R1539+R1540+R1541+AD1529+AD1530+AD1531+AD1532+AD1533+AD1534+AD1535+AD1536</f>
        <v>#REF!</v>
      </c>
      <c r="AD1537" s="989"/>
      <c r="AF1537" s="103"/>
      <c r="AG1537" s="33"/>
    </row>
    <row r="1538" spans="2:64" ht="18" customHeight="1">
      <c r="B1538" s="58" t="s">
        <v>197</v>
      </c>
      <c r="C1538" s="28"/>
      <c r="D1538" s="28"/>
      <c r="E1538" s="28"/>
      <c r="F1538" s="28"/>
      <c r="G1538" s="206"/>
      <c r="H1538" s="206"/>
      <c r="I1538" s="206"/>
      <c r="J1538" s="206"/>
      <c r="K1538" s="280"/>
      <c r="L1538" s="287" t="s">
        <v>77</v>
      </c>
      <c r="M1538" s="288"/>
      <c r="N1538" s="211"/>
      <c r="O1538" s="278" t="s">
        <v>199</v>
      </c>
      <c r="P1538" s="210"/>
      <c r="Q1538" s="210"/>
      <c r="R1538" s="210"/>
      <c r="S1538" s="210"/>
      <c r="T1538" s="210"/>
      <c r="U1538" s="210"/>
      <c r="V1538" s="210"/>
      <c r="W1538" s="289"/>
      <c r="X1538" s="278" t="s">
        <v>433</v>
      </c>
      <c r="Y1538" s="218"/>
      <c r="Z1538" s="230"/>
      <c r="AA1538" s="290"/>
      <c r="AB1538" s="228"/>
      <c r="AC1538" s="135" t="e">
        <f>VLOOKUP(A1529,'Payroll master 总表'!B:AY,45,FALSE)</f>
        <v>#REF!</v>
      </c>
      <c r="AE1538" s="61"/>
      <c r="AF1538" s="245"/>
      <c r="AG1538" s="33"/>
    </row>
    <row r="1539" spans="2:64" ht="18" customHeight="1">
      <c r="B1539" s="58" t="s">
        <v>180</v>
      </c>
      <c r="C1539" s="28"/>
      <c r="D1539" s="28"/>
      <c r="E1539" s="28"/>
      <c r="F1539" s="28"/>
      <c r="G1539" s="206"/>
      <c r="H1539" s="206"/>
      <c r="I1539" s="206"/>
      <c r="J1539" s="206"/>
      <c r="K1539" s="280"/>
      <c r="L1539" s="282" t="e">
        <f>VLOOKUP(A1529,'Payroll master 总表'!B:AY,19,FALSE)</f>
        <v>#REF!</v>
      </c>
      <c r="M1539" s="206"/>
      <c r="N1539" s="208"/>
      <c r="O1539" s="283"/>
      <c r="P1539" s="273"/>
      <c r="Q1539" s="224"/>
      <c r="R1539" s="990" t="e">
        <f>VLOOKUP(A1529,'Payroll master 总表'!B:AY,26,FALSE)</f>
        <v>#REF!</v>
      </c>
      <c r="S1539" s="990"/>
      <c r="T1539" s="224" t="s">
        <v>82</v>
      </c>
      <c r="U1539" s="224"/>
      <c r="V1539" s="224"/>
      <c r="W1539" s="228"/>
      <c r="X1539" s="278" t="s">
        <v>861</v>
      </c>
      <c r="Y1539" s="218"/>
      <c r="Z1539" s="230"/>
      <c r="AB1539" s="224"/>
      <c r="AD1539" s="57"/>
      <c r="AE1539" s="999" t="e">
        <f>VLOOKUP(A1529,'Payroll master 总表'!B:AY,42,FALSE)</f>
        <v>#REF!</v>
      </c>
      <c r="AF1539" s="1000"/>
      <c r="AG1539" s="33"/>
    </row>
    <row r="1540" spans="2:64" ht="18" customHeight="1">
      <c r="B1540" s="58" t="s">
        <v>181</v>
      </c>
      <c r="C1540" s="28"/>
      <c r="D1540" s="28"/>
      <c r="E1540" s="28"/>
      <c r="F1540" s="28"/>
      <c r="G1540" s="206"/>
      <c r="H1540" s="206"/>
      <c r="I1540" s="206"/>
      <c r="J1540" s="206"/>
      <c r="K1540" s="280"/>
      <c r="L1540" s="282" t="e">
        <f>VLOOKUP(A1529,'Payroll master 总表'!B:AY,22,FALSE)</f>
        <v>#REF!</v>
      </c>
      <c r="M1540" s="206"/>
      <c r="N1540" s="208"/>
      <c r="O1540" s="283"/>
      <c r="P1540" s="273"/>
      <c r="Q1540" s="224"/>
      <c r="R1540" s="990" t="e">
        <f>VLOOKUP(A1529,'Payroll master 总表'!B:AY,28,FALSE)</f>
        <v>#REF!</v>
      </c>
      <c r="S1540" s="990"/>
      <c r="T1540" s="224" t="s">
        <v>82</v>
      </c>
      <c r="U1540" s="224"/>
      <c r="V1540" s="224"/>
      <c r="W1540" s="228"/>
      <c r="X1540" s="291" t="s">
        <v>244</v>
      </c>
      <c r="Y1540" s="218"/>
      <c r="Z1540" s="218"/>
      <c r="AA1540" s="230"/>
      <c r="AB1540" s="229"/>
      <c r="AC1540" s="76"/>
      <c r="AD1540" s="57" t="e">
        <f>VLOOKUP(A1529,'Payroll master 总表'!B:AY,44,FALSE)</f>
        <v>#REF!</v>
      </c>
      <c r="AE1540" s="541"/>
      <c r="AF1540" s="542"/>
      <c r="AG1540" s="33"/>
    </row>
    <row r="1541" spans="2:64" ht="18" customHeight="1">
      <c r="B1541" s="59" t="s">
        <v>182</v>
      </c>
      <c r="C1541" s="56"/>
      <c r="D1541" s="56"/>
      <c r="E1541" s="56"/>
      <c r="F1541" s="56"/>
      <c r="G1541" s="219"/>
      <c r="H1541" s="219"/>
      <c r="I1541" s="219"/>
      <c r="J1541" s="219"/>
      <c r="K1541" s="292"/>
      <c r="L1541" s="293" t="e">
        <f>VLOOKUP(A1529,'Payroll master 总表'!B:AY,23,FALSE)</f>
        <v>#REF!</v>
      </c>
      <c r="M1541" s="219"/>
      <c r="N1541" s="212"/>
      <c r="O1541" s="294"/>
      <c r="P1541" s="295"/>
      <c r="Q1541" s="225"/>
      <c r="R1541" s="981" t="e">
        <f>VLOOKUP(A1529,'Payroll master 总表'!B:AY,30,FALSE)</f>
        <v>#REF!</v>
      </c>
      <c r="S1541" s="981"/>
      <c r="T1541" s="225" t="s">
        <v>82</v>
      </c>
      <c r="U1541" s="225"/>
      <c r="V1541" s="225"/>
      <c r="W1541" s="225"/>
      <c r="X1541" s="278" t="s">
        <v>194</v>
      </c>
      <c r="Y1541" s="218"/>
      <c r="Z1541" s="218"/>
      <c r="AA1541" s="218"/>
      <c r="AB1541" s="230"/>
      <c r="AC1541" s="26"/>
      <c r="AD1541" s="57" t="e">
        <f>AE1539+AD1540</f>
        <v>#REF!</v>
      </c>
      <c r="AE1541" s="49"/>
      <c r="AF1541" s="73"/>
      <c r="AG1541" s="33"/>
    </row>
    <row r="1542" spans="2:64" ht="18" customHeight="1">
      <c r="B1542" s="29"/>
      <c r="C1542" s="30"/>
      <c r="D1542" s="31"/>
      <c r="E1542" s="30"/>
      <c r="F1542" s="32"/>
      <c r="G1542" s="220"/>
      <c r="H1542" s="220"/>
      <c r="I1542" s="220"/>
      <c r="J1542" s="220"/>
      <c r="S1542" s="220"/>
      <c r="T1542" s="220"/>
      <c r="U1542" s="220"/>
      <c r="X1542" s="297" t="s">
        <v>191</v>
      </c>
      <c r="Y1542" s="218"/>
      <c r="Z1542" s="218"/>
      <c r="AA1542" s="218"/>
      <c r="AB1542" s="230"/>
      <c r="AC1542" s="982" t="e">
        <f>ROUND((AC1537-AD1541-AC1538),2)</f>
        <v>#REF!</v>
      </c>
      <c r="AD1542" s="983"/>
      <c r="AE1542" s="49"/>
      <c r="AF1542" s="73"/>
      <c r="AG1542" s="33"/>
    </row>
    <row r="1543" spans="2:64" ht="18" customHeight="1">
      <c r="B1543" s="35" t="s">
        <v>78</v>
      </c>
      <c r="C1543" s="36"/>
      <c r="D1543" s="36"/>
      <c r="E1543" s="36"/>
      <c r="F1543" s="36"/>
      <c r="G1543" s="221"/>
      <c r="H1543" s="221"/>
      <c r="I1543" s="220"/>
      <c r="J1543" s="220"/>
      <c r="S1543" s="220"/>
      <c r="T1543" s="220"/>
      <c r="U1543" s="220"/>
      <c r="X1543" s="298" t="s">
        <v>432</v>
      </c>
      <c r="Y1543" s="299"/>
      <c r="Z1543" s="280"/>
      <c r="AA1543" s="206"/>
      <c r="AB1543" s="231"/>
      <c r="AC1543" s="63" t="e">
        <f>INT(AC1542)</f>
        <v>#REF!</v>
      </c>
      <c r="AE1543" s="62"/>
      <c r="AF1543" s="80"/>
      <c r="AG1543" s="33"/>
    </row>
    <row r="1544" spans="2:64" ht="18" customHeight="1">
      <c r="B1544" s="37"/>
      <c r="C1544" s="38"/>
      <c r="D1544" s="39"/>
      <c r="E1544" s="38"/>
      <c r="F1544" s="38"/>
      <c r="G1544" s="202"/>
      <c r="H1544" s="202"/>
      <c r="I1544" s="220"/>
      <c r="J1544" s="220"/>
      <c r="S1544" s="220"/>
      <c r="T1544" s="220"/>
      <c r="U1544" s="220"/>
      <c r="X1544" s="300" t="s">
        <v>192</v>
      </c>
      <c r="Y1544" s="301"/>
      <c r="Z1544" s="302"/>
      <c r="AA1544" s="219"/>
      <c r="AB1544" s="232"/>
      <c r="AC1544" s="77" t="e">
        <f>ROUND((MOD(AC1542,1)*4000),-2)</f>
        <v>#REF!</v>
      </c>
      <c r="AD1544" s="45"/>
      <c r="AE1544" s="45"/>
      <c r="AF1544" s="81"/>
      <c r="AG1544" s="33"/>
    </row>
    <row r="1545" spans="2:64" ht="18" customHeight="1">
      <c r="B1545" s="29"/>
      <c r="C1545" s="30"/>
      <c r="D1545" s="31"/>
      <c r="E1545" s="30"/>
      <c r="F1545" s="30"/>
      <c r="G1545" s="220"/>
      <c r="H1545" s="220"/>
      <c r="I1545" s="220"/>
      <c r="J1545" s="220"/>
      <c r="S1545" s="220"/>
      <c r="T1545" s="220"/>
      <c r="U1545" s="220"/>
      <c r="Y1545" s="221"/>
      <c r="Z1545" s="303"/>
      <c r="AB1545" s="233"/>
      <c r="AD1545" s="82"/>
      <c r="AE1545" s="82"/>
      <c r="AF1545" s="84"/>
      <c r="AG1545" s="33"/>
    </row>
    <row r="1546" spans="2:64" ht="18" customHeight="1">
      <c r="B1546" s="40" t="s">
        <v>79</v>
      </c>
      <c r="C1546" s="41"/>
      <c r="D1546" s="41"/>
      <c r="E1546" s="41"/>
      <c r="AF1546" s="101"/>
      <c r="AG1546" s="33"/>
    </row>
    <row r="1547" spans="2:64" s="10" customFormat="1" ht="18" customHeight="1">
      <c r="B1547" s="237">
        <v>1</v>
      </c>
      <c r="C1547" s="236">
        <v>2</v>
      </c>
      <c r="D1547" s="236">
        <v>3</v>
      </c>
      <c r="E1547" s="236">
        <v>4</v>
      </c>
      <c r="F1547" s="670">
        <v>5</v>
      </c>
      <c r="G1547" s="669">
        <v>6</v>
      </c>
      <c r="H1547" s="237">
        <v>7</v>
      </c>
      <c r="I1547" s="237">
        <v>8</v>
      </c>
      <c r="J1547" s="670">
        <v>9</v>
      </c>
      <c r="K1547" s="236">
        <v>10</v>
      </c>
      <c r="L1547" s="236">
        <v>11</v>
      </c>
      <c r="M1547" s="670">
        <v>12</v>
      </c>
      <c r="N1547" s="669">
        <v>13</v>
      </c>
      <c r="O1547" s="236">
        <v>14</v>
      </c>
      <c r="P1547" s="237">
        <v>15</v>
      </c>
      <c r="Q1547" s="236">
        <v>16</v>
      </c>
      <c r="R1547" s="236">
        <v>17</v>
      </c>
      <c r="S1547" s="236">
        <v>18</v>
      </c>
      <c r="T1547" s="670">
        <v>19</v>
      </c>
      <c r="U1547" s="669">
        <v>20</v>
      </c>
      <c r="V1547" s="236">
        <v>21</v>
      </c>
      <c r="W1547" s="237">
        <v>22</v>
      </c>
      <c r="X1547" s="236">
        <v>23</v>
      </c>
      <c r="Y1547" s="237">
        <v>24</v>
      </c>
      <c r="Z1547" s="236">
        <v>25</v>
      </c>
      <c r="AA1547" s="670">
        <v>26</v>
      </c>
      <c r="AB1547" s="697">
        <v>27</v>
      </c>
      <c r="AC1547" s="670">
        <v>28</v>
      </c>
      <c r="AD1547" s="237">
        <v>29</v>
      </c>
      <c r="AE1547" s="236">
        <v>30</v>
      </c>
      <c r="AF1547" s="236">
        <v>31</v>
      </c>
      <c r="AG1547" s="11"/>
      <c r="AH1547" s="11"/>
      <c r="AI1547" s="11"/>
      <c r="AJ1547" s="11"/>
      <c r="AK1547" s="11"/>
      <c r="AL1547" s="11"/>
      <c r="AM1547" s="11"/>
      <c r="AN1547" s="11"/>
      <c r="AO1547" s="11"/>
      <c r="AP1547" s="11"/>
      <c r="AQ1547" s="11"/>
      <c r="AR1547" s="11"/>
      <c r="AS1547" s="11"/>
      <c r="AT1547" s="11"/>
      <c r="AU1547" s="11"/>
      <c r="AV1547" s="11"/>
      <c r="AW1547" s="11"/>
      <c r="AX1547" s="11"/>
      <c r="AY1547" s="11"/>
      <c r="AZ1547" s="11"/>
      <c r="BA1547" s="11"/>
      <c r="BB1547" s="11"/>
      <c r="BC1547" s="11"/>
      <c r="BD1547" s="11"/>
      <c r="BE1547" s="11"/>
      <c r="BF1547" s="11"/>
      <c r="BG1547" s="11"/>
      <c r="BH1547" s="11"/>
      <c r="BI1547" s="11"/>
      <c r="BJ1547" s="11"/>
      <c r="BK1547" s="11"/>
      <c r="BL1547" s="11"/>
    </row>
    <row r="1548" spans="2:64" ht="18" customHeight="1">
      <c r="B1548" s="48" t="e">
        <f>VLOOKUP(A1529,#REF!,276,FALSE)</f>
        <v>#REF!</v>
      </c>
      <c r="C1548" s="48" t="e">
        <f>VLOOKUP(A1529,#REF!,278,FALSE)</f>
        <v>#REF!</v>
      </c>
      <c r="D1548" s="48" t="e">
        <f>VLOOKUP(A1529,#REF!,280,FALSE)</f>
        <v>#REF!</v>
      </c>
      <c r="E1548" s="48" t="e">
        <f>VLOOKUP(A1529,#REF!,282,FALSE)</f>
        <v>#REF!</v>
      </c>
      <c r="F1548" s="48" t="e">
        <f>VLOOKUP(A1529,#REF!,284,FALSE)</f>
        <v>#REF!</v>
      </c>
      <c r="G1548" s="48" t="e">
        <f>VLOOKUP(A1529,#REF!,286,FALSE)</f>
        <v>#REF!</v>
      </c>
      <c r="H1548" s="48" t="e">
        <f>VLOOKUP(A1529,#REF!,288,FALSE)</f>
        <v>#REF!</v>
      </c>
      <c r="I1548" s="48" t="e">
        <f>VLOOKUP(A1529,#REF!,290,FALSE)</f>
        <v>#REF!</v>
      </c>
      <c r="J1548" s="48" t="e">
        <f>VLOOKUP(A1529,#REF!,292,FALSE)</f>
        <v>#REF!</v>
      </c>
      <c r="K1548" s="48" t="e">
        <f>VLOOKUP(A1529,#REF!,294,FALSE)</f>
        <v>#REF!</v>
      </c>
      <c r="L1548" s="48" t="e">
        <f>VLOOKUP(A1529,#REF!,296,FALSE)</f>
        <v>#REF!</v>
      </c>
      <c r="M1548" s="48" t="e">
        <f>VLOOKUP(A1529,#REF!,298,FALSE)</f>
        <v>#REF!</v>
      </c>
      <c r="N1548" s="48" t="e">
        <f>VLOOKUP(A1529,#REF!,300,FALSE)</f>
        <v>#REF!</v>
      </c>
      <c r="O1548" s="48" t="e">
        <f>VLOOKUP(A1529,#REF!,302,FALSE)</f>
        <v>#REF!</v>
      </c>
      <c r="P1548" s="48" t="e">
        <f>VLOOKUP(A1529,#REF!,304,FALSE)</f>
        <v>#REF!</v>
      </c>
      <c r="Q1548" s="48" t="e">
        <f>VLOOKUP(A1529,#REF!,306,FALSE)</f>
        <v>#REF!</v>
      </c>
      <c r="R1548" s="48" t="e">
        <f>VLOOKUP(A1529,#REF!,308,FALSE)</f>
        <v>#REF!</v>
      </c>
      <c r="S1548" s="48" t="e">
        <f>VLOOKUP(A1529,#REF!,310,FALSE)</f>
        <v>#REF!</v>
      </c>
      <c r="T1548" s="48" t="e">
        <f>VLOOKUP(A1529,#REF!,312,FALSE)</f>
        <v>#REF!</v>
      </c>
      <c r="U1548" s="48" t="e">
        <f>VLOOKUP(A1529,#REF!,314,FALSE)</f>
        <v>#REF!</v>
      </c>
      <c r="V1548" s="48" t="e">
        <f>VLOOKUP(A1529,#REF!,316,FALSE)</f>
        <v>#REF!</v>
      </c>
      <c r="W1548" s="48" t="e">
        <f>VLOOKUP(A1529,#REF!,318,FALSE)</f>
        <v>#REF!</v>
      </c>
      <c r="X1548" s="48" t="e">
        <f>VLOOKUP(A1529,#REF!,320,FALSE)</f>
        <v>#REF!</v>
      </c>
      <c r="Y1548" s="48" t="e">
        <f>VLOOKUP(A1529,#REF!,322,FALSE)</f>
        <v>#REF!</v>
      </c>
      <c r="Z1548" s="48" t="e">
        <f>VLOOKUP(A1529,#REF!,324,FALSE)</f>
        <v>#REF!</v>
      </c>
      <c r="AA1548" s="48" t="e">
        <f>VLOOKUP(A1529,#REF!,326,FALSE)</f>
        <v>#REF!</v>
      </c>
      <c r="AB1548" s="48" t="e">
        <f>VLOOKUP(A1529,#REF!,328,FALSE)</f>
        <v>#REF!</v>
      </c>
      <c r="AC1548" s="48" t="e">
        <f>VLOOKUP(A1529,#REF!,330,FALSE)</f>
        <v>#REF!</v>
      </c>
      <c r="AD1548" s="48" t="e">
        <f>VLOOKUP(A1529,#REF!,332,FALSE)</f>
        <v>#REF!</v>
      </c>
      <c r="AE1548" s="48" t="e">
        <f>VLOOKUP(A1529,#REF!,334,FALSE)</f>
        <v>#REF!</v>
      </c>
      <c r="AF1548" s="48" t="e">
        <f>VLOOKUP(A1529,#REF!,336,FALSE)</f>
        <v>#REF!</v>
      </c>
      <c r="AG1548" s="33"/>
    </row>
    <row r="1549" spans="2:64" s="113" customFormat="1" ht="18" customHeight="1">
      <c r="B1549" s="48" t="e">
        <f>VLOOKUP(A1529,#REF!,53,FALSE)</f>
        <v>#REF!</v>
      </c>
      <c r="C1549" s="48" t="e">
        <f>VLOOKUP(A1529,#REF!,54,FALSE)</f>
        <v>#REF!</v>
      </c>
      <c r="D1549" s="48" t="e">
        <f>VLOOKUP(A1529,#REF!,55,FALSE)</f>
        <v>#REF!</v>
      </c>
      <c r="E1549" s="48" t="e">
        <f>VLOOKUP(A1529,#REF!,56,FALSE)</f>
        <v>#REF!</v>
      </c>
      <c r="F1549" s="48" t="e">
        <f>VLOOKUP(A1529,#REF!,57,FALSE)</f>
        <v>#REF!</v>
      </c>
      <c r="G1549" s="48" t="e">
        <f>VLOOKUP(A1529,#REF!,58,FALSE)</f>
        <v>#REF!</v>
      </c>
      <c r="H1549" s="48" t="e">
        <f>VLOOKUP(A1529,#REF!,59,FALSE)</f>
        <v>#REF!</v>
      </c>
      <c r="I1549" s="48" t="e">
        <f>VLOOKUP(A1529,#REF!,60,FALSE)</f>
        <v>#REF!</v>
      </c>
      <c r="J1549" s="48" t="e">
        <f>VLOOKUP(A1529,#REF!,61,FALSE)</f>
        <v>#REF!</v>
      </c>
      <c r="K1549" s="48" t="e">
        <f>VLOOKUP(A1529,#REF!,62,FALSE)</f>
        <v>#REF!</v>
      </c>
      <c r="L1549" s="48" t="e">
        <f>VLOOKUP(A1529,#REF!,63,FALSE)</f>
        <v>#REF!</v>
      </c>
      <c r="M1549" s="48" t="e">
        <f>VLOOKUP(A1529,#REF!,64,FALSE)</f>
        <v>#REF!</v>
      </c>
      <c r="N1549" s="48" t="e">
        <f>VLOOKUP(A1529,#REF!,65,FALSE)</f>
        <v>#REF!</v>
      </c>
      <c r="O1549" s="48" t="e">
        <f>VLOOKUP(A1529,#REF!,66,FALSE)</f>
        <v>#REF!</v>
      </c>
      <c r="P1549" s="48" t="e">
        <f>VLOOKUP(A1529,#REF!,67,FALSE)</f>
        <v>#REF!</v>
      </c>
      <c r="Q1549" s="48" t="e">
        <f>VLOOKUP(A1529,#REF!,68,FALSE)</f>
        <v>#REF!</v>
      </c>
      <c r="R1549" s="48" t="e">
        <f>VLOOKUP(A1529,#REF!,69,FALSE)</f>
        <v>#REF!</v>
      </c>
      <c r="S1549" s="48" t="e">
        <f>VLOOKUP(A1529,#REF!,70,FALSE)</f>
        <v>#REF!</v>
      </c>
      <c r="T1549" s="48" t="e">
        <f>VLOOKUP(A1529,#REF!,71,FALSE)</f>
        <v>#REF!</v>
      </c>
      <c r="U1549" s="48" t="e">
        <f>VLOOKUP(A1529,#REF!,72,FALSE)</f>
        <v>#REF!</v>
      </c>
      <c r="V1549" s="48" t="e">
        <f>VLOOKUP(A1529,#REF!,73,FALSE)</f>
        <v>#REF!</v>
      </c>
      <c r="W1549" s="48" t="e">
        <f>VLOOKUP(A1529,#REF!,74,FALSE)</f>
        <v>#REF!</v>
      </c>
      <c r="X1549" s="48" t="e">
        <f>VLOOKUP(A1529,#REF!,75,FALSE)</f>
        <v>#REF!</v>
      </c>
      <c r="Y1549" s="48" t="e">
        <f>VLOOKUP(A1529,#REF!,76,FALSE)</f>
        <v>#REF!</v>
      </c>
      <c r="Z1549" s="48" t="e">
        <f>VLOOKUP(A1529,#REF!,77,FALSE)</f>
        <v>#REF!</v>
      </c>
      <c r="AA1549" s="48" t="e">
        <f>VLOOKUP(A1529,#REF!,78,FALSE)</f>
        <v>#REF!</v>
      </c>
      <c r="AB1549" s="48" t="e">
        <f>VLOOKUP(A1529,#REF!,79,FALSE)</f>
        <v>#REF!</v>
      </c>
      <c r="AC1549" s="48" t="e">
        <f>VLOOKUP(A1529,#REF!,80,FALSE)</f>
        <v>#REF!</v>
      </c>
      <c r="AD1549" s="48" t="e">
        <f>VLOOKUP(A1529,#REF!,81,FALSE)</f>
        <v>#REF!</v>
      </c>
      <c r="AE1549" s="48" t="e">
        <f>VLOOKUP(A1529,#REF!,82,FALSE)</f>
        <v>#REF!</v>
      </c>
      <c r="AF1549" s="48" t="e">
        <f>VLOOKUP(A1529,#REF!,83,FALSE)</f>
        <v>#REF!</v>
      </c>
      <c r="AG1549" s="114"/>
      <c r="AH1549" s="114"/>
      <c r="AI1549" s="114"/>
      <c r="AJ1549" s="114"/>
      <c r="AK1549" s="114"/>
      <c r="AL1549" s="114"/>
      <c r="AM1549" s="114"/>
      <c r="AN1549" s="114"/>
      <c r="AO1549" s="114"/>
      <c r="AP1549" s="114"/>
      <c r="AQ1549" s="114"/>
      <c r="AR1549" s="114"/>
      <c r="AS1549" s="114"/>
      <c r="AT1549" s="114"/>
      <c r="AU1549" s="114"/>
      <c r="AV1549" s="114"/>
      <c r="AW1549" s="114"/>
      <c r="AX1549" s="114"/>
      <c r="AY1549" s="114"/>
      <c r="AZ1549" s="114"/>
      <c r="BA1549" s="114"/>
      <c r="BB1549" s="114"/>
      <c r="BC1549" s="114"/>
      <c r="BD1549" s="114"/>
      <c r="BE1549" s="114"/>
      <c r="BF1549" s="114"/>
      <c r="BG1549" s="114"/>
      <c r="BH1549" s="114"/>
      <c r="BI1549" s="114"/>
      <c r="BJ1549" s="114"/>
      <c r="BK1549" s="114"/>
      <c r="BL1549" s="114"/>
    </row>
    <row r="1550" spans="2:64" ht="18" customHeight="1">
      <c r="B1550" s="48" t="e">
        <f>VLOOKUP(A1529,#REF!,277,FALSE)</f>
        <v>#REF!</v>
      </c>
      <c r="C1550" s="48" t="e">
        <f>VLOOKUP(A1529,#REF!,279,FALSE)</f>
        <v>#REF!</v>
      </c>
      <c r="D1550" s="48" t="e">
        <f>VLOOKUP(A1529,#REF!,281,FALSE)</f>
        <v>#REF!</v>
      </c>
      <c r="E1550" s="48" t="e">
        <f>VLOOKUP(A1529,#REF!,283,FALSE)</f>
        <v>#REF!</v>
      </c>
      <c r="F1550" s="48" t="e">
        <f>VLOOKUP(A1529,#REF!,285,FALSE)</f>
        <v>#REF!</v>
      </c>
      <c r="G1550" s="48" t="e">
        <f>VLOOKUP(A1529,#REF!,287,FALSE)</f>
        <v>#REF!</v>
      </c>
      <c r="H1550" s="48" t="e">
        <f>VLOOKUP(A1529,#REF!,289,FALSE)</f>
        <v>#REF!</v>
      </c>
      <c r="I1550" s="48" t="e">
        <f>VLOOKUP(A1529,#REF!,291,FALSE)</f>
        <v>#REF!</v>
      </c>
      <c r="J1550" s="48" t="e">
        <f>VLOOKUP(A1529,#REF!,293,FALSE)</f>
        <v>#REF!</v>
      </c>
      <c r="K1550" s="48" t="e">
        <f>VLOOKUP(A1529,#REF!,295,FALSE)</f>
        <v>#REF!</v>
      </c>
      <c r="L1550" s="48" t="e">
        <f>VLOOKUP(A1529,#REF!,297,FALSE)</f>
        <v>#REF!</v>
      </c>
      <c r="M1550" s="48" t="e">
        <f>VLOOKUP(A1529,#REF!,299,FALSE)</f>
        <v>#REF!</v>
      </c>
      <c r="N1550" s="48" t="e">
        <f>VLOOKUP(A1529,#REF!,301,FALSE)</f>
        <v>#REF!</v>
      </c>
      <c r="O1550" s="48" t="e">
        <f>VLOOKUP(A1529,#REF!,303,FALSE)</f>
        <v>#REF!</v>
      </c>
      <c r="P1550" s="48" t="e">
        <f>VLOOKUP(A1529,#REF!,305,FALSE)</f>
        <v>#REF!</v>
      </c>
      <c r="Q1550" s="48" t="e">
        <f>VLOOKUP(A1529,#REF!,307,FALSE)</f>
        <v>#REF!</v>
      </c>
      <c r="R1550" s="48" t="e">
        <f>VLOOKUP(A1529,#REF!,309,FALSE)</f>
        <v>#REF!</v>
      </c>
      <c r="S1550" s="48" t="e">
        <f>VLOOKUP(A1529,#REF!,311,FALSE)</f>
        <v>#REF!</v>
      </c>
      <c r="T1550" s="48" t="e">
        <f>VLOOKUP(A1529,#REF!,313,FALSE)</f>
        <v>#REF!</v>
      </c>
      <c r="U1550" s="48" t="e">
        <f>VLOOKUP(A1529,#REF!,315,FALSE)</f>
        <v>#REF!</v>
      </c>
      <c r="V1550" s="48" t="e">
        <f>VLOOKUP(A1529,#REF!,317,FALSE)</f>
        <v>#REF!</v>
      </c>
      <c r="W1550" s="48" t="e">
        <f>VLOOKUP(A1529,#REF!,319,FALSE)</f>
        <v>#REF!</v>
      </c>
      <c r="X1550" s="48" t="e">
        <f>VLOOKUP(A1529,#REF!,321,FALSE)</f>
        <v>#REF!</v>
      </c>
      <c r="Y1550" s="48" t="e">
        <f>VLOOKUP(A1529,#REF!,323,FALSE)</f>
        <v>#REF!</v>
      </c>
      <c r="Z1550" s="48" t="e">
        <f>VLOOKUP(A1529,#REF!,325,FALSE)</f>
        <v>#REF!</v>
      </c>
      <c r="AA1550" s="48" t="e">
        <f>VLOOKUP(A1529,#REF!,327,FALSE)</f>
        <v>#REF!</v>
      </c>
      <c r="AB1550" s="48" t="e">
        <f>VLOOKUP(A1529,#REF!,329,FALSE)</f>
        <v>#REF!</v>
      </c>
      <c r="AC1550" s="48" t="e">
        <f>VLOOKUP(A1529,#REF!,331,FALSE)</f>
        <v>#REF!</v>
      </c>
      <c r="AD1550" s="48" t="e">
        <f>VLOOKUP(A1529,#REF!,333,FALSE)</f>
        <v>#REF!</v>
      </c>
      <c r="AE1550" s="48" t="e">
        <f>VLOOKUP(A1529,#REF!,335,FALSE)</f>
        <v>#REF!</v>
      </c>
      <c r="AF1550" s="48" t="e">
        <f>VLOOKUP(A1529,#REF!,337,FALSE)</f>
        <v>#REF!</v>
      </c>
      <c r="AG1550" s="33"/>
    </row>
    <row r="1551" spans="2:64" s="140" customFormat="1" ht="18" customHeight="1">
      <c r="B1551" s="980"/>
      <c r="C1551" s="980"/>
      <c r="D1551" s="980"/>
      <c r="E1551" s="980"/>
      <c r="F1551" s="980"/>
      <c r="G1551" s="980"/>
      <c r="H1551" s="980"/>
      <c r="I1551" s="980"/>
      <c r="J1551" s="980"/>
      <c r="K1551" s="980"/>
      <c r="L1551" s="980"/>
      <c r="M1551" s="980"/>
      <c r="N1551" s="980"/>
      <c r="O1551" s="980"/>
      <c r="P1551" s="980"/>
      <c r="Q1551" s="980"/>
      <c r="R1551" s="980"/>
      <c r="S1551" s="980"/>
      <c r="T1551" s="980"/>
      <c r="U1551" s="980"/>
      <c r="V1551" s="980"/>
      <c r="W1551" s="980"/>
      <c r="X1551" s="980"/>
      <c r="Y1551" s="980"/>
      <c r="Z1551" s="980"/>
      <c r="AA1551" s="980"/>
      <c r="AB1551" s="980"/>
      <c r="AC1551" s="980"/>
      <c r="AD1551" s="980"/>
      <c r="AE1551" s="980"/>
      <c r="AF1551" s="980"/>
      <c r="AH1551" s="33"/>
      <c r="AI1551" s="33"/>
      <c r="AJ1551" s="33"/>
      <c r="AK1551" s="33"/>
      <c r="AL1551" s="33"/>
      <c r="AM1551" s="33"/>
      <c r="AN1551" s="33"/>
      <c r="AO1551" s="33"/>
      <c r="AP1551" s="33"/>
      <c r="AQ1551" s="33"/>
      <c r="AR1551" s="33"/>
      <c r="AS1551" s="33"/>
      <c r="AT1551" s="33"/>
      <c r="AU1551" s="33"/>
      <c r="AV1551" s="33"/>
      <c r="AW1551" s="33"/>
      <c r="AX1551" s="33"/>
      <c r="AY1551" s="33"/>
      <c r="AZ1551" s="33"/>
      <c r="BA1551" s="33"/>
      <c r="BB1551" s="33"/>
      <c r="BC1551" s="33"/>
      <c r="BD1551" s="33"/>
      <c r="BE1551" s="33"/>
      <c r="BF1551" s="33"/>
      <c r="BG1551" s="33"/>
      <c r="BH1551" s="33"/>
      <c r="BI1551" s="33"/>
      <c r="BJ1551" s="33"/>
      <c r="BK1551" s="33"/>
      <c r="BL1551" s="33"/>
    </row>
    <row r="1552" spans="2:64" ht="18" customHeight="1">
      <c r="B1552" s="880" t="s">
        <v>826</v>
      </c>
      <c r="C1552" s="880"/>
      <c r="D1552" s="880"/>
      <c r="E1552" s="880"/>
      <c r="F1552" s="880"/>
      <c r="G1552" s="880"/>
      <c r="H1552" s="880"/>
      <c r="I1552" s="880"/>
      <c r="J1552" s="880"/>
      <c r="K1552" s="880"/>
      <c r="L1552" s="880"/>
      <c r="M1552" s="880"/>
      <c r="N1552" s="880"/>
      <c r="O1552" s="880"/>
      <c r="P1552" s="880"/>
      <c r="Q1552" s="880"/>
      <c r="R1552" s="880"/>
      <c r="S1552" s="880"/>
      <c r="T1552" s="880"/>
      <c r="U1552" s="880"/>
      <c r="V1552" s="880"/>
      <c r="W1552" s="880"/>
      <c r="X1552" s="880"/>
      <c r="Y1552" s="880"/>
      <c r="Z1552" s="880"/>
      <c r="AA1552" s="880"/>
      <c r="AB1552" s="880"/>
      <c r="AC1552" s="880"/>
      <c r="AD1552" s="880"/>
      <c r="AE1552" s="880"/>
      <c r="AF1552" s="880"/>
      <c r="AG1552" s="33"/>
    </row>
    <row r="1553" spans="1:33" ht="18" customHeight="1">
      <c r="B1553" s="15" t="s">
        <v>80</v>
      </c>
      <c r="C1553" s="16"/>
      <c r="D1553" s="16"/>
      <c r="E1553" s="16"/>
      <c r="F1553" s="16"/>
      <c r="G1553" s="216"/>
      <c r="H1553" s="201"/>
      <c r="I1553" s="201"/>
      <c r="J1553" s="201"/>
      <c r="K1553" s="202"/>
      <c r="L1553" s="201"/>
      <c r="M1553" s="201"/>
      <c r="N1553" s="201"/>
      <c r="O1553" s="270"/>
      <c r="P1553" s="270"/>
      <c r="Q1553" s="201"/>
      <c r="R1553" s="201"/>
      <c r="S1553" s="201"/>
      <c r="T1553" s="201"/>
      <c r="U1553" s="201"/>
      <c r="V1553" s="201"/>
      <c r="W1553" s="270"/>
      <c r="X1553" s="984" t="str">
        <f>X1528</f>
        <v>វិច្ឆិកា ឆ្នាំ ២០២៣</v>
      </c>
      <c r="Y1553" s="985"/>
      <c r="Z1553" s="985"/>
      <c r="AA1553" s="985"/>
      <c r="AB1553" s="985"/>
      <c r="AC1553" s="985"/>
      <c r="AD1553" s="985"/>
      <c r="AE1553" s="985"/>
      <c r="AF1553" s="986"/>
      <c r="AG1553" s="33"/>
    </row>
    <row r="1554" spans="1:33" ht="18" customHeight="1">
      <c r="A1554" s="140" t="e">
        <f>#REF!</f>
        <v>#REF!</v>
      </c>
      <c r="B1554" s="20" t="s">
        <v>176</v>
      </c>
      <c r="C1554" s="3"/>
      <c r="D1554" s="3"/>
      <c r="E1554" s="3"/>
      <c r="F1554" s="3"/>
      <c r="G1554" s="217"/>
      <c r="H1554" s="271"/>
      <c r="I1554" s="217"/>
      <c r="J1554" s="271"/>
      <c r="K1554" s="991" t="e">
        <f>VLOOKUP(A1554,'Payroll master 总表'!B:AY,3,FALSE)</f>
        <v>#REF!</v>
      </c>
      <c r="L1554" s="992"/>
      <c r="M1554" s="992"/>
      <c r="N1554" s="993"/>
      <c r="O1554" s="272" t="s">
        <v>183</v>
      </c>
      <c r="P1554" s="273"/>
      <c r="Q1554" s="203"/>
      <c r="R1554" s="203"/>
      <c r="S1554" s="203"/>
      <c r="T1554" s="994" t="e">
        <f>#REF!</f>
        <v>#REF!</v>
      </c>
      <c r="U1554" s="994"/>
      <c r="V1554" s="217"/>
      <c r="W1554" s="274"/>
      <c r="X1554" s="275" t="s">
        <v>279</v>
      </c>
      <c r="Y1554" s="203"/>
      <c r="Z1554" s="203"/>
      <c r="AA1554" s="203"/>
      <c r="AB1554" s="227"/>
      <c r="AC1554" s="75"/>
      <c r="AD1554" s="139" t="e">
        <f>VLOOKUP(A1554,'Payroll master 总表'!B:AY,39,FALSE)</f>
        <v>#REF!</v>
      </c>
      <c r="AE1554" s="23" t="s">
        <v>82</v>
      </c>
      <c r="AF1554" s="244"/>
      <c r="AG1554" s="33"/>
    </row>
    <row r="1555" spans="1:33" ht="18" customHeight="1">
      <c r="B1555" s="55" t="s">
        <v>177</v>
      </c>
      <c r="C1555" s="28"/>
      <c r="D1555" s="28"/>
      <c r="E1555" s="28"/>
      <c r="F1555" s="21"/>
      <c r="G1555" s="206"/>
      <c r="H1555" s="206"/>
      <c r="I1555" s="206"/>
      <c r="J1555" s="206"/>
      <c r="K1555" s="995" t="e">
        <f>VLOOKUP(A1554,'Payroll master 总表'!B:AY,1,FALSE)</f>
        <v>#REF!</v>
      </c>
      <c r="L1555" s="996"/>
      <c r="M1555" s="206"/>
      <c r="N1555" s="208"/>
      <c r="O1555" s="276" t="s">
        <v>184</v>
      </c>
      <c r="P1555" s="273"/>
      <c r="Q1555" s="218"/>
      <c r="R1555" s="218"/>
      <c r="S1555" s="218"/>
      <c r="U1555" s="222" t="e">
        <f>VLOOKUP(A1554,'Payroll master 总表'!B:AY,15,FALSE)</f>
        <v>#REF!</v>
      </c>
      <c r="V1555" s="222"/>
      <c r="W1555" s="208"/>
      <c r="X1555" s="278" t="s">
        <v>187</v>
      </c>
      <c r="Y1555" s="218"/>
      <c r="Z1555" s="218"/>
      <c r="AA1555" s="218"/>
      <c r="AB1555" s="209"/>
      <c r="AC1555" s="26"/>
      <c r="AD1555" s="139" t="e">
        <f>VLOOKUP(A1554,'Payroll master 总表'!B:AY,35,FALSE)</f>
        <v>#REF!</v>
      </c>
      <c r="AE1555" s="23" t="s">
        <v>82</v>
      </c>
      <c r="AF1555" s="103"/>
      <c r="AG1555" s="33"/>
    </row>
    <row r="1556" spans="1:33" ht="18" customHeight="1">
      <c r="B1556" s="24" t="s">
        <v>178</v>
      </c>
      <c r="C1556" s="22"/>
      <c r="D1556" s="25"/>
      <c r="E1556" s="21"/>
      <c r="F1556" s="21"/>
      <c r="G1556" s="206"/>
      <c r="H1556" s="206"/>
      <c r="I1556" s="206"/>
      <c r="J1556" s="206"/>
      <c r="K1556" s="995" t="e">
        <f>VLOOKUP(A1554,'Payroll master 总表'!B:AY,5,FALSE)</f>
        <v>#REF!</v>
      </c>
      <c r="L1556" s="996"/>
      <c r="M1556" s="206"/>
      <c r="N1556" s="208"/>
      <c r="O1556" s="205" t="s">
        <v>198</v>
      </c>
      <c r="P1556" s="273"/>
      <c r="Q1556" s="218"/>
      <c r="R1556" s="218"/>
      <c r="S1556" s="218"/>
      <c r="T1556" s="206"/>
      <c r="U1556" s="997" t="e">
        <f>VLOOKUP(A1554,'Payroll master 总表'!B:AY,8,FALSE)</f>
        <v>#REF!</v>
      </c>
      <c r="V1556" s="997"/>
      <c r="W1556" s="998"/>
      <c r="X1556" s="278" t="s">
        <v>185</v>
      </c>
      <c r="Y1556" s="218"/>
      <c r="Z1556" s="218"/>
      <c r="AA1556" s="218"/>
      <c r="AB1556" s="209"/>
      <c r="AC1556" s="26"/>
      <c r="AD1556" s="139" t="e">
        <f>VLOOKUP(A1554,'Payroll master 总表'!B:AY,34,FALSE)</f>
        <v>#REF!</v>
      </c>
      <c r="AE1556" s="23" t="s">
        <v>82</v>
      </c>
      <c r="AF1556" s="103"/>
      <c r="AG1556" s="33"/>
    </row>
    <row r="1557" spans="1:33" ht="18" customHeight="1">
      <c r="B1557" s="58"/>
      <c r="C1557" s="28"/>
      <c r="D1557" s="28"/>
      <c r="E1557" s="28"/>
      <c r="F1557" s="28"/>
      <c r="G1557" s="206"/>
      <c r="H1557" s="206"/>
      <c r="I1557" s="206"/>
      <c r="J1557" s="206"/>
      <c r="K1557" s="280"/>
      <c r="L1557" s="281" t="s">
        <v>76</v>
      </c>
      <c r="M1557" s="206"/>
      <c r="N1557" s="208"/>
      <c r="O1557" s="278" t="s">
        <v>199</v>
      </c>
      <c r="P1557" s="273"/>
      <c r="Q1557" s="218"/>
      <c r="R1557" s="218"/>
      <c r="S1557" s="218"/>
      <c r="T1557" s="218"/>
      <c r="U1557" s="218"/>
      <c r="V1557" s="218"/>
      <c r="W1557" s="230"/>
      <c r="X1557" s="278" t="s">
        <v>753</v>
      </c>
      <c r="Y1557" s="218"/>
      <c r="Z1557" s="218"/>
      <c r="AA1557" s="218"/>
      <c r="AB1557" s="209"/>
      <c r="AC1557" s="26"/>
      <c r="AD1557" s="139" t="e">
        <f>VLOOKUP(A1554,'Payroll master 总表'!B:AY,33,FALSE)</f>
        <v>#REF!</v>
      </c>
      <c r="AE1557" s="23" t="s">
        <v>82</v>
      </c>
      <c r="AF1557" s="103"/>
      <c r="AG1557" s="33"/>
    </row>
    <row r="1558" spans="1:33" ht="18" customHeight="1">
      <c r="B1558" s="54" t="s">
        <v>196</v>
      </c>
      <c r="C1558" s="28"/>
      <c r="D1558" s="28"/>
      <c r="E1558" s="28"/>
      <c r="F1558" s="28"/>
      <c r="G1558" s="206"/>
      <c r="H1558" s="206"/>
      <c r="I1558" s="206"/>
      <c r="J1558" s="206"/>
      <c r="K1558" s="280"/>
      <c r="L1558" s="282" t="e">
        <f>VLOOKUP(A1554,'Payroll master 总表'!B:AY,18,FALSE)</f>
        <v>#REF!</v>
      </c>
      <c r="M1558" s="206"/>
      <c r="N1558" s="208"/>
      <c r="O1558" s="283"/>
      <c r="P1558" s="273"/>
      <c r="Q1558" s="223"/>
      <c r="R1558" s="987" t="e">
        <f>U1555/26*L1558</f>
        <v>#REF!</v>
      </c>
      <c r="S1558" s="987"/>
      <c r="T1558" s="284" t="s">
        <v>82</v>
      </c>
      <c r="U1558" s="223"/>
      <c r="V1558" s="223"/>
      <c r="W1558" s="285"/>
      <c r="X1558" s="278" t="s">
        <v>186</v>
      </c>
      <c r="Y1558" s="218"/>
      <c r="Z1558" s="218"/>
      <c r="AA1558" s="218"/>
      <c r="AB1558" s="209"/>
      <c r="AC1558" s="26"/>
      <c r="AD1558" s="139" t="e">
        <f>VLOOKUP(A1554,'Payroll master 总表'!B:AY,37,FALSE)+'Payroll master 总表'!AM70</f>
        <v>#REF!</v>
      </c>
      <c r="AE1558" s="23" t="s">
        <v>82</v>
      </c>
      <c r="AF1558" s="103"/>
      <c r="AG1558" s="33"/>
    </row>
    <row r="1559" spans="1:33" ht="18" customHeight="1">
      <c r="B1559" s="27" t="s">
        <v>528</v>
      </c>
      <c r="C1559" s="28"/>
      <c r="D1559" s="28"/>
      <c r="E1559" s="28"/>
      <c r="F1559" s="28"/>
      <c r="G1559" s="206"/>
      <c r="H1559" s="206"/>
      <c r="I1559" s="206"/>
      <c r="J1559" s="206"/>
      <c r="K1559" s="280"/>
      <c r="L1559" s="282" t="e">
        <f>VLOOKUP(A1554,'Payroll master 总表'!B:AY,21,FALSE)</f>
        <v>#REF!</v>
      </c>
      <c r="M1559" s="206"/>
      <c r="N1559" s="208"/>
      <c r="O1559" s="283"/>
      <c r="P1559" s="273"/>
      <c r="Q1559" s="223"/>
      <c r="R1559" s="987" t="e">
        <f>VLOOKUP(A1554,'Payroll master 总表'!B:AY,29,FALSE)</f>
        <v>#REF!</v>
      </c>
      <c r="S1559" s="987"/>
      <c r="T1559" s="284" t="s">
        <v>82</v>
      </c>
      <c r="U1559" s="223"/>
      <c r="V1559" s="223"/>
      <c r="W1559" s="285"/>
      <c r="X1559" s="278" t="s">
        <v>455</v>
      </c>
      <c r="Y1559" s="218"/>
      <c r="Z1559" s="218"/>
      <c r="AA1559" s="218"/>
      <c r="AB1559" s="209"/>
      <c r="AC1559" s="26"/>
      <c r="AD1559" s="139" t="e">
        <f>VLOOKUP(A1554,'Payroll master 总表'!B:AY,32,FALSE)</f>
        <v>#REF!</v>
      </c>
      <c r="AE1559" s="23" t="s">
        <v>82</v>
      </c>
      <c r="AF1559" s="103"/>
      <c r="AG1559" s="33"/>
    </row>
    <row r="1560" spans="1:33" ht="18" customHeight="1">
      <c r="B1560" s="58" t="s">
        <v>534</v>
      </c>
      <c r="C1560" s="28"/>
      <c r="D1560" s="28"/>
      <c r="E1560" s="28"/>
      <c r="F1560" s="28"/>
      <c r="G1560" s="206"/>
      <c r="H1560" s="206"/>
      <c r="I1560" s="206"/>
      <c r="J1560" s="206"/>
      <c r="K1560" s="280"/>
      <c r="L1560" s="282" t="e">
        <f>VLOOKUP(A1554,'Payroll master 总表'!B:AY,20,FALSE)</f>
        <v>#REF!</v>
      </c>
      <c r="M1560" s="206"/>
      <c r="N1560" s="208"/>
      <c r="O1560" s="283"/>
      <c r="P1560" s="273"/>
      <c r="Q1560" s="223"/>
      <c r="R1560" s="987" t="e">
        <f>VLOOKUP(A1554,'Payroll master 总表'!B:AY,27,FALSE)</f>
        <v>#REF!</v>
      </c>
      <c r="S1560" s="987"/>
      <c r="T1560" s="284" t="s">
        <v>82</v>
      </c>
      <c r="U1560" s="223"/>
      <c r="V1560" s="223"/>
      <c r="W1560" s="285"/>
      <c r="X1560" s="278" t="s">
        <v>189</v>
      </c>
      <c r="Y1560" s="218"/>
      <c r="Z1560" s="218"/>
      <c r="AA1560" s="218"/>
      <c r="AB1560" s="209"/>
      <c r="AC1560" s="26"/>
      <c r="AD1560" s="139" t="e">
        <f>VLOOKUP(A1554,'Payroll master 总表'!B:AY,31,FALSE)</f>
        <v>#REF!</v>
      </c>
      <c r="AE1560" s="23" t="s">
        <v>82</v>
      </c>
      <c r="AF1560" s="103"/>
      <c r="AG1560" s="33"/>
    </row>
    <row r="1561" spans="1:33" ht="18" customHeight="1">
      <c r="B1561" s="58" t="s">
        <v>195</v>
      </c>
      <c r="C1561" s="28"/>
      <c r="D1561" s="28"/>
      <c r="E1561" s="28"/>
      <c r="F1561" s="28"/>
      <c r="G1561" s="206"/>
      <c r="H1561" s="206"/>
      <c r="I1561" s="206"/>
      <c r="J1561" s="206"/>
      <c r="K1561" s="280"/>
      <c r="L1561" s="282" t="e">
        <f>VLOOKUP(A1554,'Payroll master 总表'!B:AY,17,FALSE)</f>
        <v>#REF!</v>
      </c>
      <c r="M1561" s="206"/>
      <c r="N1561" s="208"/>
      <c r="O1561" s="283"/>
      <c r="P1561" s="273"/>
      <c r="Q1561" s="223"/>
      <c r="R1561" s="987" t="e">
        <f>U1555/26*L1561</f>
        <v>#REF!</v>
      </c>
      <c r="S1561" s="987"/>
      <c r="T1561" s="284" t="s">
        <v>82</v>
      </c>
      <c r="U1561" s="223"/>
      <c r="V1561" s="223"/>
      <c r="W1561" s="285"/>
      <c r="X1561" s="278" t="s">
        <v>188</v>
      </c>
      <c r="Y1561" s="218"/>
      <c r="Z1561" s="218"/>
      <c r="AA1561" s="218"/>
      <c r="AB1561" s="209"/>
      <c r="AC1561" s="26"/>
      <c r="AD1561" s="139" t="e">
        <f>VLOOKUP(A1554,'Payroll master 总表'!B:AY,36,FALSE)</f>
        <v>#REF!</v>
      </c>
      <c r="AE1561" s="23" t="s">
        <v>82</v>
      </c>
      <c r="AF1561" s="103"/>
      <c r="AG1561" s="33"/>
    </row>
    <row r="1562" spans="1:33" ht="18" customHeight="1">
      <c r="B1562" s="27" t="s">
        <v>179</v>
      </c>
      <c r="C1562" s="28"/>
      <c r="D1562" s="28"/>
      <c r="E1562" s="28"/>
      <c r="F1562" s="28"/>
      <c r="G1562" s="218"/>
      <c r="H1562" s="218"/>
      <c r="I1562" s="218"/>
      <c r="J1562" s="206"/>
      <c r="K1562" s="280"/>
      <c r="L1562" s="286"/>
      <c r="M1562" s="206"/>
      <c r="N1562" s="208"/>
      <c r="O1562" s="283"/>
      <c r="P1562" s="273"/>
      <c r="Q1562" s="223"/>
      <c r="R1562" s="987" t="e">
        <f>SUM(R1558:S1561)</f>
        <v>#REF!</v>
      </c>
      <c r="S1562" s="987"/>
      <c r="T1562" s="284" t="s">
        <v>82</v>
      </c>
      <c r="U1562" s="223"/>
      <c r="V1562" s="223"/>
      <c r="W1562" s="285"/>
      <c r="X1562" s="278" t="s">
        <v>190</v>
      </c>
      <c r="Y1562" s="218"/>
      <c r="Z1562" s="218"/>
      <c r="AA1562" s="218"/>
      <c r="AB1562" s="209"/>
      <c r="AC1562" s="988" t="e">
        <f>R1562+R1564+R1565+R1566+AD1554+AD1555+AD1556+AD1557+AD1558+AD1559+AD1560+AD1561</f>
        <v>#REF!</v>
      </c>
      <c r="AD1562" s="989"/>
      <c r="AF1562" s="103"/>
      <c r="AG1562" s="33"/>
    </row>
    <row r="1563" spans="1:33" ht="18" customHeight="1">
      <c r="B1563" s="58" t="s">
        <v>197</v>
      </c>
      <c r="C1563" s="28"/>
      <c r="D1563" s="28"/>
      <c r="E1563" s="28"/>
      <c r="F1563" s="28"/>
      <c r="G1563" s="206"/>
      <c r="H1563" s="206"/>
      <c r="I1563" s="206"/>
      <c r="J1563" s="206"/>
      <c r="K1563" s="280"/>
      <c r="L1563" s="287" t="s">
        <v>77</v>
      </c>
      <c r="M1563" s="288"/>
      <c r="N1563" s="211"/>
      <c r="O1563" s="278" t="s">
        <v>199</v>
      </c>
      <c r="P1563" s="210"/>
      <c r="Q1563" s="210"/>
      <c r="R1563" s="210"/>
      <c r="S1563" s="210"/>
      <c r="T1563" s="210"/>
      <c r="U1563" s="210"/>
      <c r="V1563" s="210"/>
      <c r="W1563" s="289"/>
      <c r="X1563" s="278" t="s">
        <v>433</v>
      </c>
      <c r="Y1563" s="218"/>
      <c r="Z1563" s="230"/>
      <c r="AA1563" s="290"/>
      <c r="AB1563" s="228"/>
      <c r="AC1563" s="135" t="e">
        <f>VLOOKUP(A1554,'Payroll master 总表'!B:AY,45,FALSE)</f>
        <v>#REF!</v>
      </c>
      <c r="AE1563" s="61"/>
      <c r="AF1563" s="245"/>
      <c r="AG1563" s="33"/>
    </row>
    <row r="1564" spans="1:33" ht="18" customHeight="1">
      <c r="B1564" s="58" t="s">
        <v>180</v>
      </c>
      <c r="C1564" s="28"/>
      <c r="D1564" s="28"/>
      <c r="E1564" s="28"/>
      <c r="F1564" s="28"/>
      <c r="G1564" s="206"/>
      <c r="H1564" s="206"/>
      <c r="I1564" s="206"/>
      <c r="J1564" s="206"/>
      <c r="K1564" s="280"/>
      <c r="L1564" s="282" t="e">
        <f>VLOOKUP(A1554,'Payroll master 总表'!B:AY,19,FALSE)</f>
        <v>#REF!</v>
      </c>
      <c r="M1564" s="206"/>
      <c r="N1564" s="208"/>
      <c r="O1564" s="283"/>
      <c r="P1564" s="273"/>
      <c r="Q1564" s="224"/>
      <c r="R1564" s="990" t="e">
        <f>VLOOKUP(A1554,'Payroll master 总表'!B:AY,26,FALSE)</f>
        <v>#REF!</v>
      </c>
      <c r="S1564" s="990"/>
      <c r="T1564" s="224" t="s">
        <v>82</v>
      </c>
      <c r="U1564" s="224"/>
      <c r="V1564" s="224"/>
      <c r="W1564" s="228"/>
      <c r="X1564" s="278" t="s">
        <v>861</v>
      </c>
      <c r="Y1564" s="218"/>
      <c r="Z1564" s="230"/>
      <c r="AB1564" s="224"/>
      <c r="AD1564" s="57"/>
      <c r="AE1564" s="999" t="e">
        <f>VLOOKUP(A1554,'Payroll master 总表'!B:AY,42,FALSE)</f>
        <v>#REF!</v>
      </c>
      <c r="AF1564" s="1000"/>
      <c r="AG1564" s="33"/>
    </row>
    <row r="1565" spans="1:33" ht="18" customHeight="1">
      <c r="B1565" s="58" t="s">
        <v>181</v>
      </c>
      <c r="C1565" s="28"/>
      <c r="D1565" s="28"/>
      <c r="E1565" s="28"/>
      <c r="F1565" s="28"/>
      <c r="G1565" s="206"/>
      <c r="H1565" s="206"/>
      <c r="I1565" s="206"/>
      <c r="J1565" s="206"/>
      <c r="K1565" s="280"/>
      <c r="L1565" s="282" t="e">
        <f>VLOOKUP(A1554,'Payroll master 总表'!B:AY,22,FALSE)</f>
        <v>#REF!</v>
      </c>
      <c r="M1565" s="206"/>
      <c r="N1565" s="208"/>
      <c r="O1565" s="283"/>
      <c r="P1565" s="273"/>
      <c r="Q1565" s="224"/>
      <c r="R1565" s="990" t="e">
        <f>VLOOKUP(A1554,'Payroll master 总表'!B:AY,28,FALSE)</f>
        <v>#REF!</v>
      </c>
      <c r="S1565" s="990"/>
      <c r="T1565" s="224" t="s">
        <v>82</v>
      </c>
      <c r="U1565" s="224"/>
      <c r="V1565" s="224"/>
      <c r="W1565" s="228"/>
      <c r="X1565" s="291" t="s">
        <v>244</v>
      </c>
      <c r="Y1565" s="218"/>
      <c r="Z1565" s="218"/>
      <c r="AA1565" s="230"/>
      <c r="AB1565" s="229"/>
      <c r="AC1565" s="76"/>
      <c r="AD1565" s="57" t="e">
        <f>VLOOKUP(A1554,'Payroll master 总表'!B:AY,44,FALSE)</f>
        <v>#REF!</v>
      </c>
      <c r="AE1565" s="541"/>
      <c r="AF1565" s="542"/>
      <c r="AG1565" s="33"/>
    </row>
    <row r="1566" spans="1:33" ht="18" customHeight="1">
      <c r="B1566" s="59" t="s">
        <v>182</v>
      </c>
      <c r="C1566" s="56"/>
      <c r="D1566" s="56"/>
      <c r="E1566" s="56"/>
      <c r="F1566" s="56"/>
      <c r="G1566" s="219"/>
      <c r="H1566" s="219"/>
      <c r="I1566" s="219"/>
      <c r="J1566" s="219"/>
      <c r="K1566" s="292"/>
      <c r="L1566" s="293" t="e">
        <f>VLOOKUP(A1554,'Payroll master 总表'!B:AY,23,FALSE)</f>
        <v>#REF!</v>
      </c>
      <c r="M1566" s="219"/>
      <c r="N1566" s="212"/>
      <c r="O1566" s="294"/>
      <c r="P1566" s="295"/>
      <c r="Q1566" s="225"/>
      <c r="R1566" s="981" t="e">
        <f>VLOOKUP(A1554,'Payroll master 总表'!B:AY,30,FALSE)</f>
        <v>#REF!</v>
      </c>
      <c r="S1566" s="981"/>
      <c r="T1566" s="225" t="s">
        <v>82</v>
      </c>
      <c r="U1566" s="225"/>
      <c r="V1566" s="225"/>
      <c r="W1566" s="225"/>
      <c r="X1566" s="278" t="s">
        <v>194</v>
      </c>
      <c r="Y1566" s="218"/>
      <c r="Z1566" s="218"/>
      <c r="AA1566" s="218"/>
      <c r="AB1566" s="230"/>
      <c r="AC1566" s="26"/>
      <c r="AD1566" s="57" t="e">
        <f>AE1564+AD1565</f>
        <v>#REF!</v>
      </c>
      <c r="AE1566" s="49"/>
      <c r="AF1566" s="73"/>
      <c r="AG1566" s="33"/>
    </row>
    <row r="1567" spans="1:33" ht="18" customHeight="1">
      <c r="B1567" s="29"/>
      <c r="C1567" s="30"/>
      <c r="D1567" s="31"/>
      <c r="E1567" s="30"/>
      <c r="F1567" s="32"/>
      <c r="G1567" s="220"/>
      <c r="H1567" s="220"/>
      <c r="I1567" s="220"/>
      <c r="J1567" s="220"/>
      <c r="S1567" s="220"/>
      <c r="T1567" s="220"/>
      <c r="U1567" s="220"/>
      <c r="X1567" s="297" t="s">
        <v>191</v>
      </c>
      <c r="Y1567" s="218"/>
      <c r="Z1567" s="218"/>
      <c r="AA1567" s="218"/>
      <c r="AB1567" s="230"/>
      <c r="AC1567" s="982" t="e">
        <f>ROUND((AC1562-AD1566-AC1563),2)</f>
        <v>#REF!</v>
      </c>
      <c r="AD1567" s="983"/>
      <c r="AE1567" s="49"/>
      <c r="AF1567" s="73"/>
      <c r="AG1567" s="33"/>
    </row>
    <row r="1568" spans="1:33" ht="18" customHeight="1">
      <c r="B1568" s="35" t="s">
        <v>78</v>
      </c>
      <c r="C1568" s="36"/>
      <c r="D1568" s="36"/>
      <c r="E1568" s="36"/>
      <c r="F1568" s="36"/>
      <c r="G1568" s="221"/>
      <c r="H1568" s="221"/>
      <c r="I1568" s="220"/>
      <c r="J1568" s="220"/>
      <c r="S1568" s="220"/>
      <c r="T1568" s="220"/>
      <c r="U1568" s="220"/>
      <c r="X1568" s="298" t="s">
        <v>432</v>
      </c>
      <c r="Y1568" s="299"/>
      <c r="Z1568" s="280"/>
      <c r="AA1568" s="206"/>
      <c r="AB1568" s="231"/>
      <c r="AC1568" s="63" t="e">
        <f>INT(AC1567)</f>
        <v>#REF!</v>
      </c>
      <c r="AE1568" s="62"/>
      <c r="AF1568" s="80"/>
      <c r="AG1568" s="33"/>
    </row>
    <row r="1569" spans="1:64" ht="18" customHeight="1">
      <c r="B1569" s="37"/>
      <c r="C1569" s="38"/>
      <c r="D1569" s="39"/>
      <c r="E1569" s="38"/>
      <c r="F1569" s="38"/>
      <c r="G1569" s="202"/>
      <c r="H1569" s="202"/>
      <c r="I1569" s="220"/>
      <c r="J1569" s="220"/>
      <c r="S1569" s="220"/>
      <c r="T1569" s="220"/>
      <c r="U1569" s="220"/>
      <c r="X1569" s="300" t="s">
        <v>192</v>
      </c>
      <c r="Y1569" s="301"/>
      <c r="Z1569" s="302"/>
      <c r="AA1569" s="219"/>
      <c r="AB1569" s="232"/>
      <c r="AC1569" s="77" t="e">
        <f>ROUND((MOD(AC1567,1)*4000),-2)</f>
        <v>#REF!</v>
      </c>
      <c r="AD1569" s="45"/>
      <c r="AE1569" s="45"/>
      <c r="AF1569" s="81"/>
      <c r="AG1569" s="33"/>
    </row>
    <row r="1570" spans="1:64" ht="18" customHeight="1">
      <c r="B1570" s="29"/>
      <c r="C1570" s="30"/>
      <c r="D1570" s="31"/>
      <c r="E1570" s="30"/>
      <c r="F1570" s="30"/>
      <c r="G1570" s="220"/>
      <c r="H1570" s="220"/>
      <c r="I1570" s="220"/>
      <c r="J1570" s="220"/>
      <c r="S1570" s="220"/>
      <c r="T1570" s="220"/>
      <c r="U1570" s="220"/>
      <c r="Y1570" s="221"/>
      <c r="Z1570" s="303"/>
      <c r="AB1570" s="233"/>
      <c r="AD1570" s="82"/>
      <c r="AE1570" s="82"/>
      <c r="AF1570" s="84"/>
      <c r="AG1570" s="33"/>
    </row>
    <row r="1571" spans="1:64" ht="18" customHeight="1">
      <c r="B1571" s="40" t="s">
        <v>79</v>
      </c>
      <c r="C1571" s="41"/>
      <c r="D1571" s="41"/>
      <c r="E1571" s="41"/>
      <c r="AF1571" s="101"/>
      <c r="AG1571" s="33"/>
    </row>
    <row r="1572" spans="1:64" s="10" customFormat="1" ht="18" customHeight="1">
      <c r="B1572" s="237">
        <v>1</v>
      </c>
      <c r="C1572" s="236">
        <v>2</v>
      </c>
      <c r="D1572" s="236">
        <v>3</v>
      </c>
      <c r="E1572" s="236">
        <v>4</v>
      </c>
      <c r="F1572" s="670">
        <v>5</v>
      </c>
      <c r="G1572" s="669">
        <v>6</v>
      </c>
      <c r="H1572" s="237">
        <v>7</v>
      </c>
      <c r="I1572" s="237">
        <v>8</v>
      </c>
      <c r="J1572" s="670">
        <v>9</v>
      </c>
      <c r="K1572" s="236">
        <v>10</v>
      </c>
      <c r="L1572" s="236">
        <v>11</v>
      </c>
      <c r="M1572" s="670">
        <v>12</v>
      </c>
      <c r="N1572" s="669">
        <v>13</v>
      </c>
      <c r="O1572" s="236">
        <v>14</v>
      </c>
      <c r="P1572" s="237">
        <v>15</v>
      </c>
      <c r="Q1572" s="236">
        <v>16</v>
      </c>
      <c r="R1572" s="236">
        <v>17</v>
      </c>
      <c r="S1572" s="236">
        <v>18</v>
      </c>
      <c r="T1572" s="670">
        <v>19</v>
      </c>
      <c r="U1572" s="669">
        <v>20</v>
      </c>
      <c r="V1572" s="236">
        <v>21</v>
      </c>
      <c r="W1572" s="237">
        <v>22</v>
      </c>
      <c r="X1572" s="236">
        <v>23</v>
      </c>
      <c r="Y1572" s="237">
        <v>24</v>
      </c>
      <c r="Z1572" s="236">
        <v>25</v>
      </c>
      <c r="AA1572" s="670">
        <v>26</v>
      </c>
      <c r="AB1572" s="697">
        <v>27</v>
      </c>
      <c r="AC1572" s="670">
        <v>28</v>
      </c>
      <c r="AD1572" s="237">
        <v>29</v>
      </c>
      <c r="AE1572" s="236">
        <v>30</v>
      </c>
      <c r="AF1572" s="236">
        <v>31</v>
      </c>
      <c r="AG1572" s="11"/>
      <c r="AH1572" s="11"/>
      <c r="AI1572" s="11"/>
      <c r="AJ1572" s="11"/>
      <c r="AK1572" s="11"/>
      <c r="AL1572" s="11"/>
      <c r="AM1572" s="11"/>
      <c r="AN1572" s="11"/>
      <c r="AO1572" s="11"/>
      <c r="AP1572" s="11"/>
      <c r="AQ1572" s="11"/>
      <c r="AR1572" s="11"/>
      <c r="AS1572" s="11"/>
      <c r="AT1572" s="11"/>
      <c r="AU1572" s="11"/>
      <c r="AV1572" s="11"/>
      <c r="AW1572" s="11"/>
      <c r="AX1572" s="11"/>
      <c r="AY1572" s="11"/>
      <c r="AZ1572" s="11"/>
      <c r="BA1572" s="11"/>
      <c r="BB1572" s="11"/>
      <c r="BC1572" s="11"/>
      <c r="BD1572" s="11"/>
      <c r="BE1572" s="11"/>
      <c r="BF1572" s="11"/>
      <c r="BG1572" s="11"/>
      <c r="BH1572" s="11"/>
      <c r="BI1572" s="11"/>
      <c r="BJ1572" s="11"/>
      <c r="BK1572" s="11"/>
      <c r="BL1572" s="11"/>
    </row>
    <row r="1573" spans="1:64" ht="18" customHeight="1">
      <c r="B1573" s="48" t="e">
        <f>VLOOKUP(A1554,#REF!,276,FALSE)</f>
        <v>#REF!</v>
      </c>
      <c r="C1573" s="48" t="e">
        <f>VLOOKUP(A1554,#REF!,278,FALSE)</f>
        <v>#REF!</v>
      </c>
      <c r="D1573" s="48" t="e">
        <f>VLOOKUP(A1554,#REF!,280,FALSE)</f>
        <v>#REF!</v>
      </c>
      <c r="E1573" s="48" t="e">
        <f>VLOOKUP(A1554,#REF!,282,FALSE)</f>
        <v>#REF!</v>
      </c>
      <c r="F1573" s="48" t="e">
        <f>VLOOKUP(A1554,#REF!,284,FALSE)</f>
        <v>#REF!</v>
      </c>
      <c r="G1573" s="48" t="e">
        <f>VLOOKUP(A1554,#REF!,286,FALSE)</f>
        <v>#REF!</v>
      </c>
      <c r="H1573" s="48" t="e">
        <f>VLOOKUP(A1554,#REF!,288,FALSE)</f>
        <v>#REF!</v>
      </c>
      <c r="I1573" s="48" t="e">
        <f>VLOOKUP(A1554,#REF!,290,FALSE)</f>
        <v>#REF!</v>
      </c>
      <c r="J1573" s="48" t="e">
        <f>VLOOKUP(A1554,#REF!,292,FALSE)</f>
        <v>#REF!</v>
      </c>
      <c r="K1573" s="48" t="e">
        <f>VLOOKUP(A1554,#REF!,294,FALSE)</f>
        <v>#REF!</v>
      </c>
      <c r="L1573" s="48" t="e">
        <f>VLOOKUP(A1554,#REF!,296,FALSE)</f>
        <v>#REF!</v>
      </c>
      <c r="M1573" s="48" t="e">
        <f>VLOOKUP(A1554,#REF!,298,FALSE)</f>
        <v>#REF!</v>
      </c>
      <c r="N1573" s="48" t="e">
        <f>VLOOKUP(A1554,#REF!,300,FALSE)</f>
        <v>#REF!</v>
      </c>
      <c r="O1573" s="48" t="e">
        <f>VLOOKUP(A1554,#REF!,302,FALSE)</f>
        <v>#REF!</v>
      </c>
      <c r="P1573" s="48" t="e">
        <f>VLOOKUP(A1554,#REF!,304,FALSE)</f>
        <v>#REF!</v>
      </c>
      <c r="Q1573" s="48" t="e">
        <f>VLOOKUP(A1554,#REF!,306,FALSE)</f>
        <v>#REF!</v>
      </c>
      <c r="R1573" s="48" t="e">
        <f>VLOOKUP(A1554,#REF!,308,FALSE)</f>
        <v>#REF!</v>
      </c>
      <c r="S1573" s="48" t="e">
        <f>VLOOKUP(A1554,#REF!,310,FALSE)</f>
        <v>#REF!</v>
      </c>
      <c r="T1573" s="48" t="e">
        <f>VLOOKUP(A1554,#REF!,312,FALSE)</f>
        <v>#REF!</v>
      </c>
      <c r="U1573" s="48" t="e">
        <f>VLOOKUP(A1554,#REF!,314,FALSE)</f>
        <v>#REF!</v>
      </c>
      <c r="V1573" s="48" t="e">
        <f>VLOOKUP(A1554,#REF!,316,FALSE)</f>
        <v>#REF!</v>
      </c>
      <c r="W1573" s="48" t="e">
        <f>VLOOKUP(A1554,#REF!,318,FALSE)</f>
        <v>#REF!</v>
      </c>
      <c r="X1573" s="48" t="e">
        <f>VLOOKUP(A1554,#REF!,320,FALSE)</f>
        <v>#REF!</v>
      </c>
      <c r="Y1573" s="48" t="e">
        <f>VLOOKUP(A1554,#REF!,322,FALSE)</f>
        <v>#REF!</v>
      </c>
      <c r="Z1573" s="48" t="e">
        <f>VLOOKUP(A1554,#REF!,324,FALSE)</f>
        <v>#REF!</v>
      </c>
      <c r="AA1573" s="48" t="e">
        <f>VLOOKUP(A1554,#REF!,326,FALSE)</f>
        <v>#REF!</v>
      </c>
      <c r="AB1573" s="48" t="e">
        <f>VLOOKUP(A1554,#REF!,328,FALSE)</f>
        <v>#REF!</v>
      </c>
      <c r="AC1573" s="48" t="e">
        <f>VLOOKUP(A1554,#REF!,330,FALSE)</f>
        <v>#REF!</v>
      </c>
      <c r="AD1573" s="48" t="e">
        <f>VLOOKUP(A1554,#REF!,332,FALSE)</f>
        <v>#REF!</v>
      </c>
      <c r="AE1573" s="48" t="e">
        <f>VLOOKUP(A1554,#REF!,334,FALSE)</f>
        <v>#REF!</v>
      </c>
      <c r="AF1573" s="48" t="e">
        <f>VLOOKUP(A1554,#REF!,336,FALSE)</f>
        <v>#REF!</v>
      </c>
      <c r="AG1573" s="33"/>
    </row>
    <row r="1574" spans="1:64" s="113" customFormat="1" ht="18" customHeight="1">
      <c r="B1574" s="48" t="e">
        <f>VLOOKUP(A1554,#REF!,53,FALSE)</f>
        <v>#REF!</v>
      </c>
      <c r="C1574" s="48" t="e">
        <f>VLOOKUP(A1554,#REF!,54,FALSE)</f>
        <v>#REF!</v>
      </c>
      <c r="D1574" s="48" t="e">
        <f>VLOOKUP(A1554,#REF!,55,FALSE)</f>
        <v>#REF!</v>
      </c>
      <c r="E1574" s="48" t="e">
        <f>VLOOKUP(A1554,#REF!,56,FALSE)</f>
        <v>#REF!</v>
      </c>
      <c r="F1574" s="48" t="e">
        <f>VLOOKUP(A1554,#REF!,57,FALSE)</f>
        <v>#REF!</v>
      </c>
      <c r="G1574" s="48" t="e">
        <f>VLOOKUP(A1554,#REF!,58,FALSE)</f>
        <v>#REF!</v>
      </c>
      <c r="H1574" s="48" t="e">
        <f>VLOOKUP(A1554,#REF!,59,FALSE)</f>
        <v>#REF!</v>
      </c>
      <c r="I1574" s="48" t="e">
        <f>VLOOKUP(A1554,#REF!,60,FALSE)</f>
        <v>#REF!</v>
      </c>
      <c r="J1574" s="48" t="e">
        <f>VLOOKUP(A1554,#REF!,61,FALSE)</f>
        <v>#REF!</v>
      </c>
      <c r="K1574" s="48" t="e">
        <f>VLOOKUP(A1554,#REF!,62,FALSE)</f>
        <v>#REF!</v>
      </c>
      <c r="L1574" s="48" t="e">
        <f>VLOOKUP(A1554,#REF!,63,FALSE)</f>
        <v>#REF!</v>
      </c>
      <c r="M1574" s="48" t="e">
        <f>VLOOKUP(A1554,#REF!,64,FALSE)</f>
        <v>#REF!</v>
      </c>
      <c r="N1574" s="48" t="e">
        <f>VLOOKUP(A1554,#REF!,65,FALSE)</f>
        <v>#REF!</v>
      </c>
      <c r="O1574" s="48" t="e">
        <f>VLOOKUP(A1554,#REF!,66,FALSE)</f>
        <v>#REF!</v>
      </c>
      <c r="P1574" s="48" t="e">
        <f>VLOOKUP(A1554,#REF!,67,FALSE)</f>
        <v>#REF!</v>
      </c>
      <c r="Q1574" s="48" t="e">
        <f>VLOOKUP(A1554,#REF!,68,FALSE)</f>
        <v>#REF!</v>
      </c>
      <c r="R1574" s="48" t="e">
        <f>VLOOKUP(A1554,#REF!,69,FALSE)</f>
        <v>#REF!</v>
      </c>
      <c r="S1574" s="48" t="e">
        <f>VLOOKUP(A1554,#REF!,70,FALSE)</f>
        <v>#REF!</v>
      </c>
      <c r="T1574" s="48" t="e">
        <f>VLOOKUP(A1554,#REF!,71,FALSE)</f>
        <v>#REF!</v>
      </c>
      <c r="U1574" s="48" t="e">
        <f>VLOOKUP(A1554,#REF!,72,FALSE)</f>
        <v>#REF!</v>
      </c>
      <c r="V1574" s="48" t="e">
        <f>VLOOKUP(A1554,#REF!,73,FALSE)</f>
        <v>#REF!</v>
      </c>
      <c r="W1574" s="48" t="e">
        <f>VLOOKUP(A1554,#REF!,74,FALSE)</f>
        <v>#REF!</v>
      </c>
      <c r="X1574" s="48" t="e">
        <f>VLOOKUP(A1554,#REF!,75,FALSE)</f>
        <v>#REF!</v>
      </c>
      <c r="Y1574" s="48" t="e">
        <f>VLOOKUP(A1554,#REF!,76,FALSE)</f>
        <v>#REF!</v>
      </c>
      <c r="Z1574" s="48" t="e">
        <f>VLOOKUP(A1554,#REF!,77,FALSE)</f>
        <v>#REF!</v>
      </c>
      <c r="AA1574" s="48" t="e">
        <f>VLOOKUP(A1554,#REF!,78,FALSE)</f>
        <v>#REF!</v>
      </c>
      <c r="AB1574" s="48" t="e">
        <f>VLOOKUP(A1554,#REF!,79,FALSE)</f>
        <v>#REF!</v>
      </c>
      <c r="AC1574" s="48" t="e">
        <f>VLOOKUP(A1554,#REF!,80,FALSE)</f>
        <v>#REF!</v>
      </c>
      <c r="AD1574" s="48" t="e">
        <f>VLOOKUP(A1554,#REF!,81,FALSE)</f>
        <v>#REF!</v>
      </c>
      <c r="AE1574" s="48" t="e">
        <f>VLOOKUP(A1554,#REF!,82,FALSE)</f>
        <v>#REF!</v>
      </c>
      <c r="AF1574" s="48" t="e">
        <f>VLOOKUP(A1554,#REF!,83,FALSE)</f>
        <v>#REF!</v>
      </c>
      <c r="AG1574" s="114"/>
      <c r="AH1574" s="114"/>
      <c r="AI1574" s="114"/>
      <c r="AJ1574" s="114"/>
      <c r="AK1574" s="114"/>
      <c r="AL1574" s="114"/>
      <c r="AM1574" s="114"/>
      <c r="AN1574" s="114"/>
      <c r="AO1574" s="114"/>
      <c r="AP1574" s="114"/>
      <c r="AQ1574" s="114"/>
      <c r="AR1574" s="114"/>
      <c r="AS1574" s="114"/>
      <c r="AT1574" s="114"/>
      <c r="AU1574" s="114"/>
      <c r="AV1574" s="114"/>
      <c r="AW1574" s="114"/>
      <c r="AX1574" s="114"/>
      <c r="AY1574" s="114"/>
      <c r="AZ1574" s="114"/>
      <c r="BA1574" s="114"/>
      <c r="BB1574" s="114"/>
      <c r="BC1574" s="114"/>
      <c r="BD1574" s="114"/>
      <c r="BE1574" s="114"/>
      <c r="BF1574" s="114"/>
      <c r="BG1574" s="114"/>
      <c r="BH1574" s="114"/>
      <c r="BI1574" s="114"/>
      <c r="BJ1574" s="114"/>
      <c r="BK1574" s="114"/>
      <c r="BL1574" s="114"/>
    </row>
    <row r="1575" spans="1:64" ht="18" customHeight="1">
      <c r="B1575" s="48" t="e">
        <f>VLOOKUP(A1554,#REF!,277,FALSE)</f>
        <v>#REF!</v>
      </c>
      <c r="C1575" s="48" t="e">
        <f>VLOOKUP(A1554,#REF!,279,FALSE)</f>
        <v>#REF!</v>
      </c>
      <c r="D1575" s="48" t="e">
        <f>VLOOKUP(A1554,#REF!,281,FALSE)</f>
        <v>#REF!</v>
      </c>
      <c r="E1575" s="48" t="e">
        <f>VLOOKUP(A1554,#REF!,283,FALSE)</f>
        <v>#REF!</v>
      </c>
      <c r="F1575" s="48" t="e">
        <f>VLOOKUP(A1554,#REF!,285,FALSE)</f>
        <v>#REF!</v>
      </c>
      <c r="G1575" s="48" t="e">
        <f>VLOOKUP(A1554,#REF!,287,FALSE)</f>
        <v>#REF!</v>
      </c>
      <c r="H1575" s="48" t="e">
        <f>VLOOKUP(A1554,#REF!,289,FALSE)</f>
        <v>#REF!</v>
      </c>
      <c r="I1575" s="48" t="e">
        <f>VLOOKUP(A1554,#REF!,291,FALSE)</f>
        <v>#REF!</v>
      </c>
      <c r="J1575" s="48" t="e">
        <f>VLOOKUP(A1554,#REF!,293,FALSE)</f>
        <v>#REF!</v>
      </c>
      <c r="K1575" s="48" t="e">
        <f>VLOOKUP(A1554,#REF!,295,FALSE)</f>
        <v>#REF!</v>
      </c>
      <c r="L1575" s="48" t="e">
        <f>VLOOKUP(A1554,#REF!,297,FALSE)</f>
        <v>#REF!</v>
      </c>
      <c r="M1575" s="48" t="e">
        <f>VLOOKUP(A1554,#REF!,299,FALSE)</f>
        <v>#REF!</v>
      </c>
      <c r="N1575" s="48" t="e">
        <f>VLOOKUP(A1554,#REF!,301,FALSE)</f>
        <v>#REF!</v>
      </c>
      <c r="O1575" s="48" t="e">
        <f>VLOOKUP(A1554,#REF!,303,FALSE)</f>
        <v>#REF!</v>
      </c>
      <c r="P1575" s="48" t="e">
        <f>VLOOKUP(A1554,#REF!,305,FALSE)</f>
        <v>#REF!</v>
      </c>
      <c r="Q1575" s="48" t="e">
        <f>VLOOKUP(A1554,#REF!,307,FALSE)</f>
        <v>#REF!</v>
      </c>
      <c r="R1575" s="48" t="e">
        <f>VLOOKUP(A1554,#REF!,309,FALSE)</f>
        <v>#REF!</v>
      </c>
      <c r="S1575" s="48" t="e">
        <f>VLOOKUP(A1554,#REF!,311,FALSE)</f>
        <v>#REF!</v>
      </c>
      <c r="T1575" s="48" t="e">
        <f>VLOOKUP(A1554,#REF!,313,FALSE)</f>
        <v>#REF!</v>
      </c>
      <c r="U1575" s="48" t="e">
        <f>VLOOKUP(A1554,#REF!,315,FALSE)</f>
        <v>#REF!</v>
      </c>
      <c r="V1575" s="48" t="e">
        <f>VLOOKUP(A1554,#REF!,317,FALSE)</f>
        <v>#REF!</v>
      </c>
      <c r="W1575" s="48" t="e">
        <f>VLOOKUP(A1554,#REF!,319,FALSE)</f>
        <v>#REF!</v>
      </c>
      <c r="X1575" s="48" t="e">
        <f>VLOOKUP(A1554,#REF!,321,FALSE)</f>
        <v>#REF!</v>
      </c>
      <c r="Y1575" s="48" t="e">
        <f>VLOOKUP(A1554,#REF!,323,FALSE)</f>
        <v>#REF!</v>
      </c>
      <c r="Z1575" s="48" t="e">
        <f>VLOOKUP(A1554,#REF!,325,FALSE)</f>
        <v>#REF!</v>
      </c>
      <c r="AA1575" s="48" t="e">
        <f>VLOOKUP(A1554,#REF!,327,FALSE)</f>
        <v>#REF!</v>
      </c>
      <c r="AB1575" s="48" t="e">
        <f>VLOOKUP(A1554,#REF!,329,FALSE)</f>
        <v>#REF!</v>
      </c>
      <c r="AC1575" s="48" t="e">
        <f>VLOOKUP(A1554,#REF!,331,FALSE)</f>
        <v>#REF!</v>
      </c>
      <c r="AD1575" s="48" t="e">
        <f>VLOOKUP(A1554,#REF!,333,FALSE)</f>
        <v>#REF!</v>
      </c>
      <c r="AE1575" s="48" t="e">
        <f>VLOOKUP(A1554,#REF!,335,FALSE)</f>
        <v>#REF!</v>
      </c>
      <c r="AF1575" s="48" t="e">
        <f>VLOOKUP(A1554,#REF!,337,FALSE)</f>
        <v>#REF!</v>
      </c>
      <c r="AG1575" s="33"/>
    </row>
    <row r="1576" spans="1:64" s="140" customFormat="1" ht="18" customHeight="1">
      <c r="B1576" s="239"/>
      <c r="C1576" s="239"/>
      <c r="D1576" s="239"/>
      <c r="E1576" s="239"/>
      <c r="F1576" s="239"/>
      <c r="G1576" s="240"/>
      <c r="H1576" s="240"/>
      <c r="I1576" s="240"/>
      <c r="J1576" s="240"/>
      <c r="K1576" s="240"/>
      <c r="L1576" s="240"/>
      <c r="M1576" s="240"/>
      <c r="N1576" s="240"/>
      <c r="O1576" s="240"/>
      <c r="P1576" s="240"/>
      <c r="Q1576" s="240"/>
      <c r="R1576" s="240"/>
      <c r="S1576" s="240"/>
      <c r="T1576" s="240"/>
      <c r="U1576" s="240"/>
      <c r="V1576" s="240"/>
      <c r="W1576" s="240"/>
      <c r="X1576" s="240"/>
      <c r="Y1576" s="240"/>
      <c r="Z1576" s="240"/>
      <c r="AA1576" s="240"/>
      <c r="AB1576" s="240"/>
      <c r="AC1576" s="239"/>
      <c r="AD1576" s="239"/>
      <c r="AE1576" s="239"/>
      <c r="AF1576" s="239"/>
      <c r="AG1576" s="33"/>
      <c r="AH1576" s="33"/>
      <c r="AI1576" s="33"/>
      <c r="AJ1576" s="33"/>
      <c r="AK1576" s="33"/>
      <c r="AL1576" s="33"/>
      <c r="AM1576" s="33"/>
      <c r="AN1576" s="33"/>
      <c r="AO1576" s="33"/>
      <c r="AP1576" s="33"/>
      <c r="AQ1576" s="33"/>
      <c r="AR1576" s="33"/>
      <c r="AS1576" s="33"/>
      <c r="AT1576" s="33"/>
      <c r="AU1576" s="33"/>
      <c r="AV1576" s="33"/>
      <c r="AW1576" s="33"/>
      <c r="AX1576" s="33"/>
      <c r="AY1576" s="33"/>
      <c r="AZ1576" s="33"/>
      <c r="BA1576" s="33"/>
      <c r="BB1576" s="33"/>
      <c r="BC1576" s="33"/>
      <c r="BD1576" s="33"/>
      <c r="BE1576" s="33"/>
      <c r="BF1576" s="33"/>
      <c r="BG1576" s="33"/>
      <c r="BH1576" s="33"/>
      <c r="BI1576" s="33"/>
      <c r="BJ1576" s="33"/>
      <c r="BK1576" s="33"/>
      <c r="BL1576" s="33"/>
    </row>
    <row r="1577" spans="1:64" ht="18" customHeight="1">
      <c r="B1577" s="880" t="s">
        <v>826</v>
      </c>
      <c r="C1577" s="880"/>
      <c r="D1577" s="880"/>
      <c r="E1577" s="880"/>
      <c r="F1577" s="880"/>
      <c r="G1577" s="880"/>
      <c r="H1577" s="880"/>
      <c r="I1577" s="880"/>
      <c r="J1577" s="880"/>
      <c r="K1577" s="880"/>
      <c r="L1577" s="880"/>
      <c r="M1577" s="880"/>
      <c r="N1577" s="880"/>
      <c r="O1577" s="880"/>
      <c r="P1577" s="880"/>
      <c r="Q1577" s="880"/>
      <c r="R1577" s="880"/>
      <c r="S1577" s="880"/>
      <c r="T1577" s="880"/>
      <c r="U1577" s="880"/>
      <c r="V1577" s="880"/>
      <c r="W1577" s="880"/>
      <c r="X1577" s="880"/>
      <c r="Y1577" s="880"/>
      <c r="Z1577" s="880"/>
      <c r="AA1577" s="880"/>
      <c r="AB1577" s="880"/>
      <c r="AC1577" s="880"/>
      <c r="AD1577" s="880"/>
      <c r="AE1577" s="880"/>
      <c r="AF1577" s="880"/>
      <c r="AG1577" s="33"/>
    </row>
    <row r="1578" spans="1:64" ht="18" customHeight="1">
      <c r="B1578" s="15" t="s">
        <v>80</v>
      </c>
      <c r="C1578" s="16"/>
      <c r="D1578" s="16"/>
      <c r="E1578" s="16"/>
      <c r="F1578" s="16"/>
      <c r="G1578" s="216"/>
      <c r="H1578" s="201"/>
      <c r="I1578" s="201"/>
      <c r="J1578" s="201"/>
      <c r="K1578" s="202"/>
      <c r="L1578" s="201"/>
      <c r="M1578" s="201"/>
      <c r="N1578" s="201"/>
      <c r="O1578" s="270"/>
      <c r="P1578" s="270"/>
      <c r="Q1578" s="201"/>
      <c r="R1578" s="201"/>
      <c r="S1578" s="201"/>
      <c r="T1578" s="201"/>
      <c r="U1578" s="201"/>
      <c r="V1578" s="201"/>
      <c r="W1578" s="270"/>
      <c r="X1578" s="984" t="str">
        <f>X1553</f>
        <v>វិច្ឆិកា ឆ្នាំ ២០២៣</v>
      </c>
      <c r="Y1578" s="985"/>
      <c r="Z1578" s="985"/>
      <c r="AA1578" s="985"/>
      <c r="AB1578" s="985"/>
      <c r="AC1578" s="985"/>
      <c r="AD1578" s="985"/>
      <c r="AE1578" s="985"/>
      <c r="AF1578" s="986"/>
      <c r="AG1578" s="33"/>
    </row>
    <row r="1579" spans="1:64" ht="18" customHeight="1">
      <c r="A1579" s="140" t="e">
        <f>#REF!</f>
        <v>#REF!</v>
      </c>
      <c r="B1579" s="20" t="s">
        <v>176</v>
      </c>
      <c r="C1579" s="3"/>
      <c r="D1579" s="3"/>
      <c r="E1579" s="3"/>
      <c r="F1579" s="3"/>
      <c r="G1579" s="217"/>
      <c r="H1579" s="271"/>
      <c r="I1579" s="217"/>
      <c r="J1579" s="271"/>
      <c r="K1579" s="991" t="e">
        <f>VLOOKUP(A1579,'Payroll master 总表'!B:AY,3,FALSE)</f>
        <v>#REF!</v>
      </c>
      <c r="L1579" s="992"/>
      <c r="M1579" s="992"/>
      <c r="N1579" s="993"/>
      <c r="O1579" s="272" t="s">
        <v>183</v>
      </c>
      <c r="P1579" s="273"/>
      <c r="Q1579" s="203"/>
      <c r="R1579" s="203"/>
      <c r="S1579" s="203"/>
      <c r="T1579" s="994" t="e">
        <f>#REF!</f>
        <v>#REF!</v>
      </c>
      <c r="U1579" s="994"/>
      <c r="V1579" s="217"/>
      <c r="W1579" s="274"/>
      <c r="X1579" s="275" t="s">
        <v>279</v>
      </c>
      <c r="Y1579" s="203"/>
      <c r="Z1579" s="203"/>
      <c r="AA1579" s="203"/>
      <c r="AB1579" s="227"/>
      <c r="AC1579" s="75"/>
      <c r="AD1579" s="139" t="e">
        <f>VLOOKUP(A1579,'Payroll master 总表'!B:AY,39,FALSE)</f>
        <v>#REF!</v>
      </c>
      <c r="AE1579" s="23" t="s">
        <v>82</v>
      </c>
      <c r="AF1579" s="244"/>
      <c r="AG1579" s="33"/>
    </row>
    <row r="1580" spans="1:64" ht="18" customHeight="1">
      <c r="B1580" s="55" t="s">
        <v>177</v>
      </c>
      <c r="C1580" s="28"/>
      <c r="D1580" s="28"/>
      <c r="E1580" s="28"/>
      <c r="F1580" s="21"/>
      <c r="G1580" s="206"/>
      <c r="H1580" s="206"/>
      <c r="I1580" s="206"/>
      <c r="J1580" s="206"/>
      <c r="K1580" s="995" t="e">
        <f>VLOOKUP(A1579,'Payroll master 总表'!B:AY,1,FALSE)</f>
        <v>#REF!</v>
      </c>
      <c r="L1580" s="996"/>
      <c r="M1580" s="206"/>
      <c r="N1580" s="208"/>
      <c r="O1580" s="276" t="s">
        <v>184</v>
      </c>
      <c r="P1580" s="273"/>
      <c r="Q1580" s="218"/>
      <c r="R1580" s="218"/>
      <c r="S1580" s="218"/>
      <c r="U1580" s="222" t="e">
        <f>VLOOKUP(A1579,'Payroll master 总表'!B:AY,15,FALSE)</f>
        <v>#REF!</v>
      </c>
      <c r="V1580" s="222"/>
      <c r="W1580" s="208"/>
      <c r="X1580" s="278" t="s">
        <v>187</v>
      </c>
      <c r="Y1580" s="218"/>
      <c r="Z1580" s="218"/>
      <c r="AA1580" s="218"/>
      <c r="AB1580" s="209"/>
      <c r="AC1580" s="26"/>
      <c r="AD1580" s="139" t="e">
        <f>VLOOKUP(A1579,'Payroll master 总表'!B:AY,35,FALSE)</f>
        <v>#REF!</v>
      </c>
      <c r="AE1580" s="23" t="s">
        <v>82</v>
      </c>
      <c r="AF1580" s="103"/>
      <c r="AG1580" s="33"/>
    </row>
    <row r="1581" spans="1:64" ht="18" customHeight="1">
      <c r="B1581" s="24" t="s">
        <v>178</v>
      </c>
      <c r="C1581" s="22"/>
      <c r="D1581" s="25"/>
      <c r="E1581" s="21"/>
      <c r="F1581" s="21"/>
      <c r="G1581" s="206"/>
      <c r="H1581" s="206"/>
      <c r="I1581" s="206"/>
      <c r="J1581" s="206"/>
      <c r="K1581" s="995" t="e">
        <f>VLOOKUP(A1579,'Payroll master 总表'!B:AY,5,FALSE)</f>
        <v>#REF!</v>
      </c>
      <c r="L1581" s="996"/>
      <c r="M1581" s="206"/>
      <c r="N1581" s="208"/>
      <c r="O1581" s="205" t="s">
        <v>198</v>
      </c>
      <c r="P1581" s="273"/>
      <c r="Q1581" s="218"/>
      <c r="R1581" s="218"/>
      <c r="S1581" s="218"/>
      <c r="T1581" s="206"/>
      <c r="U1581" s="997" t="e">
        <f>VLOOKUP(A1579,'Payroll master 总表'!B:AY,8,FALSE)</f>
        <v>#REF!</v>
      </c>
      <c r="V1581" s="997"/>
      <c r="W1581" s="998"/>
      <c r="X1581" s="278" t="s">
        <v>185</v>
      </c>
      <c r="Y1581" s="218"/>
      <c r="Z1581" s="218"/>
      <c r="AA1581" s="218"/>
      <c r="AB1581" s="209"/>
      <c r="AC1581" s="26"/>
      <c r="AD1581" s="139" t="e">
        <f>VLOOKUP(A1579,'Payroll master 总表'!B:AY,34,FALSE)</f>
        <v>#REF!</v>
      </c>
      <c r="AE1581" s="23" t="s">
        <v>82</v>
      </c>
      <c r="AF1581" s="103"/>
      <c r="AG1581" s="33"/>
    </row>
    <row r="1582" spans="1:64" ht="18" customHeight="1">
      <c r="B1582" s="58"/>
      <c r="C1582" s="28"/>
      <c r="D1582" s="28"/>
      <c r="E1582" s="28"/>
      <c r="F1582" s="28"/>
      <c r="G1582" s="206"/>
      <c r="H1582" s="206"/>
      <c r="I1582" s="206"/>
      <c r="J1582" s="206"/>
      <c r="K1582" s="280"/>
      <c r="L1582" s="281" t="s">
        <v>76</v>
      </c>
      <c r="M1582" s="206"/>
      <c r="N1582" s="208"/>
      <c r="O1582" s="278" t="s">
        <v>199</v>
      </c>
      <c r="P1582" s="273"/>
      <c r="Q1582" s="218"/>
      <c r="R1582" s="218"/>
      <c r="S1582" s="218"/>
      <c r="T1582" s="218"/>
      <c r="U1582" s="218"/>
      <c r="V1582" s="218"/>
      <c r="W1582" s="230"/>
      <c r="X1582" s="278" t="s">
        <v>753</v>
      </c>
      <c r="Y1582" s="218"/>
      <c r="Z1582" s="218"/>
      <c r="AA1582" s="218"/>
      <c r="AB1582" s="209"/>
      <c r="AC1582" s="26"/>
      <c r="AD1582" s="139" t="e">
        <f>VLOOKUP(A1579,'Payroll master 总表'!B:AY,33,FALSE)</f>
        <v>#REF!</v>
      </c>
      <c r="AE1582" s="23" t="s">
        <v>82</v>
      </c>
      <c r="AF1582" s="103"/>
      <c r="AG1582" s="33"/>
    </row>
    <row r="1583" spans="1:64" ht="18" customHeight="1">
      <c r="B1583" s="54" t="s">
        <v>196</v>
      </c>
      <c r="C1583" s="28"/>
      <c r="D1583" s="28"/>
      <c r="E1583" s="28"/>
      <c r="F1583" s="28"/>
      <c r="G1583" s="206"/>
      <c r="H1583" s="206"/>
      <c r="I1583" s="206"/>
      <c r="J1583" s="206"/>
      <c r="K1583" s="280"/>
      <c r="L1583" s="282" t="e">
        <f>VLOOKUP(A1579,'Payroll master 总表'!B:AY,18,FALSE)</f>
        <v>#REF!</v>
      </c>
      <c r="M1583" s="206"/>
      <c r="N1583" s="208"/>
      <c r="O1583" s="283"/>
      <c r="P1583" s="273"/>
      <c r="Q1583" s="223"/>
      <c r="R1583" s="987" t="e">
        <f>U1580/26*L1583</f>
        <v>#REF!</v>
      </c>
      <c r="S1583" s="987"/>
      <c r="T1583" s="284" t="s">
        <v>82</v>
      </c>
      <c r="U1583" s="223"/>
      <c r="V1583" s="223"/>
      <c r="W1583" s="285"/>
      <c r="X1583" s="278" t="s">
        <v>186</v>
      </c>
      <c r="Y1583" s="218"/>
      <c r="Z1583" s="218"/>
      <c r="AA1583" s="218"/>
      <c r="AB1583" s="209"/>
      <c r="AC1583" s="26"/>
      <c r="AD1583" s="139" t="e">
        <f>VLOOKUP(A1579,'Payroll master 总表'!B:AY,37,FALSE)+'Payroll master 总表'!AM71</f>
        <v>#REF!</v>
      </c>
      <c r="AE1583" s="23" t="s">
        <v>82</v>
      </c>
      <c r="AF1583" s="103"/>
      <c r="AG1583" s="33"/>
    </row>
    <row r="1584" spans="1:64" ht="18" customHeight="1">
      <c r="B1584" s="27" t="s">
        <v>528</v>
      </c>
      <c r="C1584" s="28"/>
      <c r="D1584" s="28"/>
      <c r="E1584" s="28"/>
      <c r="F1584" s="28"/>
      <c r="G1584" s="206"/>
      <c r="H1584" s="206"/>
      <c r="I1584" s="206"/>
      <c r="J1584" s="206"/>
      <c r="K1584" s="280"/>
      <c r="L1584" s="282" t="e">
        <f>VLOOKUP(A1579,'Payroll master 总表'!B:AY,21,FALSE)</f>
        <v>#REF!</v>
      </c>
      <c r="M1584" s="206"/>
      <c r="N1584" s="208"/>
      <c r="O1584" s="283"/>
      <c r="P1584" s="273"/>
      <c r="Q1584" s="223"/>
      <c r="R1584" s="987" t="e">
        <f>VLOOKUP(A1579,'Payroll master 总表'!B:AY,29,FALSE)</f>
        <v>#REF!</v>
      </c>
      <c r="S1584" s="987"/>
      <c r="T1584" s="284" t="s">
        <v>82</v>
      </c>
      <c r="U1584" s="223"/>
      <c r="V1584" s="223"/>
      <c r="W1584" s="285"/>
      <c r="X1584" s="278" t="s">
        <v>455</v>
      </c>
      <c r="Y1584" s="218"/>
      <c r="Z1584" s="218"/>
      <c r="AA1584" s="218"/>
      <c r="AB1584" s="209"/>
      <c r="AC1584" s="26"/>
      <c r="AD1584" s="139" t="e">
        <f>VLOOKUP(A1579,'Payroll master 总表'!B:AY,32,FALSE)</f>
        <v>#REF!</v>
      </c>
      <c r="AE1584" s="23" t="s">
        <v>82</v>
      </c>
      <c r="AF1584" s="103"/>
      <c r="AG1584" s="33"/>
    </row>
    <row r="1585" spans="2:64" ht="18" customHeight="1">
      <c r="B1585" s="58" t="s">
        <v>534</v>
      </c>
      <c r="C1585" s="28"/>
      <c r="D1585" s="28"/>
      <c r="E1585" s="28"/>
      <c r="F1585" s="28"/>
      <c r="G1585" s="206"/>
      <c r="H1585" s="206"/>
      <c r="I1585" s="206"/>
      <c r="J1585" s="206"/>
      <c r="K1585" s="280"/>
      <c r="L1585" s="282" t="e">
        <f>VLOOKUP(A1579,'Payroll master 总表'!B:AY,20,FALSE)</f>
        <v>#REF!</v>
      </c>
      <c r="M1585" s="206"/>
      <c r="N1585" s="208"/>
      <c r="O1585" s="283"/>
      <c r="P1585" s="273"/>
      <c r="Q1585" s="223"/>
      <c r="R1585" s="987" t="e">
        <f>VLOOKUP(A1579,'Payroll master 总表'!B:AY,27,FALSE)</f>
        <v>#REF!</v>
      </c>
      <c r="S1585" s="987"/>
      <c r="T1585" s="284" t="s">
        <v>82</v>
      </c>
      <c r="U1585" s="223"/>
      <c r="V1585" s="223"/>
      <c r="W1585" s="285"/>
      <c r="X1585" s="278" t="s">
        <v>189</v>
      </c>
      <c r="Y1585" s="218"/>
      <c r="Z1585" s="218"/>
      <c r="AA1585" s="218"/>
      <c r="AB1585" s="209"/>
      <c r="AC1585" s="26"/>
      <c r="AD1585" s="139" t="e">
        <f>VLOOKUP(A1579,'Payroll master 总表'!B:AY,31,FALSE)</f>
        <v>#REF!</v>
      </c>
      <c r="AE1585" s="23" t="s">
        <v>82</v>
      </c>
      <c r="AF1585" s="103"/>
      <c r="AG1585" s="33"/>
    </row>
    <row r="1586" spans="2:64" ht="18" customHeight="1">
      <c r="B1586" s="58" t="s">
        <v>195</v>
      </c>
      <c r="C1586" s="28"/>
      <c r="D1586" s="28"/>
      <c r="E1586" s="28"/>
      <c r="F1586" s="28"/>
      <c r="G1586" s="206"/>
      <c r="H1586" s="206"/>
      <c r="I1586" s="206"/>
      <c r="J1586" s="206"/>
      <c r="K1586" s="280"/>
      <c r="L1586" s="282" t="e">
        <f>VLOOKUP(A1579,'Payroll master 总表'!B:AY,17,FALSE)</f>
        <v>#REF!</v>
      </c>
      <c r="M1586" s="206"/>
      <c r="N1586" s="208"/>
      <c r="O1586" s="283"/>
      <c r="P1586" s="273"/>
      <c r="Q1586" s="223"/>
      <c r="R1586" s="987" t="e">
        <f>U1580/26*L1586</f>
        <v>#REF!</v>
      </c>
      <c r="S1586" s="987"/>
      <c r="T1586" s="284" t="s">
        <v>82</v>
      </c>
      <c r="U1586" s="223"/>
      <c r="V1586" s="223"/>
      <c r="W1586" s="285"/>
      <c r="X1586" s="278" t="s">
        <v>188</v>
      </c>
      <c r="Y1586" s="218"/>
      <c r="Z1586" s="218"/>
      <c r="AA1586" s="218"/>
      <c r="AB1586" s="209"/>
      <c r="AC1586" s="26"/>
      <c r="AD1586" s="139" t="e">
        <f>VLOOKUP(A1579,'Payroll master 总表'!B:AY,36,FALSE)</f>
        <v>#REF!</v>
      </c>
      <c r="AE1586" s="23" t="s">
        <v>82</v>
      </c>
      <c r="AF1586" s="103"/>
      <c r="AG1586" s="33"/>
    </row>
    <row r="1587" spans="2:64" ht="18" customHeight="1">
      <c r="B1587" s="27" t="s">
        <v>179</v>
      </c>
      <c r="C1587" s="28"/>
      <c r="D1587" s="28"/>
      <c r="E1587" s="28"/>
      <c r="F1587" s="28"/>
      <c r="G1587" s="218"/>
      <c r="H1587" s="218"/>
      <c r="I1587" s="218"/>
      <c r="J1587" s="206"/>
      <c r="K1587" s="280"/>
      <c r="L1587" s="286"/>
      <c r="M1587" s="206"/>
      <c r="N1587" s="208"/>
      <c r="O1587" s="283"/>
      <c r="P1587" s="273"/>
      <c r="Q1587" s="223"/>
      <c r="R1587" s="987" t="e">
        <f>SUM(R1583:S1586)</f>
        <v>#REF!</v>
      </c>
      <c r="S1587" s="987"/>
      <c r="T1587" s="284" t="s">
        <v>82</v>
      </c>
      <c r="U1587" s="223"/>
      <c r="V1587" s="223"/>
      <c r="W1587" s="285"/>
      <c r="X1587" s="278" t="s">
        <v>190</v>
      </c>
      <c r="Y1587" s="218"/>
      <c r="Z1587" s="218"/>
      <c r="AA1587" s="218"/>
      <c r="AB1587" s="209"/>
      <c r="AC1587" s="988" t="e">
        <f>R1587+R1589+R1590+R1591+AD1579+AD1580+AD1581+AD1582+AD1583+AD1584+AD1585+AD1586</f>
        <v>#REF!</v>
      </c>
      <c r="AD1587" s="989"/>
      <c r="AF1587" s="103"/>
      <c r="AG1587" s="33"/>
    </row>
    <row r="1588" spans="2:64" ht="18" customHeight="1">
      <c r="B1588" s="58" t="s">
        <v>197</v>
      </c>
      <c r="C1588" s="28"/>
      <c r="D1588" s="28"/>
      <c r="E1588" s="28"/>
      <c r="F1588" s="28"/>
      <c r="G1588" s="206"/>
      <c r="H1588" s="206"/>
      <c r="I1588" s="206"/>
      <c r="J1588" s="206"/>
      <c r="K1588" s="280"/>
      <c r="L1588" s="287" t="s">
        <v>77</v>
      </c>
      <c r="M1588" s="288"/>
      <c r="N1588" s="211"/>
      <c r="O1588" s="278" t="s">
        <v>199</v>
      </c>
      <c r="P1588" s="210"/>
      <c r="Q1588" s="210"/>
      <c r="R1588" s="210"/>
      <c r="S1588" s="210"/>
      <c r="T1588" s="210"/>
      <c r="U1588" s="210"/>
      <c r="V1588" s="210"/>
      <c r="W1588" s="289"/>
      <c r="X1588" s="278" t="s">
        <v>433</v>
      </c>
      <c r="Y1588" s="218"/>
      <c r="Z1588" s="230"/>
      <c r="AA1588" s="290"/>
      <c r="AB1588" s="228"/>
      <c r="AC1588" s="135" t="e">
        <f>VLOOKUP(A1579,'Payroll master 总表'!B:AY,45,FALSE)</f>
        <v>#REF!</v>
      </c>
      <c r="AE1588" s="61"/>
      <c r="AF1588" s="245"/>
      <c r="AG1588" s="33"/>
    </row>
    <row r="1589" spans="2:64" ht="18" customHeight="1">
      <c r="B1589" s="58" t="s">
        <v>180</v>
      </c>
      <c r="C1589" s="28"/>
      <c r="D1589" s="28"/>
      <c r="E1589" s="28"/>
      <c r="F1589" s="28"/>
      <c r="G1589" s="206"/>
      <c r="H1589" s="206"/>
      <c r="I1589" s="206"/>
      <c r="J1589" s="206"/>
      <c r="K1589" s="280"/>
      <c r="L1589" s="282" t="e">
        <f>VLOOKUP(A1579,'Payroll master 总表'!B:AY,19,FALSE)</f>
        <v>#REF!</v>
      </c>
      <c r="M1589" s="206"/>
      <c r="N1589" s="208"/>
      <c r="O1589" s="283"/>
      <c r="P1589" s="273"/>
      <c r="Q1589" s="224"/>
      <c r="R1589" s="990" t="e">
        <f>VLOOKUP(A1579,'Payroll master 总表'!B:AY,26,FALSE)</f>
        <v>#REF!</v>
      </c>
      <c r="S1589" s="990"/>
      <c r="T1589" s="224" t="s">
        <v>82</v>
      </c>
      <c r="U1589" s="224"/>
      <c r="V1589" s="224"/>
      <c r="W1589" s="228"/>
      <c r="X1589" s="278" t="s">
        <v>861</v>
      </c>
      <c r="Y1589" s="218"/>
      <c r="Z1589" s="230"/>
      <c r="AB1589" s="224"/>
      <c r="AD1589" s="57"/>
      <c r="AE1589" s="999" t="e">
        <f>VLOOKUP(A1579,'Payroll master 总表'!B:AY,42,FALSE)</f>
        <v>#REF!</v>
      </c>
      <c r="AF1589" s="1000"/>
      <c r="AG1589" s="33"/>
    </row>
    <row r="1590" spans="2:64" ht="18" customHeight="1">
      <c r="B1590" s="58" t="s">
        <v>181</v>
      </c>
      <c r="C1590" s="28"/>
      <c r="D1590" s="28"/>
      <c r="E1590" s="28"/>
      <c r="F1590" s="28"/>
      <c r="G1590" s="206"/>
      <c r="H1590" s="206"/>
      <c r="I1590" s="206"/>
      <c r="J1590" s="206"/>
      <c r="K1590" s="280"/>
      <c r="L1590" s="282" t="e">
        <f>VLOOKUP(A1579,'Payroll master 总表'!B:AY,22,FALSE)</f>
        <v>#REF!</v>
      </c>
      <c r="M1590" s="206"/>
      <c r="N1590" s="208"/>
      <c r="O1590" s="283"/>
      <c r="P1590" s="273"/>
      <c r="Q1590" s="224"/>
      <c r="R1590" s="990" t="e">
        <f>VLOOKUP(A1579,'Payroll master 总表'!B:AY,28,FALSE)</f>
        <v>#REF!</v>
      </c>
      <c r="S1590" s="990"/>
      <c r="T1590" s="224" t="s">
        <v>82</v>
      </c>
      <c r="U1590" s="224"/>
      <c r="V1590" s="224"/>
      <c r="W1590" s="228"/>
      <c r="X1590" s="291" t="s">
        <v>244</v>
      </c>
      <c r="Y1590" s="218"/>
      <c r="Z1590" s="218"/>
      <c r="AA1590" s="230"/>
      <c r="AB1590" s="229"/>
      <c r="AC1590" s="76"/>
      <c r="AD1590" s="57" t="e">
        <f>VLOOKUP(A1579,'Payroll master 总表'!B:AY,44,FALSE)</f>
        <v>#REF!</v>
      </c>
      <c r="AE1590" s="541"/>
      <c r="AF1590" s="542"/>
      <c r="AG1590" s="33"/>
    </row>
    <row r="1591" spans="2:64" ht="18" customHeight="1">
      <c r="B1591" s="59" t="s">
        <v>182</v>
      </c>
      <c r="C1591" s="56"/>
      <c r="D1591" s="56"/>
      <c r="E1591" s="56"/>
      <c r="F1591" s="56"/>
      <c r="G1591" s="219"/>
      <c r="H1591" s="219"/>
      <c r="I1591" s="219"/>
      <c r="J1591" s="219"/>
      <c r="K1591" s="292"/>
      <c r="L1591" s="293" t="e">
        <f>VLOOKUP(A1579,'Payroll master 总表'!B:AY,23,FALSE)</f>
        <v>#REF!</v>
      </c>
      <c r="M1591" s="219"/>
      <c r="N1591" s="212"/>
      <c r="O1591" s="294"/>
      <c r="P1591" s="295"/>
      <c r="Q1591" s="225"/>
      <c r="R1591" s="981" t="e">
        <f>VLOOKUP(A1579,'Payroll master 总表'!B:AY,30,FALSE)</f>
        <v>#REF!</v>
      </c>
      <c r="S1591" s="981"/>
      <c r="T1591" s="225" t="s">
        <v>82</v>
      </c>
      <c r="U1591" s="225"/>
      <c r="V1591" s="225"/>
      <c r="W1591" s="225"/>
      <c r="X1591" s="278" t="s">
        <v>194</v>
      </c>
      <c r="Y1591" s="218"/>
      <c r="Z1591" s="218"/>
      <c r="AA1591" s="218"/>
      <c r="AB1591" s="230"/>
      <c r="AC1591" s="26"/>
      <c r="AD1591" s="57" t="e">
        <f>AE1589+AD1590</f>
        <v>#REF!</v>
      </c>
      <c r="AE1591" s="49"/>
      <c r="AF1591" s="73"/>
      <c r="AG1591" s="33"/>
    </row>
    <row r="1592" spans="2:64" ht="18" customHeight="1">
      <c r="B1592" s="29"/>
      <c r="C1592" s="30"/>
      <c r="D1592" s="31"/>
      <c r="E1592" s="30"/>
      <c r="F1592" s="32"/>
      <c r="G1592" s="220"/>
      <c r="H1592" s="220"/>
      <c r="I1592" s="220"/>
      <c r="J1592" s="220"/>
      <c r="S1592" s="220"/>
      <c r="T1592" s="220"/>
      <c r="U1592" s="220"/>
      <c r="X1592" s="297" t="s">
        <v>191</v>
      </c>
      <c r="Y1592" s="218"/>
      <c r="Z1592" s="218"/>
      <c r="AA1592" s="218"/>
      <c r="AB1592" s="230"/>
      <c r="AC1592" s="982" t="e">
        <f>ROUND((AC1587-AD1591-AC1588),2)</f>
        <v>#REF!</v>
      </c>
      <c r="AD1592" s="983"/>
      <c r="AE1592" s="49"/>
      <c r="AF1592" s="73"/>
      <c r="AG1592" s="33"/>
    </row>
    <row r="1593" spans="2:64" ht="18" customHeight="1">
      <c r="B1593" s="35" t="s">
        <v>78</v>
      </c>
      <c r="C1593" s="36"/>
      <c r="D1593" s="36"/>
      <c r="E1593" s="36"/>
      <c r="F1593" s="36"/>
      <c r="G1593" s="221"/>
      <c r="H1593" s="221"/>
      <c r="I1593" s="220"/>
      <c r="J1593" s="220"/>
      <c r="S1593" s="220"/>
      <c r="T1593" s="220"/>
      <c r="U1593" s="220"/>
      <c r="X1593" s="298" t="s">
        <v>432</v>
      </c>
      <c r="Y1593" s="299"/>
      <c r="Z1593" s="280"/>
      <c r="AA1593" s="206"/>
      <c r="AB1593" s="231"/>
      <c r="AC1593" s="63" t="e">
        <f>INT(AC1592)</f>
        <v>#REF!</v>
      </c>
      <c r="AE1593" s="62"/>
      <c r="AF1593" s="80"/>
      <c r="AG1593" s="33"/>
    </row>
    <row r="1594" spans="2:64" ht="18" customHeight="1">
      <c r="B1594" s="37"/>
      <c r="C1594" s="38"/>
      <c r="D1594" s="39"/>
      <c r="E1594" s="38"/>
      <c r="F1594" s="38"/>
      <c r="G1594" s="202"/>
      <c r="H1594" s="202"/>
      <c r="I1594" s="220"/>
      <c r="J1594" s="220"/>
      <c r="S1594" s="220"/>
      <c r="T1594" s="220"/>
      <c r="U1594" s="220"/>
      <c r="X1594" s="300" t="s">
        <v>192</v>
      </c>
      <c r="Y1594" s="301"/>
      <c r="Z1594" s="302"/>
      <c r="AA1594" s="219"/>
      <c r="AB1594" s="232"/>
      <c r="AC1594" s="77" t="e">
        <f>ROUND((MOD(AC1592,1)*4000),-2)</f>
        <v>#REF!</v>
      </c>
      <c r="AD1594" s="45"/>
      <c r="AE1594" s="45"/>
      <c r="AF1594" s="81"/>
      <c r="AG1594" s="33"/>
    </row>
    <row r="1595" spans="2:64" ht="18" customHeight="1">
      <c r="B1595" s="29"/>
      <c r="C1595" s="30"/>
      <c r="D1595" s="31"/>
      <c r="E1595" s="30"/>
      <c r="F1595" s="30"/>
      <c r="G1595" s="220"/>
      <c r="H1595" s="220"/>
      <c r="I1595" s="220"/>
      <c r="J1595" s="220"/>
      <c r="S1595" s="220"/>
      <c r="T1595" s="220"/>
      <c r="U1595" s="220"/>
      <c r="Y1595" s="221"/>
      <c r="Z1595" s="303"/>
      <c r="AB1595" s="233"/>
      <c r="AD1595" s="82"/>
      <c r="AE1595" s="82"/>
      <c r="AF1595" s="84"/>
      <c r="AG1595" s="33"/>
    </row>
    <row r="1596" spans="2:64" ht="18" customHeight="1">
      <c r="B1596" s="40" t="s">
        <v>79</v>
      </c>
      <c r="C1596" s="41"/>
      <c r="D1596" s="41"/>
      <c r="E1596" s="41"/>
      <c r="AF1596" s="101"/>
      <c r="AG1596" s="33"/>
    </row>
    <row r="1597" spans="2:64" s="10" customFormat="1" ht="18" customHeight="1">
      <c r="B1597" s="237">
        <v>1</v>
      </c>
      <c r="C1597" s="236">
        <v>2</v>
      </c>
      <c r="D1597" s="236">
        <v>3</v>
      </c>
      <c r="E1597" s="236">
        <v>4</v>
      </c>
      <c r="F1597" s="670">
        <v>5</v>
      </c>
      <c r="G1597" s="669">
        <v>6</v>
      </c>
      <c r="H1597" s="237">
        <v>7</v>
      </c>
      <c r="I1597" s="237">
        <v>8</v>
      </c>
      <c r="J1597" s="670">
        <v>9</v>
      </c>
      <c r="K1597" s="236">
        <v>10</v>
      </c>
      <c r="L1597" s="236">
        <v>11</v>
      </c>
      <c r="M1597" s="670">
        <v>12</v>
      </c>
      <c r="N1597" s="669">
        <v>13</v>
      </c>
      <c r="O1597" s="236">
        <v>14</v>
      </c>
      <c r="P1597" s="237">
        <v>15</v>
      </c>
      <c r="Q1597" s="236">
        <v>16</v>
      </c>
      <c r="R1597" s="236">
        <v>17</v>
      </c>
      <c r="S1597" s="236">
        <v>18</v>
      </c>
      <c r="T1597" s="670">
        <v>19</v>
      </c>
      <c r="U1597" s="669">
        <v>20</v>
      </c>
      <c r="V1597" s="236">
        <v>21</v>
      </c>
      <c r="W1597" s="237">
        <v>22</v>
      </c>
      <c r="X1597" s="236">
        <v>23</v>
      </c>
      <c r="Y1597" s="237">
        <v>24</v>
      </c>
      <c r="Z1597" s="236">
        <v>25</v>
      </c>
      <c r="AA1597" s="670">
        <v>26</v>
      </c>
      <c r="AB1597" s="697">
        <v>27</v>
      </c>
      <c r="AC1597" s="670">
        <v>28</v>
      </c>
      <c r="AD1597" s="237">
        <v>29</v>
      </c>
      <c r="AE1597" s="236">
        <v>30</v>
      </c>
      <c r="AF1597" s="236">
        <v>31</v>
      </c>
      <c r="AG1597" s="11"/>
      <c r="AH1597" s="11"/>
      <c r="AI1597" s="11"/>
      <c r="AJ1597" s="11"/>
      <c r="AK1597" s="11"/>
      <c r="AL1597" s="11"/>
      <c r="AM1597" s="11"/>
      <c r="AN1597" s="11"/>
      <c r="AO1597" s="11"/>
      <c r="AP1597" s="11"/>
      <c r="AQ1597" s="11"/>
      <c r="AR1597" s="11"/>
      <c r="AS1597" s="11"/>
      <c r="AT1597" s="11"/>
      <c r="AU1597" s="11"/>
      <c r="AV1597" s="11"/>
      <c r="AW1597" s="11"/>
      <c r="AX1597" s="11"/>
      <c r="AY1597" s="11"/>
      <c r="AZ1597" s="11"/>
      <c r="BA1597" s="11"/>
      <c r="BB1597" s="11"/>
      <c r="BC1597" s="11"/>
      <c r="BD1597" s="11"/>
      <c r="BE1597" s="11"/>
      <c r="BF1597" s="11"/>
      <c r="BG1597" s="11"/>
      <c r="BH1597" s="11"/>
      <c r="BI1597" s="11"/>
      <c r="BJ1597" s="11"/>
      <c r="BK1597" s="11"/>
      <c r="BL1597" s="11"/>
    </row>
    <row r="1598" spans="2:64" ht="18" customHeight="1">
      <c r="B1598" s="48" t="e">
        <f>VLOOKUP(A1579,#REF!,276,FALSE)</f>
        <v>#REF!</v>
      </c>
      <c r="C1598" s="48" t="e">
        <f>VLOOKUP(A1579,#REF!,278,FALSE)</f>
        <v>#REF!</v>
      </c>
      <c r="D1598" s="48" t="e">
        <f>VLOOKUP(A1579,#REF!,280,FALSE)</f>
        <v>#REF!</v>
      </c>
      <c r="E1598" s="48" t="e">
        <f>VLOOKUP(A1579,#REF!,282,FALSE)</f>
        <v>#REF!</v>
      </c>
      <c r="F1598" s="48" t="e">
        <f>VLOOKUP(A1579,#REF!,284,FALSE)</f>
        <v>#REF!</v>
      </c>
      <c r="G1598" s="48" t="e">
        <f>VLOOKUP(A1579,#REF!,286,FALSE)</f>
        <v>#REF!</v>
      </c>
      <c r="H1598" s="48" t="e">
        <f>VLOOKUP(A1579,#REF!,288,FALSE)</f>
        <v>#REF!</v>
      </c>
      <c r="I1598" s="48" t="e">
        <f>VLOOKUP(A1579,#REF!,290,FALSE)</f>
        <v>#REF!</v>
      </c>
      <c r="J1598" s="48" t="e">
        <f>VLOOKUP(A1579,#REF!,292,FALSE)</f>
        <v>#REF!</v>
      </c>
      <c r="K1598" s="48" t="e">
        <f>VLOOKUP(A1579,#REF!,294,FALSE)</f>
        <v>#REF!</v>
      </c>
      <c r="L1598" s="48" t="e">
        <f>VLOOKUP(A1579,#REF!,296,FALSE)</f>
        <v>#REF!</v>
      </c>
      <c r="M1598" s="48" t="e">
        <f>VLOOKUP(A1579,#REF!,298,FALSE)</f>
        <v>#REF!</v>
      </c>
      <c r="N1598" s="48" t="e">
        <f>VLOOKUP(A1579,#REF!,300,FALSE)</f>
        <v>#REF!</v>
      </c>
      <c r="O1598" s="48" t="e">
        <f>VLOOKUP(A1579,#REF!,302,FALSE)</f>
        <v>#REF!</v>
      </c>
      <c r="P1598" s="48" t="e">
        <f>VLOOKUP(A1579,#REF!,304,FALSE)</f>
        <v>#REF!</v>
      </c>
      <c r="Q1598" s="48" t="e">
        <f>VLOOKUP(A1579,#REF!,306,FALSE)</f>
        <v>#REF!</v>
      </c>
      <c r="R1598" s="48" t="e">
        <f>VLOOKUP(A1579,#REF!,308,FALSE)</f>
        <v>#REF!</v>
      </c>
      <c r="S1598" s="48" t="e">
        <f>VLOOKUP(A1579,#REF!,310,FALSE)</f>
        <v>#REF!</v>
      </c>
      <c r="T1598" s="48" t="e">
        <f>VLOOKUP(A1579,#REF!,312,FALSE)</f>
        <v>#REF!</v>
      </c>
      <c r="U1598" s="48" t="e">
        <f>VLOOKUP(A1579,#REF!,314,FALSE)</f>
        <v>#REF!</v>
      </c>
      <c r="V1598" s="48" t="e">
        <f>VLOOKUP(A1579,#REF!,316,FALSE)</f>
        <v>#REF!</v>
      </c>
      <c r="W1598" s="48" t="e">
        <f>VLOOKUP(A1579,#REF!,318,FALSE)</f>
        <v>#REF!</v>
      </c>
      <c r="X1598" s="48" t="e">
        <f>VLOOKUP(A1579,#REF!,320,FALSE)</f>
        <v>#REF!</v>
      </c>
      <c r="Y1598" s="48" t="e">
        <f>VLOOKUP(A1579,#REF!,322,FALSE)</f>
        <v>#REF!</v>
      </c>
      <c r="Z1598" s="48" t="e">
        <f>VLOOKUP(A1579,#REF!,324,FALSE)</f>
        <v>#REF!</v>
      </c>
      <c r="AA1598" s="48" t="e">
        <f>VLOOKUP(A1579,#REF!,326,FALSE)</f>
        <v>#REF!</v>
      </c>
      <c r="AB1598" s="48" t="e">
        <f>VLOOKUP(A1579,#REF!,328,FALSE)</f>
        <v>#REF!</v>
      </c>
      <c r="AC1598" s="48" t="e">
        <f>VLOOKUP(A1579,#REF!,330,FALSE)</f>
        <v>#REF!</v>
      </c>
      <c r="AD1598" s="48" t="e">
        <f>VLOOKUP(A1579,#REF!,332,FALSE)</f>
        <v>#REF!</v>
      </c>
      <c r="AE1598" s="48" t="e">
        <f>VLOOKUP(A1579,#REF!,334,FALSE)</f>
        <v>#REF!</v>
      </c>
      <c r="AF1598" s="48" t="e">
        <f>VLOOKUP(A1579,#REF!,336,FALSE)</f>
        <v>#REF!</v>
      </c>
      <c r="AG1598" s="33"/>
    </row>
    <row r="1599" spans="2:64" s="113" customFormat="1" ht="18" customHeight="1">
      <c r="B1599" s="48" t="e">
        <f>VLOOKUP(A1579,#REF!,53,FALSE)</f>
        <v>#REF!</v>
      </c>
      <c r="C1599" s="48" t="e">
        <f>VLOOKUP(A1579,#REF!,54,FALSE)</f>
        <v>#REF!</v>
      </c>
      <c r="D1599" s="48" t="e">
        <f>VLOOKUP(A1579,#REF!,55,FALSE)</f>
        <v>#REF!</v>
      </c>
      <c r="E1599" s="48" t="e">
        <f>VLOOKUP(A1579,#REF!,56,FALSE)</f>
        <v>#REF!</v>
      </c>
      <c r="F1599" s="48" t="e">
        <f>VLOOKUP(A1579,#REF!,57,FALSE)</f>
        <v>#REF!</v>
      </c>
      <c r="G1599" s="48" t="e">
        <f>VLOOKUP(A1579,#REF!,58,FALSE)</f>
        <v>#REF!</v>
      </c>
      <c r="H1599" s="48" t="e">
        <f>VLOOKUP(A1579,#REF!,59,FALSE)</f>
        <v>#REF!</v>
      </c>
      <c r="I1599" s="48" t="e">
        <f>VLOOKUP(A1579,#REF!,60,FALSE)</f>
        <v>#REF!</v>
      </c>
      <c r="J1599" s="48" t="e">
        <f>VLOOKUP(A1579,#REF!,61,FALSE)</f>
        <v>#REF!</v>
      </c>
      <c r="K1599" s="48" t="e">
        <f>VLOOKUP(A1579,#REF!,62,FALSE)</f>
        <v>#REF!</v>
      </c>
      <c r="L1599" s="48" t="e">
        <f>VLOOKUP(A1579,#REF!,63,FALSE)</f>
        <v>#REF!</v>
      </c>
      <c r="M1599" s="48" t="e">
        <f>VLOOKUP(A1579,#REF!,64,FALSE)</f>
        <v>#REF!</v>
      </c>
      <c r="N1599" s="48" t="e">
        <f>VLOOKUP(A1579,#REF!,65,FALSE)</f>
        <v>#REF!</v>
      </c>
      <c r="O1599" s="48" t="e">
        <f>VLOOKUP(A1579,#REF!,66,FALSE)</f>
        <v>#REF!</v>
      </c>
      <c r="P1599" s="48" t="e">
        <f>VLOOKUP(A1579,#REF!,67,FALSE)</f>
        <v>#REF!</v>
      </c>
      <c r="Q1599" s="48" t="e">
        <f>VLOOKUP(A1579,#REF!,68,FALSE)</f>
        <v>#REF!</v>
      </c>
      <c r="R1599" s="48" t="e">
        <f>VLOOKUP(A1579,#REF!,69,FALSE)</f>
        <v>#REF!</v>
      </c>
      <c r="S1599" s="48" t="e">
        <f>VLOOKUP(A1579,#REF!,70,FALSE)</f>
        <v>#REF!</v>
      </c>
      <c r="T1599" s="48" t="e">
        <f>VLOOKUP(A1579,#REF!,71,FALSE)</f>
        <v>#REF!</v>
      </c>
      <c r="U1599" s="48" t="e">
        <f>VLOOKUP(A1579,#REF!,72,FALSE)</f>
        <v>#REF!</v>
      </c>
      <c r="V1599" s="48" t="e">
        <f>VLOOKUP(A1579,#REF!,73,FALSE)</f>
        <v>#REF!</v>
      </c>
      <c r="W1599" s="48" t="e">
        <f>VLOOKUP(A1579,#REF!,74,FALSE)</f>
        <v>#REF!</v>
      </c>
      <c r="X1599" s="48" t="e">
        <f>VLOOKUP(A1579,#REF!,75,FALSE)</f>
        <v>#REF!</v>
      </c>
      <c r="Y1599" s="48" t="e">
        <f>VLOOKUP(A1579,#REF!,76,FALSE)</f>
        <v>#REF!</v>
      </c>
      <c r="Z1599" s="48" t="e">
        <f>VLOOKUP(A1579,#REF!,77,FALSE)</f>
        <v>#REF!</v>
      </c>
      <c r="AA1599" s="48" t="e">
        <f>VLOOKUP(A1579,#REF!,78,FALSE)</f>
        <v>#REF!</v>
      </c>
      <c r="AB1599" s="48" t="e">
        <f>VLOOKUP(A1579,#REF!,79,FALSE)</f>
        <v>#REF!</v>
      </c>
      <c r="AC1599" s="48" t="e">
        <f>VLOOKUP(A1579,#REF!,80,FALSE)</f>
        <v>#REF!</v>
      </c>
      <c r="AD1599" s="48" t="e">
        <f>VLOOKUP(A1579,#REF!,81,FALSE)</f>
        <v>#REF!</v>
      </c>
      <c r="AE1599" s="48" t="e">
        <f>VLOOKUP(A1579,#REF!,82,FALSE)</f>
        <v>#REF!</v>
      </c>
      <c r="AF1599" s="48" t="e">
        <f>VLOOKUP(A1579,#REF!,83,FALSE)</f>
        <v>#REF!</v>
      </c>
      <c r="AG1599" s="114"/>
      <c r="AH1599" s="114"/>
      <c r="AI1599" s="114"/>
      <c r="AJ1599" s="114"/>
      <c r="AK1599" s="114"/>
      <c r="AL1599" s="114"/>
      <c r="AM1599" s="114"/>
      <c r="AN1599" s="114"/>
      <c r="AO1599" s="114"/>
      <c r="AP1599" s="114"/>
      <c r="AQ1599" s="114"/>
      <c r="AR1599" s="114"/>
      <c r="AS1599" s="114"/>
      <c r="AT1599" s="114"/>
      <c r="AU1599" s="114"/>
      <c r="AV1599" s="114"/>
      <c r="AW1599" s="114"/>
      <c r="AX1599" s="114"/>
      <c r="AY1599" s="114"/>
      <c r="AZ1599" s="114"/>
      <c r="BA1599" s="114"/>
      <c r="BB1599" s="114"/>
      <c r="BC1599" s="114"/>
      <c r="BD1599" s="114"/>
      <c r="BE1599" s="114"/>
      <c r="BF1599" s="114"/>
      <c r="BG1599" s="114"/>
      <c r="BH1599" s="114"/>
      <c r="BI1599" s="114"/>
      <c r="BJ1599" s="114"/>
      <c r="BK1599" s="114"/>
      <c r="BL1599" s="114"/>
    </row>
    <row r="1600" spans="2:64" ht="18" customHeight="1">
      <c r="B1600" s="48" t="e">
        <f>VLOOKUP(A1579,#REF!,277,FALSE)</f>
        <v>#REF!</v>
      </c>
      <c r="C1600" s="48" t="e">
        <f>VLOOKUP(A1579,#REF!,279,FALSE)</f>
        <v>#REF!</v>
      </c>
      <c r="D1600" s="48" t="e">
        <f>VLOOKUP(A1579,#REF!,281,FALSE)</f>
        <v>#REF!</v>
      </c>
      <c r="E1600" s="48" t="e">
        <f>VLOOKUP(A1579,#REF!,283,FALSE)</f>
        <v>#REF!</v>
      </c>
      <c r="F1600" s="48" t="e">
        <f>VLOOKUP(A1579,#REF!,285,FALSE)</f>
        <v>#REF!</v>
      </c>
      <c r="G1600" s="48" t="e">
        <f>VLOOKUP(A1579,#REF!,287,FALSE)</f>
        <v>#REF!</v>
      </c>
      <c r="H1600" s="48" t="e">
        <f>VLOOKUP(A1579,#REF!,289,FALSE)</f>
        <v>#REF!</v>
      </c>
      <c r="I1600" s="48" t="e">
        <f>VLOOKUP(A1579,#REF!,291,FALSE)</f>
        <v>#REF!</v>
      </c>
      <c r="J1600" s="48" t="e">
        <f>VLOOKUP(A1579,#REF!,293,FALSE)</f>
        <v>#REF!</v>
      </c>
      <c r="K1600" s="48" t="e">
        <f>VLOOKUP(A1579,#REF!,295,FALSE)</f>
        <v>#REF!</v>
      </c>
      <c r="L1600" s="48" t="e">
        <f>VLOOKUP(A1579,#REF!,297,FALSE)</f>
        <v>#REF!</v>
      </c>
      <c r="M1600" s="48" t="e">
        <f>VLOOKUP(A1579,#REF!,299,FALSE)</f>
        <v>#REF!</v>
      </c>
      <c r="N1600" s="48" t="e">
        <f>VLOOKUP(A1579,#REF!,301,FALSE)</f>
        <v>#REF!</v>
      </c>
      <c r="O1600" s="48" t="e">
        <f>VLOOKUP(A1579,#REF!,303,FALSE)</f>
        <v>#REF!</v>
      </c>
      <c r="P1600" s="48" t="e">
        <f>VLOOKUP(A1579,#REF!,305,FALSE)</f>
        <v>#REF!</v>
      </c>
      <c r="Q1600" s="48" t="e">
        <f>VLOOKUP(A1579,#REF!,307,FALSE)</f>
        <v>#REF!</v>
      </c>
      <c r="R1600" s="48" t="e">
        <f>VLOOKUP(A1579,#REF!,309,FALSE)</f>
        <v>#REF!</v>
      </c>
      <c r="S1600" s="48" t="e">
        <f>VLOOKUP(A1579,#REF!,311,FALSE)</f>
        <v>#REF!</v>
      </c>
      <c r="T1600" s="48" t="e">
        <f>VLOOKUP(A1579,#REF!,313,FALSE)</f>
        <v>#REF!</v>
      </c>
      <c r="U1600" s="48" t="e">
        <f>VLOOKUP(A1579,#REF!,315,FALSE)</f>
        <v>#REF!</v>
      </c>
      <c r="V1600" s="48" t="e">
        <f>VLOOKUP(A1579,#REF!,317,FALSE)</f>
        <v>#REF!</v>
      </c>
      <c r="W1600" s="48" t="e">
        <f>VLOOKUP(A1579,#REF!,319,FALSE)</f>
        <v>#REF!</v>
      </c>
      <c r="X1600" s="48" t="e">
        <f>VLOOKUP(A1579,#REF!,321,FALSE)</f>
        <v>#REF!</v>
      </c>
      <c r="Y1600" s="48" t="e">
        <f>VLOOKUP(A1579,#REF!,323,FALSE)</f>
        <v>#REF!</v>
      </c>
      <c r="Z1600" s="48" t="e">
        <f>VLOOKUP(A1579,#REF!,325,FALSE)</f>
        <v>#REF!</v>
      </c>
      <c r="AA1600" s="48" t="e">
        <f>VLOOKUP(A1579,#REF!,327,FALSE)</f>
        <v>#REF!</v>
      </c>
      <c r="AB1600" s="48" t="e">
        <f>VLOOKUP(A1579,#REF!,329,FALSE)</f>
        <v>#REF!</v>
      </c>
      <c r="AC1600" s="48" t="e">
        <f>VLOOKUP(A1579,#REF!,331,FALSE)</f>
        <v>#REF!</v>
      </c>
      <c r="AD1600" s="48" t="e">
        <f>VLOOKUP(A1579,#REF!,333,FALSE)</f>
        <v>#REF!</v>
      </c>
      <c r="AE1600" s="48" t="e">
        <f>VLOOKUP(A1579,#REF!,335,FALSE)</f>
        <v>#REF!</v>
      </c>
      <c r="AF1600" s="48" t="e">
        <f>VLOOKUP(A1579,#REF!,337,FALSE)</f>
        <v>#REF!</v>
      </c>
      <c r="AG1600" s="33"/>
    </row>
    <row r="1601" spans="1:64" s="140" customFormat="1" ht="18" customHeight="1">
      <c r="B1601" s="239"/>
      <c r="C1601" s="239"/>
      <c r="D1601" s="239"/>
      <c r="E1601" s="239"/>
      <c r="F1601" s="239"/>
      <c r="G1601" s="240"/>
      <c r="H1601" s="240"/>
      <c r="I1601" s="240"/>
      <c r="J1601" s="240"/>
      <c r="K1601" s="240"/>
      <c r="L1601" s="240"/>
      <c r="M1601" s="240"/>
      <c r="N1601" s="240"/>
      <c r="O1601" s="240"/>
      <c r="P1601" s="240"/>
      <c r="Q1601" s="240"/>
      <c r="R1601" s="240"/>
      <c r="S1601" s="240"/>
      <c r="T1601" s="240"/>
      <c r="U1601" s="240"/>
      <c r="V1601" s="240"/>
      <c r="W1601" s="240"/>
      <c r="X1601" s="240"/>
      <c r="Y1601" s="240"/>
      <c r="Z1601" s="240"/>
      <c r="AA1601" s="240"/>
      <c r="AB1601" s="240"/>
      <c r="AC1601" s="239"/>
      <c r="AD1601" s="239"/>
      <c r="AE1601" s="239"/>
      <c r="AF1601" s="239"/>
      <c r="AG1601" s="33"/>
      <c r="AH1601" s="33"/>
      <c r="AI1601" s="33"/>
      <c r="AJ1601" s="33"/>
      <c r="AK1601" s="33"/>
      <c r="AL1601" s="33"/>
      <c r="AM1601" s="33"/>
      <c r="AN1601" s="33"/>
      <c r="AO1601" s="33"/>
      <c r="AP1601" s="33"/>
      <c r="AQ1601" s="33"/>
      <c r="AR1601" s="33"/>
      <c r="AS1601" s="33"/>
      <c r="AT1601" s="33"/>
      <c r="AU1601" s="33"/>
      <c r="AV1601" s="33"/>
      <c r="AW1601" s="33"/>
      <c r="AX1601" s="33"/>
      <c r="AY1601" s="33"/>
      <c r="AZ1601" s="33"/>
      <c r="BA1601" s="33"/>
      <c r="BB1601" s="33"/>
      <c r="BC1601" s="33"/>
      <c r="BD1601" s="33"/>
      <c r="BE1601" s="33"/>
      <c r="BF1601" s="33"/>
      <c r="BG1601" s="33"/>
      <c r="BH1601" s="33"/>
      <c r="BI1601" s="33"/>
      <c r="BJ1601" s="33"/>
      <c r="BK1601" s="33"/>
      <c r="BL1601" s="33"/>
    </row>
    <row r="1602" spans="1:64" ht="18" customHeight="1">
      <c r="B1602" s="880" t="s">
        <v>826</v>
      </c>
      <c r="C1602" s="880"/>
      <c r="D1602" s="880"/>
      <c r="E1602" s="880"/>
      <c r="F1602" s="880"/>
      <c r="G1602" s="880"/>
      <c r="H1602" s="880"/>
      <c r="I1602" s="880"/>
      <c r="J1602" s="880"/>
      <c r="K1602" s="880"/>
      <c r="L1602" s="880"/>
      <c r="M1602" s="880"/>
      <c r="N1602" s="880"/>
      <c r="O1602" s="880"/>
      <c r="P1602" s="880"/>
      <c r="Q1602" s="880"/>
      <c r="R1602" s="880"/>
      <c r="S1602" s="880"/>
      <c r="T1602" s="880"/>
      <c r="U1602" s="880"/>
      <c r="V1602" s="880"/>
      <c r="W1602" s="880"/>
      <c r="X1602" s="880"/>
      <c r="Y1602" s="880"/>
      <c r="Z1602" s="880"/>
      <c r="AA1602" s="880"/>
      <c r="AB1602" s="880"/>
      <c r="AC1602" s="880"/>
      <c r="AD1602" s="880"/>
      <c r="AE1602" s="880"/>
      <c r="AF1602" s="880"/>
      <c r="AG1602" s="33"/>
    </row>
    <row r="1603" spans="1:64" ht="18" customHeight="1">
      <c r="B1603" s="15" t="s">
        <v>80</v>
      </c>
      <c r="C1603" s="16"/>
      <c r="D1603" s="16"/>
      <c r="E1603" s="16"/>
      <c r="F1603" s="16"/>
      <c r="G1603" s="216"/>
      <c r="H1603" s="201"/>
      <c r="I1603" s="201"/>
      <c r="J1603" s="201"/>
      <c r="K1603" s="202"/>
      <c r="L1603" s="201"/>
      <c r="M1603" s="201"/>
      <c r="N1603" s="201"/>
      <c r="O1603" s="270"/>
      <c r="P1603" s="270"/>
      <c r="Q1603" s="201"/>
      <c r="R1603" s="201"/>
      <c r="S1603" s="201"/>
      <c r="T1603" s="201"/>
      <c r="U1603" s="201"/>
      <c r="V1603" s="201"/>
      <c r="W1603" s="270"/>
      <c r="X1603" s="984" t="str">
        <f>X1578</f>
        <v>វិច្ឆិកា ឆ្នាំ ២០២៣</v>
      </c>
      <c r="Y1603" s="985"/>
      <c r="Z1603" s="985"/>
      <c r="AA1603" s="985"/>
      <c r="AB1603" s="985"/>
      <c r="AC1603" s="985"/>
      <c r="AD1603" s="985"/>
      <c r="AE1603" s="985"/>
      <c r="AF1603" s="986"/>
      <c r="AG1603" s="33"/>
    </row>
    <row r="1604" spans="1:64" ht="18" customHeight="1">
      <c r="A1604" s="140" t="e">
        <f>#REF!</f>
        <v>#REF!</v>
      </c>
      <c r="B1604" s="20" t="s">
        <v>176</v>
      </c>
      <c r="C1604" s="3"/>
      <c r="D1604" s="3"/>
      <c r="E1604" s="3"/>
      <c r="F1604" s="3"/>
      <c r="G1604" s="217"/>
      <c r="H1604" s="271"/>
      <c r="I1604" s="217"/>
      <c r="J1604" s="271"/>
      <c r="K1604" s="991" t="e">
        <f>VLOOKUP(A1604,'Payroll master 总表'!B:AY,3,FALSE)</f>
        <v>#REF!</v>
      </c>
      <c r="L1604" s="992"/>
      <c r="M1604" s="992"/>
      <c r="N1604" s="993"/>
      <c r="O1604" s="272" t="s">
        <v>183</v>
      </c>
      <c r="P1604" s="273"/>
      <c r="Q1604" s="203"/>
      <c r="R1604" s="203"/>
      <c r="S1604" s="203"/>
      <c r="T1604" s="994" t="e">
        <f>#REF!</f>
        <v>#REF!</v>
      </c>
      <c r="U1604" s="994"/>
      <c r="V1604" s="217"/>
      <c r="W1604" s="274"/>
      <c r="X1604" s="275" t="s">
        <v>279</v>
      </c>
      <c r="Y1604" s="203"/>
      <c r="Z1604" s="203"/>
      <c r="AA1604" s="203"/>
      <c r="AB1604" s="227"/>
      <c r="AC1604" s="75"/>
      <c r="AD1604" s="139" t="e">
        <f>VLOOKUP(A1604,'Payroll master 总表'!B:AY,39,FALSE)</f>
        <v>#REF!</v>
      </c>
      <c r="AE1604" s="23" t="s">
        <v>82</v>
      </c>
      <c r="AF1604" s="244"/>
      <c r="AG1604" s="33"/>
    </row>
    <row r="1605" spans="1:64" ht="18" customHeight="1">
      <c r="B1605" s="55" t="s">
        <v>177</v>
      </c>
      <c r="C1605" s="28"/>
      <c r="D1605" s="28"/>
      <c r="E1605" s="28"/>
      <c r="F1605" s="21"/>
      <c r="G1605" s="206"/>
      <c r="H1605" s="206"/>
      <c r="I1605" s="206"/>
      <c r="J1605" s="206"/>
      <c r="K1605" s="995" t="e">
        <f>VLOOKUP(A1604,'Payroll master 总表'!B:AY,1,FALSE)</f>
        <v>#REF!</v>
      </c>
      <c r="L1605" s="996"/>
      <c r="M1605" s="206"/>
      <c r="N1605" s="208"/>
      <c r="O1605" s="276" t="s">
        <v>184</v>
      </c>
      <c r="P1605" s="273"/>
      <c r="Q1605" s="218"/>
      <c r="R1605" s="218"/>
      <c r="S1605" s="218"/>
      <c r="U1605" s="222" t="e">
        <f>VLOOKUP(A1604,'Payroll master 总表'!B:AY,15,FALSE)</f>
        <v>#REF!</v>
      </c>
      <c r="V1605" s="222"/>
      <c r="W1605" s="208"/>
      <c r="X1605" s="278" t="s">
        <v>187</v>
      </c>
      <c r="Y1605" s="218"/>
      <c r="Z1605" s="218"/>
      <c r="AA1605" s="218"/>
      <c r="AB1605" s="209"/>
      <c r="AC1605" s="26"/>
      <c r="AD1605" s="139" t="e">
        <f>VLOOKUP(A1604,'Payroll master 总表'!B:AY,35,FALSE)</f>
        <v>#REF!</v>
      </c>
      <c r="AE1605" s="23" t="s">
        <v>82</v>
      </c>
      <c r="AF1605" s="103"/>
      <c r="AG1605" s="33"/>
    </row>
    <row r="1606" spans="1:64" ht="18" customHeight="1">
      <c r="B1606" s="24" t="s">
        <v>178</v>
      </c>
      <c r="C1606" s="22"/>
      <c r="D1606" s="25"/>
      <c r="E1606" s="21"/>
      <c r="F1606" s="21"/>
      <c r="G1606" s="206"/>
      <c r="H1606" s="206"/>
      <c r="I1606" s="206"/>
      <c r="J1606" s="206"/>
      <c r="K1606" s="995" t="e">
        <f>VLOOKUP(A1604,'Payroll master 总表'!B:AY,5,FALSE)</f>
        <v>#REF!</v>
      </c>
      <c r="L1606" s="996"/>
      <c r="M1606" s="206"/>
      <c r="N1606" s="208"/>
      <c r="O1606" s="205" t="s">
        <v>198</v>
      </c>
      <c r="P1606" s="273"/>
      <c r="Q1606" s="218"/>
      <c r="R1606" s="218"/>
      <c r="S1606" s="218"/>
      <c r="T1606" s="206"/>
      <c r="U1606" s="1005" t="e">
        <f>VLOOKUP(A1604,'Payroll master 总表'!B:AY,8,FALSE)</f>
        <v>#REF!</v>
      </c>
      <c r="V1606" s="1005"/>
      <c r="W1606" s="1006"/>
      <c r="X1606" s="278" t="s">
        <v>185</v>
      </c>
      <c r="Y1606" s="218"/>
      <c r="Z1606" s="218"/>
      <c r="AA1606" s="218"/>
      <c r="AB1606" s="209"/>
      <c r="AC1606" s="26"/>
      <c r="AD1606" s="139" t="e">
        <f>VLOOKUP(A1604,'Payroll master 总表'!B:AY,34,FALSE)</f>
        <v>#REF!</v>
      </c>
      <c r="AE1606" s="23" t="s">
        <v>82</v>
      </c>
      <c r="AF1606" s="103"/>
      <c r="AG1606" s="33"/>
    </row>
    <row r="1607" spans="1:64" ht="18" customHeight="1">
      <c r="B1607" s="58"/>
      <c r="C1607" s="28"/>
      <c r="D1607" s="28"/>
      <c r="E1607" s="28"/>
      <c r="F1607" s="28"/>
      <c r="G1607" s="206"/>
      <c r="H1607" s="206"/>
      <c r="I1607" s="206"/>
      <c r="J1607" s="206"/>
      <c r="K1607" s="280"/>
      <c r="L1607" s="281" t="s">
        <v>76</v>
      </c>
      <c r="M1607" s="206"/>
      <c r="N1607" s="208"/>
      <c r="O1607" s="278" t="s">
        <v>199</v>
      </c>
      <c r="P1607" s="273"/>
      <c r="Q1607" s="218"/>
      <c r="R1607" s="218"/>
      <c r="S1607" s="218"/>
      <c r="T1607" s="218"/>
      <c r="U1607" s="218"/>
      <c r="V1607" s="218"/>
      <c r="W1607" s="230"/>
      <c r="X1607" s="278" t="s">
        <v>753</v>
      </c>
      <c r="Y1607" s="218"/>
      <c r="Z1607" s="218"/>
      <c r="AA1607" s="218"/>
      <c r="AB1607" s="209"/>
      <c r="AC1607" s="26"/>
      <c r="AD1607" s="139" t="e">
        <f>VLOOKUP(A1604,'Payroll master 总表'!B:AY,33,FALSE)</f>
        <v>#REF!</v>
      </c>
      <c r="AE1607" s="23" t="s">
        <v>82</v>
      </c>
      <c r="AF1607" s="103"/>
      <c r="AG1607" s="33"/>
    </row>
    <row r="1608" spans="1:64" ht="18" customHeight="1">
      <c r="B1608" s="54" t="s">
        <v>196</v>
      </c>
      <c r="C1608" s="28"/>
      <c r="D1608" s="28"/>
      <c r="E1608" s="28"/>
      <c r="F1608" s="28"/>
      <c r="G1608" s="206"/>
      <c r="H1608" s="206"/>
      <c r="I1608" s="206"/>
      <c r="J1608" s="206"/>
      <c r="K1608" s="280"/>
      <c r="L1608" s="282" t="e">
        <f>VLOOKUP(A1604,'Payroll master 总表'!B:AY,18,FALSE)</f>
        <v>#REF!</v>
      </c>
      <c r="M1608" s="206"/>
      <c r="N1608" s="208"/>
      <c r="O1608" s="283"/>
      <c r="P1608" s="273"/>
      <c r="Q1608" s="223"/>
      <c r="R1608" s="987" t="e">
        <f>U1605/26*L1608</f>
        <v>#REF!</v>
      </c>
      <c r="S1608" s="987"/>
      <c r="T1608" s="284" t="s">
        <v>82</v>
      </c>
      <c r="U1608" s="223"/>
      <c r="V1608" s="223"/>
      <c r="W1608" s="285"/>
      <c r="X1608" s="278" t="s">
        <v>186</v>
      </c>
      <c r="Y1608" s="218"/>
      <c r="Z1608" s="218"/>
      <c r="AA1608" s="218"/>
      <c r="AB1608" s="209"/>
      <c r="AC1608" s="26"/>
      <c r="AD1608" s="139" t="e">
        <f>VLOOKUP(A1604,'Payroll master 总表'!B:AY,37,FALSE)+'Payroll master 总表'!AM72</f>
        <v>#REF!</v>
      </c>
      <c r="AE1608" s="23" t="s">
        <v>82</v>
      </c>
      <c r="AF1608" s="103"/>
      <c r="AG1608" s="33"/>
    </row>
    <row r="1609" spans="1:64" ht="18" customHeight="1">
      <c r="B1609" s="27" t="s">
        <v>528</v>
      </c>
      <c r="C1609" s="28"/>
      <c r="D1609" s="28"/>
      <c r="E1609" s="28"/>
      <c r="F1609" s="28"/>
      <c r="G1609" s="206"/>
      <c r="H1609" s="206"/>
      <c r="I1609" s="206"/>
      <c r="J1609" s="206"/>
      <c r="K1609" s="280"/>
      <c r="L1609" s="282" t="e">
        <f>VLOOKUP(A1604,'Payroll master 总表'!B:AY,21,FALSE)</f>
        <v>#REF!</v>
      </c>
      <c r="M1609" s="206"/>
      <c r="N1609" s="208"/>
      <c r="O1609" s="283"/>
      <c r="P1609" s="273"/>
      <c r="Q1609" s="223"/>
      <c r="R1609" s="987" t="e">
        <f>VLOOKUP(A1604,'Payroll master 总表'!B:AY,29,FALSE)</f>
        <v>#REF!</v>
      </c>
      <c r="S1609" s="987"/>
      <c r="T1609" s="284" t="s">
        <v>82</v>
      </c>
      <c r="U1609" s="223"/>
      <c r="V1609" s="223"/>
      <c r="W1609" s="285"/>
      <c r="X1609" s="278" t="s">
        <v>455</v>
      </c>
      <c r="Y1609" s="218"/>
      <c r="Z1609" s="218"/>
      <c r="AA1609" s="218"/>
      <c r="AB1609" s="209"/>
      <c r="AC1609" s="26"/>
      <c r="AD1609" s="139" t="e">
        <f>VLOOKUP(A1604,'Payroll master 总表'!B:AY,32,FALSE)</f>
        <v>#REF!</v>
      </c>
      <c r="AE1609" s="23" t="s">
        <v>82</v>
      </c>
      <c r="AF1609" s="103"/>
      <c r="AG1609" s="33"/>
    </row>
    <row r="1610" spans="1:64" ht="18" customHeight="1">
      <c r="B1610" s="58" t="s">
        <v>534</v>
      </c>
      <c r="C1610" s="28"/>
      <c r="D1610" s="28"/>
      <c r="E1610" s="28"/>
      <c r="F1610" s="28"/>
      <c r="G1610" s="206"/>
      <c r="H1610" s="206"/>
      <c r="I1610" s="206"/>
      <c r="J1610" s="206"/>
      <c r="K1610" s="280"/>
      <c r="L1610" s="282" t="e">
        <f>VLOOKUP(A1604,'Payroll master 总表'!B:AY,20,FALSE)</f>
        <v>#REF!</v>
      </c>
      <c r="M1610" s="206"/>
      <c r="N1610" s="208"/>
      <c r="O1610" s="283"/>
      <c r="P1610" s="273"/>
      <c r="Q1610" s="223"/>
      <c r="R1610" s="987" t="e">
        <f>VLOOKUP(A1604,'Payroll master 总表'!B:AY,27,FALSE)</f>
        <v>#REF!</v>
      </c>
      <c r="S1610" s="987"/>
      <c r="T1610" s="284" t="s">
        <v>82</v>
      </c>
      <c r="U1610" s="223"/>
      <c r="V1610" s="223"/>
      <c r="W1610" s="285"/>
      <c r="X1610" s="278" t="s">
        <v>189</v>
      </c>
      <c r="Y1610" s="218"/>
      <c r="Z1610" s="218"/>
      <c r="AA1610" s="218"/>
      <c r="AB1610" s="209"/>
      <c r="AC1610" s="26"/>
      <c r="AD1610" s="139" t="e">
        <f>VLOOKUP(A1604,'Payroll master 总表'!B:AY,31,FALSE)</f>
        <v>#REF!</v>
      </c>
      <c r="AE1610" s="23" t="s">
        <v>82</v>
      </c>
      <c r="AF1610" s="103"/>
      <c r="AG1610" s="33"/>
    </row>
    <row r="1611" spans="1:64" ht="18" customHeight="1">
      <c r="B1611" s="58" t="s">
        <v>195</v>
      </c>
      <c r="C1611" s="28"/>
      <c r="D1611" s="28"/>
      <c r="E1611" s="28"/>
      <c r="F1611" s="28"/>
      <c r="G1611" s="206"/>
      <c r="H1611" s="206"/>
      <c r="I1611" s="206"/>
      <c r="J1611" s="206"/>
      <c r="K1611" s="280"/>
      <c r="L1611" s="282" t="e">
        <f>VLOOKUP(A1604,'Payroll master 总表'!B:AY,17,FALSE)</f>
        <v>#REF!</v>
      </c>
      <c r="M1611" s="206"/>
      <c r="N1611" s="208"/>
      <c r="O1611" s="283"/>
      <c r="P1611" s="273"/>
      <c r="Q1611" s="223"/>
      <c r="R1611" s="987" t="e">
        <f>U1605/26*L1611</f>
        <v>#REF!</v>
      </c>
      <c r="S1611" s="987"/>
      <c r="T1611" s="284" t="s">
        <v>82</v>
      </c>
      <c r="U1611" s="223"/>
      <c r="V1611" s="223"/>
      <c r="W1611" s="285"/>
      <c r="X1611" s="278" t="s">
        <v>188</v>
      </c>
      <c r="Y1611" s="218"/>
      <c r="Z1611" s="218"/>
      <c r="AA1611" s="218"/>
      <c r="AB1611" s="209"/>
      <c r="AC1611" s="26"/>
      <c r="AD1611" s="139" t="e">
        <f>VLOOKUP(A1604,'Payroll master 总表'!B:AY,36,FALSE)</f>
        <v>#REF!</v>
      </c>
      <c r="AE1611" s="23" t="s">
        <v>82</v>
      </c>
      <c r="AF1611" s="103"/>
      <c r="AG1611" s="33"/>
    </row>
    <row r="1612" spans="1:64" ht="18" customHeight="1">
      <c r="B1612" s="27" t="s">
        <v>179</v>
      </c>
      <c r="C1612" s="28"/>
      <c r="D1612" s="28"/>
      <c r="E1612" s="28"/>
      <c r="F1612" s="28"/>
      <c r="G1612" s="218"/>
      <c r="H1612" s="218"/>
      <c r="I1612" s="218"/>
      <c r="J1612" s="206"/>
      <c r="K1612" s="280"/>
      <c r="L1612" s="286"/>
      <c r="M1612" s="206"/>
      <c r="N1612" s="208"/>
      <c r="O1612" s="283"/>
      <c r="P1612" s="273"/>
      <c r="Q1612" s="223"/>
      <c r="R1612" s="987" t="e">
        <f>SUM(R1608:S1611)</f>
        <v>#REF!</v>
      </c>
      <c r="S1612" s="987"/>
      <c r="T1612" s="284" t="s">
        <v>82</v>
      </c>
      <c r="U1612" s="223"/>
      <c r="V1612" s="223"/>
      <c r="W1612" s="285"/>
      <c r="X1612" s="278" t="s">
        <v>190</v>
      </c>
      <c r="Y1612" s="218"/>
      <c r="Z1612" s="218"/>
      <c r="AA1612" s="218"/>
      <c r="AB1612" s="209"/>
      <c r="AC1612" s="988" t="e">
        <f>R1612+R1614+R1615+R1616+AD1604+AD1605+AD1606+AD1607+AD1608+AD1609+AD1610+AD1611</f>
        <v>#REF!</v>
      </c>
      <c r="AD1612" s="989"/>
      <c r="AF1612" s="103"/>
      <c r="AG1612" s="33"/>
    </row>
    <row r="1613" spans="1:64" ht="18" customHeight="1">
      <c r="B1613" s="58" t="s">
        <v>197</v>
      </c>
      <c r="C1613" s="28"/>
      <c r="D1613" s="28"/>
      <c r="E1613" s="28"/>
      <c r="F1613" s="28"/>
      <c r="G1613" s="206"/>
      <c r="H1613" s="206"/>
      <c r="I1613" s="206"/>
      <c r="J1613" s="206"/>
      <c r="K1613" s="280"/>
      <c r="L1613" s="287" t="s">
        <v>77</v>
      </c>
      <c r="M1613" s="288"/>
      <c r="N1613" s="211"/>
      <c r="O1613" s="278" t="s">
        <v>199</v>
      </c>
      <c r="P1613" s="210"/>
      <c r="Q1613" s="210"/>
      <c r="R1613" s="210"/>
      <c r="S1613" s="210"/>
      <c r="T1613" s="210"/>
      <c r="U1613" s="210"/>
      <c r="V1613" s="210"/>
      <c r="W1613" s="289"/>
      <c r="X1613" s="278" t="s">
        <v>433</v>
      </c>
      <c r="Y1613" s="218"/>
      <c r="Z1613" s="230"/>
      <c r="AA1613" s="290"/>
      <c r="AB1613" s="228"/>
      <c r="AC1613" s="135" t="e">
        <f>VLOOKUP(A1604,'Payroll master 总表'!B:AY,45,FALSE)</f>
        <v>#REF!</v>
      </c>
      <c r="AE1613" s="61"/>
      <c r="AF1613" s="245"/>
      <c r="AG1613" s="33"/>
    </row>
    <row r="1614" spans="1:64" ht="18" customHeight="1">
      <c r="B1614" s="58" t="s">
        <v>180</v>
      </c>
      <c r="C1614" s="28"/>
      <c r="D1614" s="28"/>
      <c r="E1614" s="28"/>
      <c r="F1614" s="28"/>
      <c r="G1614" s="206"/>
      <c r="H1614" s="206"/>
      <c r="I1614" s="206"/>
      <c r="J1614" s="206"/>
      <c r="K1614" s="280"/>
      <c r="L1614" s="282" t="e">
        <f>VLOOKUP(A1604,'Payroll master 总表'!B:AY,19,FALSE)</f>
        <v>#REF!</v>
      </c>
      <c r="M1614" s="206"/>
      <c r="N1614" s="208"/>
      <c r="O1614" s="283"/>
      <c r="P1614" s="273"/>
      <c r="Q1614" s="224"/>
      <c r="R1614" s="990" t="e">
        <f>VLOOKUP(A1604,'Payroll master 总表'!B:AY,26,FALSE)</f>
        <v>#REF!</v>
      </c>
      <c r="S1614" s="990"/>
      <c r="T1614" s="224" t="s">
        <v>82</v>
      </c>
      <c r="U1614" s="224"/>
      <c r="V1614" s="224"/>
      <c r="W1614" s="228"/>
      <c r="X1614" s="278" t="s">
        <v>861</v>
      </c>
      <c r="Y1614" s="218"/>
      <c r="Z1614" s="230"/>
      <c r="AB1614" s="224"/>
      <c r="AD1614" s="57"/>
      <c r="AE1614" s="999" t="e">
        <f>VLOOKUP(A1604,'Payroll master 总表'!B:AY,42,FALSE)</f>
        <v>#REF!</v>
      </c>
      <c r="AF1614" s="1000"/>
      <c r="AG1614" s="33"/>
    </row>
    <row r="1615" spans="1:64" ht="18" customHeight="1">
      <c r="B1615" s="58" t="s">
        <v>181</v>
      </c>
      <c r="C1615" s="28"/>
      <c r="D1615" s="28"/>
      <c r="E1615" s="28"/>
      <c r="F1615" s="28"/>
      <c r="G1615" s="206"/>
      <c r="H1615" s="206"/>
      <c r="I1615" s="206"/>
      <c r="J1615" s="206"/>
      <c r="K1615" s="280"/>
      <c r="L1615" s="282" t="e">
        <f>VLOOKUP(A1604,'Payroll master 总表'!B:AY,22,FALSE)</f>
        <v>#REF!</v>
      </c>
      <c r="M1615" s="206"/>
      <c r="N1615" s="208"/>
      <c r="O1615" s="283"/>
      <c r="P1615" s="273"/>
      <c r="Q1615" s="224"/>
      <c r="R1615" s="990" t="e">
        <f>VLOOKUP(A1604,'Payroll master 总表'!B:AY,28,FALSE)</f>
        <v>#REF!</v>
      </c>
      <c r="S1615" s="990"/>
      <c r="T1615" s="224" t="s">
        <v>82</v>
      </c>
      <c r="U1615" s="224"/>
      <c r="V1615" s="224"/>
      <c r="W1615" s="228"/>
      <c r="X1615" s="291" t="s">
        <v>244</v>
      </c>
      <c r="Y1615" s="218"/>
      <c r="Z1615" s="218"/>
      <c r="AA1615" s="230"/>
      <c r="AB1615" s="229"/>
      <c r="AC1615" s="76"/>
      <c r="AD1615" s="57" t="e">
        <f>VLOOKUP(A1604,'Payroll master 总表'!B:AY,44,FALSE)</f>
        <v>#REF!</v>
      </c>
      <c r="AE1615" s="541"/>
      <c r="AF1615" s="542"/>
      <c r="AG1615" s="33"/>
    </row>
    <row r="1616" spans="1:64" ht="18" customHeight="1">
      <c r="B1616" s="59" t="s">
        <v>182</v>
      </c>
      <c r="C1616" s="56"/>
      <c r="D1616" s="56"/>
      <c r="E1616" s="56"/>
      <c r="F1616" s="56"/>
      <c r="G1616" s="219"/>
      <c r="H1616" s="219"/>
      <c r="I1616" s="219"/>
      <c r="J1616" s="219"/>
      <c r="K1616" s="292"/>
      <c r="L1616" s="293" t="e">
        <f>VLOOKUP(A1604,'Payroll master 总表'!B:AY,23,FALSE)</f>
        <v>#REF!</v>
      </c>
      <c r="M1616" s="219"/>
      <c r="N1616" s="212"/>
      <c r="O1616" s="294"/>
      <c r="P1616" s="295"/>
      <c r="Q1616" s="225"/>
      <c r="R1616" s="981" t="e">
        <f>VLOOKUP(A1604,'Payroll master 总表'!B:AY,30,FALSE)</f>
        <v>#REF!</v>
      </c>
      <c r="S1616" s="981"/>
      <c r="T1616" s="225" t="s">
        <v>82</v>
      </c>
      <c r="U1616" s="225"/>
      <c r="V1616" s="225"/>
      <c r="W1616" s="225"/>
      <c r="X1616" s="278" t="s">
        <v>194</v>
      </c>
      <c r="Y1616" s="218"/>
      <c r="Z1616" s="218"/>
      <c r="AA1616" s="218"/>
      <c r="AB1616" s="230"/>
      <c r="AC1616" s="26"/>
      <c r="AD1616" s="57" t="e">
        <f>AE1614+AD1615</f>
        <v>#REF!</v>
      </c>
      <c r="AE1616" s="49"/>
      <c r="AF1616" s="73"/>
      <c r="AG1616" s="33"/>
    </row>
    <row r="1617" spans="1:64" ht="18" customHeight="1">
      <c r="B1617" s="29"/>
      <c r="C1617" s="30"/>
      <c r="D1617" s="31"/>
      <c r="E1617" s="30"/>
      <c r="F1617" s="32"/>
      <c r="G1617" s="220"/>
      <c r="H1617" s="220"/>
      <c r="I1617" s="220"/>
      <c r="J1617" s="220"/>
      <c r="S1617" s="220"/>
      <c r="T1617" s="220"/>
      <c r="U1617" s="220"/>
      <c r="X1617" s="297" t="s">
        <v>191</v>
      </c>
      <c r="Y1617" s="218"/>
      <c r="Z1617" s="218"/>
      <c r="AA1617" s="218"/>
      <c r="AB1617" s="230"/>
      <c r="AC1617" s="982" t="e">
        <f>ROUND((AC1612-AD1616-AC1613),2)</f>
        <v>#REF!</v>
      </c>
      <c r="AD1617" s="983"/>
      <c r="AE1617" s="49"/>
      <c r="AF1617" s="73"/>
      <c r="AG1617" s="33"/>
    </row>
    <row r="1618" spans="1:64" ht="18" customHeight="1">
      <c r="B1618" s="35" t="s">
        <v>78</v>
      </c>
      <c r="C1618" s="36"/>
      <c r="D1618" s="36"/>
      <c r="E1618" s="36"/>
      <c r="F1618" s="36"/>
      <c r="G1618" s="221"/>
      <c r="H1618" s="221"/>
      <c r="I1618" s="220"/>
      <c r="J1618" s="220"/>
      <c r="S1618" s="220"/>
      <c r="T1618" s="220"/>
      <c r="U1618" s="220"/>
      <c r="X1618" s="298" t="s">
        <v>432</v>
      </c>
      <c r="Y1618" s="299"/>
      <c r="Z1618" s="280"/>
      <c r="AA1618" s="206"/>
      <c r="AB1618" s="231"/>
      <c r="AC1618" s="63" t="e">
        <f>INT(AC1617)</f>
        <v>#REF!</v>
      </c>
      <c r="AE1618" s="62"/>
      <c r="AF1618" s="80"/>
      <c r="AG1618" s="33"/>
    </row>
    <row r="1619" spans="1:64" ht="18" customHeight="1">
      <c r="B1619" s="37"/>
      <c r="C1619" s="38"/>
      <c r="D1619" s="39"/>
      <c r="E1619" s="38"/>
      <c r="F1619" s="38"/>
      <c r="G1619" s="202"/>
      <c r="H1619" s="202"/>
      <c r="I1619" s="220"/>
      <c r="J1619" s="220"/>
      <c r="S1619" s="220"/>
      <c r="T1619" s="220"/>
      <c r="U1619" s="220"/>
      <c r="X1619" s="300" t="s">
        <v>192</v>
      </c>
      <c r="Y1619" s="301"/>
      <c r="Z1619" s="302"/>
      <c r="AA1619" s="219"/>
      <c r="AB1619" s="232"/>
      <c r="AC1619" s="77" t="e">
        <f>ROUND((MOD(AC1617,1)*4000),-2)</f>
        <v>#REF!</v>
      </c>
      <c r="AD1619" s="45"/>
      <c r="AE1619" s="45"/>
      <c r="AF1619" s="81"/>
      <c r="AG1619" s="33"/>
    </row>
    <row r="1620" spans="1:64" ht="18" customHeight="1">
      <c r="B1620" s="29"/>
      <c r="C1620" s="30"/>
      <c r="D1620" s="31"/>
      <c r="E1620" s="30"/>
      <c r="F1620" s="30"/>
      <c r="G1620" s="220"/>
      <c r="H1620" s="220"/>
      <c r="I1620" s="220"/>
      <c r="J1620" s="220"/>
      <c r="S1620" s="220"/>
      <c r="T1620" s="220"/>
      <c r="U1620" s="220"/>
      <c r="Y1620" s="221"/>
      <c r="Z1620" s="303"/>
      <c r="AB1620" s="233"/>
      <c r="AD1620" s="82"/>
      <c r="AE1620" s="82"/>
      <c r="AF1620" s="84"/>
      <c r="AG1620" s="33"/>
    </row>
    <row r="1621" spans="1:64" ht="18" customHeight="1">
      <c r="B1621" s="40" t="s">
        <v>79</v>
      </c>
      <c r="C1621" s="41"/>
      <c r="D1621" s="41"/>
      <c r="E1621" s="41"/>
      <c r="AF1621" s="101"/>
      <c r="AG1621" s="33"/>
    </row>
    <row r="1622" spans="1:64" s="10" customFormat="1" ht="18" customHeight="1">
      <c r="B1622" s="237">
        <v>1</v>
      </c>
      <c r="C1622" s="236">
        <v>2</v>
      </c>
      <c r="D1622" s="236">
        <v>3</v>
      </c>
      <c r="E1622" s="236">
        <v>4</v>
      </c>
      <c r="F1622" s="670">
        <v>5</v>
      </c>
      <c r="G1622" s="669">
        <v>6</v>
      </c>
      <c r="H1622" s="237">
        <v>7</v>
      </c>
      <c r="I1622" s="237">
        <v>8</v>
      </c>
      <c r="J1622" s="670">
        <v>9</v>
      </c>
      <c r="K1622" s="236">
        <v>10</v>
      </c>
      <c r="L1622" s="236">
        <v>11</v>
      </c>
      <c r="M1622" s="670">
        <v>12</v>
      </c>
      <c r="N1622" s="669">
        <v>13</v>
      </c>
      <c r="O1622" s="236">
        <v>14</v>
      </c>
      <c r="P1622" s="237">
        <v>15</v>
      </c>
      <c r="Q1622" s="236">
        <v>16</v>
      </c>
      <c r="R1622" s="236">
        <v>17</v>
      </c>
      <c r="S1622" s="236">
        <v>18</v>
      </c>
      <c r="T1622" s="670">
        <v>19</v>
      </c>
      <c r="U1622" s="669">
        <v>20</v>
      </c>
      <c r="V1622" s="236">
        <v>21</v>
      </c>
      <c r="W1622" s="237">
        <v>22</v>
      </c>
      <c r="X1622" s="236">
        <v>23</v>
      </c>
      <c r="Y1622" s="237">
        <v>24</v>
      </c>
      <c r="Z1622" s="236">
        <v>25</v>
      </c>
      <c r="AA1622" s="670">
        <v>26</v>
      </c>
      <c r="AB1622" s="697">
        <v>27</v>
      </c>
      <c r="AC1622" s="670">
        <v>28</v>
      </c>
      <c r="AD1622" s="237">
        <v>29</v>
      </c>
      <c r="AE1622" s="236">
        <v>30</v>
      </c>
      <c r="AF1622" s="236">
        <v>31</v>
      </c>
      <c r="AG1622" s="11"/>
      <c r="AH1622" s="11"/>
      <c r="AI1622" s="11"/>
      <c r="AJ1622" s="11"/>
      <c r="AK1622" s="11"/>
      <c r="AL1622" s="11"/>
      <c r="AM1622" s="11"/>
      <c r="AN1622" s="11"/>
      <c r="AO1622" s="11"/>
      <c r="AP1622" s="11"/>
      <c r="AQ1622" s="11"/>
      <c r="AR1622" s="11"/>
      <c r="AS1622" s="11"/>
      <c r="AT1622" s="11"/>
      <c r="AU1622" s="11"/>
      <c r="AV1622" s="11"/>
      <c r="AW1622" s="11"/>
      <c r="AX1622" s="11"/>
      <c r="AY1622" s="11"/>
      <c r="AZ1622" s="11"/>
      <c r="BA1622" s="11"/>
      <c r="BB1622" s="11"/>
      <c r="BC1622" s="11"/>
      <c r="BD1622" s="11"/>
      <c r="BE1622" s="11"/>
      <c r="BF1622" s="11"/>
      <c r="BG1622" s="11"/>
      <c r="BH1622" s="11"/>
      <c r="BI1622" s="11"/>
      <c r="BJ1622" s="11"/>
      <c r="BK1622" s="11"/>
      <c r="BL1622" s="11"/>
    </row>
    <row r="1623" spans="1:64" ht="18" customHeight="1">
      <c r="B1623" s="48" t="e">
        <f>VLOOKUP(A1604,#REF!,276,FALSE)</f>
        <v>#REF!</v>
      </c>
      <c r="C1623" s="48" t="e">
        <f>VLOOKUP(A1604,#REF!,278,FALSE)</f>
        <v>#REF!</v>
      </c>
      <c r="D1623" s="48" t="e">
        <f>VLOOKUP(A1604,#REF!,280,FALSE)</f>
        <v>#REF!</v>
      </c>
      <c r="E1623" s="48" t="e">
        <f>VLOOKUP(A1604,#REF!,282,FALSE)</f>
        <v>#REF!</v>
      </c>
      <c r="F1623" s="48" t="e">
        <f>VLOOKUP(A1604,#REF!,284,FALSE)</f>
        <v>#REF!</v>
      </c>
      <c r="G1623" s="48" t="e">
        <f>VLOOKUP(A1604,#REF!,286,FALSE)</f>
        <v>#REF!</v>
      </c>
      <c r="H1623" s="48" t="e">
        <f>VLOOKUP(A1604,#REF!,288,FALSE)</f>
        <v>#REF!</v>
      </c>
      <c r="I1623" s="48" t="e">
        <f>VLOOKUP(A1604,#REF!,290,FALSE)</f>
        <v>#REF!</v>
      </c>
      <c r="J1623" s="48" t="e">
        <f>VLOOKUP(A1604,#REF!,292,FALSE)</f>
        <v>#REF!</v>
      </c>
      <c r="K1623" s="48" t="e">
        <f>VLOOKUP(A1604,#REF!,294,FALSE)</f>
        <v>#REF!</v>
      </c>
      <c r="L1623" s="48" t="e">
        <f>VLOOKUP(A1604,#REF!,296,FALSE)</f>
        <v>#REF!</v>
      </c>
      <c r="M1623" s="48" t="e">
        <f>VLOOKUP(A1604,#REF!,298,FALSE)</f>
        <v>#REF!</v>
      </c>
      <c r="N1623" s="48" t="e">
        <f>VLOOKUP(A1604,#REF!,300,FALSE)</f>
        <v>#REF!</v>
      </c>
      <c r="O1623" s="48" t="e">
        <f>VLOOKUP(A1604,#REF!,302,FALSE)</f>
        <v>#REF!</v>
      </c>
      <c r="P1623" s="48" t="e">
        <f>VLOOKUP(A1604,#REF!,304,FALSE)</f>
        <v>#REF!</v>
      </c>
      <c r="Q1623" s="48" t="e">
        <f>VLOOKUP(A1604,#REF!,306,FALSE)</f>
        <v>#REF!</v>
      </c>
      <c r="R1623" s="48" t="e">
        <f>VLOOKUP(A1604,#REF!,308,FALSE)</f>
        <v>#REF!</v>
      </c>
      <c r="S1623" s="48" t="e">
        <f>VLOOKUP(A1604,#REF!,310,FALSE)</f>
        <v>#REF!</v>
      </c>
      <c r="T1623" s="48" t="e">
        <f>VLOOKUP(A1604,#REF!,312,FALSE)</f>
        <v>#REF!</v>
      </c>
      <c r="U1623" s="48" t="e">
        <f>VLOOKUP(A1604,#REF!,314,FALSE)</f>
        <v>#REF!</v>
      </c>
      <c r="V1623" s="48" t="e">
        <f>VLOOKUP(A1604,#REF!,316,FALSE)</f>
        <v>#REF!</v>
      </c>
      <c r="W1623" s="48" t="e">
        <f>VLOOKUP(A1604,#REF!,318,FALSE)</f>
        <v>#REF!</v>
      </c>
      <c r="X1623" s="48" t="e">
        <f>VLOOKUP(A1604,#REF!,320,FALSE)</f>
        <v>#REF!</v>
      </c>
      <c r="Y1623" s="48" t="e">
        <f>VLOOKUP(A1604,#REF!,322,FALSE)</f>
        <v>#REF!</v>
      </c>
      <c r="Z1623" s="48" t="e">
        <f>VLOOKUP(A1604,#REF!,324,FALSE)</f>
        <v>#REF!</v>
      </c>
      <c r="AA1623" s="48" t="e">
        <f>VLOOKUP(A1604,#REF!,326,FALSE)</f>
        <v>#REF!</v>
      </c>
      <c r="AB1623" s="48" t="e">
        <f>VLOOKUP(A1604,#REF!,328,FALSE)</f>
        <v>#REF!</v>
      </c>
      <c r="AC1623" s="48" t="e">
        <f>VLOOKUP(A1604,#REF!,330,FALSE)</f>
        <v>#REF!</v>
      </c>
      <c r="AD1623" s="48" t="e">
        <f>VLOOKUP(A1604,#REF!,332,FALSE)</f>
        <v>#REF!</v>
      </c>
      <c r="AE1623" s="48" t="e">
        <f>VLOOKUP(A1604,#REF!,334,FALSE)</f>
        <v>#REF!</v>
      </c>
      <c r="AF1623" s="48" t="e">
        <f>VLOOKUP(A1604,#REF!,336,FALSE)</f>
        <v>#REF!</v>
      </c>
      <c r="AG1623" s="33"/>
    </row>
    <row r="1624" spans="1:64" s="113" customFormat="1" ht="18" customHeight="1">
      <c r="B1624" s="48" t="e">
        <f>VLOOKUP(A1604,#REF!,53,FALSE)</f>
        <v>#REF!</v>
      </c>
      <c r="C1624" s="48" t="e">
        <f>VLOOKUP(A1604,#REF!,54,FALSE)</f>
        <v>#REF!</v>
      </c>
      <c r="D1624" s="48" t="e">
        <f>VLOOKUP(A1604,#REF!,55,FALSE)</f>
        <v>#REF!</v>
      </c>
      <c r="E1624" s="48" t="e">
        <f>VLOOKUP(A1604,#REF!,56,FALSE)</f>
        <v>#REF!</v>
      </c>
      <c r="F1624" s="48" t="e">
        <f>VLOOKUP(A1604,#REF!,57,FALSE)</f>
        <v>#REF!</v>
      </c>
      <c r="G1624" s="48" t="e">
        <f>VLOOKUP(A1604,#REF!,58,FALSE)</f>
        <v>#REF!</v>
      </c>
      <c r="H1624" s="48" t="e">
        <f>VLOOKUP(A1604,#REF!,59,FALSE)</f>
        <v>#REF!</v>
      </c>
      <c r="I1624" s="48" t="e">
        <f>VLOOKUP(A1604,#REF!,60,FALSE)</f>
        <v>#REF!</v>
      </c>
      <c r="J1624" s="48" t="e">
        <f>VLOOKUP(A1604,#REF!,61,FALSE)</f>
        <v>#REF!</v>
      </c>
      <c r="K1624" s="48" t="e">
        <f>VLOOKUP(A1604,#REF!,62,FALSE)</f>
        <v>#REF!</v>
      </c>
      <c r="L1624" s="48" t="e">
        <f>VLOOKUP(A1604,#REF!,63,FALSE)</f>
        <v>#REF!</v>
      </c>
      <c r="M1624" s="48" t="e">
        <f>VLOOKUP(A1604,#REF!,64,FALSE)</f>
        <v>#REF!</v>
      </c>
      <c r="N1624" s="48" t="e">
        <f>VLOOKUP(A1604,#REF!,65,FALSE)</f>
        <v>#REF!</v>
      </c>
      <c r="O1624" s="48" t="e">
        <f>VLOOKUP(A1604,#REF!,66,FALSE)</f>
        <v>#REF!</v>
      </c>
      <c r="P1624" s="48" t="e">
        <f>VLOOKUP(A1604,#REF!,67,FALSE)</f>
        <v>#REF!</v>
      </c>
      <c r="Q1624" s="48" t="e">
        <f>VLOOKUP(A1604,#REF!,68,FALSE)</f>
        <v>#REF!</v>
      </c>
      <c r="R1624" s="48" t="e">
        <f>VLOOKUP(A1604,#REF!,69,FALSE)</f>
        <v>#REF!</v>
      </c>
      <c r="S1624" s="48" t="e">
        <f>VLOOKUP(A1604,#REF!,70,FALSE)</f>
        <v>#REF!</v>
      </c>
      <c r="T1624" s="48" t="e">
        <f>VLOOKUP(A1604,#REF!,71,FALSE)</f>
        <v>#REF!</v>
      </c>
      <c r="U1624" s="48" t="e">
        <f>VLOOKUP(A1604,#REF!,72,FALSE)</f>
        <v>#REF!</v>
      </c>
      <c r="V1624" s="48" t="e">
        <f>VLOOKUP(A1604,#REF!,73,FALSE)</f>
        <v>#REF!</v>
      </c>
      <c r="W1624" s="48" t="e">
        <f>VLOOKUP(A1604,#REF!,74,FALSE)</f>
        <v>#REF!</v>
      </c>
      <c r="X1624" s="48" t="e">
        <f>VLOOKUP(A1604,#REF!,75,FALSE)</f>
        <v>#REF!</v>
      </c>
      <c r="Y1624" s="48" t="e">
        <f>VLOOKUP(A1604,#REF!,76,FALSE)</f>
        <v>#REF!</v>
      </c>
      <c r="Z1624" s="48" t="e">
        <f>VLOOKUP(A1604,#REF!,77,FALSE)</f>
        <v>#REF!</v>
      </c>
      <c r="AA1624" s="48" t="e">
        <f>VLOOKUP(A1604,#REF!,78,FALSE)</f>
        <v>#REF!</v>
      </c>
      <c r="AB1624" s="48" t="e">
        <f>VLOOKUP(A1604,#REF!,79,FALSE)</f>
        <v>#REF!</v>
      </c>
      <c r="AC1624" s="48" t="e">
        <f>VLOOKUP(A1604,#REF!,80,FALSE)</f>
        <v>#REF!</v>
      </c>
      <c r="AD1624" s="48" t="e">
        <f>VLOOKUP(A1604,#REF!,81,FALSE)</f>
        <v>#REF!</v>
      </c>
      <c r="AE1624" s="48" t="e">
        <f>VLOOKUP(A1604,#REF!,82,FALSE)</f>
        <v>#REF!</v>
      </c>
      <c r="AF1624" s="48" t="e">
        <f>VLOOKUP(A1604,#REF!,83,FALSE)</f>
        <v>#REF!</v>
      </c>
      <c r="AG1624" s="114"/>
      <c r="AH1624" s="114"/>
      <c r="AI1624" s="114"/>
      <c r="AJ1624" s="114"/>
      <c r="AK1624" s="114"/>
      <c r="AL1624" s="114"/>
      <c r="AM1624" s="114"/>
      <c r="AN1624" s="114"/>
      <c r="AO1624" s="114"/>
      <c r="AP1624" s="114"/>
      <c r="AQ1624" s="114"/>
      <c r="AR1624" s="114"/>
      <c r="AS1624" s="114"/>
      <c r="AT1624" s="114"/>
      <c r="AU1624" s="114"/>
      <c r="AV1624" s="114"/>
      <c r="AW1624" s="114"/>
      <c r="AX1624" s="114"/>
      <c r="AY1624" s="114"/>
      <c r="AZ1624" s="114"/>
      <c r="BA1624" s="114"/>
      <c r="BB1624" s="114"/>
      <c r="BC1624" s="114"/>
      <c r="BD1624" s="114"/>
      <c r="BE1624" s="114"/>
      <c r="BF1624" s="114"/>
      <c r="BG1624" s="114"/>
      <c r="BH1624" s="114"/>
      <c r="BI1624" s="114"/>
      <c r="BJ1624" s="114"/>
      <c r="BK1624" s="114"/>
      <c r="BL1624" s="114"/>
    </row>
    <row r="1625" spans="1:64" ht="18" customHeight="1">
      <c r="B1625" s="48" t="e">
        <f>VLOOKUP(A1604,#REF!,277,FALSE)</f>
        <v>#REF!</v>
      </c>
      <c r="C1625" s="48" t="e">
        <f>VLOOKUP(A1604,#REF!,279,FALSE)</f>
        <v>#REF!</v>
      </c>
      <c r="D1625" s="48" t="e">
        <f>VLOOKUP(A1604,#REF!,281,FALSE)</f>
        <v>#REF!</v>
      </c>
      <c r="E1625" s="48" t="e">
        <f>VLOOKUP(A1604,#REF!,283,FALSE)</f>
        <v>#REF!</v>
      </c>
      <c r="F1625" s="48" t="e">
        <f>VLOOKUP(A1604,#REF!,285,FALSE)</f>
        <v>#REF!</v>
      </c>
      <c r="G1625" s="48" t="e">
        <f>VLOOKUP(A1604,#REF!,287,FALSE)</f>
        <v>#REF!</v>
      </c>
      <c r="H1625" s="48" t="e">
        <f>VLOOKUP(A1604,#REF!,289,FALSE)</f>
        <v>#REF!</v>
      </c>
      <c r="I1625" s="48" t="e">
        <f>VLOOKUP(A1604,#REF!,291,FALSE)</f>
        <v>#REF!</v>
      </c>
      <c r="J1625" s="48" t="e">
        <f>VLOOKUP(A1604,#REF!,293,FALSE)</f>
        <v>#REF!</v>
      </c>
      <c r="K1625" s="48" t="e">
        <f>VLOOKUP(A1604,#REF!,295,FALSE)</f>
        <v>#REF!</v>
      </c>
      <c r="L1625" s="48" t="e">
        <f>VLOOKUP(A1604,#REF!,297,FALSE)</f>
        <v>#REF!</v>
      </c>
      <c r="M1625" s="48" t="e">
        <f>VLOOKUP(A1604,#REF!,299,FALSE)</f>
        <v>#REF!</v>
      </c>
      <c r="N1625" s="48" t="e">
        <f>VLOOKUP(A1604,#REF!,301,FALSE)</f>
        <v>#REF!</v>
      </c>
      <c r="O1625" s="48" t="e">
        <f>VLOOKUP(A1604,#REF!,303,FALSE)</f>
        <v>#REF!</v>
      </c>
      <c r="P1625" s="48" t="e">
        <f>VLOOKUP(A1604,#REF!,305,FALSE)</f>
        <v>#REF!</v>
      </c>
      <c r="Q1625" s="48" t="e">
        <f>VLOOKUP(A1604,#REF!,307,FALSE)</f>
        <v>#REF!</v>
      </c>
      <c r="R1625" s="48" t="e">
        <f>VLOOKUP(A1604,#REF!,309,FALSE)</f>
        <v>#REF!</v>
      </c>
      <c r="S1625" s="48" t="e">
        <f>VLOOKUP(A1604,#REF!,311,FALSE)</f>
        <v>#REF!</v>
      </c>
      <c r="T1625" s="48" t="e">
        <f>VLOOKUP(A1604,#REF!,313,FALSE)</f>
        <v>#REF!</v>
      </c>
      <c r="U1625" s="48" t="e">
        <f>VLOOKUP(A1604,#REF!,315,FALSE)</f>
        <v>#REF!</v>
      </c>
      <c r="V1625" s="48" t="e">
        <f>VLOOKUP(A1604,#REF!,317,FALSE)</f>
        <v>#REF!</v>
      </c>
      <c r="W1625" s="48" t="e">
        <f>VLOOKUP(A1604,#REF!,319,FALSE)</f>
        <v>#REF!</v>
      </c>
      <c r="X1625" s="48" t="e">
        <f>VLOOKUP(A1604,#REF!,321,FALSE)</f>
        <v>#REF!</v>
      </c>
      <c r="Y1625" s="48" t="e">
        <f>VLOOKUP(A1604,#REF!,323,FALSE)</f>
        <v>#REF!</v>
      </c>
      <c r="Z1625" s="48" t="e">
        <f>VLOOKUP(A1604,#REF!,325,FALSE)</f>
        <v>#REF!</v>
      </c>
      <c r="AA1625" s="48" t="e">
        <f>VLOOKUP(A1604,#REF!,327,FALSE)</f>
        <v>#REF!</v>
      </c>
      <c r="AB1625" s="48" t="e">
        <f>VLOOKUP(A1604,#REF!,329,FALSE)</f>
        <v>#REF!</v>
      </c>
      <c r="AC1625" s="48" t="e">
        <f>VLOOKUP(A1604,#REF!,331,FALSE)</f>
        <v>#REF!</v>
      </c>
      <c r="AD1625" s="48" t="e">
        <f>VLOOKUP(A1604,#REF!,333,FALSE)</f>
        <v>#REF!</v>
      </c>
      <c r="AE1625" s="48" t="e">
        <f>VLOOKUP(A1604,#REF!,335,FALSE)</f>
        <v>#REF!</v>
      </c>
      <c r="AF1625" s="48" t="e">
        <f>VLOOKUP(A1604,#REF!,337,FALSE)</f>
        <v>#REF!</v>
      </c>
      <c r="AG1625" s="33"/>
    </row>
    <row r="1626" spans="1:64" s="140" customFormat="1" ht="18" customHeight="1">
      <c r="B1626" s="980"/>
      <c r="C1626" s="980"/>
      <c r="D1626" s="980"/>
      <c r="E1626" s="980"/>
      <c r="F1626" s="980"/>
      <c r="G1626" s="980"/>
      <c r="H1626" s="980"/>
      <c r="I1626" s="980"/>
      <c r="J1626" s="980"/>
      <c r="K1626" s="980"/>
      <c r="L1626" s="980"/>
      <c r="M1626" s="980"/>
      <c r="N1626" s="980"/>
      <c r="O1626" s="980"/>
      <c r="P1626" s="980"/>
      <c r="Q1626" s="980"/>
      <c r="R1626" s="980"/>
      <c r="S1626" s="980"/>
      <c r="T1626" s="980"/>
      <c r="U1626" s="980"/>
      <c r="V1626" s="980"/>
      <c r="W1626" s="980"/>
      <c r="X1626" s="980"/>
      <c r="Y1626" s="980"/>
      <c r="Z1626" s="980"/>
      <c r="AA1626" s="980"/>
      <c r="AB1626" s="980"/>
      <c r="AC1626" s="980"/>
      <c r="AD1626" s="980"/>
      <c r="AE1626" s="980"/>
      <c r="AF1626" s="980"/>
      <c r="AH1626" s="33"/>
      <c r="AI1626" s="33"/>
      <c r="AJ1626" s="33"/>
      <c r="AK1626" s="33"/>
      <c r="AL1626" s="33"/>
      <c r="AM1626" s="33"/>
      <c r="AN1626" s="33"/>
      <c r="AO1626" s="33"/>
      <c r="AP1626" s="33"/>
      <c r="AQ1626" s="33"/>
      <c r="AR1626" s="33"/>
      <c r="AS1626" s="33"/>
      <c r="AT1626" s="33"/>
      <c r="AU1626" s="33"/>
      <c r="AV1626" s="33"/>
      <c r="AW1626" s="33"/>
      <c r="AX1626" s="33"/>
      <c r="AY1626" s="33"/>
      <c r="AZ1626" s="33"/>
      <c r="BA1626" s="33"/>
      <c r="BB1626" s="33"/>
      <c r="BC1626" s="33"/>
      <c r="BD1626" s="33"/>
      <c r="BE1626" s="33"/>
      <c r="BF1626" s="33"/>
      <c r="BG1626" s="33"/>
      <c r="BH1626" s="33"/>
      <c r="BI1626" s="33"/>
      <c r="BJ1626" s="33"/>
      <c r="BK1626" s="33"/>
      <c r="BL1626" s="33"/>
    </row>
    <row r="1627" spans="1:64" ht="18" customHeight="1">
      <c r="B1627" s="880" t="s">
        <v>826</v>
      </c>
      <c r="C1627" s="880"/>
      <c r="D1627" s="880"/>
      <c r="E1627" s="880"/>
      <c r="F1627" s="880"/>
      <c r="G1627" s="880"/>
      <c r="H1627" s="880"/>
      <c r="I1627" s="880"/>
      <c r="J1627" s="880"/>
      <c r="K1627" s="880"/>
      <c r="L1627" s="880"/>
      <c r="M1627" s="880"/>
      <c r="N1627" s="880"/>
      <c r="O1627" s="880"/>
      <c r="P1627" s="880"/>
      <c r="Q1627" s="880"/>
      <c r="R1627" s="880"/>
      <c r="S1627" s="880"/>
      <c r="T1627" s="880"/>
      <c r="U1627" s="880"/>
      <c r="V1627" s="880"/>
      <c r="W1627" s="880"/>
      <c r="X1627" s="880"/>
      <c r="Y1627" s="880"/>
      <c r="Z1627" s="880"/>
      <c r="AA1627" s="880"/>
      <c r="AB1627" s="880"/>
      <c r="AC1627" s="880"/>
      <c r="AD1627" s="880"/>
      <c r="AE1627" s="880"/>
      <c r="AF1627" s="880"/>
      <c r="AG1627" s="33"/>
    </row>
    <row r="1628" spans="1:64" ht="18" customHeight="1">
      <c r="B1628" s="15" t="s">
        <v>80</v>
      </c>
      <c r="C1628" s="16"/>
      <c r="D1628" s="16"/>
      <c r="E1628" s="16"/>
      <c r="F1628" s="16"/>
      <c r="G1628" s="216"/>
      <c r="H1628" s="201"/>
      <c r="I1628" s="201"/>
      <c r="J1628" s="201"/>
      <c r="K1628" s="202"/>
      <c r="L1628" s="201"/>
      <c r="M1628" s="201"/>
      <c r="N1628" s="201"/>
      <c r="O1628" s="270"/>
      <c r="P1628" s="270"/>
      <c r="Q1628" s="201"/>
      <c r="R1628" s="201"/>
      <c r="S1628" s="201"/>
      <c r="T1628" s="201"/>
      <c r="U1628" s="201"/>
      <c r="V1628" s="201"/>
      <c r="W1628" s="270"/>
      <c r="X1628" s="984" t="str">
        <f>X1603</f>
        <v>វិច្ឆិកា ឆ្នាំ ២០២៣</v>
      </c>
      <c r="Y1628" s="985"/>
      <c r="Z1628" s="985"/>
      <c r="AA1628" s="985"/>
      <c r="AB1628" s="985"/>
      <c r="AC1628" s="985"/>
      <c r="AD1628" s="985"/>
      <c r="AE1628" s="985"/>
      <c r="AF1628" s="986"/>
      <c r="AG1628" s="33"/>
    </row>
    <row r="1629" spans="1:64" ht="18" customHeight="1">
      <c r="A1629" s="140" t="e">
        <f>#REF!</f>
        <v>#REF!</v>
      </c>
      <c r="B1629" s="20" t="s">
        <v>176</v>
      </c>
      <c r="C1629" s="3"/>
      <c r="D1629" s="3"/>
      <c r="E1629" s="3"/>
      <c r="F1629" s="3"/>
      <c r="G1629" s="217"/>
      <c r="H1629" s="271"/>
      <c r="I1629" s="217"/>
      <c r="J1629" s="271"/>
      <c r="K1629" s="991" t="e">
        <f>VLOOKUP(A1629,'Payroll master 总表'!B:AY,3,FALSE)</f>
        <v>#REF!</v>
      </c>
      <c r="L1629" s="992"/>
      <c r="M1629" s="992"/>
      <c r="N1629" s="993"/>
      <c r="O1629" s="272" t="s">
        <v>183</v>
      </c>
      <c r="P1629" s="273"/>
      <c r="Q1629" s="203"/>
      <c r="R1629" s="203"/>
      <c r="S1629" s="203"/>
      <c r="T1629" s="994" t="e">
        <f>#REF!</f>
        <v>#REF!</v>
      </c>
      <c r="U1629" s="994"/>
      <c r="V1629" s="217"/>
      <c r="W1629" s="274"/>
      <c r="X1629" s="275" t="s">
        <v>279</v>
      </c>
      <c r="Y1629" s="203"/>
      <c r="Z1629" s="203"/>
      <c r="AA1629" s="203"/>
      <c r="AB1629" s="227"/>
      <c r="AC1629" s="75"/>
      <c r="AD1629" s="139" t="e">
        <f>VLOOKUP(A1629,'Payroll master 总表'!B:AY,39,FALSE)</f>
        <v>#REF!</v>
      </c>
      <c r="AE1629" s="23" t="s">
        <v>82</v>
      </c>
      <c r="AF1629" s="244"/>
      <c r="AG1629" s="33"/>
    </row>
    <row r="1630" spans="1:64" ht="18" customHeight="1">
      <c r="B1630" s="55" t="s">
        <v>177</v>
      </c>
      <c r="C1630" s="28"/>
      <c r="D1630" s="28"/>
      <c r="E1630" s="28"/>
      <c r="F1630" s="21"/>
      <c r="G1630" s="206"/>
      <c r="H1630" s="206"/>
      <c r="I1630" s="206"/>
      <c r="J1630" s="206"/>
      <c r="K1630" s="995" t="e">
        <f>VLOOKUP(A1629,'Payroll master 总表'!B:AY,1,FALSE)</f>
        <v>#REF!</v>
      </c>
      <c r="L1630" s="996"/>
      <c r="M1630" s="206"/>
      <c r="N1630" s="208"/>
      <c r="O1630" s="276" t="s">
        <v>184</v>
      </c>
      <c r="P1630" s="273"/>
      <c r="Q1630" s="218"/>
      <c r="R1630" s="218"/>
      <c r="S1630" s="218"/>
      <c r="U1630" s="222" t="e">
        <f>VLOOKUP(A1629,'Payroll master 总表'!B:AY,15,FALSE)</f>
        <v>#REF!</v>
      </c>
      <c r="V1630" s="222"/>
      <c r="W1630" s="208"/>
      <c r="X1630" s="278" t="s">
        <v>187</v>
      </c>
      <c r="Y1630" s="218"/>
      <c r="Z1630" s="218"/>
      <c r="AA1630" s="218"/>
      <c r="AB1630" s="209"/>
      <c r="AC1630" s="26"/>
      <c r="AD1630" s="139" t="e">
        <f>VLOOKUP(A1629,'Payroll master 总表'!B:AY,35,FALSE)</f>
        <v>#REF!</v>
      </c>
      <c r="AE1630" s="23" t="s">
        <v>82</v>
      </c>
      <c r="AF1630" s="103"/>
      <c r="AG1630" s="33"/>
    </row>
    <row r="1631" spans="1:64" ht="18" customHeight="1">
      <c r="B1631" s="24" t="s">
        <v>178</v>
      </c>
      <c r="C1631" s="22"/>
      <c r="D1631" s="25"/>
      <c r="E1631" s="21"/>
      <c r="F1631" s="21"/>
      <c r="G1631" s="206"/>
      <c r="H1631" s="206"/>
      <c r="I1631" s="206"/>
      <c r="J1631" s="206"/>
      <c r="K1631" s="995" t="e">
        <f>VLOOKUP(A1629,'Payroll master 总表'!B:AY,5,FALSE)</f>
        <v>#REF!</v>
      </c>
      <c r="L1631" s="996"/>
      <c r="M1631" s="206"/>
      <c r="N1631" s="208"/>
      <c r="O1631" s="205" t="s">
        <v>198</v>
      </c>
      <c r="P1631" s="273"/>
      <c r="Q1631" s="218"/>
      <c r="R1631" s="218"/>
      <c r="S1631" s="218"/>
      <c r="T1631" s="206"/>
      <c r="U1631" s="1005" t="e">
        <f>VLOOKUP(A1629,'Payroll master 总表'!B:AY,8,FALSE)</f>
        <v>#REF!</v>
      </c>
      <c r="V1631" s="1005"/>
      <c r="W1631" s="1006"/>
      <c r="X1631" s="278" t="s">
        <v>185</v>
      </c>
      <c r="Y1631" s="218"/>
      <c r="Z1631" s="218"/>
      <c r="AA1631" s="218"/>
      <c r="AB1631" s="209"/>
      <c r="AC1631" s="26"/>
      <c r="AD1631" s="139" t="e">
        <f>VLOOKUP(A1629,'Payroll master 总表'!B:AY,34,FALSE)</f>
        <v>#REF!</v>
      </c>
      <c r="AE1631" s="23" t="s">
        <v>82</v>
      </c>
      <c r="AF1631" s="103"/>
      <c r="AG1631" s="33"/>
    </row>
    <row r="1632" spans="1:64" ht="18" customHeight="1">
      <c r="B1632" s="58"/>
      <c r="C1632" s="28"/>
      <c r="D1632" s="28"/>
      <c r="E1632" s="28"/>
      <c r="F1632" s="28"/>
      <c r="G1632" s="206"/>
      <c r="H1632" s="206"/>
      <c r="I1632" s="206"/>
      <c r="J1632" s="206"/>
      <c r="K1632" s="280"/>
      <c r="L1632" s="281" t="s">
        <v>76</v>
      </c>
      <c r="M1632" s="206"/>
      <c r="N1632" s="208"/>
      <c r="O1632" s="278" t="s">
        <v>199</v>
      </c>
      <c r="P1632" s="273"/>
      <c r="Q1632" s="218"/>
      <c r="R1632" s="218"/>
      <c r="S1632" s="218"/>
      <c r="T1632" s="218"/>
      <c r="U1632" s="218"/>
      <c r="V1632" s="218"/>
      <c r="W1632" s="230"/>
      <c r="X1632" s="278" t="s">
        <v>753</v>
      </c>
      <c r="Y1632" s="218"/>
      <c r="Z1632" s="218"/>
      <c r="AA1632" s="218"/>
      <c r="AB1632" s="209"/>
      <c r="AC1632" s="26"/>
      <c r="AD1632" s="139" t="e">
        <f>VLOOKUP(A1629,'Payroll master 总表'!B:AY,33,FALSE)</f>
        <v>#REF!</v>
      </c>
      <c r="AE1632" s="23" t="s">
        <v>82</v>
      </c>
      <c r="AF1632" s="103"/>
      <c r="AG1632" s="33"/>
    </row>
    <row r="1633" spans="2:64" ht="18" customHeight="1">
      <c r="B1633" s="54" t="s">
        <v>196</v>
      </c>
      <c r="C1633" s="28"/>
      <c r="D1633" s="28"/>
      <c r="E1633" s="28"/>
      <c r="F1633" s="28"/>
      <c r="G1633" s="206"/>
      <c r="H1633" s="206"/>
      <c r="I1633" s="206"/>
      <c r="J1633" s="206"/>
      <c r="K1633" s="280"/>
      <c r="L1633" s="282" t="e">
        <f>VLOOKUP(A1629,'Payroll master 总表'!B:AY,18,FALSE)</f>
        <v>#REF!</v>
      </c>
      <c r="M1633" s="206"/>
      <c r="N1633" s="208"/>
      <c r="O1633" s="283"/>
      <c r="P1633" s="273"/>
      <c r="Q1633" s="223"/>
      <c r="R1633" s="987" t="e">
        <f>U1630/26*L1633</f>
        <v>#REF!</v>
      </c>
      <c r="S1633" s="987"/>
      <c r="T1633" s="284" t="s">
        <v>82</v>
      </c>
      <c r="U1633" s="223"/>
      <c r="V1633" s="223"/>
      <c r="W1633" s="285"/>
      <c r="X1633" s="278" t="s">
        <v>186</v>
      </c>
      <c r="Y1633" s="218"/>
      <c r="Z1633" s="218"/>
      <c r="AA1633" s="218"/>
      <c r="AB1633" s="209"/>
      <c r="AC1633" s="26"/>
      <c r="AD1633" s="139" t="e">
        <f>VLOOKUP(A1629,'Payroll master 总表'!B:AY,37,FALSE)+'Payroll master 总表'!#REF!</f>
        <v>#REF!</v>
      </c>
      <c r="AE1633" s="23" t="s">
        <v>82</v>
      </c>
      <c r="AF1633" s="103"/>
      <c r="AG1633" s="33"/>
    </row>
    <row r="1634" spans="2:64" ht="18" customHeight="1">
      <c r="B1634" s="27" t="s">
        <v>528</v>
      </c>
      <c r="C1634" s="28"/>
      <c r="D1634" s="28"/>
      <c r="E1634" s="28"/>
      <c r="F1634" s="28"/>
      <c r="G1634" s="206"/>
      <c r="H1634" s="206"/>
      <c r="I1634" s="206"/>
      <c r="J1634" s="206"/>
      <c r="K1634" s="280"/>
      <c r="L1634" s="282" t="e">
        <f>VLOOKUP(A1629,'Payroll master 总表'!B:AY,21,FALSE)</f>
        <v>#REF!</v>
      </c>
      <c r="M1634" s="206"/>
      <c r="N1634" s="208"/>
      <c r="O1634" s="283"/>
      <c r="P1634" s="273"/>
      <c r="Q1634" s="223"/>
      <c r="R1634" s="987" t="e">
        <f>VLOOKUP(A1629,'Payroll master 总表'!B:AY,29,FALSE)</f>
        <v>#REF!</v>
      </c>
      <c r="S1634" s="987"/>
      <c r="T1634" s="284" t="s">
        <v>82</v>
      </c>
      <c r="U1634" s="223"/>
      <c r="V1634" s="223"/>
      <c r="W1634" s="285"/>
      <c r="X1634" s="278" t="s">
        <v>455</v>
      </c>
      <c r="Y1634" s="218"/>
      <c r="Z1634" s="218"/>
      <c r="AA1634" s="218"/>
      <c r="AB1634" s="209"/>
      <c r="AC1634" s="26"/>
      <c r="AD1634" s="139" t="e">
        <f>VLOOKUP(A1629,'Payroll master 总表'!B:AY,32,FALSE)</f>
        <v>#REF!</v>
      </c>
      <c r="AE1634" s="23" t="s">
        <v>82</v>
      </c>
      <c r="AF1634" s="103"/>
      <c r="AG1634" s="33"/>
    </row>
    <row r="1635" spans="2:64" ht="18" customHeight="1">
      <c r="B1635" s="58" t="s">
        <v>534</v>
      </c>
      <c r="C1635" s="28"/>
      <c r="D1635" s="28"/>
      <c r="E1635" s="28"/>
      <c r="F1635" s="28"/>
      <c r="G1635" s="206"/>
      <c r="H1635" s="206"/>
      <c r="I1635" s="206"/>
      <c r="J1635" s="206"/>
      <c r="K1635" s="280"/>
      <c r="L1635" s="282" t="e">
        <f>VLOOKUP(A1629,'Payroll master 总表'!B:AY,20,FALSE)</f>
        <v>#REF!</v>
      </c>
      <c r="M1635" s="206"/>
      <c r="N1635" s="208"/>
      <c r="O1635" s="283"/>
      <c r="P1635" s="273"/>
      <c r="Q1635" s="223"/>
      <c r="R1635" s="987" t="e">
        <f>VLOOKUP(A1629,'Payroll master 总表'!B:AY,27,FALSE)</f>
        <v>#REF!</v>
      </c>
      <c r="S1635" s="987"/>
      <c r="T1635" s="284" t="s">
        <v>82</v>
      </c>
      <c r="U1635" s="223"/>
      <c r="V1635" s="223"/>
      <c r="W1635" s="285"/>
      <c r="X1635" s="278" t="s">
        <v>189</v>
      </c>
      <c r="Y1635" s="218"/>
      <c r="Z1635" s="218"/>
      <c r="AA1635" s="218"/>
      <c r="AB1635" s="209"/>
      <c r="AC1635" s="26"/>
      <c r="AD1635" s="139" t="e">
        <f>VLOOKUP(A1629,'Payroll master 总表'!B:AY,31,FALSE)</f>
        <v>#REF!</v>
      </c>
      <c r="AE1635" s="23" t="s">
        <v>82</v>
      </c>
      <c r="AF1635" s="103"/>
      <c r="AG1635" s="33"/>
    </row>
    <row r="1636" spans="2:64" ht="18" customHeight="1">
      <c r="B1636" s="58" t="s">
        <v>195</v>
      </c>
      <c r="C1636" s="28"/>
      <c r="D1636" s="28"/>
      <c r="E1636" s="28"/>
      <c r="F1636" s="28"/>
      <c r="G1636" s="206"/>
      <c r="H1636" s="206"/>
      <c r="I1636" s="206"/>
      <c r="J1636" s="206"/>
      <c r="K1636" s="280"/>
      <c r="L1636" s="282" t="e">
        <f>VLOOKUP(A1629,'Payroll master 总表'!B:AY,17,FALSE)</f>
        <v>#REF!</v>
      </c>
      <c r="M1636" s="206"/>
      <c r="N1636" s="208"/>
      <c r="O1636" s="283"/>
      <c r="P1636" s="273"/>
      <c r="Q1636" s="223"/>
      <c r="R1636" s="987" t="e">
        <f>U1630/26*L1636</f>
        <v>#REF!</v>
      </c>
      <c r="S1636" s="987"/>
      <c r="T1636" s="284" t="s">
        <v>82</v>
      </c>
      <c r="U1636" s="223"/>
      <c r="V1636" s="223"/>
      <c r="W1636" s="285"/>
      <c r="X1636" s="278" t="s">
        <v>188</v>
      </c>
      <c r="Y1636" s="218"/>
      <c r="Z1636" s="218"/>
      <c r="AA1636" s="218"/>
      <c r="AB1636" s="209"/>
      <c r="AC1636" s="26"/>
      <c r="AD1636" s="139" t="e">
        <f>VLOOKUP(A1629,'Payroll master 总表'!B:AY,36,FALSE)</f>
        <v>#REF!</v>
      </c>
      <c r="AE1636" s="23" t="s">
        <v>82</v>
      </c>
      <c r="AF1636" s="103"/>
      <c r="AG1636" s="33"/>
    </row>
    <row r="1637" spans="2:64" ht="18" customHeight="1">
      <c r="B1637" s="27" t="s">
        <v>179</v>
      </c>
      <c r="C1637" s="28"/>
      <c r="D1637" s="28"/>
      <c r="E1637" s="28"/>
      <c r="F1637" s="28"/>
      <c r="G1637" s="218"/>
      <c r="H1637" s="218"/>
      <c r="I1637" s="218"/>
      <c r="J1637" s="206"/>
      <c r="K1637" s="280"/>
      <c r="L1637" s="286"/>
      <c r="M1637" s="206"/>
      <c r="N1637" s="208"/>
      <c r="O1637" s="283"/>
      <c r="P1637" s="273"/>
      <c r="Q1637" s="223"/>
      <c r="R1637" s="987" t="e">
        <f>SUM(R1633:S1636)</f>
        <v>#REF!</v>
      </c>
      <c r="S1637" s="987"/>
      <c r="T1637" s="284" t="s">
        <v>82</v>
      </c>
      <c r="U1637" s="223"/>
      <c r="V1637" s="223"/>
      <c r="W1637" s="285"/>
      <c r="X1637" s="278" t="s">
        <v>190</v>
      </c>
      <c r="Y1637" s="218"/>
      <c r="Z1637" s="218"/>
      <c r="AA1637" s="218"/>
      <c r="AB1637" s="209"/>
      <c r="AC1637" s="988" t="e">
        <f>R1637+R1639+R1640+R1641+AD1629+AD1630+AD1631+AD1632+AD1633+AD1634+AD1635+AD1636</f>
        <v>#REF!</v>
      </c>
      <c r="AD1637" s="989"/>
      <c r="AF1637" s="103"/>
      <c r="AG1637" s="33"/>
    </row>
    <row r="1638" spans="2:64" ht="18" customHeight="1">
      <c r="B1638" s="58" t="s">
        <v>197</v>
      </c>
      <c r="C1638" s="28"/>
      <c r="D1638" s="28"/>
      <c r="E1638" s="28"/>
      <c r="F1638" s="28"/>
      <c r="G1638" s="206"/>
      <c r="H1638" s="206"/>
      <c r="I1638" s="206"/>
      <c r="J1638" s="206"/>
      <c r="K1638" s="280"/>
      <c r="L1638" s="287" t="s">
        <v>77</v>
      </c>
      <c r="M1638" s="288"/>
      <c r="N1638" s="211"/>
      <c r="O1638" s="278" t="s">
        <v>199</v>
      </c>
      <c r="P1638" s="210"/>
      <c r="Q1638" s="210"/>
      <c r="R1638" s="210"/>
      <c r="S1638" s="210"/>
      <c r="T1638" s="210"/>
      <c r="U1638" s="210"/>
      <c r="V1638" s="210"/>
      <c r="W1638" s="289"/>
      <c r="X1638" s="278" t="s">
        <v>433</v>
      </c>
      <c r="Y1638" s="218"/>
      <c r="Z1638" s="230"/>
      <c r="AA1638" s="290"/>
      <c r="AB1638" s="228"/>
      <c r="AC1638" s="135" t="e">
        <f>VLOOKUP(A1629,'Payroll master 总表'!B:AY,45,FALSE)</f>
        <v>#REF!</v>
      </c>
      <c r="AE1638" s="61"/>
      <c r="AF1638" s="245"/>
      <c r="AG1638" s="33"/>
    </row>
    <row r="1639" spans="2:64" ht="18" customHeight="1">
      <c r="B1639" s="58" t="s">
        <v>180</v>
      </c>
      <c r="C1639" s="28"/>
      <c r="D1639" s="28"/>
      <c r="E1639" s="28"/>
      <c r="F1639" s="28"/>
      <c r="G1639" s="206"/>
      <c r="H1639" s="206"/>
      <c r="I1639" s="206"/>
      <c r="J1639" s="206"/>
      <c r="K1639" s="280"/>
      <c r="L1639" s="282" t="e">
        <f>VLOOKUP(A1629,'Payroll master 总表'!B:AY,19,FALSE)</f>
        <v>#REF!</v>
      </c>
      <c r="M1639" s="206"/>
      <c r="N1639" s="208"/>
      <c r="O1639" s="283"/>
      <c r="P1639" s="273"/>
      <c r="Q1639" s="224"/>
      <c r="R1639" s="990" t="e">
        <f>VLOOKUP(A1629,'Payroll master 总表'!B:AY,26,FALSE)</f>
        <v>#REF!</v>
      </c>
      <c r="S1639" s="990"/>
      <c r="T1639" s="224" t="s">
        <v>82</v>
      </c>
      <c r="U1639" s="224"/>
      <c r="V1639" s="224"/>
      <c r="W1639" s="228"/>
      <c r="X1639" s="278" t="s">
        <v>861</v>
      </c>
      <c r="Y1639" s="218"/>
      <c r="Z1639" s="230"/>
      <c r="AB1639" s="224"/>
      <c r="AD1639" s="57"/>
      <c r="AE1639" s="999" t="e">
        <f>VLOOKUP(A1629,'Payroll master 总表'!B:AY,42,FALSE)</f>
        <v>#REF!</v>
      </c>
      <c r="AF1639" s="1000"/>
      <c r="AG1639" s="33"/>
    </row>
    <row r="1640" spans="2:64" ht="18" customHeight="1">
      <c r="B1640" s="58" t="s">
        <v>181</v>
      </c>
      <c r="C1640" s="28"/>
      <c r="D1640" s="28"/>
      <c r="E1640" s="28"/>
      <c r="F1640" s="28"/>
      <c r="G1640" s="206"/>
      <c r="H1640" s="206"/>
      <c r="I1640" s="206"/>
      <c r="J1640" s="206"/>
      <c r="K1640" s="280"/>
      <c r="L1640" s="282" t="e">
        <f>VLOOKUP(A1629,'Payroll master 总表'!B:AY,22,FALSE)</f>
        <v>#REF!</v>
      </c>
      <c r="M1640" s="206"/>
      <c r="N1640" s="208"/>
      <c r="O1640" s="283"/>
      <c r="P1640" s="273"/>
      <c r="Q1640" s="224"/>
      <c r="R1640" s="990" t="e">
        <f>VLOOKUP(A1629,'Payroll master 总表'!B:AY,28,FALSE)</f>
        <v>#REF!</v>
      </c>
      <c r="S1640" s="990"/>
      <c r="T1640" s="224" t="s">
        <v>82</v>
      </c>
      <c r="U1640" s="224"/>
      <c r="V1640" s="224"/>
      <c r="W1640" s="228"/>
      <c r="X1640" s="291" t="s">
        <v>244</v>
      </c>
      <c r="Y1640" s="218"/>
      <c r="Z1640" s="218"/>
      <c r="AA1640" s="230"/>
      <c r="AB1640" s="229"/>
      <c r="AC1640" s="76"/>
      <c r="AD1640" s="57" t="e">
        <f>VLOOKUP(A1629,'Payroll master 总表'!B:AY,44,FALSE)</f>
        <v>#REF!</v>
      </c>
      <c r="AE1640" s="541"/>
      <c r="AF1640" s="542"/>
      <c r="AG1640" s="33"/>
    </row>
    <row r="1641" spans="2:64" ht="18" customHeight="1">
      <c r="B1641" s="59" t="s">
        <v>182</v>
      </c>
      <c r="C1641" s="56"/>
      <c r="D1641" s="56"/>
      <c r="E1641" s="56"/>
      <c r="F1641" s="56"/>
      <c r="G1641" s="219"/>
      <c r="H1641" s="219"/>
      <c r="I1641" s="219"/>
      <c r="J1641" s="219"/>
      <c r="K1641" s="292"/>
      <c r="L1641" s="293" t="e">
        <f>VLOOKUP(A1629,'Payroll master 总表'!B:AY,23,FALSE)</f>
        <v>#REF!</v>
      </c>
      <c r="M1641" s="219"/>
      <c r="N1641" s="212"/>
      <c r="O1641" s="294"/>
      <c r="P1641" s="295"/>
      <c r="Q1641" s="225"/>
      <c r="R1641" s="981" t="e">
        <f>VLOOKUP(A1629,'Payroll master 总表'!B:AY,30,FALSE)</f>
        <v>#REF!</v>
      </c>
      <c r="S1641" s="981"/>
      <c r="T1641" s="225" t="s">
        <v>82</v>
      </c>
      <c r="U1641" s="225"/>
      <c r="V1641" s="225"/>
      <c r="W1641" s="225"/>
      <c r="X1641" s="278" t="s">
        <v>194</v>
      </c>
      <c r="Y1641" s="218"/>
      <c r="Z1641" s="218"/>
      <c r="AA1641" s="218"/>
      <c r="AB1641" s="230"/>
      <c r="AC1641" s="26"/>
      <c r="AD1641" s="57" t="e">
        <f>AE1639+AD1640</f>
        <v>#REF!</v>
      </c>
      <c r="AE1641" s="49"/>
      <c r="AF1641" s="73"/>
      <c r="AG1641" s="33"/>
    </row>
    <row r="1642" spans="2:64" ht="18" customHeight="1">
      <c r="B1642" s="29"/>
      <c r="C1642" s="30"/>
      <c r="D1642" s="31"/>
      <c r="E1642" s="30"/>
      <c r="F1642" s="32"/>
      <c r="G1642" s="220"/>
      <c r="H1642" s="220"/>
      <c r="I1642" s="220"/>
      <c r="J1642" s="220"/>
      <c r="S1642" s="220"/>
      <c r="T1642" s="220"/>
      <c r="U1642" s="220"/>
      <c r="X1642" s="297" t="s">
        <v>191</v>
      </c>
      <c r="Y1642" s="218"/>
      <c r="Z1642" s="218"/>
      <c r="AA1642" s="218"/>
      <c r="AB1642" s="230"/>
      <c r="AC1642" s="982" t="e">
        <f>ROUND((AC1637-AD1641-AC1638),2)</f>
        <v>#REF!</v>
      </c>
      <c r="AD1642" s="983"/>
      <c r="AE1642" s="49"/>
      <c r="AF1642" s="73"/>
      <c r="AG1642" s="33"/>
    </row>
    <row r="1643" spans="2:64" ht="18" customHeight="1">
      <c r="B1643" s="35" t="s">
        <v>78</v>
      </c>
      <c r="C1643" s="36"/>
      <c r="D1643" s="36"/>
      <c r="E1643" s="36"/>
      <c r="F1643" s="36"/>
      <c r="G1643" s="221"/>
      <c r="H1643" s="221"/>
      <c r="I1643" s="220"/>
      <c r="J1643" s="220"/>
      <c r="S1643" s="220"/>
      <c r="T1643" s="220"/>
      <c r="U1643" s="220"/>
      <c r="X1643" s="298" t="s">
        <v>432</v>
      </c>
      <c r="Y1643" s="299"/>
      <c r="Z1643" s="280"/>
      <c r="AA1643" s="206"/>
      <c r="AB1643" s="231"/>
      <c r="AC1643" s="63" t="e">
        <f>INT(AC1642)</f>
        <v>#REF!</v>
      </c>
      <c r="AE1643" s="62"/>
      <c r="AF1643" s="80"/>
      <c r="AG1643" s="33"/>
    </row>
    <row r="1644" spans="2:64" ht="18" customHeight="1">
      <c r="B1644" s="37"/>
      <c r="C1644" s="38"/>
      <c r="D1644" s="39"/>
      <c r="E1644" s="38"/>
      <c r="F1644" s="38"/>
      <c r="G1644" s="202"/>
      <c r="H1644" s="202"/>
      <c r="I1644" s="220"/>
      <c r="J1644" s="220"/>
      <c r="S1644" s="220"/>
      <c r="T1644" s="220"/>
      <c r="U1644" s="220"/>
      <c r="X1644" s="300" t="s">
        <v>192</v>
      </c>
      <c r="Y1644" s="301"/>
      <c r="Z1644" s="302"/>
      <c r="AA1644" s="219"/>
      <c r="AB1644" s="232"/>
      <c r="AC1644" s="77" t="e">
        <f>ROUND((MOD(AC1642,1)*4000),-2)</f>
        <v>#REF!</v>
      </c>
      <c r="AD1644" s="45"/>
      <c r="AE1644" s="45"/>
      <c r="AF1644" s="81"/>
      <c r="AG1644" s="33"/>
    </row>
    <row r="1645" spans="2:64" ht="18" customHeight="1">
      <c r="B1645" s="29"/>
      <c r="C1645" s="30"/>
      <c r="D1645" s="31"/>
      <c r="E1645" s="30"/>
      <c r="F1645" s="30"/>
      <c r="G1645" s="220"/>
      <c r="H1645" s="220"/>
      <c r="I1645" s="220"/>
      <c r="J1645" s="220"/>
      <c r="S1645" s="220"/>
      <c r="T1645" s="220"/>
      <c r="U1645" s="220"/>
      <c r="Y1645" s="221"/>
      <c r="Z1645" s="303"/>
      <c r="AB1645" s="233"/>
      <c r="AD1645" s="82"/>
      <c r="AE1645" s="82"/>
      <c r="AF1645" s="84"/>
      <c r="AG1645" s="33"/>
    </row>
    <row r="1646" spans="2:64" ht="18" customHeight="1">
      <c r="B1646" s="40" t="s">
        <v>79</v>
      </c>
      <c r="C1646" s="41"/>
      <c r="D1646" s="41"/>
      <c r="E1646" s="41"/>
      <c r="AF1646" s="101"/>
      <c r="AG1646" s="33"/>
    </row>
    <row r="1647" spans="2:64" s="10" customFormat="1" ht="18" customHeight="1">
      <c r="B1647" s="237">
        <v>1</v>
      </c>
      <c r="C1647" s="236">
        <v>2</v>
      </c>
      <c r="D1647" s="236">
        <v>3</v>
      </c>
      <c r="E1647" s="236">
        <v>4</v>
      </c>
      <c r="F1647" s="670">
        <v>5</v>
      </c>
      <c r="G1647" s="669">
        <v>6</v>
      </c>
      <c r="H1647" s="237">
        <v>7</v>
      </c>
      <c r="I1647" s="237">
        <v>8</v>
      </c>
      <c r="J1647" s="670">
        <v>9</v>
      </c>
      <c r="K1647" s="236">
        <v>10</v>
      </c>
      <c r="L1647" s="236">
        <v>11</v>
      </c>
      <c r="M1647" s="670">
        <v>12</v>
      </c>
      <c r="N1647" s="669">
        <v>13</v>
      </c>
      <c r="O1647" s="236">
        <v>14</v>
      </c>
      <c r="P1647" s="237">
        <v>15</v>
      </c>
      <c r="Q1647" s="236">
        <v>16</v>
      </c>
      <c r="R1647" s="236">
        <v>17</v>
      </c>
      <c r="S1647" s="236">
        <v>18</v>
      </c>
      <c r="T1647" s="670">
        <v>19</v>
      </c>
      <c r="U1647" s="669">
        <v>20</v>
      </c>
      <c r="V1647" s="236">
        <v>21</v>
      </c>
      <c r="W1647" s="237">
        <v>22</v>
      </c>
      <c r="X1647" s="236">
        <v>23</v>
      </c>
      <c r="Y1647" s="237">
        <v>24</v>
      </c>
      <c r="Z1647" s="236">
        <v>25</v>
      </c>
      <c r="AA1647" s="670">
        <v>26</v>
      </c>
      <c r="AB1647" s="697">
        <v>27</v>
      </c>
      <c r="AC1647" s="670">
        <v>28</v>
      </c>
      <c r="AD1647" s="237">
        <v>29</v>
      </c>
      <c r="AE1647" s="236">
        <v>30</v>
      </c>
      <c r="AF1647" s="236">
        <v>31</v>
      </c>
      <c r="AG1647" s="11"/>
      <c r="AH1647" s="11"/>
      <c r="AI1647" s="11"/>
      <c r="AJ1647" s="11"/>
      <c r="AK1647" s="11"/>
      <c r="AL1647" s="11"/>
      <c r="AM1647" s="11"/>
      <c r="AN1647" s="11"/>
      <c r="AO1647" s="11"/>
      <c r="AP1647" s="11"/>
      <c r="AQ1647" s="11"/>
      <c r="AR1647" s="11"/>
      <c r="AS1647" s="11"/>
      <c r="AT1647" s="11"/>
      <c r="AU1647" s="11"/>
      <c r="AV1647" s="11"/>
      <c r="AW1647" s="11"/>
      <c r="AX1647" s="11"/>
      <c r="AY1647" s="11"/>
      <c r="AZ1647" s="11"/>
      <c r="BA1647" s="11"/>
      <c r="BB1647" s="11"/>
      <c r="BC1647" s="11"/>
      <c r="BD1647" s="11"/>
      <c r="BE1647" s="11"/>
      <c r="BF1647" s="11"/>
      <c r="BG1647" s="11"/>
      <c r="BH1647" s="11"/>
      <c r="BI1647" s="11"/>
      <c r="BJ1647" s="11"/>
      <c r="BK1647" s="11"/>
      <c r="BL1647" s="11"/>
    </row>
    <row r="1648" spans="2:64" ht="18" customHeight="1">
      <c r="B1648" s="48" t="e">
        <f>VLOOKUP(A1629,#REF!,276,FALSE)</f>
        <v>#REF!</v>
      </c>
      <c r="C1648" s="48" t="e">
        <f>VLOOKUP(A1629,#REF!,278,FALSE)</f>
        <v>#REF!</v>
      </c>
      <c r="D1648" s="48" t="e">
        <f>VLOOKUP(A1629,#REF!,280,FALSE)</f>
        <v>#REF!</v>
      </c>
      <c r="E1648" s="48" t="e">
        <f>VLOOKUP(A1629,#REF!,282,FALSE)</f>
        <v>#REF!</v>
      </c>
      <c r="F1648" s="48" t="e">
        <f>VLOOKUP(A1629,#REF!,284,FALSE)</f>
        <v>#REF!</v>
      </c>
      <c r="G1648" s="48" t="e">
        <f>VLOOKUP(A1629,#REF!,286,FALSE)</f>
        <v>#REF!</v>
      </c>
      <c r="H1648" s="48" t="e">
        <f>VLOOKUP(A1629,#REF!,288,FALSE)</f>
        <v>#REF!</v>
      </c>
      <c r="I1648" s="48" t="e">
        <f>VLOOKUP(A1629,#REF!,290,FALSE)</f>
        <v>#REF!</v>
      </c>
      <c r="J1648" s="48" t="e">
        <f>VLOOKUP(A1629,#REF!,292,FALSE)</f>
        <v>#REF!</v>
      </c>
      <c r="K1648" s="48" t="e">
        <f>VLOOKUP(A1629,#REF!,294,FALSE)</f>
        <v>#REF!</v>
      </c>
      <c r="L1648" s="48" t="e">
        <f>VLOOKUP(A1629,#REF!,296,FALSE)</f>
        <v>#REF!</v>
      </c>
      <c r="M1648" s="48" t="e">
        <f>VLOOKUP(A1629,#REF!,298,FALSE)</f>
        <v>#REF!</v>
      </c>
      <c r="N1648" s="48" t="e">
        <f>VLOOKUP(A1629,#REF!,300,FALSE)</f>
        <v>#REF!</v>
      </c>
      <c r="O1648" s="48" t="e">
        <f>VLOOKUP(A1629,#REF!,302,FALSE)</f>
        <v>#REF!</v>
      </c>
      <c r="P1648" s="48" t="e">
        <f>VLOOKUP(A1629,#REF!,304,FALSE)</f>
        <v>#REF!</v>
      </c>
      <c r="Q1648" s="48" t="e">
        <f>VLOOKUP(A1629,#REF!,306,FALSE)</f>
        <v>#REF!</v>
      </c>
      <c r="R1648" s="48" t="e">
        <f>VLOOKUP(A1629,#REF!,308,FALSE)</f>
        <v>#REF!</v>
      </c>
      <c r="S1648" s="48" t="e">
        <f>VLOOKUP(A1629,#REF!,310,FALSE)</f>
        <v>#REF!</v>
      </c>
      <c r="T1648" s="48" t="e">
        <f>VLOOKUP(A1629,#REF!,312,FALSE)</f>
        <v>#REF!</v>
      </c>
      <c r="U1648" s="48" t="e">
        <f>VLOOKUP(A1629,#REF!,314,FALSE)</f>
        <v>#REF!</v>
      </c>
      <c r="V1648" s="48" t="e">
        <f>VLOOKUP(A1629,#REF!,316,FALSE)</f>
        <v>#REF!</v>
      </c>
      <c r="W1648" s="48" t="e">
        <f>VLOOKUP(A1629,#REF!,318,FALSE)</f>
        <v>#REF!</v>
      </c>
      <c r="X1648" s="48" t="e">
        <f>VLOOKUP(A1629,#REF!,320,FALSE)</f>
        <v>#REF!</v>
      </c>
      <c r="Y1648" s="48" t="e">
        <f>VLOOKUP(A1629,#REF!,322,FALSE)</f>
        <v>#REF!</v>
      </c>
      <c r="Z1648" s="48" t="e">
        <f>VLOOKUP(A1629,#REF!,324,FALSE)</f>
        <v>#REF!</v>
      </c>
      <c r="AA1648" s="48" t="e">
        <f>VLOOKUP(A1629,#REF!,326,FALSE)</f>
        <v>#REF!</v>
      </c>
      <c r="AB1648" s="48" t="e">
        <f>VLOOKUP(A1629,#REF!,328,FALSE)</f>
        <v>#REF!</v>
      </c>
      <c r="AC1648" s="48" t="e">
        <f>VLOOKUP(A1629,#REF!,330,FALSE)</f>
        <v>#REF!</v>
      </c>
      <c r="AD1648" s="48" t="e">
        <f>VLOOKUP(A1629,#REF!,332,FALSE)</f>
        <v>#REF!</v>
      </c>
      <c r="AE1648" s="48" t="e">
        <f>VLOOKUP(A1629,#REF!,334,FALSE)</f>
        <v>#REF!</v>
      </c>
      <c r="AF1648" s="48" t="e">
        <f>VLOOKUP(A1629,#REF!,336,FALSE)</f>
        <v>#REF!</v>
      </c>
      <c r="AG1648" s="33"/>
    </row>
    <row r="1649" spans="1:64" s="113" customFormat="1" ht="18" customHeight="1">
      <c r="B1649" s="48" t="e">
        <f>VLOOKUP(A1629,#REF!,53,FALSE)</f>
        <v>#REF!</v>
      </c>
      <c r="C1649" s="48" t="e">
        <f>VLOOKUP(A1629,#REF!,54,FALSE)</f>
        <v>#REF!</v>
      </c>
      <c r="D1649" s="48" t="e">
        <f>VLOOKUP(A1629,#REF!,55,FALSE)</f>
        <v>#REF!</v>
      </c>
      <c r="E1649" s="48" t="e">
        <f>VLOOKUP(A1629,#REF!,56,FALSE)</f>
        <v>#REF!</v>
      </c>
      <c r="F1649" s="48" t="e">
        <f>VLOOKUP(A1629,#REF!,57,FALSE)</f>
        <v>#REF!</v>
      </c>
      <c r="G1649" s="48" t="e">
        <f>VLOOKUP(A1629,#REF!,58,FALSE)</f>
        <v>#REF!</v>
      </c>
      <c r="H1649" s="48" t="e">
        <f>VLOOKUP(A1629,#REF!,59,FALSE)</f>
        <v>#REF!</v>
      </c>
      <c r="I1649" s="48" t="e">
        <f>VLOOKUP(A1629,#REF!,60,FALSE)</f>
        <v>#REF!</v>
      </c>
      <c r="J1649" s="48" t="e">
        <f>VLOOKUP(A1629,#REF!,61,FALSE)</f>
        <v>#REF!</v>
      </c>
      <c r="K1649" s="48" t="e">
        <f>VLOOKUP(A1629,#REF!,62,FALSE)</f>
        <v>#REF!</v>
      </c>
      <c r="L1649" s="48" t="e">
        <f>VLOOKUP(A1629,#REF!,63,FALSE)</f>
        <v>#REF!</v>
      </c>
      <c r="M1649" s="48" t="e">
        <f>VLOOKUP(A1629,#REF!,64,FALSE)</f>
        <v>#REF!</v>
      </c>
      <c r="N1649" s="48" t="e">
        <f>VLOOKUP(A1629,#REF!,65,FALSE)</f>
        <v>#REF!</v>
      </c>
      <c r="O1649" s="48" t="e">
        <f>VLOOKUP(A1629,#REF!,66,FALSE)</f>
        <v>#REF!</v>
      </c>
      <c r="P1649" s="48" t="e">
        <f>VLOOKUP(A1629,#REF!,67,FALSE)</f>
        <v>#REF!</v>
      </c>
      <c r="Q1649" s="48" t="e">
        <f>VLOOKUP(A1629,#REF!,68,FALSE)</f>
        <v>#REF!</v>
      </c>
      <c r="R1649" s="48" t="e">
        <f>VLOOKUP(A1629,#REF!,69,FALSE)</f>
        <v>#REF!</v>
      </c>
      <c r="S1649" s="48" t="e">
        <f>VLOOKUP(A1629,#REF!,70,FALSE)</f>
        <v>#REF!</v>
      </c>
      <c r="T1649" s="48" t="e">
        <f>VLOOKUP(A1629,#REF!,71,FALSE)</f>
        <v>#REF!</v>
      </c>
      <c r="U1649" s="48" t="e">
        <f>VLOOKUP(A1629,#REF!,72,FALSE)</f>
        <v>#REF!</v>
      </c>
      <c r="V1649" s="48" t="e">
        <f>VLOOKUP(A1629,#REF!,73,FALSE)</f>
        <v>#REF!</v>
      </c>
      <c r="W1649" s="48" t="e">
        <f>VLOOKUP(A1629,#REF!,74,FALSE)</f>
        <v>#REF!</v>
      </c>
      <c r="X1649" s="48" t="e">
        <f>VLOOKUP(A1629,#REF!,75,FALSE)</f>
        <v>#REF!</v>
      </c>
      <c r="Y1649" s="48" t="e">
        <f>VLOOKUP(A1629,#REF!,76,FALSE)</f>
        <v>#REF!</v>
      </c>
      <c r="Z1649" s="48" t="e">
        <f>VLOOKUP(A1629,#REF!,77,FALSE)</f>
        <v>#REF!</v>
      </c>
      <c r="AA1649" s="48" t="e">
        <f>VLOOKUP(A1629,#REF!,78,FALSE)</f>
        <v>#REF!</v>
      </c>
      <c r="AB1649" s="48" t="e">
        <f>VLOOKUP(A1629,#REF!,79,FALSE)</f>
        <v>#REF!</v>
      </c>
      <c r="AC1649" s="48" t="e">
        <f>VLOOKUP(A1629,#REF!,80,FALSE)</f>
        <v>#REF!</v>
      </c>
      <c r="AD1649" s="48" t="e">
        <f>VLOOKUP(A1629,#REF!,81,FALSE)</f>
        <v>#REF!</v>
      </c>
      <c r="AE1649" s="48" t="e">
        <f>VLOOKUP(A1629,#REF!,82,FALSE)</f>
        <v>#REF!</v>
      </c>
      <c r="AF1649" s="48" t="e">
        <f>VLOOKUP(A1629,#REF!,83,FALSE)</f>
        <v>#REF!</v>
      </c>
      <c r="AG1649" s="114"/>
      <c r="AH1649" s="114"/>
      <c r="AI1649" s="114"/>
      <c r="AJ1649" s="114"/>
      <c r="AK1649" s="114"/>
      <c r="AL1649" s="114"/>
      <c r="AM1649" s="114"/>
      <c r="AN1649" s="114"/>
      <c r="AO1649" s="114"/>
      <c r="AP1649" s="114"/>
      <c r="AQ1649" s="114"/>
      <c r="AR1649" s="114"/>
      <c r="AS1649" s="114"/>
      <c r="AT1649" s="114"/>
      <c r="AU1649" s="114"/>
      <c r="AV1649" s="114"/>
      <c r="AW1649" s="114"/>
      <c r="AX1649" s="114"/>
      <c r="AY1649" s="114"/>
      <c r="AZ1649" s="114"/>
      <c r="BA1649" s="114"/>
      <c r="BB1649" s="114"/>
      <c r="BC1649" s="114"/>
      <c r="BD1649" s="114"/>
      <c r="BE1649" s="114"/>
      <c r="BF1649" s="114"/>
      <c r="BG1649" s="114"/>
      <c r="BH1649" s="114"/>
      <c r="BI1649" s="114"/>
      <c r="BJ1649" s="114"/>
      <c r="BK1649" s="114"/>
      <c r="BL1649" s="114"/>
    </row>
    <row r="1650" spans="1:64" ht="18" customHeight="1">
      <c r="B1650" s="48" t="e">
        <f>VLOOKUP(A1629,#REF!,277,FALSE)</f>
        <v>#REF!</v>
      </c>
      <c r="C1650" s="48" t="e">
        <f>VLOOKUP(A1629,#REF!,279,FALSE)</f>
        <v>#REF!</v>
      </c>
      <c r="D1650" s="48" t="e">
        <f>VLOOKUP(A1629,#REF!,281,FALSE)</f>
        <v>#REF!</v>
      </c>
      <c r="E1650" s="48" t="e">
        <f>VLOOKUP(A1629,#REF!,283,FALSE)</f>
        <v>#REF!</v>
      </c>
      <c r="F1650" s="48" t="e">
        <f>VLOOKUP(A1629,#REF!,285,FALSE)</f>
        <v>#REF!</v>
      </c>
      <c r="G1650" s="48" t="e">
        <f>VLOOKUP(A1629,#REF!,287,FALSE)</f>
        <v>#REF!</v>
      </c>
      <c r="H1650" s="48" t="e">
        <f>VLOOKUP(A1629,#REF!,289,FALSE)</f>
        <v>#REF!</v>
      </c>
      <c r="I1650" s="48" t="e">
        <f>VLOOKUP(A1629,#REF!,291,FALSE)</f>
        <v>#REF!</v>
      </c>
      <c r="J1650" s="48" t="e">
        <f>VLOOKUP(A1629,#REF!,293,FALSE)</f>
        <v>#REF!</v>
      </c>
      <c r="K1650" s="48" t="e">
        <f>VLOOKUP(A1629,#REF!,295,FALSE)</f>
        <v>#REF!</v>
      </c>
      <c r="L1650" s="48" t="e">
        <f>VLOOKUP(A1629,#REF!,297,FALSE)</f>
        <v>#REF!</v>
      </c>
      <c r="M1650" s="48" t="e">
        <f>VLOOKUP(A1629,#REF!,299,FALSE)</f>
        <v>#REF!</v>
      </c>
      <c r="N1650" s="48" t="e">
        <f>VLOOKUP(A1629,#REF!,301,FALSE)</f>
        <v>#REF!</v>
      </c>
      <c r="O1650" s="48" t="e">
        <f>VLOOKUP(A1629,#REF!,303,FALSE)</f>
        <v>#REF!</v>
      </c>
      <c r="P1650" s="48" t="e">
        <f>VLOOKUP(A1629,#REF!,305,FALSE)</f>
        <v>#REF!</v>
      </c>
      <c r="Q1650" s="48" t="e">
        <f>VLOOKUP(A1629,#REF!,307,FALSE)</f>
        <v>#REF!</v>
      </c>
      <c r="R1650" s="48" t="e">
        <f>VLOOKUP(A1629,#REF!,309,FALSE)</f>
        <v>#REF!</v>
      </c>
      <c r="S1650" s="48" t="e">
        <f>VLOOKUP(A1629,#REF!,311,FALSE)</f>
        <v>#REF!</v>
      </c>
      <c r="T1650" s="48" t="e">
        <f>VLOOKUP(A1629,#REF!,313,FALSE)</f>
        <v>#REF!</v>
      </c>
      <c r="U1650" s="48" t="e">
        <f>VLOOKUP(A1629,#REF!,315,FALSE)</f>
        <v>#REF!</v>
      </c>
      <c r="V1650" s="48" t="e">
        <f>VLOOKUP(A1629,#REF!,317,FALSE)</f>
        <v>#REF!</v>
      </c>
      <c r="W1650" s="48" t="e">
        <f>VLOOKUP(A1629,#REF!,319,FALSE)</f>
        <v>#REF!</v>
      </c>
      <c r="X1650" s="48" t="e">
        <f>VLOOKUP(A1629,#REF!,321,FALSE)</f>
        <v>#REF!</v>
      </c>
      <c r="Y1650" s="48" t="e">
        <f>VLOOKUP(A1629,#REF!,323,FALSE)</f>
        <v>#REF!</v>
      </c>
      <c r="Z1650" s="48" t="e">
        <f>VLOOKUP(A1629,#REF!,325,FALSE)</f>
        <v>#REF!</v>
      </c>
      <c r="AA1650" s="48" t="e">
        <f>VLOOKUP(A1629,#REF!,327,FALSE)</f>
        <v>#REF!</v>
      </c>
      <c r="AB1650" s="48" t="e">
        <f>VLOOKUP(A1629,#REF!,329,FALSE)</f>
        <v>#REF!</v>
      </c>
      <c r="AC1650" s="48" t="e">
        <f>VLOOKUP(A1629,#REF!,331,FALSE)</f>
        <v>#REF!</v>
      </c>
      <c r="AD1650" s="48" t="e">
        <f>VLOOKUP(A1629,#REF!,333,FALSE)</f>
        <v>#REF!</v>
      </c>
      <c r="AE1650" s="48" t="e">
        <f>VLOOKUP(A1629,#REF!,335,FALSE)</f>
        <v>#REF!</v>
      </c>
      <c r="AF1650" s="48" t="e">
        <f>VLOOKUP(A1629,#REF!,337,FALSE)</f>
        <v>#REF!</v>
      </c>
      <c r="AG1650" s="33"/>
    </row>
    <row r="1651" spans="1:64" s="140" customFormat="1" ht="18" customHeight="1">
      <c r="B1651" s="980"/>
      <c r="C1651" s="980"/>
      <c r="D1651" s="980"/>
      <c r="E1651" s="980"/>
      <c r="F1651" s="980"/>
      <c r="G1651" s="980"/>
      <c r="H1651" s="980"/>
      <c r="I1651" s="980"/>
      <c r="J1651" s="980"/>
      <c r="K1651" s="980"/>
      <c r="L1651" s="980"/>
      <c r="M1651" s="980"/>
      <c r="N1651" s="980"/>
      <c r="O1651" s="980"/>
      <c r="P1651" s="980"/>
      <c r="Q1651" s="980"/>
      <c r="R1651" s="980"/>
      <c r="S1651" s="980"/>
      <c r="T1651" s="980"/>
      <c r="U1651" s="980"/>
      <c r="V1651" s="980"/>
      <c r="W1651" s="980"/>
      <c r="X1651" s="980"/>
      <c r="Y1651" s="980"/>
      <c r="Z1651" s="980"/>
      <c r="AA1651" s="980"/>
      <c r="AB1651" s="980"/>
      <c r="AC1651" s="980"/>
      <c r="AD1651" s="980"/>
      <c r="AE1651" s="980"/>
      <c r="AF1651" s="980"/>
      <c r="AH1651" s="33"/>
      <c r="AI1651" s="33"/>
      <c r="AJ1651" s="33"/>
      <c r="AK1651" s="33"/>
      <c r="AL1651" s="33"/>
      <c r="AM1651" s="33"/>
      <c r="AN1651" s="33"/>
      <c r="AO1651" s="33"/>
      <c r="AP1651" s="33"/>
      <c r="AQ1651" s="33"/>
      <c r="AR1651" s="33"/>
      <c r="AS1651" s="33"/>
      <c r="AT1651" s="33"/>
      <c r="AU1651" s="33"/>
      <c r="AV1651" s="33"/>
      <c r="AW1651" s="33"/>
      <c r="AX1651" s="33"/>
      <c r="AY1651" s="33"/>
      <c r="AZ1651" s="33"/>
      <c r="BA1651" s="33"/>
      <c r="BB1651" s="33"/>
      <c r="BC1651" s="33"/>
      <c r="BD1651" s="33"/>
      <c r="BE1651" s="33"/>
      <c r="BF1651" s="33"/>
      <c r="BG1651" s="33"/>
      <c r="BH1651" s="33"/>
      <c r="BI1651" s="33"/>
      <c r="BJ1651" s="33"/>
      <c r="BK1651" s="33"/>
      <c r="BL1651" s="33"/>
    </row>
    <row r="1652" spans="1:64" ht="18" customHeight="1">
      <c r="B1652" s="880" t="s">
        <v>826</v>
      </c>
      <c r="C1652" s="880"/>
      <c r="D1652" s="880"/>
      <c r="E1652" s="880"/>
      <c r="F1652" s="880"/>
      <c r="G1652" s="880"/>
      <c r="H1652" s="880"/>
      <c r="I1652" s="880"/>
      <c r="J1652" s="880"/>
      <c r="K1652" s="880"/>
      <c r="L1652" s="880"/>
      <c r="M1652" s="880"/>
      <c r="N1652" s="880"/>
      <c r="O1652" s="880"/>
      <c r="P1652" s="880"/>
      <c r="Q1652" s="880"/>
      <c r="R1652" s="880"/>
      <c r="S1652" s="880"/>
      <c r="T1652" s="880"/>
      <c r="U1652" s="880"/>
      <c r="V1652" s="880"/>
      <c r="W1652" s="880"/>
      <c r="X1652" s="880"/>
      <c r="Y1652" s="880"/>
      <c r="Z1652" s="880"/>
      <c r="AA1652" s="880"/>
      <c r="AB1652" s="880"/>
      <c r="AC1652" s="880"/>
      <c r="AD1652" s="880"/>
      <c r="AE1652" s="880"/>
      <c r="AF1652" s="880"/>
      <c r="AG1652" s="33"/>
    </row>
    <row r="1653" spans="1:64" ht="18" customHeight="1">
      <c r="B1653" s="15" t="s">
        <v>80</v>
      </c>
      <c r="C1653" s="16"/>
      <c r="D1653" s="16"/>
      <c r="E1653" s="16"/>
      <c r="F1653" s="16"/>
      <c r="G1653" s="216"/>
      <c r="H1653" s="201"/>
      <c r="I1653" s="201"/>
      <c r="J1653" s="201"/>
      <c r="K1653" s="202"/>
      <c r="L1653" s="201"/>
      <c r="M1653" s="201"/>
      <c r="N1653" s="201"/>
      <c r="O1653" s="270"/>
      <c r="P1653" s="270"/>
      <c r="Q1653" s="201"/>
      <c r="R1653" s="201"/>
      <c r="S1653" s="201"/>
      <c r="T1653" s="201"/>
      <c r="U1653" s="201"/>
      <c r="V1653" s="201"/>
      <c r="W1653" s="270"/>
      <c r="X1653" s="984" t="str">
        <f>X1628</f>
        <v>វិច្ឆិកា ឆ្នាំ ២០២៣</v>
      </c>
      <c r="Y1653" s="985"/>
      <c r="Z1653" s="985"/>
      <c r="AA1653" s="985"/>
      <c r="AB1653" s="985"/>
      <c r="AC1653" s="985"/>
      <c r="AD1653" s="985"/>
      <c r="AE1653" s="985"/>
      <c r="AF1653" s="986"/>
      <c r="AG1653" s="33"/>
    </row>
    <row r="1654" spans="1:64" ht="18" customHeight="1">
      <c r="A1654" s="140" t="e">
        <f>#REF!</f>
        <v>#REF!</v>
      </c>
      <c r="B1654" s="20" t="s">
        <v>176</v>
      </c>
      <c r="C1654" s="3"/>
      <c r="D1654" s="3"/>
      <c r="E1654" s="3"/>
      <c r="F1654" s="3"/>
      <c r="G1654" s="217"/>
      <c r="H1654" s="271"/>
      <c r="I1654" s="217"/>
      <c r="J1654" s="271"/>
      <c r="K1654" s="991" t="e">
        <f>VLOOKUP(A1654,'Payroll master 总表'!B:AY,3,FALSE)</f>
        <v>#REF!</v>
      </c>
      <c r="L1654" s="992"/>
      <c r="M1654" s="992"/>
      <c r="N1654" s="993"/>
      <c r="O1654" s="272" t="s">
        <v>183</v>
      </c>
      <c r="P1654" s="273"/>
      <c r="Q1654" s="203"/>
      <c r="R1654" s="203"/>
      <c r="S1654" s="203"/>
      <c r="T1654" s="994" t="e">
        <f>#REF!</f>
        <v>#REF!</v>
      </c>
      <c r="U1654" s="994"/>
      <c r="V1654" s="217"/>
      <c r="W1654" s="274"/>
      <c r="X1654" s="275" t="s">
        <v>279</v>
      </c>
      <c r="Y1654" s="203"/>
      <c r="Z1654" s="203"/>
      <c r="AA1654" s="203"/>
      <c r="AB1654" s="227"/>
      <c r="AC1654" s="75"/>
      <c r="AD1654" s="139" t="e">
        <f>VLOOKUP(A1654,'Payroll master 总表'!B:AY,39,FALSE)</f>
        <v>#REF!</v>
      </c>
      <c r="AE1654" s="23" t="s">
        <v>82</v>
      </c>
      <c r="AF1654" s="244"/>
      <c r="AG1654" s="33"/>
    </row>
    <row r="1655" spans="1:64" ht="18" customHeight="1">
      <c r="B1655" s="55" t="s">
        <v>177</v>
      </c>
      <c r="C1655" s="28"/>
      <c r="D1655" s="28"/>
      <c r="E1655" s="28"/>
      <c r="F1655" s="21"/>
      <c r="G1655" s="206"/>
      <c r="H1655" s="206"/>
      <c r="I1655" s="206"/>
      <c r="J1655" s="206"/>
      <c r="K1655" s="995" t="e">
        <f>VLOOKUP(A1654,'Payroll master 总表'!B:AY,1,FALSE)</f>
        <v>#REF!</v>
      </c>
      <c r="L1655" s="996"/>
      <c r="M1655" s="206"/>
      <c r="N1655" s="208"/>
      <c r="O1655" s="276" t="s">
        <v>184</v>
      </c>
      <c r="P1655" s="273"/>
      <c r="Q1655" s="218"/>
      <c r="R1655" s="218"/>
      <c r="S1655" s="218"/>
      <c r="U1655" s="222" t="e">
        <f>VLOOKUP(A1654,'Payroll master 总表'!B:AY,15,FALSE)</f>
        <v>#REF!</v>
      </c>
      <c r="V1655" s="222"/>
      <c r="W1655" s="208"/>
      <c r="X1655" s="278" t="s">
        <v>187</v>
      </c>
      <c r="Y1655" s="218"/>
      <c r="Z1655" s="218"/>
      <c r="AA1655" s="218"/>
      <c r="AB1655" s="209"/>
      <c r="AC1655" s="26"/>
      <c r="AD1655" s="139" t="e">
        <f>VLOOKUP(A1654,'Payroll master 总表'!B:AY,35,FALSE)</f>
        <v>#REF!</v>
      </c>
      <c r="AE1655" s="23" t="s">
        <v>82</v>
      </c>
      <c r="AF1655" s="103"/>
      <c r="AG1655" s="33"/>
    </row>
    <row r="1656" spans="1:64" ht="18" customHeight="1">
      <c r="B1656" s="24" t="s">
        <v>178</v>
      </c>
      <c r="C1656" s="22"/>
      <c r="D1656" s="25"/>
      <c r="E1656" s="21"/>
      <c r="F1656" s="21"/>
      <c r="G1656" s="206"/>
      <c r="H1656" s="206"/>
      <c r="I1656" s="206"/>
      <c r="J1656" s="206"/>
      <c r="K1656" s="995" t="e">
        <f>VLOOKUP(A1654,'Payroll master 总表'!B:AY,5,FALSE)</f>
        <v>#REF!</v>
      </c>
      <c r="L1656" s="996"/>
      <c r="M1656" s="206"/>
      <c r="N1656" s="208"/>
      <c r="O1656" s="205" t="s">
        <v>198</v>
      </c>
      <c r="P1656" s="273"/>
      <c r="Q1656" s="218"/>
      <c r="R1656" s="218"/>
      <c r="S1656" s="218"/>
      <c r="T1656" s="206"/>
      <c r="U1656" s="997" t="e">
        <f>VLOOKUP(A1654,'Payroll master 总表'!B:AY,8,FALSE)</f>
        <v>#REF!</v>
      </c>
      <c r="V1656" s="997"/>
      <c r="W1656" s="998"/>
      <c r="X1656" s="278" t="s">
        <v>185</v>
      </c>
      <c r="Y1656" s="218"/>
      <c r="Z1656" s="218"/>
      <c r="AA1656" s="218"/>
      <c r="AB1656" s="209"/>
      <c r="AC1656" s="26"/>
      <c r="AD1656" s="139" t="e">
        <f>VLOOKUP(A1654,'Payroll master 总表'!B:AY,34,FALSE)</f>
        <v>#REF!</v>
      </c>
      <c r="AE1656" s="23" t="s">
        <v>82</v>
      </c>
      <c r="AF1656" s="103"/>
      <c r="AG1656" s="33"/>
    </row>
    <row r="1657" spans="1:64" ht="18" customHeight="1">
      <c r="B1657" s="58"/>
      <c r="C1657" s="28"/>
      <c r="D1657" s="28"/>
      <c r="E1657" s="28"/>
      <c r="F1657" s="28"/>
      <c r="G1657" s="206"/>
      <c r="H1657" s="206"/>
      <c r="I1657" s="206"/>
      <c r="J1657" s="206"/>
      <c r="K1657" s="280"/>
      <c r="L1657" s="281" t="s">
        <v>76</v>
      </c>
      <c r="M1657" s="206"/>
      <c r="N1657" s="208"/>
      <c r="O1657" s="278" t="s">
        <v>199</v>
      </c>
      <c r="P1657" s="273"/>
      <c r="Q1657" s="218"/>
      <c r="R1657" s="218"/>
      <c r="S1657" s="218"/>
      <c r="T1657" s="218"/>
      <c r="U1657" s="218"/>
      <c r="V1657" s="218"/>
      <c r="W1657" s="230"/>
      <c r="X1657" s="278" t="s">
        <v>753</v>
      </c>
      <c r="Y1657" s="218"/>
      <c r="Z1657" s="218"/>
      <c r="AA1657" s="218"/>
      <c r="AB1657" s="209"/>
      <c r="AC1657" s="26"/>
      <c r="AD1657" s="139" t="e">
        <f>VLOOKUP(A1654,'Payroll master 总表'!B:AY,33,FALSE)</f>
        <v>#REF!</v>
      </c>
      <c r="AE1657" s="23" t="s">
        <v>82</v>
      </c>
      <c r="AF1657" s="103"/>
      <c r="AG1657" s="33"/>
    </row>
    <row r="1658" spans="1:64" ht="18" customHeight="1">
      <c r="B1658" s="54" t="s">
        <v>196</v>
      </c>
      <c r="C1658" s="28"/>
      <c r="D1658" s="28"/>
      <c r="E1658" s="28"/>
      <c r="F1658" s="28"/>
      <c r="G1658" s="206"/>
      <c r="H1658" s="206"/>
      <c r="I1658" s="206"/>
      <c r="J1658" s="206"/>
      <c r="K1658" s="280"/>
      <c r="L1658" s="282" t="e">
        <f>VLOOKUP(A1654,'Payroll master 总表'!B:AY,18,FALSE)</f>
        <v>#REF!</v>
      </c>
      <c r="M1658" s="206"/>
      <c r="N1658" s="208"/>
      <c r="O1658" s="283"/>
      <c r="P1658" s="273"/>
      <c r="Q1658" s="223"/>
      <c r="R1658" s="987" t="e">
        <f>U1655/26*L1658</f>
        <v>#REF!</v>
      </c>
      <c r="S1658" s="987"/>
      <c r="T1658" s="284" t="s">
        <v>82</v>
      </c>
      <c r="U1658" s="223"/>
      <c r="V1658" s="223"/>
      <c r="W1658" s="285"/>
      <c r="X1658" s="278" t="s">
        <v>186</v>
      </c>
      <c r="Y1658" s="218"/>
      <c r="Z1658" s="218"/>
      <c r="AA1658" s="218"/>
      <c r="AB1658" s="209"/>
      <c r="AC1658" s="26"/>
      <c r="AD1658" s="139" t="e">
        <f>VLOOKUP(A1654,'Payroll master 总表'!B:AY,37,FALSE)+'Payroll master 总表'!AM73</f>
        <v>#REF!</v>
      </c>
      <c r="AE1658" s="23" t="s">
        <v>82</v>
      </c>
      <c r="AF1658" s="103"/>
      <c r="AG1658" s="33"/>
    </row>
    <row r="1659" spans="1:64" ht="18" customHeight="1">
      <c r="B1659" s="27" t="s">
        <v>528</v>
      </c>
      <c r="C1659" s="28"/>
      <c r="D1659" s="28"/>
      <c r="E1659" s="28"/>
      <c r="F1659" s="28"/>
      <c r="G1659" s="206"/>
      <c r="H1659" s="206"/>
      <c r="I1659" s="206"/>
      <c r="J1659" s="206"/>
      <c r="K1659" s="280"/>
      <c r="L1659" s="282" t="e">
        <f>VLOOKUP(A1654,'Payroll master 总表'!B:AY,21,FALSE)</f>
        <v>#REF!</v>
      </c>
      <c r="M1659" s="206"/>
      <c r="N1659" s="208"/>
      <c r="O1659" s="283"/>
      <c r="P1659" s="273"/>
      <c r="Q1659" s="223"/>
      <c r="R1659" s="987" t="e">
        <f>VLOOKUP(A1654,'Payroll master 总表'!B:AY,29,FALSE)</f>
        <v>#REF!</v>
      </c>
      <c r="S1659" s="987"/>
      <c r="T1659" s="284" t="s">
        <v>82</v>
      </c>
      <c r="U1659" s="223"/>
      <c r="V1659" s="223"/>
      <c r="W1659" s="285"/>
      <c r="X1659" s="278" t="s">
        <v>455</v>
      </c>
      <c r="Y1659" s="218"/>
      <c r="Z1659" s="218"/>
      <c r="AA1659" s="218"/>
      <c r="AB1659" s="209"/>
      <c r="AC1659" s="26"/>
      <c r="AD1659" s="139" t="e">
        <f>VLOOKUP(A1654,'Payroll master 总表'!B:AY,32,FALSE)</f>
        <v>#REF!</v>
      </c>
      <c r="AE1659" s="23" t="s">
        <v>82</v>
      </c>
      <c r="AF1659" s="103"/>
      <c r="AG1659" s="33"/>
    </row>
    <row r="1660" spans="1:64" ht="18" customHeight="1">
      <c r="B1660" s="58" t="s">
        <v>534</v>
      </c>
      <c r="C1660" s="28"/>
      <c r="D1660" s="28"/>
      <c r="E1660" s="28"/>
      <c r="F1660" s="28"/>
      <c r="G1660" s="206"/>
      <c r="H1660" s="206"/>
      <c r="I1660" s="206"/>
      <c r="J1660" s="206"/>
      <c r="K1660" s="280"/>
      <c r="L1660" s="282" t="e">
        <f>VLOOKUP(A1654,'Payroll master 总表'!B:AY,20,FALSE)</f>
        <v>#REF!</v>
      </c>
      <c r="M1660" s="206"/>
      <c r="N1660" s="208"/>
      <c r="O1660" s="283"/>
      <c r="P1660" s="273"/>
      <c r="Q1660" s="223"/>
      <c r="R1660" s="987" t="e">
        <f>VLOOKUP(A1654,'Payroll master 总表'!B:AY,27,FALSE)</f>
        <v>#REF!</v>
      </c>
      <c r="S1660" s="987"/>
      <c r="T1660" s="284" t="s">
        <v>82</v>
      </c>
      <c r="U1660" s="223"/>
      <c r="V1660" s="223"/>
      <c r="W1660" s="285"/>
      <c r="X1660" s="278" t="s">
        <v>189</v>
      </c>
      <c r="Y1660" s="218"/>
      <c r="Z1660" s="218"/>
      <c r="AA1660" s="218"/>
      <c r="AB1660" s="209"/>
      <c r="AC1660" s="26"/>
      <c r="AD1660" s="139" t="e">
        <f>VLOOKUP(A1654,'Payroll master 总表'!B:AY,31,FALSE)</f>
        <v>#REF!</v>
      </c>
      <c r="AE1660" s="23" t="s">
        <v>82</v>
      </c>
      <c r="AF1660" s="103"/>
      <c r="AG1660" s="33"/>
    </row>
    <row r="1661" spans="1:64" ht="18" customHeight="1">
      <c r="B1661" s="58" t="s">
        <v>195</v>
      </c>
      <c r="C1661" s="28"/>
      <c r="D1661" s="28"/>
      <c r="E1661" s="28"/>
      <c r="F1661" s="28"/>
      <c r="G1661" s="206"/>
      <c r="H1661" s="206"/>
      <c r="I1661" s="206"/>
      <c r="J1661" s="206"/>
      <c r="K1661" s="280"/>
      <c r="L1661" s="282" t="e">
        <f>VLOOKUP(A1654,'Payroll master 总表'!B:AY,17,FALSE)</f>
        <v>#REF!</v>
      </c>
      <c r="M1661" s="206"/>
      <c r="N1661" s="208"/>
      <c r="O1661" s="283"/>
      <c r="P1661" s="273"/>
      <c r="Q1661" s="223"/>
      <c r="R1661" s="987" t="e">
        <f>U1655/26*L1661</f>
        <v>#REF!</v>
      </c>
      <c r="S1661" s="987"/>
      <c r="T1661" s="284" t="s">
        <v>82</v>
      </c>
      <c r="U1661" s="223"/>
      <c r="V1661" s="223"/>
      <c r="W1661" s="285"/>
      <c r="X1661" s="278" t="s">
        <v>188</v>
      </c>
      <c r="Y1661" s="218"/>
      <c r="Z1661" s="218"/>
      <c r="AA1661" s="218"/>
      <c r="AB1661" s="209"/>
      <c r="AC1661" s="26"/>
      <c r="AD1661" s="139" t="e">
        <f>VLOOKUP(A1654,'Payroll master 总表'!B:AY,36,FALSE)</f>
        <v>#REF!</v>
      </c>
      <c r="AE1661" s="23" t="s">
        <v>82</v>
      </c>
      <c r="AF1661" s="103"/>
      <c r="AG1661" s="33"/>
    </row>
    <row r="1662" spans="1:64" ht="18" customHeight="1">
      <c r="B1662" s="27" t="s">
        <v>179</v>
      </c>
      <c r="C1662" s="28"/>
      <c r="D1662" s="28"/>
      <c r="E1662" s="28"/>
      <c r="F1662" s="28"/>
      <c r="G1662" s="218"/>
      <c r="H1662" s="218"/>
      <c r="I1662" s="218"/>
      <c r="J1662" s="206"/>
      <c r="K1662" s="280"/>
      <c r="L1662" s="286"/>
      <c r="M1662" s="206"/>
      <c r="N1662" s="208"/>
      <c r="O1662" s="283"/>
      <c r="P1662" s="273"/>
      <c r="Q1662" s="223"/>
      <c r="R1662" s="987" t="e">
        <f>SUM(R1658:S1661)</f>
        <v>#REF!</v>
      </c>
      <c r="S1662" s="987"/>
      <c r="T1662" s="284" t="s">
        <v>82</v>
      </c>
      <c r="U1662" s="223"/>
      <c r="V1662" s="223"/>
      <c r="W1662" s="285"/>
      <c r="X1662" s="278" t="s">
        <v>190</v>
      </c>
      <c r="Y1662" s="218"/>
      <c r="Z1662" s="218"/>
      <c r="AA1662" s="218"/>
      <c r="AB1662" s="209"/>
      <c r="AC1662" s="988" t="e">
        <f>R1662+R1664+R1665+R1666+AD1654+AD1655+AD1656+AD1657+AD1658+AD1659+AD1660+AD1661</f>
        <v>#REF!</v>
      </c>
      <c r="AD1662" s="989"/>
      <c r="AF1662" s="103"/>
      <c r="AG1662" s="33"/>
    </row>
    <row r="1663" spans="1:64" ht="18" customHeight="1">
      <c r="B1663" s="58" t="s">
        <v>197</v>
      </c>
      <c r="C1663" s="28"/>
      <c r="D1663" s="28"/>
      <c r="E1663" s="28"/>
      <c r="F1663" s="28"/>
      <c r="G1663" s="206"/>
      <c r="H1663" s="206"/>
      <c r="I1663" s="206"/>
      <c r="J1663" s="206"/>
      <c r="K1663" s="280"/>
      <c r="L1663" s="287" t="s">
        <v>77</v>
      </c>
      <c r="M1663" s="288"/>
      <c r="N1663" s="211"/>
      <c r="O1663" s="278" t="s">
        <v>199</v>
      </c>
      <c r="P1663" s="210"/>
      <c r="Q1663" s="210"/>
      <c r="R1663" s="210"/>
      <c r="S1663" s="210"/>
      <c r="T1663" s="210"/>
      <c r="U1663" s="210"/>
      <c r="V1663" s="210"/>
      <c r="W1663" s="289"/>
      <c r="X1663" s="278" t="s">
        <v>433</v>
      </c>
      <c r="Y1663" s="218"/>
      <c r="Z1663" s="230"/>
      <c r="AA1663" s="290"/>
      <c r="AB1663" s="228"/>
      <c r="AC1663" s="135" t="e">
        <f>VLOOKUP(A1654,'Payroll master 总表'!B:AY,45,FALSE)</f>
        <v>#REF!</v>
      </c>
      <c r="AE1663" s="61"/>
      <c r="AF1663" s="245"/>
      <c r="AG1663" s="33"/>
    </row>
    <row r="1664" spans="1:64" ht="18" customHeight="1">
      <c r="B1664" s="58" t="s">
        <v>180</v>
      </c>
      <c r="C1664" s="28"/>
      <c r="D1664" s="28"/>
      <c r="E1664" s="28"/>
      <c r="F1664" s="28"/>
      <c r="G1664" s="206"/>
      <c r="H1664" s="206"/>
      <c r="I1664" s="206"/>
      <c r="J1664" s="206"/>
      <c r="K1664" s="280"/>
      <c r="L1664" s="282" t="e">
        <f>VLOOKUP(A1654,'Payroll master 总表'!B:AY,19,FALSE)</f>
        <v>#REF!</v>
      </c>
      <c r="M1664" s="206"/>
      <c r="N1664" s="208"/>
      <c r="O1664" s="283"/>
      <c r="P1664" s="273"/>
      <c r="Q1664" s="224"/>
      <c r="R1664" s="990" t="e">
        <f>VLOOKUP(A1654,'Payroll master 总表'!B:AY,26,FALSE)</f>
        <v>#REF!</v>
      </c>
      <c r="S1664" s="990"/>
      <c r="T1664" s="224" t="s">
        <v>82</v>
      </c>
      <c r="U1664" s="224"/>
      <c r="V1664" s="224"/>
      <c r="W1664" s="228"/>
      <c r="X1664" s="278" t="s">
        <v>861</v>
      </c>
      <c r="Y1664" s="218"/>
      <c r="Z1664" s="230"/>
      <c r="AB1664" s="224"/>
      <c r="AD1664" s="57"/>
      <c r="AE1664" s="999" t="e">
        <f>VLOOKUP(A1654,'Payroll master 总表'!B:AY,42,FALSE)</f>
        <v>#REF!</v>
      </c>
      <c r="AF1664" s="1000"/>
      <c r="AG1664" s="33"/>
    </row>
    <row r="1665" spans="1:64" ht="18" customHeight="1">
      <c r="B1665" s="58" t="s">
        <v>181</v>
      </c>
      <c r="C1665" s="28"/>
      <c r="D1665" s="28"/>
      <c r="E1665" s="28"/>
      <c r="F1665" s="28"/>
      <c r="G1665" s="206"/>
      <c r="H1665" s="206"/>
      <c r="I1665" s="206"/>
      <c r="J1665" s="206"/>
      <c r="K1665" s="280"/>
      <c r="L1665" s="282" t="e">
        <f>VLOOKUP(A1654,'Payroll master 总表'!B:AY,22,FALSE)</f>
        <v>#REF!</v>
      </c>
      <c r="M1665" s="206"/>
      <c r="N1665" s="208"/>
      <c r="O1665" s="283"/>
      <c r="P1665" s="273"/>
      <c r="Q1665" s="224"/>
      <c r="R1665" s="990" t="e">
        <f>VLOOKUP(A1654,'Payroll master 总表'!B:AY,28,FALSE)</f>
        <v>#REF!</v>
      </c>
      <c r="S1665" s="990"/>
      <c r="T1665" s="224" t="s">
        <v>82</v>
      </c>
      <c r="U1665" s="224"/>
      <c r="V1665" s="224"/>
      <c r="W1665" s="228"/>
      <c r="X1665" s="291" t="s">
        <v>244</v>
      </c>
      <c r="Y1665" s="218"/>
      <c r="Z1665" s="218"/>
      <c r="AA1665" s="230"/>
      <c r="AB1665" s="229"/>
      <c r="AC1665" s="76"/>
      <c r="AD1665" s="57" t="e">
        <f>VLOOKUP(A1654,'Payroll master 总表'!B:AY,44,FALSE)</f>
        <v>#REF!</v>
      </c>
      <c r="AE1665" s="541"/>
      <c r="AF1665" s="542"/>
      <c r="AG1665" s="33"/>
    </row>
    <row r="1666" spans="1:64" ht="18" customHeight="1">
      <c r="B1666" s="59" t="s">
        <v>182</v>
      </c>
      <c r="C1666" s="56"/>
      <c r="D1666" s="56"/>
      <c r="E1666" s="56"/>
      <c r="F1666" s="56"/>
      <c r="G1666" s="219"/>
      <c r="H1666" s="219"/>
      <c r="I1666" s="219"/>
      <c r="J1666" s="219"/>
      <c r="K1666" s="292"/>
      <c r="L1666" s="293" t="e">
        <f>VLOOKUP(A1654,'Payroll master 总表'!B:AY,23,FALSE)</f>
        <v>#REF!</v>
      </c>
      <c r="M1666" s="219"/>
      <c r="N1666" s="212"/>
      <c r="O1666" s="294"/>
      <c r="P1666" s="295"/>
      <c r="Q1666" s="225"/>
      <c r="R1666" s="981" t="e">
        <f>VLOOKUP(A1654,'Payroll master 总表'!B:AY,30,FALSE)</f>
        <v>#REF!</v>
      </c>
      <c r="S1666" s="981"/>
      <c r="T1666" s="225" t="s">
        <v>82</v>
      </c>
      <c r="U1666" s="225"/>
      <c r="V1666" s="225"/>
      <c r="W1666" s="225"/>
      <c r="X1666" s="278" t="s">
        <v>194</v>
      </c>
      <c r="Y1666" s="218"/>
      <c r="Z1666" s="218"/>
      <c r="AA1666" s="218"/>
      <c r="AB1666" s="230"/>
      <c r="AC1666" s="26"/>
      <c r="AD1666" s="57" t="e">
        <f>AE1664+AD1665</f>
        <v>#REF!</v>
      </c>
      <c r="AE1666" s="49"/>
      <c r="AF1666" s="73"/>
      <c r="AG1666" s="33"/>
    </row>
    <row r="1667" spans="1:64" ht="18" customHeight="1">
      <c r="B1667" s="29"/>
      <c r="C1667" s="30"/>
      <c r="D1667" s="31"/>
      <c r="E1667" s="30"/>
      <c r="F1667" s="32"/>
      <c r="G1667" s="220"/>
      <c r="H1667" s="220"/>
      <c r="I1667" s="220"/>
      <c r="J1667" s="220"/>
      <c r="S1667" s="220"/>
      <c r="T1667" s="220"/>
      <c r="U1667" s="220"/>
      <c r="X1667" s="297" t="s">
        <v>191</v>
      </c>
      <c r="Y1667" s="218"/>
      <c r="Z1667" s="218"/>
      <c r="AA1667" s="218"/>
      <c r="AB1667" s="230"/>
      <c r="AC1667" s="982" t="e">
        <f>ROUND((AC1662-AD1666-AC1663),2)</f>
        <v>#REF!</v>
      </c>
      <c r="AD1667" s="983"/>
      <c r="AE1667" s="49"/>
      <c r="AF1667" s="73"/>
      <c r="AG1667" s="33"/>
    </row>
    <row r="1668" spans="1:64" ht="18" customHeight="1">
      <c r="B1668" s="35" t="s">
        <v>78</v>
      </c>
      <c r="C1668" s="36"/>
      <c r="D1668" s="36"/>
      <c r="E1668" s="36"/>
      <c r="F1668" s="36"/>
      <c r="G1668" s="221"/>
      <c r="H1668" s="221"/>
      <c r="I1668" s="220"/>
      <c r="J1668" s="220"/>
      <c r="S1668" s="220"/>
      <c r="T1668" s="220"/>
      <c r="U1668" s="220"/>
      <c r="X1668" s="298" t="s">
        <v>432</v>
      </c>
      <c r="Y1668" s="299"/>
      <c r="Z1668" s="280"/>
      <c r="AA1668" s="206"/>
      <c r="AB1668" s="231"/>
      <c r="AC1668" s="63" t="e">
        <f>INT(AC1667)</f>
        <v>#REF!</v>
      </c>
      <c r="AE1668" s="62"/>
      <c r="AF1668" s="80"/>
      <c r="AG1668" s="33"/>
    </row>
    <row r="1669" spans="1:64" ht="18" customHeight="1">
      <c r="B1669" s="37"/>
      <c r="C1669" s="38"/>
      <c r="D1669" s="39"/>
      <c r="E1669" s="38"/>
      <c r="F1669" s="38"/>
      <c r="G1669" s="202"/>
      <c r="H1669" s="202"/>
      <c r="I1669" s="220"/>
      <c r="J1669" s="220"/>
      <c r="S1669" s="220"/>
      <c r="T1669" s="220"/>
      <c r="U1669" s="220"/>
      <c r="X1669" s="300" t="s">
        <v>192</v>
      </c>
      <c r="Y1669" s="301"/>
      <c r="Z1669" s="302"/>
      <c r="AA1669" s="219"/>
      <c r="AB1669" s="232"/>
      <c r="AC1669" s="77" t="e">
        <f>ROUND((MOD(AC1667,1)*4000),-2)</f>
        <v>#REF!</v>
      </c>
      <c r="AD1669" s="45"/>
      <c r="AE1669" s="45"/>
      <c r="AF1669" s="81"/>
      <c r="AG1669" s="33"/>
    </row>
    <row r="1670" spans="1:64" ht="18" customHeight="1">
      <c r="B1670" s="29"/>
      <c r="C1670" s="30"/>
      <c r="D1670" s="31"/>
      <c r="E1670" s="30"/>
      <c r="F1670" s="30"/>
      <c r="G1670" s="220"/>
      <c r="H1670" s="220"/>
      <c r="I1670" s="220"/>
      <c r="J1670" s="220"/>
      <c r="S1670" s="220"/>
      <c r="T1670" s="220"/>
      <c r="U1670" s="220"/>
      <c r="Y1670" s="221"/>
      <c r="Z1670" s="303"/>
      <c r="AB1670" s="233"/>
      <c r="AD1670" s="82"/>
      <c r="AE1670" s="82"/>
      <c r="AF1670" s="84"/>
      <c r="AG1670" s="33"/>
    </row>
    <row r="1671" spans="1:64" ht="18" customHeight="1">
      <c r="B1671" s="40" t="s">
        <v>79</v>
      </c>
      <c r="C1671" s="41"/>
      <c r="D1671" s="41"/>
      <c r="E1671" s="41"/>
      <c r="AF1671" s="101"/>
      <c r="AG1671" s="33"/>
    </row>
    <row r="1672" spans="1:64" s="10" customFormat="1" ht="18" customHeight="1">
      <c r="B1672" s="237">
        <v>1</v>
      </c>
      <c r="C1672" s="236">
        <v>2</v>
      </c>
      <c r="D1672" s="236">
        <v>3</v>
      </c>
      <c r="E1672" s="236">
        <v>4</v>
      </c>
      <c r="F1672" s="670">
        <v>5</v>
      </c>
      <c r="G1672" s="669">
        <v>6</v>
      </c>
      <c r="H1672" s="237">
        <v>7</v>
      </c>
      <c r="I1672" s="237">
        <v>8</v>
      </c>
      <c r="J1672" s="670">
        <v>9</v>
      </c>
      <c r="K1672" s="236">
        <v>10</v>
      </c>
      <c r="L1672" s="236">
        <v>11</v>
      </c>
      <c r="M1672" s="670">
        <v>12</v>
      </c>
      <c r="N1672" s="669">
        <v>13</v>
      </c>
      <c r="O1672" s="236">
        <v>14</v>
      </c>
      <c r="P1672" s="237">
        <v>15</v>
      </c>
      <c r="Q1672" s="236">
        <v>16</v>
      </c>
      <c r="R1672" s="236">
        <v>17</v>
      </c>
      <c r="S1672" s="236">
        <v>18</v>
      </c>
      <c r="T1672" s="670">
        <v>19</v>
      </c>
      <c r="U1672" s="669">
        <v>20</v>
      </c>
      <c r="V1672" s="236">
        <v>21</v>
      </c>
      <c r="W1672" s="237">
        <v>22</v>
      </c>
      <c r="X1672" s="236">
        <v>23</v>
      </c>
      <c r="Y1672" s="237">
        <v>24</v>
      </c>
      <c r="Z1672" s="236">
        <v>25</v>
      </c>
      <c r="AA1672" s="670">
        <v>26</v>
      </c>
      <c r="AB1672" s="697">
        <v>27</v>
      </c>
      <c r="AC1672" s="670">
        <v>28</v>
      </c>
      <c r="AD1672" s="237">
        <v>29</v>
      </c>
      <c r="AE1672" s="236">
        <v>30</v>
      </c>
      <c r="AF1672" s="236">
        <v>31</v>
      </c>
      <c r="AG1672" s="11"/>
      <c r="AH1672" s="11"/>
      <c r="AI1672" s="11"/>
      <c r="AJ1672" s="11"/>
      <c r="AK1672" s="11"/>
      <c r="AL1672" s="11"/>
      <c r="AM1672" s="11"/>
      <c r="AN1672" s="11"/>
      <c r="AO1672" s="11"/>
      <c r="AP1672" s="11"/>
      <c r="AQ1672" s="11"/>
      <c r="AR1672" s="11"/>
      <c r="AS1672" s="11"/>
      <c r="AT1672" s="11"/>
      <c r="AU1672" s="11"/>
      <c r="AV1672" s="11"/>
      <c r="AW1672" s="11"/>
      <c r="AX1672" s="11"/>
      <c r="AY1672" s="11"/>
      <c r="AZ1672" s="11"/>
      <c r="BA1672" s="11"/>
      <c r="BB1672" s="11"/>
      <c r="BC1672" s="11"/>
      <c r="BD1672" s="11"/>
      <c r="BE1672" s="11"/>
      <c r="BF1672" s="11"/>
      <c r="BG1672" s="11"/>
      <c r="BH1672" s="11"/>
      <c r="BI1672" s="11"/>
      <c r="BJ1672" s="11"/>
      <c r="BK1672" s="11"/>
      <c r="BL1672" s="11"/>
    </row>
    <row r="1673" spans="1:64" ht="18" customHeight="1">
      <c r="B1673" s="48" t="e">
        <f>VLOOKUP(A1654,#REF!,276,FALSE)</f>
        <v>#REF!</v>
      </c>
      <c r="C1673" s="48" t="e">
        <f>VLOOKUP(A1654,#REF!,278,FALSE)</f>
        <v>#REF!</v>
      </c>
      <c r="D1673" s="48" t="e">
        <f>VLOOKUP(A1654,#REF!,280,FALSE)</f>
        <v>#REF!</v>
      </c>
      <c r="E1673" s="48" t="e">
        <f>VLOOKUP(A1654,#REF!,282,FALSE)</f>
        <v>#REF!</v>
      </c>
      <c r="F1673" s="48" t="e">
        <f>VLOOKUP(A1654,#REF!,284,FALSE)</f>
        <v>#REF!</v>
      </c>
      <c r="G1673" s="48" t="e">
        <f>VLOOKUP(A1654,#REF!,286,FALSE)</f>
        <v>#REF!</v>
      </c>
      <c r="H1673" s="48" t="e">
        <f>VLOOKUP(A1654,#REF!,288,FALSE)</f>
        <v>#REF!</v>
      </c>
      <c r="I1673" s="48" t="e">
        <f>VLOOKUP(A1654,#REF!,290,FALSE)</f>
        <v>#REF!</v>
      </c>
      <c r="J1673" s="48" t="e">
        <f>VLOOKUP(A1654,#REF!,292,FALSE)</f>
        <v>#REF!</v>
      </c>
      <c r="K1673" s="48" t="e">
        <f>VLOOKUP(A1654,#REF!,294,FALSE)</f>
        <v>#REF!</v>
      </c>
      <c r="L1673" s="48" t="e">
        <f>VLOOKUP(A1654,#REF!,296,FALSE)</f>
        <v>#REF!</v>
      </c>
      <c r="M1673" s="48" t="e">
        <f>VLOOKUP(A1654,#REF!,298,FALSE)</f>
        <v>#REF!</v>
      </c>
      <c r="N1673" s="48" t="e">
        <f>VLOOKUP(A1654,#REF!,300,FALSE)</f>
        <v>#REF!</v>
      </c>
      <c r="O1673" s="48" t="e">
        <f>VLOOKUP(A1654,#REF!,302,FALSE)</f>
        <v>#REF!</v>
      </c>
      <c r="P1673" s="48" t="e">
        <f>VLOOKUP(A1654,#REF!,304,FALSE)</f>
        <v>#REF!</v>
      </c>
      <c r="Q1673" s="48" t="e">
        <f>VLOOKUP(A1654,#REF!,306,FALSE)</f>
        <v>#REF!</v>
      </c>
      <c r="R1673" s="48" t="e">
        <f>VLOOKUP(A1654,#REF!,308,FALSE)</f>
        <v>#REF!</v>
      </c>
      <c r="S1673" s="48" t="e">
        <f>VLOOKUP(A1654,#REF!,310,FALSE)</f>
        <v>#REF!</v>
      </c>
      <c r="T1673" s="48" t="e">
        <f>VLOOKUP(A1654,#REF!,312,FALSE)</f>
        <v>#REF!</v>
      </c>
      <c r="U1673" s="48" t="e">
        <f>VLOOKUP(A1654,#REF!,314,FALSE)</f>
        <v>#REF!</v>
      </c>
      <c r="V1673" s="48" t="e">
        <f>VLOOKUP(A1654,#REF!,316,FALSE)</f>
        <v>#REF!</v>
      </c>
      <c r="W1673" s="48" t="e">
        <f>VLOOKUP(A1654,#REF!,318,FALSE)</f>
        <v>#REF!</v>
      </c>
      <c r="X1673" s="48" t="e">
        <f>VLOOKUP(A1654,#REF!,320,FALSE)</f>
        <v>#REF!</v>
      </c>
      <c r="Y1673" s="48" t="e">
        <f>VLOOKUP(A1654,#REF!,322,FALSE)</f>
        <v>#REF!</v>
      </c>
      <c r="Z1673" s="48" t="e">
        <f>VLOOKUP(A1654,#REF!,324,FALSE)</f>
        <v>#REF!</v>
      </c>
      <c r="AA1673" s="48" t="e">
        <f>VLOOKUP(A1654,#REF!,326,FALSE)</f>
        <v>#REF!</v>
      </c>
      <c r="AB1673" s="48" t="e">
        <f>VLOOKUP(A1654,#REF!,328,FALSE)</f>
        <v>#REF!</v>
      </c>
      <c r="AC1673" s="48" t="e">
        <f>VLOOKUP(A1654,#REF!,330,FALSE)</f>
        <v>#REF!</v>
      </c>
      <c r="AD1673" s="48" t="e">
        <f>VLOOKUP(A1654,#REF!,332,FALSE)</f>
        <v>#REF!</v>
      </c>
      <c r="AE1673" s="48" t="e">
        <f>VLOOKUP(A1654,#REF!,334,FALSE)</f>
        <v>#REF!</v>
      </c>
      <c r="AF1673" s="48" t="e">
        <f>VLOOKUP(A1654,#REF!,336,FALSE)</f>
        <v>#REF!</v>
      </c>
      <c r="AG1673" s="33"/>
    </row>
    <row r="1674" spans="1:64" s="113" customFormat="1" ht="18" customHeight="1">
      <c r="B1674" s="48" t="e">
        <f>VLOOKUP(A1654,#REF!,53,FALSE)</f>
        <v>#REF!</v>
      </c>
      <c r="C1674" s="48" t="e">
        <f>VLOOKUP(A1654,#REF!,54,FALSE)</f>
        <v>#REF!</v>
      </c>
      <c r="D1674" s="48" t="e">
        <f>VLOOKUP(A1654,#REF!,55,FALSE)</f>
        <v>#REF!</v>
      </c>
      <c r="E1674" s="48" t="e">
        <f>VLOOKUP(A1654,#REF!,56,FALSE)</f>
        <v>#REF!</v>
      </c>
      <c r="F1674" s="48" t="e">
        <f>VLOOKUP(A1654,#REF!,57,FALSE)</f>
        <v>#REF!</v>
      </c>
      <c r="G1674" s="48" t="e">
        <f>VLOOKUP(A1654,#REF!,58,FALSE)</f>
        <v>#REF!</v>
      </c>
      <c r="H1674" s="48" t="e">
        <f>VLOOKUP(A1654,#REF!,59,FALSE)</f>
        <v>#REF!</v>
      </c>
      <c r="I1674" s="48" t="e">
        <f>VLOOKUP(A1654,#REF!,60,FALSE)</f>
        <v>#REF!</v>
      </c>
      <c r="J1674" s="48" t="e">
        <f>VLOOKUP(A1654,#REF!,61,FALSE)</f>
        <v>#REF!</v>
      </c>
      <c r="K1674" s="48" t="e">
        <f>VLOOKUP(A1654,#REF!,62,FALSE)</f>
        <v>#REF!</v>
      </c>
      <c r="L1674" s="48" t="e">
        <f>VLOOKUP(A1654,#REF!,63,FALSE)</f>
        <v>#REF!</v>
      </c>
      <c r="M1674" s="48" t="e">
        <f>VLOOKUP(A1654,#REF!,64,FALSE)</f>
        <v>#REF!</v>
      </c>
      <c r="N1674" s="48" t="e">
        <f>VLOOKUP(A1654,#REF!,65,FALSE)</f>
        <v>#REF!</v>
      </c>
      <c r="O1674" s="48" t="e">
        <f>VLOOKUP(A1654,#REF!,66,FALSE)</f>
        <v>#REF!</v>
      </c>
      <c r="P1674" s="48" t="e">
        <f>VLOOKUP(A1654,#REF!,67,FALSE)</f>
        <v>#REF!</v>
      </c>
      <c r="Q1674" s="48" t="e">
        <f>VLOOKUP(A1654,#REF!,68,FALSE)</f>
        <v>#REF!</v>
      </c>
      <c r="R1674" s="48" t="e">
        <f>VLOOKUP(A1654,#REF!,69,FALSE)</f>
        <v>#REF!</v>
      </c>
      <c r="S1674" s="48" t="e">
        <f>VLOOKUP(A1654,#REF!,70,FALSE)</f>
        <v>#REF!</v>
      </c>
      <c r="T1674" s="48" t="e">
        <f>VLOOKUP(A1654,#REF!,71,FALSE)</f>
        <v>#REF!</v>
      </c>
      <c r="U1674" s="48" t="e">
        <f>VLOOKUP(A1654,#REF!,72,FALSE)</f>
        <v>#REF!</v>
      </c>
      <c r="V1674" s="48" t="e">
        <f>VLOOKUP(A1654,#REF!,73,FALSE)</f>
        <v>#REF!</v>
      </c>
      <c r="W1674" s="48" t="e">
        <f>VLOOKUP(A1654,#REF!,74,FALSE)</f>
        <v>#REF!</v>
      </c>
      <c r="X1674" s="48" t="e">
        <f>VLOOKUP(A1654,#REF!,75,FALSE)</f>
        <v>#REF!</v>
      </c>
      <c r="Y1674" s="48" t="e">
        <f>VLOOKUP(A1654,#REF!,76,FALSE)</f>
        <v>#REF!</v>
      </c>
      <c r="Z1674" s="48" t="e">
        <f>VLOOKUP(A1654,#REF!,77,FALSE)</f>
        <v>#REF!</v>
      </c>
      <c r="AA1674" s="48" t="e">
        <f>VLOOKUP(A1654,#REF!,78,FALSE)</f>
        <v>#REF!</v>
      </c>
      <c r="AB1674" s="48" t="e">
        <f>VLOOKUP(A1654,#REF!,79,FALSE)</f>
        <v>#REF!</v>
      </c>
      <c r="AC1674" s="48" t="e">
        <f>VLOOKUP(A1654,#REF!,80,FALSE)</f>
        <v>#REF!</v>
      </c>
      <c r="AD1674" s="48" t="e">
        <f>VLOOKUP(A1654,#REF!,81,FALSE)</f>
        <v>#REF!</v>
      </c>
      <c r="AE1674" s="48" t="e">
        <f>VLOOKUP(A1654,#REF!,82,FALSE)</f>
        <v>#REF!</v>
      </c>
      <c r="AF1674" s="48" t="e">
        <f>VLOOKUP(A1654,#REF!,83,FALSE)</f>
        <v>#REF!</v>
      </c>
      <c r="AG1674" s="114"/>
      <c r="AH1674" s="114"/>
      <c r="AI1674" s="114"/>
      <c r="AJ1674" s="114"/>
      <c r="AK1674" s="114"/>
      <c r="AL1674" s="114"/>
      <c r="AM1674" s="114"/>
      <c r="AN1674" s="114"/>
      <c r="AO1674" s="114"/>
      <c r="AP1674" s="114"/>
      <c r="AQ1674" s="114"/>
      <c r="AR1674" s="114"/>
      <c r="AS1674" s="114"/>
      <c r="AT1674" s="114"/>
      <c r="AU1674" s="114"/>
      <c r="AV1674" s="114"/>
      <c r="AW1674" s="114"/>
      <c r="AX1674" s="114"/>
      <c r="AY1674" s="114"/>
      <c r="AZ1674" s="114"/>
      <c r="BA1674" s="114"/>
      <c r="BB1674" s="114"/>
      <c r="BC1674" s="114"/>
      <c r="BD1674" s="114"/>
      <c r="BE1674" s="114"/>
      <c r="BF1674" s="114"/>
      <c r="BG1674" s="114"/>
      <c r="BH1674" s="114"/>
      <c r="BI1674" s="114"/>
      <c r="BJ1674" s="114"/>
      <c r="BK1674" s="114"/>
      <c r="BL1674" s="114"/>
    </row>
    <row r="1675" spans="1:64" ht="18" customHeight="1">
      <c r="B1675" s="12" t="e">
        <f>VLOOKUP(A1654,#REF!,277,FALSE)</f>
        <v>#REF!</v>
      </c>
      <c r="C1675" s="48" t="e">
        <f>VLOOKUP(A1654,#REF!,279,FALSE)</f>
        <v>#REF!</v>
      </c>
      <c r="D1675" s="48" t="e">
        <f>VLOOKUP(A1654,#REF!,281,FALSE)</f>
        <v>#REF!</v>
      </c>
      <c r="E1675" s="48" t="e">
        <f>VLOOKUP(A1654,#REF!,283,FALSE)</f>
        <v>#REF!</v>
      </c>
      <c r="F1675" s="48" t="e">
        <f>VLOOKUP(A1654,#REF!,285,FALSE)</f>
        <v>#REF!</v>
      </c>
      <c r="G1675" s="48" t="e">
        <f>VLOOKUP(A1654,#REF!,287,FALSE)</f>
        <v>#REF!</v>
      </c>
      <c r="H1675" s="48" t="e">
        <f>VLOOKUP(A1654,#REF!,289,FALSE)</f>
        <v>#REF!</v>
      </c>
      <c r="I1675" s="48" t="e">
        <f>VLOOKUP(A1654,#REF!,291,FALSE)</f>
        <v>#REF!</v>
      </c>
      <c r="J1675" s="48" t="e">
        <f>VLOOKUP(A1654,#REF!,293,FALSE)</f>
        <v>#REF!</v>
      </c>
      <c r="K1675" s="48" t="e">
        <f>VLOOKUP(A1654,#REF!,295,FALSE)</f>
        <v>#REF!</v>
      </c>
      <c r="L1675" s="48" t="e">
        <f>VLOOKUP(A1654,#REF!,297,FALSE)</f>
        <v>#REF!</v>
      </c>
      <c r="M1675" s="48" t="e">
        <f>VLOOKUP(A1654,#REF!,299,FALSE)</f>
        <v>#REF!</v>
      </c>
      <c r="N1675" s="48" t="e">
        <f>VLOOKUP(A1654,#REF!,301,FALSE)</f>
        <v>#REF!</v>
      </c>
      <c r="O1675" s="48" t="e">
        <f>VLOOKUP(A1654,#REF!,303,FALSE)</f>
        <v>#REF!</v>
      </c>
      <c r="P1675" s="48" t="e">
        <f>VLOOKUP(A1654,#REF!,305,FALSE)</f>
        <v>#REF!</v>
      </c>
      <c r="Q1675" s="48" t="e">
        <f>VLOOKUP(A1654,#REF!,307,FALSE)</f>
        <v>#REF!</v>
      </c>
      <c r="R1675" s="48" t="e">
        <f>VLOOKUP(A1654,#REF!,309,FALSE)</f>
        <v>#REF!</v>
      </c>
      <c r="S1675" s="48" t="e">
        <f>VLOOKUP(A1654,#REF!,311,FALSE)</f>
        <v>#REF!</v>
      </c>
      <c r="T1675" s="48" t="e">
        <f>VLOOKUP(A1654,#REF!,313,FALSE)</f>
        <v>#REF!</v>
      </c>
      <c r="U1675" s="48" t="e">
        <f>VLOOKUP(A1654,#REF!,315,FALSE)</f>
        <v>#REF!</v>
      </c>
      <c r="V1675" s="48" t="e">
        <f>VLOOKUP(A1654,#REF!,317,FALSE)</f>
        <v>#REF!</v>
      </c>
      <c r="W1675" s="48" t="e">
        <f>VLOOKUP(A1654,#REF!,319,FALSE)</f>
        <v>#REF!</v>
      </c>
      <c r="X1675" s="48" t="e">
        <f>VLOOKUP(A1654,#REF!,321,FALSE)</f>
        <v>#REF!</v>
      </c>
      <c r="Y1675" s="48" t="e">
        <f>VLOOKUP(A1654,#REF!,323,FALSE)</f>
        <v>#REF!</v>
      </c>
      <c r="Z1675" s="12" t="e">
        <f>VLOOKUP(A1654,#REF!,325,FALSE)</f>
        <v>#REF!</v>
      </c>
      <c r="AA1675" s="48" t="e">
        <f>VLOOKUP(A1654,#REF!,327,FALSE)</f>
        <v>#REF!</v>
      </c>
      <c r="AB1675" s="48" t="e">
        <f>VLOOKUP(A1654,#REF!,329,FALSE)</f>
        <v>#REF!</v>
      </c>
      <c r="AC1675" s="48" t="e">
        <f>VLOOKUP(A1654,#REF!,331,FALSE)</f>
        <v>#REF!</v>
      </c>
      <c r="AD1675" s="48" t="e">
        <f>VLOOKUP(A1654,#REF!,333,FALSE)</f>
        <v>#REF!</v>
      </c>
      <c r="AE1675" s="48" t="e">
        <f>VLOOKUP(A1654,#REF!,335,FALSE)</f>
        <v>#REF!</v>
      </c>
      <c r="AF1675" s="48" t="e">
        <f>VLOOKUP(A1654,#REF!,337,FALSE)</f>
        <v>#REF!</v>
      </c>
      <c r="AG1675" s="33"/>
    </row>
    <row r="1676" spans="1:64" s="140" customFormat="1" ht="18" customHeight="1">
      <c r="B1676" s="980"/>
      <c r="C1676" s="980"/>
      <c r="D1676" s="980"/>
      <c r="E1676" s="980"/>
      <c r="F1676" s="980"/>
      <c r="G1676" s="980"/>
      <c r="H1676" s="980"/>
      <c r="I1676" s="980"/>
      <c r="J1676" s="980"/>
      <c r="K1676" s="980"/>
      <c r="L1676" s="980"/>
      <c r="M1676" s="980"/>
      <c r="N1676" s="980"/>
      <c r="O1676" s="980"/>
      <c r="P1676" s="980"/>
      <c r="Q1676" s="980"/>
      <c r="R1676" s="980"/>
      <c r="S1676" s="980"/>
      <c r="T1676" s="980"/>
      <c r="U1676" s="980"/>
      <c r="V1676" s="980"/>
      <c r="W1676" s="980"/>
      <c r="X1676" s="980"/>
      <c r="Y1676" s="980"/>
      <c r="Z1676" s="980"/>
      <c r="AA1676" s="980"/>
      <c r="AB1676" s="980"/>
      <c r="AC1676" s="980"/>
      <c r="AD1676" s="980"/>
      <c r="AE1676" s="980"/>
      <c r="AF1676" s="980"/>
      <c r="AH1676" s="33"/>
      <c r="AI1676" s="33"/>
      <c r="AJ1676" s="33"/>
      <c r="AK1676" s="33"/>
      <c r="AL1676" s="33"/>
      <c r="AM1676" s="33"/>
      <c r="AN1676" s="33"/>
      <c r="AO1676" s="33"/>
      <c r="AP1676" s="33"/>
      <c r="AQ1676" s="33"/>
      <c r="AR1676" s="33"/>
      <c r="AS1676" s="33"/>
      <c r="AT1676" s="33"/>
      <c r="AU1676" s="33"/>
      <c r="AV1676" s="33"/>
      <c r="AW1676" s="33"/>
      <c r="AX1676" s="33"/>
      <c r="AY1676" s="33"/>
      <c r="AZ1676" s="33"/>
      <c r="BA1676" s="33"/>
      <c r="BB1676" s="33"/>
      <c r="BC1676" s="33"/>
      <c r="BD1676" s="33"/>
      <c r="BE1676" s="33"/>
      <c r="BF1676" s="33"/>
      <c r="BG1676" s="33"/>
      <c r="BH1676" s="33"/>
      <c r="BI1676" s="33"/>
      <c r="BJ1676" s="33"/>
      <c r="BK1676" s="33"/>
      <c r="BL1676" s="33"/>
    </row>
    <row r="1677" spans="1:64" ht="18" customHeight="1">
      <c r="B1677" s="880" t="s">
        <v>826</v>
      </c>
      <c r="C1677" s="880"/>
      <c r="D1677" s="880"/>
      <c r="E1677" s="880"/>
      <c r="F1677" s="880"/>
      <c r="G1677" s="880"/>
      <c r="H1677" s="880"/>
      <c r="I1677" s="880"/>
      <c r="J1677" s="880"/>
      <c r="K1677" s="880"/>
      <c r="L1677" s="880"/>
      <c r="M1677" s="880"/>
      <c r="N1677" s="880"/>
      <c r="O1677" s="880"/>
      <c r="P1677" s="880"/>
      <c r="Q1677" s="880"/>
      <c r="R1677" s="880"/>
      <c r="S1677" s="880"/>
      <c r="T1677" s="880"/>
      <c r="U1677" s="880"/>
      <c r="V1677" s="880"/>
      <c r="W1677" s="880"/>
      <c r="X1677" s="880"/>
      <c r="Y1677" s="880"/>
      <c r="Z1677" s="880"/>
      <c r="AA1677" s="880"/>
      <c r="AB1677" s="880"/>
      <c r="AC1677" s="880"/>
      <c r="AD1677" s="880"/>
      <c r="AE1677" s="880"/>
      <c r="AF1677" s="880"/>
      <c r="AG1677" s="33"/>
    </row>
    <row r="1678" spans="1:64" ht="18" customHeight="1">
      <c r="B1678" s="15" t="s">
        <v>80</v>
      </c>
      <c r="C1678" s="16"/>
      <c r="D1678" s="16"/>
      <c r="E1678" s="16"/>
      <c r="F1678" s="16"/>
      <c r="G1678" s="216"/>
      <c r="H1678" s="201"/>
      <c r="I1678" s="201"/>
      <c r="J1678" s="201"/>
      <c r="K1678" s="202"/>
      <c r="L1678" s="201"/>
      <c r="M1678" s="201"/>
      <c r="N1678" s="201"/>
      <c r="O1678" s="270"/>
      <c r="P1678" s="270"/>
      <c r="Q1678" s="201"/>
      <c r="R1678" s="201"/>
      <c r="S1678" s="201"/>
      <c r="T1678" s="201"/>
      <c r="U1678" s="201"/>
      <c r="V1678" s="201"/>
      <c r="W1678" s="270"/>
      <c r="X1678" s="984" t="str">
        <f>X1653</f>
        <v>វិច្ឆិកា ឆ្នាំ ២០២៣</v>
      </c>
      <c r="Y1678" s="985"/>
      <c r="Z1678" s="985"/>
      <c r="AA1678" s="985"/>
      <c r="AB1678" s="985"/>
      <c r="AC1678" s="985"/>
      <c r="AD1678" s="985"/>
      <c r="AE1678" s="985"/>
      <c r="AF1678" s="986"/>
      <c r="AG1678" s="33"/>
    </row>
    <row r="1679" spans="1:64" ht="18" customHeight="1">
      <c r="A1679" s="140" t="e">
        <f>#REF!</f>
        <v>#REF!</v>
      </c>
      <c r="B1679" s="20" t="s">
        <v>176</v>
      </c>
      <c r="C1679" s="3"/>
      <c r="D1679" s="3"/>
      <c r="E1679" s="3"/>
      <c r="F1679" s="3"/>
      <c r="G1679" s="217"/>
      <c r="H1679" s="271"/>
      <c r="I1679" s="217"/>
      <c r="J1679" s="271"/>
      <c r="K1679" s="991" t="e">
        <f>VLOOKUP(A1679,'Payroll master 总表'!B:AY,3,FALSE)</f>
        <v>#REF!</v>
      </c>
      <c r="L1679" s="992"/>
      <c r="M1679" s="992"/>
      <c r="N1679" s="993"/>
      <c r="O1679" s="272" t="s">
        <v>183</v>
      </c>
      <c r="P1679" s="273"/>
      <c r="Q1679" s="203"/>
      <c r="R1679" s="203"/>
      <c r="S1679" s="203"/>
      <c r="T1679" s="994" t="e">
        <f>#REF!</f>
        <v>#REF!</v>
      </c>
      <c r="U1679" s="994"/>
      <c r="V1679" s="217"/>
      <c r="W1679" s="274"/>
      <c r="X1679" s="275" t="s">
        <v>279</v>
      </c>
      <c r="Y1679" s="203"/>
      <c r="Z1679" s="203"/>
      <c r="AA1679" s="203"/>
      <c r="AB1679" s="227"/>
      <c r="AC1679" s="75"/>
      <c r="AD1679" s="139" t="e">
        <f>VLOOKUP(A1679,'Payroll master 总表'!B:AY,39,FALSE)</f>
        <v>#REF!</v>
      </c>
      <c r="AE1679" s="23" t="s">
        <v>82</v>
      </c>
      <c r="AF1679" s="244"/>
      <c r="AG1679" s="33"/>
    </row>
    <row r="1680" spans="1:64" ht="18" customHeight="1">
      <c r="B1680" s="55" t="s">
        <v>177</v>
      </c>
      <c r="C1680" s="28"/>
      <c r="D1680" s="28"/>
      <c r="E1680" s="28"/>
      <c r="F1680" s="21"/>
      <c r="G1680" s="206"/>
      <c r="H1680" s="206"/>
      <c r="I1680" s="206"/>
      <c r="J1680" s="206"/>
      <c r="K1680" s="995" t="e">
        <f>VLOOKUP(A1679,'Payroll master 总表'!B:AY,1,FALSE)</f>
        <v>#REF!</v>
      </c>
      <c r="L1680" s="996"/>
      <c r="M1680" s="206"/>
      <c r="N1680" s="208"/>
      <c r="O1680" s="276" t="s">
        <v>184</v>
      </c>
      <c r="P1680" s="273"/>
      <c r="Q1680" s="218"/>
      <c r="R1680" s="218"/>
      <c r="S1680" s="218"/>
      <c r="U1680" s="222" t="e">
        <f>VLOOKUP(A1679,'Payroll master 总表'!B:AY,15,FALSE)</f>
        <v>#REF!</v>
      </c>
      <c r="V1680" s="222"/>
      <c r="W1680" s="208"/>
      <c r="X1680" s="278" t="s">
        <v>187</v>
      </c>
      <c r="Y1680" s="218"/>
      <c r="Z1680" s="218"/>
      <c r="AA1680" s="218"/>
      <c r="AB1680" s="209"/>
      <c r="AC1680" s="26"/>
      <c r="AD1680" s="139" t="e">
        <f>VLOOKUP(A1679,'Payroll master 总表'!B:AY,35,FALSE)</f>
        <v>#REF!</v>
      </c>
      <c r="AE1680" s="23" t="s">
        <v>82</v>
      </c>
      <c r="AF1680" s="103"/>
      <c r="AG1680" s="33"/>
    </row>
    <row r="1681" spans="2:33" ht="18" customHeight="1">
      <c r="B1681" s="24" t="s">
        <v>178</v>
      </c>
      <c r="C1681" s="22"/>
      <c r="D1681" s="25"/>
      <c r="E1681" s="21"/>
      <c r="F1681" s="21"/>
      <c r="G1681" s="206"/>
      <c r="H1681" s="206"/>
      <c r="I1681" s="206"/>
      <c r="J1681" s="206"/>
      <c r="K1681" s="995" t="e">
        <f>VLOOKUP(A1679,'Payroll master 总表'!B:AY,5,FALSE)</f>
        <v>#REF!</v>
      </c>
      <c r="L1681" s="996"/>
      <c r="M1681" s="206"/>
      <c r="N1681" s="208"/>
      <c r="O1681" s="205" t="s">
        <v>198</v>
      </c>
      <c r="P1681" s="273"/>
      <c r="Q1681" s="218"/>
      <c r="R1681" s="218"/>
      <c r="S1681" s="218"/>
      <c r="T1681" s="206"/>
      <c r="U1681" s="997" t="e">
        <f>VLOOKUP(A1679,'Payroll master 总表'!B:AY,8,FALSE)</f>
        <v>#REF!</v>
      </c>
      <c r="V1681" s="997"/>
      <c r="W1681" s="998"/>
      <c r="X1681" s="278" t="s">
        <v>185</v>
      </c>
      <c r="Y1681" s="218"/>
      <c r="Z1681" s="218"/>
      <c r="AA1681" s="218"/>
      <c r="AB1681" s="209"/>
      <c r="AC1681" s="26"/>
      <c r="AD1681" s="139" t="e">
        <f>VLOOKUP(A1679,'Payroll master 总表'!B:AY,34,FALSE)</f>
        <v>#REF!</v>
      </c>
      <c r="AE1681" s="23" t="s">
        <v>82</v>
      </c>
      <c r="AF1681" s="103"/>
      <c r="AG1681" s="33"/>
    </row>
    <row r="1682" spans="2:33" ht="18" customHeight="1">
      <c r="B1682" s="58"/>
      <c r="C1682" s="28"/>
      <c r="D1682" s="28"/>
      <c r="E1682" s="28"/>
      <c r="F1682" s="28"/>
      <c r="G1682" s="206"/>
      <c r="H1682" s="206"/>
      <c r="I1682" s="206"/>
      <c r="J1682" s="206"/>
      <c r="K1682" s="280"/>
      <c r="L1682" s="281" t="s">
        <v>76</v>
      </c>
      <c r="M1682" s="206"/>
      <c r="N1682" s="208"/>
      <c r="O1682" s="278" t="s">
        <v>199</v>
      </c>
      <c r="P1682" s="273"/>
      <c r="Q1682" s="218"/>
      <c r="R1682" s="218"/>
      <c r="S1682" s="218"/>
      <c r="T1682" s="218"/>
      <c r="U1682" s="218"/>
      <c r="V1682" s="218"/>
      <c r="W1682" s="230"/>
      <c r="X1682" s="278" t="s">
        <v>753</v>
      </c>
      <c r="Y1682" s="218"/>
      <c r="Z1682" s="218"/>
      <c r="AA1682" s="218"/>
      <c r="AB1682" s="209"/>
      <c r="AC1682" s="26"/>
      <c r="AD1682" s="139" t="e">
        <f>VLOOKUP(A1679,'Payroll master 总表'!B:AY,33,FALSE)</f>
        <v>#REF!</v>
      </c>
      <c r="AE1682" s="23" t="s">
        <v>82</v>
      </c>
      <c r="AF1682" s="103"/>
      <c r="AG1682" s="33"/>
    </row>
    <row r="1683" spans="2:33" ht="18" customHeight="1">
      <c r="B1683" s="54" t="s">
        <v>196</v>
      </c>
      <c r="C1683" s="28"/>
      <c r="D1683" s="28"/>
      <c r="E1683" s="28"/>
      <c r="F1683" s="28"/>
      <c r="G1683" s="206"/>
      <c r="H1683" s="206"/>
      <c r="I1683" s="206"/>
      <c r="J1683" s="206"/>
      <c r="K1683" s="280"/>
      <c r="L1683" s="282" t="e">
        <f>VLOOKUP(A1679,'Payroll master 总表'!B:AY,18,FALSE)</f>
        <v>#REF!</v>
      </c>
      <c r="M1683" s="206"/>
      <c r="N1683" s="208"/>
      <c r="O1683" s="283"/>
      <c r="P1683" s="273"/>
      <c r="Q1683" s="223"/>
      <c r="R1683" s="987" t="e">
        <f>U1680/26*L1683</f>
        <v>#REF!</v>
      </c>
      <c r="S1683" s="987"/>
      <c r="T1683" s="284" t="s">
        <v>82</v>
      </c>
      <c r="U1683" s="223"/>
      <c r="V1683" s="223"/>
      <c r="W1683" s="285"/>
      <c r="X1683" s="278" t="s">
        <v>186</v>
      </c>
      <c r="Y1683" s="218"/>
      <c r="Z1683" s="218"/>
      <c r="AA1683" s="218"/>
      <c r="AB1683" s="209"/>
      <c r="AC1683" s="26"/>
      <c r="AD1683" s="139" t="e">
        <f>VLOOKUP(A1679,'Payroll master 总表'!B:AY,37,FALSE)+'Payroll master 总表'!AM74</f>
        <v>#REF!</v>
      </c>
      <c r="AE1683" s="23" t="s">
        <v>82</v>
      </c>
      <c r="AF1683" s="103"/>
      <c r="AG1683" s="33"/>
    </row>
    <row r="1684" spans="2:33" ht="18" customHeight="1">
      <c r="B1684" s="27" t="s">
        <v>528</v>
      </c>
      <c r="C1684" s="28"/>
      <c r="D1684" s="28"/>
      <c r="E1684" s="28"/>
      <c r="F1684" s="28"/>
      <c r="G1684" s="206"/>
      <c r="H1684" s="206"/>
      <c r="I1684" s="206"/>
      <c r="J1684" s="206"/>
      <c r="K1684" s="280"/>
      <c r="L1684" s="282" t="e">
        <f>VLOOKUP(A1679,'Payroll master 总表'!B:AY,21,FALSE)</f>
        <v>#REF!</v>
      </c>
      <c r="M1684" s="206"/>
      <c r="N1684" s="208"/>
      <c r="O1684" s="283"/>
      <c r="P1684" s="273"/>
      <c r="Q1684" s="223"/>
      <c r="R1684" s="987" t="e">
        <f>VLOOKUP(A1679,'Payroll master 总表'!B:AY,29,FALSE)</f>
        <v>#REF!</v>
      </c>
      <c r="S1684" s="987"/>
      <c r="T1684" s="284" t="s">
        <v>82</v>
      </c>
      <c r="U1684" s="223"/>
      <c r="V1684" s="223"/>
      <c r="W1684" s="285"/>
      <c r="X1684" s="278" t="s">
        <v>455</v>
      </c>
      <c r="Y1684" s="218"/>
      <c r="Z1684" s="218"/>
      <c r="AA1684" s="218"/>
      <c r="AB1684" s="209"/>
      <c r="AC1684" s="26"/>
      <c r="AD1684" s="139" t="e">
        <f>VLOOKUP(A1679,'Payroll master 总表'!B:AY,32,FALSE)</f>
        <v>#REF!</v>
      </c>
      <c r="AE1684" s="23" t="s">
        <v>82</v>
      </c>
      <c r="AF1684" s="103"/>
      <c r="AG1684" s="33"/>
    </row>
    <row r="1685" spans="2:33" ht="18" customHeight="1">
      <c r="B1685" s="58" t="s">
        <v>534</v>
      </c>
      <c r="C1685" s="28"/>
      <c r="D1685" s="28"/>
      <c r="E1685" s="28"/>
      <c r="F1685" s="28"/>
      <c r="G1685" s="206"/>
      <c r="H1685" s="206"/>
      <c r="I1685" s="206"/>
      <c r="J1685" s="206"/>
      <c r="K1685" s="280"/>
      <c r="L1685" s="282" t="e">
        <f>VLOOKUP(A1679,'Payroll master 总表'!B:AY,20,FALSE)</f>
        <v>#REF!</v>
      </c>
      <c r="M1685" s="206"/>
      <c r="N1685" s="208"/>
      <c r="O1685" s="283"/>
      <c r="P1685" s="273"/>
      <c r="Q1685" s="223"/>
      <c r="R1685" s="987" t="e">
        <f>VLOOKUP(A1679,'Payroll master 总表'!B:AY,27,FALSE)</f>
        <v>#REF!</v>
      </c>
      <c r="S1685" s="987"/>
      <c r="T1685" s="284" t="s">
        <v>82</v>
      </c>
      <c r="U1685" s="223"/>
      <c r="V1685" s="223"/>
      <c r="W1685" s="285"/>
      <c r="X1685" s="278" t="s">
        <v>189</v>
      </c>
      <c r="Y1685" s="218"/>
      <c r="Z1685" s="218"/>
      <c r="AA1685" s="218"/>
      <c r="AB1685" s="209"/>
      <c r="AC1685" s="26"/>
      <c r="AD1685" s="139" t="e">
        <f>VLOOKUP(A1679,'Payroll master 总表'!B:AY,31,FALSE)</f>
        <v>#REF!</v>
      </c>
      <c r="AE1685" s="23" t="s">
        <v>82</v>
      </c>
      <c r="AF1685" s="103"/>
      <c r="AG1685" s="33"/>
    </row>
    <row r="1686" spans="2:33" ht="18" customHeight="1">
      <c r="B1686" s="58" t="s">
        <v>195</v>
      </c>
      <c r="C1686" s="28"/>
      <c r="D1686" s="28"/>
      <c r="E1686" s="28"/>
      <c r="F1686" s="28"/>
      <c r="G1686" s="206"/>
      <c r="H1686" s="206"/>
      <c r="I1686" s="206"/>
      <c r="J1686" s="206"/>
      <c r="K1686" s="280"/>
      <c r="L1686" s="282" t="e">
        <f>VLOOKUP(A1679,'Payroll master 总表'!B:AY,17,FALSE)</f>
        <v>#REF!</v>
      </c>
      <c r="M1686" s="206"/>
      <c r="N1686" s="208"/>
      <c r="O1686" s="283"/>
      <c r="P1686" s="273"/>
      <c r="Q1686" s="223"/>
      <c r="R1686" s="987" t="e">
        <f>U1680/26*L1686</f>
        <v>#REF!</v>
      </c>
      <c r="S1686" s="987"/>
      <c r="T1686" s="284" t="s">
        <v>82</v>
      </c>
      <c r="U1686" s="223"/>
      <c r="V1686" s="223"/>
      <c r="W1686" s="285"/>
      <c r="X1686" s="278" t="s">
        <v>188</v>
      </c>
      <c r="Y1686" s="218"/>
      <c r="Z1686" s="218"/>
      <c r="AA1686" s="218"/>
      <c r="AB1686" s="209"/>
      <c r="AC1686" s="26"/>
      <c r="AD1686" s="139" t="e">
        <f>VLOOKUP(A1679,'Payroll master 总表'!B:AY,36,FALSE)</f>
        <v>#REF!</v>
      </c>
      <c r="AE1686" s="23" t="s">
        <v>82</v>
      </c>
      <c r="AF1686" s="103"/>
      <c r="AG1686" s="33"/>
    </row>
    <row r="1687" spans="2:33" ht="18" customHeight="1">
      <c r="B1687" s="27" t="s">
        <v>179</v>
      </c>
      <c r="C1687" s="28"/>
      <c r="D1687" s="28"/>
      <c r="E1687" s="28"/>
      <c r="F1687" s="28"/>
      <c r="G1687" s="218"/>
      <c r="H1687" s="218"/>
      <c r="I1687" s="218"/>
      <c r="J1687" s="206"/>
      <c r="K1687" s="280"/>
      <c r="L1687" s="286"/>
      <c r="M1687" s="206"/>
      <c r="N1687" s="208"/>
      <c r="O1687" s="283"/>
      <c r="P1687" s="273"/>
      <c r="Q1687" s="223"/>
      <c r="R1687" s="987" t="e">
        <f>SUM(R1683:S1686)</f>
        <v>#REF!</v>
      </c>
      <c r="S1687" s="987"/>
      <c r="T1687" s="284" t="s">
        <v>82</v>
      </c>
      <c r="U1687" s="223"/>
      <c r="V1687" s="223"/>
      <c r="W1687" s="285"/>
      <c r="X1687" s="278" t="s">
        <v>190</v>
      </c>
      <c r="Y1687" s="218"/>
      <c r="Z1687" s="218"/>
      <c r="AA1687" s="218"/>
      <c r="AB1687" s="209"/>
      <c r="AC1687" s="988" t="e">
        <f>R1687+R1689+R1690+R1691+AD1679+AD1680+AD1681+AD1682+AD1683+AD1684+AD1685+AD1686</f>
        <v>#REF!</v>
      </c>
      <c r="AD1687" s="989"/>
      <c r="AF1687" s="103"/>
      <c r="AG1687" s="33"/>
    </row>
    <row r="1688" spans="2:33" ht="18" customHeight="1">
      <c r="B1688" s="58" t="s">
        <v>197</v>
      </c>
      <c r="C1688" s="28"/>
      <c r="D1688" s="28"/>
      <c r="E1688" s="28"/>
      <c r="F1688" s="28"/>
      <c r="G1688" s="206"/>
      <c r="H1688" s="206"/>
      <c r="I1688" s="206"/>
      <c r="J1688" s="206"/>
      <c r="K1688" s="280"/>
      <c r="L1688" s="287" t="s">
        <v>77</v>
      </c>
      <c r="M1688" s="288"/>
      <c r="N1688" s="211"/>
      <c r="O1688" s="278" t="s">
        <v>199</v>
      </c>
      <c r="P1688" s="210"/>
      <c r="Q1688" s="210"/>
      <c r="R1688" s="210"/>
      <c r="S1688" s="210"/>
      <c r="T1688" s="210"/>
      <c r="U1688" s="210"/>
      <c r="V1688" s="210"/>
      <c r="W1688" s="289"/>
      <c r="X1688" s="278" t="s">
        <v>433</v>
      </c>
      <c r="Y1688" s="218"/>
      <c r="Z1688" s="230"/>
      <c r="AA1688" s="290"/>
      <c r="AB1688" s="228"/>
      <c r="AC1688" s="135" t="e">
        <f>VLOOKUP(A1679,'Payroll master 总表'!B:AY,45,FALSE)</f>
        <v>#REF!</v>
      </c>
      <c r="AE1688" s="61"/>
      <c r="AF1688" s="245"/>
      <c r="AG1688" s="33"/>
    </row>
    <row r="1689" spans="2:33" ht="18" customHeight="1">
      <c r="B1689" s="58" t="s">
        <v>180</v>
      </c>
      <c r="C1689" s="28"/>
      <c r="D1689" s="28"/>
      <c r="E1689" s="28"/>
      <c r="F1689" s="28"/>
      <c r="G1689" s="206"/>
      <c r="H1689" s="206"/>
      <c r="I1689" s="206"/>
      <c r="J1689" s="206"/>
      <c r="K1689" s="280"/>
      <c r="L1689" s="282" t="e">
        <f>VLOOKUP(A1679,'Payroll master 总表'!B:AY,19,FALSE)</f>
        <v>#REF!</v>
      </c>
      <c r="M1689" s="206"/>
      <c r="N1689" s="208"/>
      <c r="O1689" s="283"/>
      <c r="P1689" s="273"/>
      <c r="Q1689" s="224"/>
      <c r="R1689" s="990" t="e">
        <f>VLOOKUP(A1679,'Payroll master 总表'!B:AY,26,FALSE)</f>
        <v>#REF!</v>
      </c>
      <c r="S1689" s="990"/>
      <c r="T1689" s="224" t="s">
        <v>82</v>
      </c>
      <c r="U1689" s="224"/>
      <c r="V1689" s="224"/>
      <c r="W1689" s="228"/>
      <c r="X1689" s="278" t="s">
        <v>861</v>
      </c>
      <c r="Y1689" s="218"/>
      <c r="Z1689" s="230"/>
      <c r="AB1689" s="224"/>
      <c r="AD1689" s="57"/>
      <c r="AE1689" s="999" t="e">
        <f>VLOOKUP(A1679,'Payroll master 总表'!B:AY,42,FALSE)</f>
        <v>#REF!</v>
      </c>
      <c r="AF1689" s="1000"/>
      <c r="AG1689" s="33"/>
    </row>
    <row r="1690" spans="2:33" ht="18" customHeight="1">
      <c r="B1690" s="58" t="s">
        <v>181</v>
      </c>
      <c r="C1690" s="28"/>
      <c r="D1690" s="28"/>
      <c r="E1690" s="28"/>
      <c r="F1690" s="28"/>
      <c r="G1690" s="206"/>
      <c r="H1690" s="206"/>
      <c r="I1690" s="206"/>
      <c r="J1690" s="206"/>
      <c r="K1690" s="280"/>
      <c r="L1690" s="282" t="e">
        <f>VLOOKUP(A1679,'Payroll master 总表'!B:AY,22,FALSE)</f>
        <v>#REF!</v>
      </c>
      <c r="M1690" s="206"/>
      <c r="N1690" s="208"/>
      <c r="O1690" s="283"/>
      <c r="P1690" s="273"/>
      <c r="Q1690" s="224"/>
      <c r="R1690" s="990" t="e">
        <f>VLOOKUP(A1679,'Payroll master 总表'!B:AY,28,FALSE)</f>
        <v>#REF!</v>
      </c>
      <c r="S1690" s="990"/>
      <c r="T1690" s="224" t="s">
        <v>82</v>
      </c>
      <c r="U1690" s="224"/>
      <c r="V1690" s="224"/>
      <c r="W1690" s="228"/>
      <c r="X1690" s="291" t="s">
        <v>244</v>
      </c>
      <c r="Y1690" s="218"/>
      <c r="Z1690" s="218"/>
      <c r="AA1690" s="230"/>
      <c r="AB1690" s="229"/>
      <c r="AC1690" s="76"/>
      <c r="AD1690" s="57" t="e">
        <f>VLOOKUP(A1679,'Payroll master 总表'!B:AY,44,FALSE)</f>
        <v>#REF!</v>
      </c>
      <c r="AE1690" s="541"/>
      <c r="AF1690" s="542"/>
      <c r="AG1690" s="33"/>
    </row>
    <row r="1691" spans="2:33" ht="18" customHeight="1">
      <c r="B1691" s="59" t="s">
        <v>182</v>
      </c>
      <c r="C1691" s="56"/>
      <c r="D1691" s="56"/>
      <c r="E1691" s="56"/>
      <c r="F1691" s="56"/>
      <c r="G1691" s="219"/>
      <c r="H1691" s="219"/>
      <c r="I1691" s="219"/>
      <c r="J1691" s="219"/>
      <c r="K1691" s="292"/>
      <c r="L1691" s="293" t="e">
        <f>VLOOKUP(A1679,'Payroll master 总表'!B:AY,23,FALSE)</f>
        <v>#REF!</v>
      </c>
      <c r="M1691" s="219"/>
      <c r="N1691" s="212"/>
      <c r="O1691" s="294"/>
      <c r="P1691" s="295"/>
      <c r="Q1691" s="225"/>
      <c r="R1691" s="981" t="e">
        <f>VLOOKUP(A1679,'Payroll master 总表'!B:AY,30,FALSE)</f>
        <v>#REF!</v>
      </c>
      <c r="S1691" s="981"/>
      <c r="T1691" s="225" t="s">
        <v>82</v>
      </c>
      <c r="U1691" s="225"/>
      <c r="V1691" s="225"/>
      <c r="W1691" s="225"/>
      <c r="X1691" s="278" t="s">
        <v>194</v>
      </c>
      <c r="Y1691" s="218"/>
      <c r="Z1691" s="218"/>
      <c r="AA1691" s="218"/>
      <c r="AB1691" s="230"/>
      <c r="AC1691" s="26"/>
      <c r="AD1691" s="57" t="e">
        <f>AE1689+AD1690</f>
        <v>#REF!</v>
      </c>
      <c r="AE1691" s="49"/>
      <c r="AF1691" s="73"/>
      <c r="AG1691" s="33"/>
    </row>
    <row r="1692" spans="2:33" ht="18" customHeight="1">
      <c r="B1692" s="29"/>
      <c r="C1692" s="30"/>
      <c r="D1692" s="31"/>
      <c r="E1692" s="30"/>
      <c r="F1692" s="32"/>
      <c r="G1692" s="220"/>
      <c r="H1692" s="220"/>
      <c r="I1692" s="220"/>
      <c r="J1692" s="220"/>
      <c r="S1692" s="220"/>
      <c r="T1692" s="220"/>
      <c r="U1692" s="220"/>
      <c r="X1692" s="297" t="s">
        <v>191</v>
      </c>
      <c r="Y1692" s="218"/>
      <c r="Z1692" s="218"/>
      <c r="AA1692" s="218"/>
      <c r="AB1692" s="230"/>
      <c r="AC1692" s="982" t="e">
        <f>ROUND((AC1687-AD1691-AC1688),2)</f>
        <v>#REF!</v>
      </c>
      <c r="AD1692" s="983"/>
      <c r="AE1692" s="49"/>
      <c r="AF1692" s="73"/>
      <c r="AG1692" s="33"/>
    </row>
    <row r="1693" spans="2:33" ht="18" customHeight="1">
      <c r="B1693" s="35" t="s">
        <v>78</v>
      </c>
      <c r="C1693" s="36"/>
      <c r="D1693" s="36"/>
      <c r="E1693" s="36"/>
      <c r="F1693" s="36"/>
      <c r="G1693" s="221"/>
      <c r="H1693" s="221"/>
      <c r="I1693" s="220"/>
      <c r="J1693" s="220"/>
      <c r="S1693" s="220"/>
      <c r="T1693" s="220"/>
      <c r="U1693" s="220"/>
      <c r="X1693" s="298" t="s">
        <v>432</v>
      </c>
      <c r="Y1693" s="299"/>
      <c r="Z1693" s="280"/>
      <c r="AA1693" s="206"/>
      <c r="AB1693" s="231"/>
      <c r="AC1693" s="63" t="e">
        <f>INT(AC1692)</f>
        <v>#REF!</v>
      </c>
      <c r="AE1693" s="62"/>
      <c r="AF1693" s="80"/>
      <c r="AG1693" s="33"/>
    </row>
    <row r="1694" spans="2:33" ht="18" customHeight="1">
      <c r="B1694" s="37"/>
      <c r="C1694" s="38"/>
      <c r="D1694" s="39"/>
      <c r="E1694" s="38"/>
      <c r="F1694" s="38"/>
      <c r="G1694" s="202"/>
      <c r="H1694" s="202"/>
      <c r="I1694" s="220"/>
      <c r="J1694" s="220"/>
      <c r="S1694" s="220"/>
      <c r="T1694" s="220"/>
      <c r="U1694" s="220"/>
      <c r="X1694" s="300" t="s">
        <v>192</v>
      </c>
      <c r="Y1694" s="301"/>
      <c r="Z1694" s="302"/>
      <c r="AA1694" s="219"/>
      <c r="AB1694" s="232"/>
      <c r="AC1694" s="77" t="e">
        <f>ROUND((MOD(AC1692,1)*4000),-2)</f>
        <v>#REF!</v>
      </c>
      <c r="AD1694" s="45"/>
      <c r="AE1694" s="45"/>
      <c r="AF1694" s="81"/>
      <c r="AG1694" s="33"/>
    </row>
    <row r="1695" spans="2:33" ht="18" customHeight="1">
      <c r="B1695" s="29"/>
      <c r="C1695" s="30"/>
      <c r="D1695" s="31"/>
      <c r="E1695" s="30"/>
      <c r="F1695" s="30"/>
      <c r="G1695" s="220"/>
      <c r="H1695" s="220"/>
      <c r="I1695" s="220"/>
      <c r="J1695" s="220"/>
      <c r="S1695" s="220"/>
      <c r="T1695" s="220"/>
      <c r="U1695" s="220"/>
      <c r="Y1695" s="221"/>
      <c r="Z1695" s="303"/>
      <c r="AB1695" s="233"/>
      <c r="AD1695" s="82"/>
      <c r="AE1695" s="82"/>
      <c r="AF1695" s="84"/>
      <c r="AG1695" s="33"/>
    </row>
    <row r="1696" spans="2:33" ht="18" customHeight="1">
      <c r="B1696" s="40" t="s">
        <v>79</v>
      </c>
      <c r="C1696" s="41"/>
      <c r="D1696" s="41"/>
      <c r="E1696" s="41"/>
      <c r="AF1696" s="101"/>
      <c r="AG1696" s="33"/>
    </row>
    <row r="1697" spans="1:64" s="10" customFormat="1" ht="18" customHeight="1">
      <c r="B1697" s="237">
        <v>1</v>
      </c>
      <c r="C1697" s="236">
        <v>2</v>
      </c>
      <c r="D1697" s="236">
        <v>3</v>
      </c>
      <c r="E1697" s="236">
        <v>4</v>
      </c>
      <c r="F1697" s="670">
        <v>5</v>
      </c>
      <c r="G1697" s="669">
        <v>6</v>
      </c>
      <c r="H1697" s="237">
        <v>7</v>
      </c>
      <c r="I1697" s="237">
        <v>8</v>
      </c>
      <c r="J1697" s="670">
        <v>9</v>
      </c>
      <c r="K1697" s="236">
        <v>10</v>
      </c>
      <c r="L1697" s="236">
        <v>11</v>
      </c>
      <c r="M1697" s="670">
        <v>12</v>
      </c>
      <c r="N1697" s="669">
        <v>13</v>
      </c>
      <c r="O1697" s="236">
        <v>14</v>
      </c>
      <c r="P1697" s="237">
        <v>15</v>
      </c>
      <c r="Q1697" s="236">
        <v>16</v>
      </c>
      <c r="R1697" s="236">
        <v>17</v>
      </c>
      <c r="S1697" s="236">
        <v>18</v>
      </c>
      <c r="T1697" s="670">
        <v>19</v>
      </c>
      <c r="U1697" s="669">
        <v>20</v>
      </c>
      <c r="V1697" s="236">
        <v>21</v>
      </c>
      <c r="W1697" s="237">
        <v>22</v>
      </c>
      <c r="X1697" s="236">
        <v>23</v>
      </c>
      <c r="Y1697" s="237">
        <v>24</v>
      </c>
      <c r="Z1697" s="236">
        <v>25</v>
      </c>
      <c r="AA1697" s="670">
        <v>26</v>
      </c>
      <c r="AB1697" s="697">
        <v>27</v>
      </c>
      <c r="AC1697" s="670">
        <v>28</v>
      </c>
      <c r="AD1697" s="237">
        <v>29</v>
      </c>
      <c r="AE1697" s="236">
        <v>30</v>
      </c>
      <c r="AF1697" s="236">
        <v>31</v>
      </c>
      <c r="AG1697" s="11"/>
      <c r="AH1697" s="11"/>
      <c r="AI1697" s="11"/>
      <c r="AJ1697" s="11"/>
      <c r="AK1697" s="11"/>
      <c r="AL1697" s="11"/>
      <c r="AM1697" s="11"/>
      <c r="AN1697" s="11"/>
      <c r="AO1697" s="11"/>
      <c r="AP1697" s="11"/>
      <c r="AQ1697" s="11"/>
      <c r="AR1697" s="11"/>
      <c r="AS1697" s="11"/>
      <c r="AT1697" s="11"/>
      <c r="AU1697" s="11"/>
      <c r="AV1697" s="11"/>
      <c r="AW1697" s="11"/>
      <c r="AX1697" s="11"/>
      <c r="AY1697" s="11"/>
      <c r="AZ1697" s="11"/>
      <c r="BA1697" s="11"/>
      <c r="BB1697" s="11"/>
      <c r="BC1697" s="11"/>
      <c r="BD1697" s="11"/>
      <c r="BE1697" s="11"/>
      <c r="BF1697" s="11"/>
      <c r="BG1697" s="11"/>
      <c r="BH1697" s="11"/>
      <c r="BI1697" s="11"/>
      <c r="BJ1697" s="11"/>
      <c r="BK1697" s="11"/>
      <c r="BL1697" s="11"/>
    </row>
    <row r="1698" spans="1:64" ht="18" customHeight="1">
      <c r="B1698" s="48" t="e">
        <f>VLOOKUP(A1679,#REF!,276,FALSE)</f>
        <v>#REF!</v>
      </c>
      <c r="C1698" s="48" t="e">
        <f>VLOOKUP(A1679,#REF!,278,FALSE)</f>
        <v>#REF!</v>
      </c>
      <c r="D1698" s="48" t="e">
        <f>VLOOKUP(A1679,#REF!,280,FALSE)</f>
        <v>#REF!</v>
      </c>
      <c r="E1698" s="48" t="e">
        <f>VLOOKUP(A1679,#REF!,282,FALSE)</f>
        <v>#REF!</v>
      </c>
      <c r="F1698" s="48" t="e">
        <f>VLOOKUP(A1679,#REF!,284,FALSE)</f>
        <v>#REF!</v>
      </c>
      <c r="G1698" s="48" t="e">
        <f>VLOOKUP(A1679,#REF!,286,FALSE)</f>
        <v>#REF!</v>
      </c>
      <c r="H1698" s="48" t="e">
        <f>VLOOKUP(A1679,#REF!,288,FALSE)</f>
        <v>#REF!</v>
      </c>
      <c r="I1698" s="48" t="e">
        <f>VLOOKUP(A1679,#REF!,290,FALSE)</f>
        <v>#REF!</v>
      </c>
      <c r="J1698" s="48" t="e">
        <f>VLOOKUP(A1679,#REF!,292,FALSE)</f>
        <v>#REF!</v>
      </c>
      <c r="K1698" s="48" t="e">
        <f>VLOOKUP(A1679,#REF!,294,FALSE)</f>
        <v>#REF!</v>
      </c>
      <c r="L1698" s="48" t="e">
        <f>VLOOKUP(A1679,#REF!,296,FALSE)</f>
        <v>#REF!</v>
      </c>
      <c r="M1698" s="48" t="e">
        <f>VLOOKUP(A1679,#REF!,298,FALSE)</f>
        <v>#REF!</v>
      </c>
      <c r="N1698" s="48" t="e">
        <f>VLOOKUP(A1679,#REF!,300,FALSE)</f>
        <v>#REF!</v>
      </c>
      <c r="O1698" s="48" t="e">
        <f>VLOOKUP(A1679,#REF!,302,FALSE)</f>
        <v>#REF!</v>
      </c>
      <c r="P1698" s="48" t="e">
        <f>VLOOKUP(A1679,#REF!,304,FALSE)</f>
        <v>#REF!</v>
      </c>
      <c r="Q1698" s="48" t="e">
        <f>VLOOKUP(A1679,#REF!,306,FALSE)</f>
        <v>#REF!</v>
      </c>
      <c r="R1698" s="48" t="e">
        <f>VLOOKUP(A1679,#REF!,308,FALSE)</f>
        <v>#REF!</v>
      </c>
      <c r="S1698" s="48" t="e">
        <f>VLOOKUP(A1679,#REF!,310,FALSE)</f>
        <v>#REF!</v>
      </c>
      <c r="T1698" s="48" t="e">
        <f>VLOOKUP(A1679,#REF!,312,FALSE)</f>
        <v>#REF!</v>
      </c>
      <c r="U1698" s="48" t="e">
        <f>VLOOKUP(A1679,#REF!,314,FALSE)</f>
        <v>#REF!</v>
      </c>
      <c r="V1698" s="48" t="e">
        <f>VLOOKUP(A1679,#REF!,316,FALSE)</f>
        <v>#REF!</v>
      </c>
      <c r="W1698" s="48" t="e">
        <f>VLOOKUP(A1679,#REF!,318,FALSE)</f>
        <v>#REF!</v>
      </c>
      <c r="X1698" s="48" t="e">
        <f>VLOOKUP(A1679,#REF!,320,FALSE)</f>
        <v>#REF!</v>
      </c>
      <c r="Y1698" s="48" t="e">
        <f>VLOOKUP(A1679,#REF!,322,FALSE)</f>
        <v>#REF!</v>
      </c>
      <c r="Z1698" s="48" t="e">
        <f>VLOOKUP(A1679,#REF!,324,FALSE)</f>
        <v>#REF!</v>
      </c>
      <c r="AA1698" s="48" t="e">
        <f>VLOOKUP(A1679,#REF!,326,FALSE)</f>
        <v>#REF!</v>
      </c>
      <c r="AB1698" s="48" t="e">
        <f>VLOOKUP(A1679,#REF!,328,FALSE)</f>
        <v>#REF!</v>
      </c>
      <c r="AC1698" s="48" t="e">
        <f>VLOOKUP(A1679,#REF!,330,FALSE)</f>
        <v>#REF!</v>
      </c>
      <c r="AD1698" s="48" t="e">
        <f>VLOOKUP(A1679,#REF!,332,FALSE)</f>
        <v>#REF!</v>
      </c>
      <c r="AE1698" s="48" t="e">
        <f>VLOOKUP(A1679,#REF!,334,FALSE)</f>
        <v>#REF!</v>
      </c>
      <c r="AF1698" s="48" t="e">
        <f>VLOOKUP(A1679,#REF!,336,FALSE)</f>
        <v>#REF!</v>
      </c>
      <c r="AG1698" s="33"/>
    </row>
    <row r="1699" spans="1:64" ht="18" customHeight="1">
      <c r="B1699" s="48" t="e">
        <f>VLOOKUP(A1679,#REF!,53,FALSE)</f>
        <v>#REF!</v>
      </c>
      <c r="C1699" s="48" t="e">
        <f>VLOOKUP(A1679,#REF!,54,FALSE)</f>
        <v>#REF!</v>
      </c>
      <c r="D1699" s="48" t="e">
        <f>VLOOKUP(A1679,#REF!,55,FALSE)</f>
        <v>#REF!</v>
      </c>
      <c r="E1699" s="48" t="e">
        <f>VLOOKUP(A1679,#REF!,56,FALSE)</f>
        <v>#REF!</v>
      </c>
      <c r="F1699" s="48" t="e">
        <f>VLOOKUP(A1679,#REF!,57,FALSE)</f>
        <v>#REF!</v>
      </c>
      <c r="G1699" s="48" t="e">
        <f>VLOOKUP(A1679,#REF!,58,FALSE)</f>
        <v>#REF!</v>
      </c>
      <c r="H1699" s="48" t="e">
        <f>VLOOKUP(A1679,#REF!,59,FALSE)</f>
        <v>#REF!</v>
      </c>
      <c r="I1699" s="48" t="e">
        <f>VLOOKUP(A1679,#REF!,60,FALSE)</f>
        <v>#REF!</v>
      </c>
      <c r="J1699" s="48" t="e">
        <f>VLOOKUP(A1679,#REF!,61,FALSE)</f>
        <v>#REF!</v>
      </c>
      <c r="K1699" s="48" t="e">
        <f>VLOOKUP(A1679,#REF!,62,FALSE)</f>
        <v>#REF!</v>
      </c>
      <c r="L1699" s="48" t="e">
        <f>VLOOKUP(A1679,#REF!,63,FALSE)</f>
        <v>#REF!</v>
      </c>
      <c r="M1699" s="48" t="e">
        <f>VLOOKUP(A1679,#REF!,64,FALSE)</f>
        <v>#REF!</v>
      </c>
      <c r="N1699" s="48" t="e">
        <f>VLOOKUP(A1679,#REF!,65,FALSE)</f>
        <v>#REF!</v>
      </c>
      <c r="O1699" s="48" t="e">
        <f>VLOOKUP(A1679,#REF!,66,FALSE)</f>
        <v>#REF!</v>
      </c>
      <c r="P1699" s="48" t="e">
        <f>VLOOKUP(A1679,#REF!,67,FALSE)</f>
        <v>#REF!</v>
      </c>
      <c r="Q1699" s="48" t="e">
        <f>VLOOKUP(A1679,#REF!,68,FALSE)</f>
        <v>#REF!</v>
      </c>
      <c r="R1699" s="48" t="e">
        <f>VLOOKUP(A1679,#REF!,69,FALSE)</f>
        <v>#REF!</v>
      </c>
      <c r="S1699" s="48" t="e">
        <f>VLOOKUP(A1679,#REF!,70,FALSE)</f>
        <v>#REF!</v>
      </c>
      <c r="T1699" s="48" t="e">
        <f>VLOOKUP(A1679,#REF!,71,FALSE)</f>
        <v>#REF!</v>
      </c>
      <c r="U1699" s="48" t="e">
        <f>VLOOKUP(A1679,#REF!,72,FALSE)</f>
        <v>#REF!</v>
      </c>
      <c r="V1699" s="48" t="e">
        <f>VLOOKUP(A1679,#REF!,73,FALSE)</f>
        <v>#REF!</v>
      </c>
      <c r="W1699" s="48" t="e">
        <f>VLOOKUP(A1679,#REF!,74,FALSE)</f>
        <v>#REF!</v>
      </c>
      <c r="X1699" s="48" t="e">
        <f>VLOOKUP(A1679,#REF!,75,FALSE)</f>
        <v>#REF!</v>
      </c>
      <c r="Y1699" s="48" t="e">
        <f>VLOOKUP(A1679,#REF!,76,FALSE)</f>
        <v>#REF!</v>
      </c>
      <c r="Z1699" s="48" t="e">
        <f>VLOOKUP(A1679,#REF!,77,FALSE)</f>
        <v>#REF!</v>
      </c>
      <c r="AA1699" s="48" t="e">
        <f>VLOOKUP(A1679,#REF!,78,FALSE)</f>
        <v>#REF!</v>
      </c>
      <c r="AB1699" s="48" t="e">
        <f>VLOOKUP(A1679,#REF!,79,FALSE)</f>
        <v>#REF!</v>
      </c>
      <c r="AC1699" s="48" t="e">
        <f>VLOOKUP(A1679,#REF!,80,FALSE)</f>
        <v>#REF!</v>
      </c>
      <c r="AD1699" s="48" t="e">
        <f>VLOOKUP(A1679,#REF!,81,FALSE)</f>
        <v>#REF!</v>
      </c>
      <c r="AE1699" s="48" t="e">
        <f>VLOOKUP(A1679,#REF!,82,FALSE)</f>
        <v>#REF!</v>
      </c>
      <c r="AF1699" s="48" t="e">
        <f>VLOOKUP(A1679,#REF!,83,FALSE)</f>
        <v>#REF!</v>
      </c>
      <c r="AG1699" s="33"/>
    </row>
    <row r="1700" spans="1:64" ht="18" customHeight="1">
      <c r="B1700" s="48" t="e">
        <f>VLOOKUP(A1679,#REF!,277,FALSE)</f>
        <v>#REF!</v>
      </c>
      <c r="C1700" s="48" t="e">
        <f>VLOOKUP(A1679,#REF!,279,FALSE)</f>
        <v>#REF!</v>
      </c>
      <c r="D1700" s="48" t="e">
        <f>VLOOKUP(A1679,#REF!,281,FALSE)</f>
        <v>#REF!</v>
      </c>
      <c r="E1700" s="48" t="e">
        <f>VLOOKUP(A1679,#REF!,283,FALSE)</f>
        <v>#REF!</v>
      </c>
      <c r="F1700" s="48" t="e">
        <f>VLOOKUP(A1679,#REF!,285,FALSE)</f>
        <v>#REF!</v>
      </c>
      <c r="G1700" s="48" t="e">
        <f>VLOOKUP(A1679,#REF!,287,FALSE)</f>
        <v>#REF!</v>
      </c>
      <c r="H1700" s="48" t="e">
        <f>VLOOKUP(A1679,#REF!,289,FALSE)</f>
        <v>#REF!</v>
      </c>
      <c r="I1700" s="48" t="e">
        <f>VLOOKUP(A1679,#REF!,291,FALSE)</f>
        <v>#REF!</v>
      </c>
      <c r="J1700" s="48" t="e">
        <f>VLOOKUP(A1679,#REF!,293,FALSE)</f>
        <v>#REF!</v>
      </c>
      <c r="K1700" s="48" t="e">
        <f>VLOOKUP(A1679,#REF!,295,FALSE)</f>
        <v>#REF!</v>
      </c>
      <c r="L1700" s="48" t="e">
        <f>VLOOKUP(A1679,#REF!,297,FALSE)</f>
        <v>#REF!</v>
      </c>
      <c r="M1700" s="48" t="e">
        <f>VLOOKUP(A1679,#REF!,299,FALSE)</f>
        <v>#REF!</v>
      </c>
      <c r="N1700" s="48" t="e">
        <f>VLOOKUP(A1679,#REF!,301,FALSE)</f>
        <v>#REF!</v>
      </c>
      <c r="O1700" s="48" t="e">
        <f>VLOOKUP(A1679,#REF!,303,FALSE)</f>
        <v>#REF!</v>
      </c>
      <c r="P1700" s="48" t="e">
        <f>VLOOKUP(A1679,#REF!,305,FALSE)</f>
        <v>#REF!</v>
      </c>
      <c r="Q1700" s="48" t="e">
        <f>VLOOKUP(A1679,#REF!,307,FALSE)</f>
        <v>#REF!</v>
      </c>
      <c r="R1700" s="48" t="e">
        <f>VLOOKUP(A1679,#REF!,309,FALSE)</f>
        <v>#REF!</v>
      </c>
      <c r="S1700" s="48" t="e">
        <f>VLOOKUP(A1679,#REF!,311,FALSE)</f>
        <v>#REF!</v>
      </c>
      <c r="T1700" s="48" t="e">
        <f>VLOOKUP(A1679,#REF!,313,FALSE)</f>
        <v>#REF!</v>
      </c>
      <c r="U1700" s="48" t="e">
        <f>VLOOKUP(A1679,#REF!,315,FALSE)</f>
        <v>#REF!</v>
      </c>
      <c r="V1700" s="48" t="e">
        <f>VLOOKUP(A1679,#REF!,317,FALSE)</f>
        <v>#REF!</v>
      </c>
      <c r="W1700" s="48" t="e">
        <f>VLOOKUP(A1679,#REF!,319,FALSE)</f>
        <v>#REF!</v>
      </c>
      <c r="X1700" s="48" t="e">
        <f>VLOOKUP(A1679,#REF!,321,FALSE)</f>
        <v>#REF!</v>
      </c>
      <c r="Y1700" s="48" t="e">
        <f>VLOOKUP(A1679,#REF!,323,FALSE)</f>
        <v>#REF!</v>
      </c>
      <c r="Z1700" s="48" t="e">
        <f>VLOOKUP(A1679,#REF!,325,FALSE)</f>
        <v>#REF!</v>
      </c>
      <c r="AA1700" s="48" t="e">
        <f>VLOOKUP(A1679,#REF!,327,FALSE)</f>
        <v>#REF!</v>
      </c>
      <c r="AB1700" s="48" t="e">
        <f>VLOOKUP(A1679,#REF!,329,FALSE)</f>
        <v>#REF!</v>
      </c>
      <c r="AC1700" s="48" t="e">
        <f>VLOOKUP(A1679,#REF!,331,FALSE)</f>
        <v>#REF!</v>
      </c>
      <c r="AD1700" s="48" t="e">
        <f>VLOOKUP(A1679,#REF!,333,FALSE)</f>
        <v>#REF!</v>
      </c>
      <c r="AE1700" s="48" t="e">
        <f>VLOOKUP(A1679,#REF!,335,FALSE)</f>
        <v>#REF!</v>
      </c>
      <c r="AF1700" s="48" t="e">
        <f>VLOOKUP(A1679,#REF!,337,FALSE)</f>
        <v>#REF!</v>
      </c>
      <c r="AG1700" s="33"/>
    </row>
    <row r="1701" spans="1:64" s="140" customFormat="1" ht="18" customHeight="1">
      <c r="B1701" s="980"/>
      <c r="C1701" s="980"/>
      <c r="D1701" s="980"/>
      <c r="E1701" s="980"/>
      <c r="F1701" s="980"/>
      <c r="G1701" s="980"/>
      <c r="H1701" s="980"/>
      <c r="I1701" s="980"/>
      <c r="J1701" s="980"/>
      <c r="K1701" s="980"/>
      <c r="L1701" s="980"/>
      <c r="M1701" s="980"/>
      <c r="N1701" s="980"/>
      <c r="O1701" s="980"/>
      <c r="P1701" s="980"/>
      <c r="Q1701" s="980"/>
      <c r="R1701" s="980"/>
      <c r="S1701" s="980"/>
      <c r="T1701" s="980"/>
      <c r="U1701" s="980"/>
      <c r="V1701" s="980"/>
      <c r="W1701" s="980"/>
      <c r="X1701" s="980"/>
      <c r="Y1701" s="980"/>
      <c r="Z1701" s="980"/>
      <c r="AA1701" s="980"/>
      <c r="AB1701" s="980"/>
      <c r="AC1701" s="980"/>
      <c r="AD1701" s="980"/>
      <c r="AE1701" s="980"/>
      <c r="AF1701" s="980"/>
      <c r="AH1701" s="33"/>
      <c r="AI1701" s="33"/>
      <c r="AJ1701" s="33"/>
      <c r="AK1701" s="33"/>
      <c r="AL1701" s="33"/>
      <c r="AM1701" s="33"/>
      <c r="AN1701" s="33"/>
      <c r="AO1701" s="33"/>
      <c r="AP1701" s="33"/>
      <c r="AQ1701" s="33"/>
      <c r="AR1701" s="33"/>
      <c r="AS1701" s="33"/>
      <c r="AT1701" s="33"/>
      <c r="AU1701" s="33"/>
      <c r="AV1701" s="33"/>
      <c r="AW1701" s="33"/>
      <c r="AX1701" s="33"/>
      <c r="AY1701" s="33"/>
      <c r="AZ1701" s="33"/>
      <c r="BA1701" s="33"/>
      <c r="BB1701" s="33"/>
      <c r="BC1701" s="33"/>
      <c r="BD1701" s="33"/>
      <c r="BE1701" s="33"/>
      <c r="BF1701" s="33"/>
      <c r="BG1701" s="33"/>
      <c r="BH1701" s="33"/>
      <c r="BI1701" s="33"/>
      <c r="BJ1701" s="33"/>
      <c r="BK1701" s="33"/>
      <c r="BL1701" s="33"/>
    </row>
    <row r="1702" spans="1:64" ht="18" customHeight="1">
      <c r="B1702" s="880" t="s">
        <v>826</v>
      </c>
      <c r="C1702" s="880"/>
      <c r="D1702" s="880"/>
      <c r="E1702" s="880"/>
      <c r="F1702" s="880"/>
      <c r="G1702" s="880"/>
      <c r="H1702" s="880"/>
      <c r="I1702" s="880"/>
      <c r="J1702" s="880"/>
      <c r="K1702" s="880"/>
      <c r="L1702" s="880"/>
      <c r="M1702" s="880"/>
      <c r="N1702" s="880"/>
      <c r="O1702" s="880"/>
      <c r="P1702" s="880"/>
      <c r="Q1702" s="880"/>
      <c r="R1702" s="880"/>
      <c r="S1702" s="880"/>
      <c r="T1702" s="880"/>
      <c r="U1702" s="880"/>
      <c r="V1702" s="880"/>
      <c r="W1702" s="880"/>
      <c r="X1702" s="880"/>
      <c r="Y1702" s="880"/>
      <c r="Z1702" s="880"/>
      <c r="AA1702" s="880"/>
      <c r="AB1702" s="880"/>
      <c r="AC1702" s="880"/>
      <c r="AD1702" s="880"/>
      <c r="AE1702" s="880"/>
      <c r="AF1702" s="880"/>
      <c r="AG1702" s="33"/>
    </row>
    <row r="1703" spans="1:64" ht="18" customHeight="1">
      <c r="B1703" s="15" t="s">
        <v>80</v>
      </c>
      <c r="C1703" s="16"/>
      <c r="D1703" s="16"/>
      <c r="E1703" s="16"/>
      <c r="F1703" s="16"/>
      <c r="G1703" s="216"/>
      <c r="H1703" s="201"/>
      <c r="I1703" s="201"/>
      <c r="J1703" s="201"/>
      <c r="K1703" s="202"/>
      <c r="L1703" s="201"/>
      <c r="M1703" s="201"/>
      <c r="N1703" s="201"/>
      <c r="O1703" s="270"/>
      <c r="P1703" s="270"/>
      <c r="Q1703" s="201"/>
      <c r="R1703" s="201"/>
      <c r="S1703" s="201"/>
      <c r="T1703" s="201"/>
      <c r="U1703" s="201"/>
      <c r="V1703" s="201"/>
      <c r="W1703" s="270"/>
      <c r="X1703" s="984" t="str">
        <f>X1678</f>
        <v>វិច្ឆិកា ឆ្នាំ ២០២៣</v>
      </c>
      <c r="Y1703" s="985"/>
      <c r="Z1703" s="985"/>
      <c r="AA1703" s="985"/>
      <c r="AB1703" s="985"/>
      <c r="AC1703" s="985"/>
      <c r="AD1703" s="985"/>
      <c r="AE1703" s="985"/>
      <c r="AF1703" s="986"/>
      <c r="AG1703" s="33"/>
    </row>
    <row r="1704" spans="1:64" ht="18" customHeight="1">
      <c r="A1704" s="140" t="e">
        <f>#REF!</f>
        <v>#REF!</v>
      </c>
      <c r="B1704" s="20" t="s">
        <v>176</v>
      </c>
      <c r="C1704" s="3"/>
      <c r="D1704" s="3"/>
      <c r="E1704" s="3"/>
      <c r="F1704" s="3"/>
      <c r="G1704" s="217"/>
      <c r="H1704" s="271"/>
      <c r="I1704" s="217"/>
      <c r="J1704" s="271"/>
      <c r="K1704" s="991" t="e">
        <f>VLOOKUP(A1704,'Payroll master 总表'!B:AY,3,FALSE)</f>
        <v>#REF!</v>
      </c>
      <c r="L1704" s="992"/>
      <c r="M1704" s="992"/>
      <c r="N1704" s="993"/>
      <c r="O1704" s="272" t="s">
        <v>183</v>
      </c>
      <c r="P1704" s="273"/>
      <c r="Q1704" s="203"/>
      <c r="R1704" s="203"/>
      <c r="S1704" s="203"/>
      <c r="T1704" s="994" t="e">
        <f>#REF!</f>
        <v>#REF!</v>
      </c>
      <c r="U1704" s="994"/>
      <c r="V1704" s="217"/>
      <c r="W1704" s="274"/>
      <c r="X1704" s="275" t="s">
        <v>279</v>
      </c>
      <c r="Y1704" s="203"/>
      <c r="Z1704" s="203"/>
      <c r="AA1704" s="203"/>
      <c r="AB1704" s="227"/>
      <c r="AC1704" s="75"/>
      <c r="AD1704" s="139" t="e">
        <f>VLOOKUP(A1704,'Payroll master 总表'!B:AY,39,FALSE)</f>
        <v>#REF!</v>
      </c>
      <c r="AE1704" s="23" t="s">
        <v>82</v>
      </c>
      <c r="AF1704" s="244"/>
      <c r="AG1704" s="33"/>
    </row>
    <row r="1705" spans="1:64" ht="18" customHeight="1">
      <c r="B1705" s="55" t="s">
        <v>177</v>
      </c>
      <c r="C1705" s="28"/>
      <c r="D1705" s="28"/>
      <c r="E1705" s="28"/>
      <c r="F1705" s="21"/>
      <c r="G1705" s="206"/>
      <c r="H1705" s="206"/>
      <c r="I1705" s="206"/>
      <c r="J1705" s="206"/>
      <c r="K1705" s="995" t="e">
        <f>VLOOKUP(A1704,'Payroll master 总表'!B:AY,1,FALSE)</f>
        <v>#REF!</v>
      </c>
      <c r="L1705" s="996"/>
      <c r="M1705" s="206"/>
      <c r="N1705" s="208"/>
      <c r="O1705" s="276" t="s">
        <v>184</v>
      </c>
      <c r="P1705" s="273"/>
      <c r="Q1705" s="218"/>
      <c r="R1705" s="218"/>
      <c r="S1705" s="218"/>
      <c r="U1705" s="222" t="e">
        <f>VLOOKUP(A1704,'Payroll master 总表'!B:AY,15,FALSE)</f>
        <v>#REF!</v>
      </c>
      <c r="V1705" s="222"/>
      <c r="W1705" s="208"/>
      <c r="X1705" s="278" t="s">
        <v>187</v>
      </c>
      <c r="Y1705" s="218"/>
      <c r="Z1705" s="218"/>
      <c r="AA1705" s="218"/>
      <c r="AB1705" s="209"/>
      <c r="AC1705" s="26"/>
      <c r="AD1705" s="139" t="e">
        <f>VLOOKUP(A1704,'Payroll master 总表'!B:AY,35,FALSE)</f>
        <v>#REF!</v>
      </c>
      <c r="AE1705" s="23" t="s">
        <v>82</v>
      </c>
      <c r="AF1705" s="103"/>
      <c r="AG1705" s="33"/>
    </row>
    <row r="1706" spans="1:64" ht="18" customHeight="1">
      <c r="B1706" s="24" t="s">
        <v>178</v>
      </c>
      <c r="C1706" s="22"/>
      <c r="D1706" s="25"/>
      <c r="E1706" s="21"/>
      <c r="F1706" s="21"/>
      <c r="G1706" s="206"/>
      <c r="H1706" s="206"/>
      <c r="I1706" s="206"/>
      <c r="J1706" s="206"/>
      <c r="K1706" s="995" t="e">
        <f>VLOOKUP(A1704,'Payroll master 总表'!B:AY,5,FALSE)</f>
        <v>#REF!</v>
      </c>
      <c r="L1706" s="996"/>
      <c r="M1706" s="206"/>
      <c r="N1706" s="208"/>
      <c r="O1706" s="205" t="s">
        <v>198</v>
      </c>
      <c r="P1706" s="273"/>
      <c r="Q1706" s="218"/>
      <c r="R1706" s="218"/>
      <c r="S1706" s="218"/>
      <c r="T1706" s="206"/>
      <c r="U1706" s="997" t="e">
        <f>VLOOKUP(A1704,'Payroll master 总表'!B:AY,8,FALSE)</f>
        <v>#REF!</v>
      </c>
      <c r="V1706" s="997"/>
      <c r="W1706" s="998"/>
      <c r="X1706" s="278" t="s">
        <v>185</v>
      </c>
      <c r="Y1706" s="218"/>
      <c r="Z1706" s="218"/>
      <c r="AA1706" s="218"/>
      <c r="AB1706" s="209"/>
      <c r="AC1706" s="26"/>
      <c r="AD1706" s="139" t="e">
        <f>VLOOKUP(A1704,'Payroll master 总表'!B:AY,34,FALSE)</f>
        <v>#REF!</v>
      </c>
      <c r="AE1706" s="23" t="s">
        <v>82</v>
      </c>
      <c r="AF1706" s="103"/>
      <c r="AG1706" s="33"/>
    </row>
    <row r="1707" spans="1:64" ht="18" customHeight="1">
      <c r="B1707" s="58"/>
      <c r="C1707" s="28"/>
      <c r="D1707" s="28"/>
      <c r="E1707" s="28"/>
      <c r="F1707" s="28"/>
      <c r="G1707" s="206"/>
      <c r="H1707" s="206"/>
      <c r="I1707" s="206"/>
      <c r="J1707" s="206"/>
      <c r="K1707" s="280"/>
      <c r="L1707" s="281" t="s">
        <v>76</v>
      </c>
      <c r="M1707" s="206"/>
      <c r="N1707" s="208"/>
      <c r="O1707" s="278" t="s">
        <v>199</v>
      </c>
      <c r="P1707" s="273"/>
      <c r="Q1707" s="218"/>
      <c r="R1707" s="218"/>
      <c r="S1707" s="218"/>
      <c r="T1707" s="218"/>
      <c r="U1707" s="218"/>
      <c r="V1707" s="218"/>
      <c r="W1707" s="230"/>
      <c r="X1707" s="278" t="s">
        <v>753</v>
      </c>
      <c r="Y1707" s="218"/>
      <c r="Z1707" s="218"/>
      <c r="AA1707" s="218"/>
      <c r="AB1707" s="209"/>
      <c r="AC1707" s="26"/>
      <c r="AD1707" s="139" t="e">
        <f>VLOOKUP(A1704,'Payroll master 总表'!B:AY,33,FALSE)</f>
        <v>#REF!</v>
      </c>
      <c r="AE1707" s="23" t="s">
        <v>82</v>
      </c>
      <c r="AF1707" s="103"/>
      <c r="AG1707" s="33"/>
    </row>
    <row r="1708" spans="1:64" ht="18" customHeight="1">
      <c r="B1708" s="54" t="s">
        <v>196</v>
      </c>
      <c r="C1708" s="28"/>
      <c r="D1708" s="28"/>
      <c r="E1708" s="28"/>
      <c r="F1708" s="28"/>
      <c r="G1708" s="206"/>
      <c r="H1708" s="206"/>
      <c r="I1708" s="206"/>
      <c r="J1708" s="206"/>
      <c r="K1708" s="280"/>
      <c r="L1708" s="282" t="e">
        <f>VLOOKUP(A1704,'Payroll master 总表'!B:AY,18,FALSE)</f>
        <v>#REF!</v>
      </c>
      <c r="M1708" s="206"/>
      <c r="N1708" s="208"/>
      <c r="O1708" s="283"/>
      <c r="P1708" s="273"/>
      <c r="Q1708" s="223"/>
      <c r="R1708" s="987" t="e">
        <f>U1705/26*L1708</f>
        <v>#REF!</v>
      </c>
      <c r="S1708" s="987"/>
      <c r="T1708" s="284" t="s">
        <v>82</v>
      </c>
      <c r="U1708" s="223"/>
      <c r="V1708" s="223"/>
      <c r="W1708" s="285"/>
      <c r="X1708" s="278" t="s">
        <v>186</v>
      </c>
      <c r="Y1708" s="218"/>
      <c r="Z1708" s="218"/>
      <c r="AA1708" s="218"/>
      <c r="AB1708" s="209"/>
      <c r="AC1708" s="26"/>
      <c r="AD1708" s="139" t="e">
        <f>VLOOKUP(A1704,'Payroll master 总表'!B:AY,37,FALSE)+'Payroll master 总表'!AM75</f>
        <v>#REF!</v>
      </c>
      <c r="AE1708" s="23" t="s">
        <v>82</v>
      </c>
      <c r="AF1708" s="103"/>
      <c r="AG1708" s="33"/>
    </row>
    <row r="1709" spans="1:64" ht="18" customHeight="1">
      <c r="B1709" s="27" t="s">
        <v>528</v>
      </c>
      <c r="C1709" s="28"/>
      <c r="D1709" s="28"/>
      <c r="E1709" s="28"/>
      <c r="F1709" s="28"/>
      <c r="G1709" s="206"/>
      <c r="H1709" s="206"/>
      <c r="I1709" s="206"/>
      <c r="J1709" s="206"/>
      <c r="K1709" s="280"/>
      <c r="L1709" s="282" t="e">
        <f>VLOOKUP(A1704,'Payroll master 总表'!B:AY,21,FALSE)</f>
        <v>#REF!</v>
      </c>
      <c r="M1709" s="206"/>
      <c r="N1709" s="208"/>
      <c r="O1709" s="283"/>
      <c r="P1709" s="273"/>
      <c r="Q1709" s="223"/>
      <c r="R1709" s="987" t="e">
        <f>VLOOKUP(A1704,'Payroll master 总表'!B:AY,29,FALSE)</f>
        <v>#REF!</v>
      </c>
      <c r="S1709" s="987"/>
      <c r="T1709" s="284" t="s">
        <v>82</v>
      </c>
      <c r="U1709" s="223"/>
      <c r="V1709" s="223"/>
      <c r="W1709" s="285"/>
      <c r="X1709" s="278" t="s">
        <v>455</v>
      </c>
      <c r="Y1709" s="218"/>
      <c r="Z1709" s="218"/>
      <c r="AA1709" s="218"/>
      <c r="AB1709" s="209"/>
      <c r="AC1709" s="26"/>
      <c r="AD1709" s="139" t="e">
        <f>VLOOKUP(A1704,'Payroll master 总表'!B:AY,32,FALSE)</f>
        <v>#REF!</v>
      </c>
      <c r="AE1709" s="23" t="s">
        <v>82</v>
      </c>
      <c r="AF1709" s="103"/>
      <c r="AG1709" s="33"/>
    </row>
    <row r="1710" spans="1:64" ht="18" customHeight="1">
      <c r="B1710" s="58" t="s">
        <v>534</v>
      </c>
      <c r="C1710" s="28"/>
      <c r="D1710" s="28"/>
      <c r="E1710" s="28"/>
      <c r="F1710" s="28"/>
      <c r="G1710" s="206"/>
      <c r="H1710" s="206"/>
      <c r="I1710" s="206"/>
      <c r="J1710" s="206"/>
      <c r="K1710" s="280"/>
      <c r="L1710" s="282" t="e">
        <f>VLOOKUP(A1704,'Payroll master 总表'!B:AY,20,FALSE)</f>
        <v>#REF!</v>
      </c>
      <c r="M1710" s="206"/>
      <c r="N1710" s="208"/>
      <c r="O1710" s="283"/>
      <c r="P1710" s="273"/>
      <c r="Q1710" s="223"/>
      <c r="R1710" s="987" t="e">
        <f>VLOOKUP(A1704,'Payroll master 总表'!B:AY,27,FALSE)</f>
        <v>#REF!</v>
      </c>
      <c r="S1710" s="987"/>
      <c r="T1710" s="284" t="s">
        <v>82</v>
      </c>
      <c r="U1710" s="223"/>
      <c r="V1710" s="223"/>
      <c r="W1710" s="285"/>
      <c r="X1710" s="278" t="s">
        <v>189</v>
      </c>
      <c r="Y1710" s="218"/>
      <c r="Z1710" s="218"/>
      <c r="AA1710" s="218"/>
      <c r="AB1710" s="209"/>
      <c r="AC1710" s="26"/>
      <c r="AD1710" s="139" t="e">
        <f>VLOOKUP(A1704,'Payroll master 总表'!B:AY,31,FALSE)</f>
        <v>#REF!</v>
      </c>
      <c r="AE1710" s="23" t="s">
        <v>82</v>
      </c>
      <c r="AF1710" s="103"/>
      <c r="AG1710" s="33"/>
    </row>
    <row r="1711" spans="1:64" ht="18" customHeight="1">
      <c r="B1711" s="58" t="s">
        <v>195</v>
      </c>
      <c r="C1711" s="28"/>
      <c r="D1711" s="28"/>
      <c r="E1711" s="28"/>
      <c r="F1711" s="28"/>
      <c r="G1711" s="206"/>
      <c r="H1711" s="206"/>
      <c r="I1711" s="206"/>
      <c r="J1711" s="206"/>
      <c r="K1711" s="280"/>
      <c r="L1711" s="282" t="e">
        <f>VLOOKUP(A1704,'Payroll master 总表'!B:AY,17,FALSE)</f>
        <v>#REF!</v>
      </c>
      <c r="M1711" s="206"/>
      <c r="N1711" s="208"/>
      <c r="O1711" s="283"/>
      <c r="P1711" s="273"/>
      <c r="Q1711" s="223"/>
      <c r="R1711" s="987" t="e">
        <f>U1705/26*L1711</f>
        <v>#REF!</v>
      </c>
      <c r="S1711" s="987"/>
      <c r="T1711" s="284" t="s">
        <v>82</v>
      </c>
      <c r="U1711" s="223"/>
      <c r="V1711" s="223"/>
      <c r="W1711" s="285"/>
      <c r="X1711" s="278" t="s">
        <v>188</v>
      </c>
      <c r="Y1711" s="218"/>
      <c r="Z1711" s="218"/>
      <c r="AA1711" s="218"/>
      <c r="AB1711" s="209"/>
      <c r="AC1711" s="26"/>
      <c r="AD1711" s="139" t="e">
        <f>VLOOKUP(A1704,'Payroll master 总表'!B:AY,36,FALSE)</f>
        <v>#REF!</v>
      </c>
      <c r="AE1711" s="23" t="s">
        <v>82</v>
      </c>
      <c r="AF1711" s="103"/>
      <c r="AG1711" s="33"/>
    </row>
    <row r="1712" spans="1:64" ht="18" customHeight="1">
      <c r="B1712" s="27" t="s">
        <v>179</v>
      </c>
      <c r="C1712" s="28"/>
      <c r="D1712" s="28"/>
      <c r="E1712" s="28"/>
      <c r="F1712" s="28"/>
      <c r="G1712" s="218"/>
      <c r="H1712" s="218"/>
      <c r="I1712" s="218"/>
      <c r="J1712" s="206"/>
      <c r="K1712" s="280"/>
      <c r="L1712" s="286"/>
      <c r="M1712" s="206"/>
      <c r="N1712" s="208"/>
      <c r="O1712" s="283"/>
      <c r="P1712" s="273"/>
      <c r="Q1712" s="223"/>
      <c r="R1712" s="987" t="e">
        <f>SUM(R1708:S1711)</f>
        <v>#REF!</v>
      </c>
      <c r="S1712" s="987"/>
      <c r="T1712" s="284" t="s">
        <v>82</v>
      </c>
      <c r="U1712" s="223"/>
      <c r="V1712" s="223"/>
      <c r="W1712" s="285"/>
      <c r="X1712" s="278" t="s">
        <v>190</v>
      </c>
      <c r="Y1712" s="218"/>
      <c r="Z1712" s="218"/>
      <c r="AA1712" s="218"/>
      <c r="AB1712" s="209"/>
      <c r="AC1712" s="988" t="e">
        <f>R1712+R1714+R1715+R1716+AD1704+AD1705+AD1706+AD1707+AD1708+AD1709+AD1710+AD1711</f>
        <v>#REF!</v>
      </c>
      <c r="AD1712" s="989"/>
      <c r="AF1712" s="103"/>
      <c r="AG1712" s="33"/>
    </row>
    <row r="1713" spans="2:64" ht="18" customHeight="1">
      <c r="B1713" s="58" t="s">
        <v>197</v>
      </c>
      <c r="C1713" s="28"/>
      <c r="D1713" s="28"/>
      <c r="E1713" s="28"/>
      <c r="F1713" s="28"/>
      <c r="G1713" s="206"/>
      <c r="H1713" s="206"/>
      <c r="I1713" s="206"/>
      <c r="J1713" s="206"/>
      <c r="K1713" s="280"/>
      <c r="L1713" s="287" t="s">
        <v>77</v>
      </c>
      <c r="M1713" s="288"/>
      <c r="N1713" s="211"/>
      <c r="O1713" s="278" t="s">
        <v>199</v>
      </c>
      <c r="P1713" s="210"/>
      <c r="Q1713" s="210"/>
      <c r="R1713" s="210"/>
      <c r="S1713" s="210"/>
      <c r="T1713" s="210"/>
      <c r="U1713" s="210"/>
      <c r="V1713" s="210"/>
      <c r="W1713" s="289"/>
      <c r="X1713" s="278" t="s">
        <v>433</v>
      </c>
      <c r="Y1713" s="218"/>
      <c r="Z1713" s="230"/>
      <c r="AA1713" s="290"/>
      <c r="AB1713" s="228"/>
      <c r="AC1713" s="135" t="e">
        <f>VLOOKUP(A1704,'Payroll master 总表'!B:AY,45,FALSE)</f>
        <v>#REF!</v>
      </c>
      <c r="AE1713" s="61"/>
      <c r="AF1713" s="245"/>
      <c r="AG1713" s="33"/>
    </row>
    <row r="1714" spans="2:64" ht="18" customHeight="1">
      <c r="B1714" s="58" t="s">
        <v>180</v>
      </c>
      <c r="C1714" s="28"/>
      <c r="D1714" s="28"/>
      <c r="E1714" s="28"/>
      <c r="F1714" s="28"/>
      <c r="G1714" s="206"/>
      <c r="H1714" s="206"/>
      <c r="I1714" s="206"/>
      <c r="J1714" s="206"/>
      <c r="K1714" s="280"/>
      <c r="L1714" s="282" t="e">
        <f>VLOOKUP(A1704,'Payroll master 总表'!B:AY,19,FALSE)</f>
        <v>#REF!</v>
      </c>
      <c r="M1714" s="206"/>
      <c r="N1714" s="208"/>
      <c r="O1714" s="283"/>
      <c r="P1714" s="273"/>
      <c r="Q1714" s="224"/>
      <c r="R1714" s="990" t="e">
        <f>VLOOKUP(A1704,'Payroll master 总表'!B:AY,26,FALSE)</f>
        <v>#REF!</v>
      </c>
      <c r="S1714" s="990"/>
      <c r="T1714" s="224" t="s">
        <v>82</v>
      </c>
      <c r="U1714" s="224"/>
      <c r="V1714" s="224"/>
      <c r="W1714" s="228"/>
      <c r="X1714" s="278" t="s">
        <v>861</v>
      </c>
      <c r="Y1714" s="218"/>
      <c r="Z1714" s="230"/>
      <c r="AB1714" s="224"/>
      <c r="AD1714" s="57"/>
      <c r="AE1714" s="999" t="e">
        <f>VLOOKUP(A1704,'Payroll master 总表'!B:AY,42,FALSE)</f>
        <v>#REF!</v>
      </c>
      <c r="AF1714" s="1000"/>
      <c r="AG1714" s="33"/>
    </row>
    <row r="1715" spans="2:64" ht="18" customHeight="1">
      <c r="B1715" s="58" t="s">
        <v>181</v>
      </c>
      <c r="C1715" s="28"/>
      <c r="D1715" s="28"/>
      <c r="E1715" s="28"/>
      <c r="F1715" s="28"/>
      <c r="G1715" s="206"/>
      <c r="H1715" s="206"/>
      <c r="I1715" s="206"/>
      <c r="J1715" s="206"/>
      <c r="K1715" s="280"/>
      <c r="L1715" s="282" t="e">
        <f>VLOOKUP(A1704,'Payroll master 总表'!B:AY,22,FALSE)</f>
        <v>#REF!</v>
      </c>
      <c r="M1715" s="206"/>
      <c r="N1715" s="208"/>
      <c r="O1715" s="283"/>
      <c r="P1715" s="273"/>
      <c r="Q1715" s="224"/>
      <c r="R1715" s="990" t="e">
        <f>VLOOKUP(A1704,'Payroll master 总表'!B:AY,28,FALSE)</f>
        <v>#REF!</v>
      </c>
      <c r="S1715" s="990"/>
      <c r="T1715" s="224" t="s">
        <v>82</v>
      </c>
      <c r="U1715" s="224"/>
      <c r="V1715" s="224"/>
      <c r="W1715" s="228"/>
      <c r="X1715" s="291" t="s">
        <v>244</v>
      </c>
      <c r="Y1715" s="218"/>
      <c r="Z1715" s="218"/>
      <c r="AA1715" s="230"/>
      <c r="AB1715" s="229"/>
      <c r="AC1715" s="76"/>
      <c r="AD1715" s="57" t="e">
        <f>VLOOKUP(A1704,'Payroll master 总表'!B:AY,44,FALSE)</f>
        <v>#REF!</v>
      </c>
      <c r="AE1715" s="541"/>
      <c r="AF1715" s="542"/>
      <c r="AG1715" s="33"/>
    </row>
    <row r="1716" spans="2:64" ht="18" customHeight="1">
      <c r="B1716" s="59" t="s">
        <v>182</v>
      </c>
      <c r="C1716" s="56"/>
      <c r="D1716" s="56"/>
      <c r="E1716" s="56"/>
      <c r="F1716" s="56"/>
      <c r="G1716" s="219"/>
      <c r="H1716" s="219"/>
      <c r="I1716" s="219"/>
      <c r="J1716" s="219"/>
      <c r="K1716" s="292"/>
      <c r="L1716" s="293" t="e">
        <f>VLOOKUP(A1704,'Payroll master 总表'!B:AY,23,FALSE)</f>
        <v>#REF!</v>
      </c>
      <c r="M1716" s="219"/>
      <c r="N1716" s="212"/>
      <c r="O1716" s="294"/>
      <c r="P1716" s="295"/>
      <c r="Q1716" s="225"/>
      <c r="R1716" s="981" t="e">
        <f>VLOOKUP(A1704,'Payroll master 总表'!B:AY,30,FALSE)</f>
        <v>#REF!</v>
      </c>
      <c r="S1716" s="981"/>
      <c r="T1716" s="225" t="s">
        <v>82</v>
      </c>
      <c r="U1716" s="225"/>
      <c r="V1716" s="225"/>
      <c r="W1716" s="225"/>
      <c r="X1716" s="278" t="s">
        <v>194</v>
      </c>
      <c r="Y1716" s="218"/>
      <c r="Z1716" s="218"/>
      <c r="AA1716" s="218"/>
      <c r="AB1716" s="230"/>
      <c r="AC1716" s="26"/>
      <c r="AD1716" s="57" t="e">
        <f>AE1714+AD1715</f>
        <v>#REF!</v>
      </c>
      <c r="AE1716" s="49"/>
      <c r="AF1716" s="73"/>
      <c r="AG1716" s="33"/>
    </row>
    <row r="1717" spans="2:64" ht="18" customHeight="1">
      <c r="B1717" s="29"/>
      <c r="C1717" s="30"/>
      <c r="D1717" s="31"/>
      <c r="E1717" s="30"/>
      <c r="F1717" s="32"/>
      <c r="G1717" s="220"/>
      <c r="H1717" s="220"/>
      <c r="I1717" s="220"/>
      <c r="J1717" s="220"/>
      <c r="S1717" s="220"/>
      <c r="T1717" s="220"/>
      <c r="U1717" s="220"/>
      <c r="X1717" s="297" t="s">
        <v>191</v>
      </c>
      <c r="Y1717" s="218"/>
      <c r="Z1717" s="218"/>
      <c r="AA1717" s="218"/>
      <c r="AB1717" s="230"/>
      <c r="AC1717" s="982" t="e">
        <f>ROUND((AC1712-AD1716-AC1713),2)</f>
        <v>#REF!</v>
      </c>
      <c r="AD1717" s="983"/>
      <c r="AE1717" s="49"/>
      <c r="AF1717" s="73"/>
      <c r="AG1717" s="33"/>
    </row>
    <row r="1718" spans="2:64" ht="18" customHeight="1">
      <c r="B1718" s="35" t="s">
        <v>78</v>
      </c>
      <c r="C1718" s="36"/>
      <c r="D1718" s="36"/>
      <c r="E1718" s="36"/>
      <c r="F1718" s="36"/>
      <c r="G1718" s="221"/>
      <c r="H1718" s="221"/>
      <c r="I1718" s="220"/>
      <c r="J1718" s="220"/>
      <c r="S1718" s="220"/>
      <c r="T1718" s="220"/>
      <c r="U1718" s="220"/>
      <c r="X1718" s="298" t="s">
        <v>432</v>
      </c>
      <c r="Y1718" s="299"/>
      <c r="Z1718" s="280"/>
      <c r="AA1718" s="206"/>
      <c r="AB1718" s="231"/>
      <c r="AC1718" s="63" t="e">
        <f>INT(AC1717)</f>
        <v>#REF!</v>
      </c>
      <c r="AE1718" s="62"/>
      <c r="AF1718" s="80"/>
      <c r="AG1718" s="33"/>
    </row>
    <row r="1719" spans="2:64" ht="18" customHeight="1">
      <c r="B1719" s="37"/>
      <c r="C1719" s="38"/>
      <c r="D1719" s="39"/>
      <c r="E1719" s="38"/>
      <c r="F1719" s="38"/>
      <c r="G1719" s="202"/>
      <c r="H1719" s="202"/>
      <c r="I1719" s="220"/>
      <c r="J1719" s="220"/>
      <c r="S1719" s="220"/>
      <c r="T1719" s="220"/>
      <c r="U1719" s="220"/>
      <c r="X1719" s="300" t="s">
        <v>192</v>
      </c>
      <c r="Y1719" s="301"/>
      <c r="Z1719" s="302"/>
      <c r="AA1719" s="219"/>
      <c r="AB1719" s="232"/>
      <c r="AC1719" s="77" t="e">
        <f>ROUND((MOD(AC1717,1)*4000),-2)</f>
        <v>#REF!</v>
      </c>
      <c r="AD1719" s="45"/>
      <c r="AE1719" s="45"/>
      <c r="AF1719" s="81"/>
      <c r="AG1719" s="33"/>
    </row>
    <row r="1720" spans="2:64" ht="18" customHeight="1">
      <c r="B1720" s="29"/>
      <c r="C1720" s="30"/>
      <c r="D1720" s="31"/>
      <c r="E1720" s="30"/>
      <c r="F1720" s="30"/>
      <c r="G1720" s="220"/>
      <c r="H1720" s="220"/>
      <c r="I1720" s="220"/>
      <c r="J1720" s="220"/>
      <c r="S1720" s="220"/>
      <c r="T1720" s="220"/>
      <c r="U1720" s="220"/>
      <c r="Y1720" s="221"/>
      <c r="Z1720" s="303"/>
      <c r="AB1720" s="233"/>
      <c r="AD1720" s="82"/>
      <c r="AE1720" s="82"/>
      <c r="AF1720" s="84"/>
      <c r="AG1720" s="33"/>
    </row>
    <row r="1721" spans="2:64" ht="18" customHeight="1">
      <c r="B1721" s="40" t="s">
        <v>79</v>
      </c>
      <c r="C1721" s="41"/>
      <c r="D1721" s="41"/>
      <c r="E1721" s="41"/>
      <c r="AF1721" s="101"/>
      <c r="AG1721" s="33"/>
    </row>
    <row r="1722" spans="2:64" s="10" customFormat="1" ht="18" customHeight="1">
      <c r="B1722" s="237">
        <v>1</v>
      </c>
      <c r="C1722" s="236">
        <v>2</v>
      </c>
      <c r="D1722" s="236">
        <v>3</v>
      </c>
      <c r="E1722" s="236">
        <v>4</v>
      </c>
      <c r="F1722" s="670">
        <v>5</v>
      </c>
      <c r="G1722" s="669">
        <v>6</v>
      </c>
      <c r="H1722" s="237">
        <v>7</v>
      </c>
      <c r="I1722" s="237">
        <v>8</v>
      </c>
      <c r="J1722" s="670">
        <v>9</v>
      </c>
      <c r="K1722" s="236">
        <v>10</v>
      </c>
      <c r="L1722" s="236">
        <v>11</v>
      </c>
      <c r="M1722" s="670">
        <v>12</v>
      </c>
      <c r="N1722" s="669">
        <v>13</v>
      </c>
      <c r="O1722" s="236">
        <v>14</v>
      </c>
      <c r="P1722" s="237">
        <v>15</v>
      </c>
      <c r="Q1722" s="236">
        <v>16</v>
      </c>
      <c r="R1722" s="236">
        <v>17</v>
      </c>
      <c r="S1722" s="236">
        <v>18</v>
      </c>
      <c r="T1722" s="670">
        <v>19</v>
      </c>
      <c r="U1722" s="669">
        <v>20</v>
      </c>
      <c r="V1722" s="236">
        <v>21</v>
      </c>
      <c r="W1722" s="237">
        <v>22</v>
      </c>
      <c r="X1722" s="236">
        <v>23</v>
      </c>
      <c r="Y1722" s="237">
        <v>24</v>
      </c>
      <c r="Z1722" s="236">
        <v>25</v>
      </c>
      <c r="AA1722" s="670">
        <v>26</v>
      </c>
      <c r="AB1722" s="697">
        <v>27</v>
      </c>
      <c r="AC1722" s="670">
        <v>28</v>
      </c>
      <c r="AD1722" s="237">
        <v>29</v>
      </c>
      <c r="AE1722" s="236">
        <v>30</v>
      </c>
      <c r="AF1722" s="236">
        <v>31</v>
      </c>
      <c r="AG1722" s="11"/>
      <c r="AH1722" s="11"/>
      <c r="AI1722" s="11"/>
      <c r="AJ1722" s="11"/>
      <c r="AK1722" s="11"/>
      <c r="AL1722" s="11"/>
      <c r="AM1722" s="11"/>
      <c r="AN1722" s="11"/>
      <c r="AO1722" s="11"/>
      <c r="AP1722" s="11"/>
      <c r="AQ1722" s="11"/>
      <c r="AR1722" s="11"/>
      <c r="AS1722" s="11"/>
      <c r="AT1722" s="11"/>
      <c r="AU1722" s="11"/>
      <c r="AV1722" s="11"/>
      <c r="AW1722" s="11"/>
      <c r="AX1722" s="11"/>
      <c r="AY1722" s="11"/>
      <c r="AZ1722" s="11"/>
      <c r="BA1722" s="11"/>
      <c r="BB1722" s="11"/>
      <c r="BC1722" s="11"/>
      <c r="BD1722" s="11"/>
      <c r="BE1722" s="11"/>
      <c r="BF1722" s="11"/>
      <c r="BG1722" s="11"/>
      <c r="BH1722" s="11"/>
      <c r="BI1722" s="11"/>
      <c r="BJ1722" s="11"/>
      <c r="BK1722" s="11"/>
      <c r="BL1722" s="11"/>
    </row>
    <row r="1723" spans="2:64" ht="18" customHeight="1">
      <c r="B1723" s="48" t="e">
        <f>VLOOKUP(A1704,#REF!,276,FALSE)</f>
        <v>#REF!</v>
      </c>
      <c r="C1723" s="48" t="e">
        <f>VLOOKUP(A1704,#REF!,278,FALSE)</f>
        <v>#REF!</v>
      </c>
      <c r="D1723" s="48" t="e">
        <f>VLOOKUP(A1704,#REF!,280,FALSE)</f>
        <v>#REF!</v>
      </c>
      <c r="E1723" s="48" t="e">
        <f>VLOOKUP(A1704,#REF!,282,FALSE)</f>
        <v>#REF!</v>
      </c>
      <c r="F1723" s="48" t="e">
        <f>VLOOKUP(A1704,#REF!,284,FALSE)</f>
        <v>#REF!</v>
      </c>
      <c r="G1723" s="48" t="e">
        <f>VLOOKUP(A1704,#REF!,286,FALSE)</f>
        <v>#REF!</v>
      </c>
      <c r="H1723" s="48" t="e">
        <f>VLOOKUP(A1704,#REF!,288,FALSE)</f>
        <v>#REF!</v>
      </c>
      <c r="I1723" s="48" t="e">
        <f>VLOOKUP(A1704,#REF!,290,FALSE)</f>
        <v>#REF!</v>
      </c>
      <c r="J1723" s="48" t="e">
        <f>VLOOKUP(A1704,#REF!,292,FALSE)</f>
        <v>#REF!</v>
      </c>
      <c r="K1723" s="48" t="e">
        <f>VLOOKUP(A1704,#REF!,294,FALSE)</f>
        <v>#REF!</v>
      </c>
      <c r="L1723" s="48" t="e">
        <f>VLOOKUP(A1704,#REF!,296,FALSE)</f>
        <v>#REF!</v>
      </c>
      <c r="M1723" s="48" t="e">
        <f>VLOOKUP(A1704,#REF!,298,FALSE)</f>
        <v>#REF!</v>
      </c>
      <c r="N1723" s="48" t="e">
        <f>VLOOKUP(A1704,#REF!,300,FALSE)</f>
        <v>#REF!</v>
      </c>
      <c r="O1723" s="48" t="e">
        <f>VLOOKUP(A1704,#REF!,302,FALSE)</f>
        <v>#REF!</v>
      </c>
      <c r="P1723" s="48" t="e">
        <f>VLOOKUP(A1704,#REF!,304,FALSE)</f>
        <v>#REF!</v>
      </c>
      <c r="Q1723" s="48" t="e">
        <f>VLOOKUP(A1704,#REF!,306,FALSE)</f>
        <v>#REF!</v>
      </c>
      <c r="R1723" s="48" t="e">
        <f>VLOOKUP(A1704,#REF!,308,FALSE)</f>
        <v>#REF!</v>
      </c>
      <c r="S1723" s="48" t="e">
        <f>VLOOKUP(A1704,#REF!,310,FALSE)</f>
        <v>#REF!</v>
      </c>
      <c r="T1723" s="48" t="e">
        <f>VLOOKUP(A1704,#REF!,312,FALSE)</f>
        <v>#REF!</v>
      </c>
      <c r="U1723" s="48" t="e">
        <f>VLOOKUP(A1704,#REF!,314,FALSE)</f>
        <v>#REF!</v>
      </c>
      <c r="V1723" s="48" t="e">
        <f>VLOOKUP(A1704,#REF!,316,FALSE)</f>
        <v>#REF!</v>
      </c>
      <c r="W1723" s="48" t="e">
        <f>VLOOKUP(A1704,#REF!,318,FALSE)</f>
        <v>#REF!</v>
      </c>
      <c r="X1723" s="48" t="e">
        <f>VLOOKUP(A1704,#REF!,320,FALSE)</f>
        <v>#REF!</v>
      </c>
      <c r="Y1723" s="48" t="e">
        <f>VLOOKUP(A1704,#REF!,322,FALSE)</f>
        <v>#REF!</v>
      </c>
      <c r="Z1723" s="48" t="e">
        <f>VLOOKUP(A1704,#REF!,324,FALSE)</f>
        <v>#REF!</v>
      </c>
      <c r="AA1723" s="48" t="e">
        <f>VLOOKUP(A1704,#REF!,326,FALSE)</f>
        <v>#REF!</v>
      </c>
      <c r="AB1723" s="48" t="e">
        <f>VLOOKUP(A1704,#REF!,328,FALSE)</f>
        <v>#REF!</v>
      </c>
      <c r="AC1723" s="48" t="e">
        <f>VLOOKUP(A1704,#REF!,330,FALSE)</f>
        <v>#REF!</v>
      </c>
      <c r="AD1723" s="48" t="e">
        <f>VLOOKUP(A1704,#REF!,332,FALSE)</f>
        <v>#REF!</v>
      </c>
      <c r="AE1723" s="48" t="e">
        <f>VLOOKUP(A1704,#REF!,334,FALSE)</f>
        <v>#REF!</v>
      </c>
      <c r="AF1723" s="48" t="e">
        <f>VLOOKUP(A1704,#REF!,336,FALSE)</f>
        <v>#REF!</v>
      </c>
      <c r="AG1723" s="33"/>
    </row>
    <row r="1724" spans="2:64" ht="18" customHeight="1">
      <c r="B1724" s="48" t="e">
        <f>VLOOKUP(A1704,#REF!,53,FALSE)</f>
        <v>#REF!</v>
      </c>
      <c r="C1724" s="48" t="e">
        <f>VLOOKUP(A1704,#REF!,54,FALSE)</f>
        <v>#REF!</v>
      </c>
      <c r="D1724" s="48" t="e">
        <f>VLOOKUP(A1704,#REF!,55,FALSE)</f>
        <v>#REF!</v>
      </c>
      <c r="E1724" s="48" t="e">
        <f>VLOOKUP(A1704,#REF!,56,FALSE)</f>
        <v>#REF!</v>
      </c>
      <c r="F1724" s="48" t="e">
        <f>VLOOKUP(A1704,#REF!,57,FALSE)</f>
        <v>#REF!</v>
      </c>
      <c r="G1724" s="48" t="e">
        <f>VLOOKUP(A1704,#REF!,58,FALSE)</f>
        <v>#REF!</v>
      </c>
      <c r="H1724" s="48" t="e">
        <f>VLOOKUP(A1704,#REF!,59,FALSE)</f>
        <v>#REF!</v>
      </c>
      <c r="I1724" s="48" t="e">
        <f>VLOOKUP(A1704,#REF!,60,FALSE)</f>
        <v>#REF!</v>
      </c>
      <c r="J1724" s="48" t="e">
        <f>VLOOKUP(A1704,#REF!,61,FALSE)</f>
        <v>#REF!</v>
      </c>
      <c r="K1724" s="48" t="e">
        <f>VLOOKUP(A1704,#REF!,62,FALSE)</f>
        <v>#REF!</v>
      </c>
      <c r="L1724" s="48" t="e">
        <f>VLOOKUP(A1704,#REF!,63,FALSE)</f>
        <v>#REF!</v>
      </c>
      <c r="M1724" s="48" t="e">
        <f>VLOOKUP(A1704,#REF!,64,FALSE)</f>
        <v>#REF!</v>
      </c>
      <c r="N1724" s="48" t="e">
        <f>VLOOKUP(A1704,#REF!,65,FALSE)</f>
        <v>#REF!</v>
      </c>
      <c r="O1724" s="48" t="e">
        <f>VLOOKUP(A1704,#REF!,66,FALSE)</f>
        <v>#REF!</v>
      </c>
      <c r="P1724" s="48" t="e">
        <f>VLOOKUP(A1704,#REF!,67,FALSE)</f>
        <v>#REF!</v>
      </c>
      <c r="Q1724" s="48" t="e">
        <f>VLOOKUP(A1704,#REF!,68,FALSE)</f>
        <v>#REF!</v>
      </c>
      <c r="R1724" s="48" t="e">
        <f>VLOOKUP(A1704,#REF!,69,FALSE)</f>
        <v>#REF!</v>
      </c>
      <c r="S1724" s="48" t="e">
        <f>VLOOKUP(A1704,#REF!,70,FALSE)</f>
        <v>#REF!</v>
      </c>
      <c r="T1724" s="48" t="e">
        <f>VLOOKUP(A1704,#REF!,71,FALSE)</f>
        <v>#REF!</v>
      </c>
      <c r="U1724" s="48" t="e">
        <f>VLOOKUP(A1704,#REF!,72,FALSE)</f>
        <v>#REF!</v>
      </c>
      <c r="V1724" s="48" t="e">
        <f>VLOOKUP(A1704,#REF!,73,FALSE)</f>
        <v>#REF!</v>
      </c>
      <c r="W1724" s="48" t="e">
        <f>VLOOKUP(A1704,#REF!,74,FALSE)</f>
        <v>#REF!</v>
      </c>
      <c r="X1724" s="48" t="e">
        <f>VLOOKUP(A1704,#REF!,75,FALSE)</f>
        <v>#REF!</v>
      </c>
      <c r="Y1724" s="48" t="e">
        <f>VLOOKUP(A1704,#REF!,76,FALSE)</f>
        <v>#REF!</v>
      </c>
      <c r="Z1724" s="48" t="e">
        <f>VLOOKUP(A1704,#REF!,77,FALSE)</f>
        <v>#REF!</v>
      </c>
      <c r="AA1724" s="48" t="e">
        <f>VLOOKUP(A1704,#REF!,78,FALSE)</f>
        <v>#REF!</v>
      </c>
      <c r="AB1724" s="48" t="e">
        <f>VLOOKUP(A1704,#REF!,79,FALSE)</f>
        <v>#REF!</v>
      </c>
      <c r="AC1724" s="48" t="e">
        <f>VLOOKUP(A1704,#REF!,80,FALSE)</f>
        <v>#REF!</v>
      </c>
      <c r="AD1724" s="48" t="e">
        <f>VLOOKUP(A1704,#REF!,81,FALSE)</f>
        <v>#REF!</v>
      </c>
      <c r="AE1724" s="48" t="e">
        <f>VLOOKUP(A1704,#REF!,82,FALSE)</f>
        <v>#REF!</v>
      </c>
      <c r="AF1724" s="48" t="e">
        <f>VLOOKUP(A1704,#REF!,83,FALSE)</f>
        <v>#REF!</v>
      </c>
      <c r="AG1724" s="33"/>
    </row>
    <row r="1725" spans="2:64" ht="18" customHeight="1">
      <c r="B1725" s="12" t="e">
        <f>VLOOKUP(A1704,#REF!,277,FALSE)</f>
        <v>#REF!</v>
      </c>
      <c r="C1725" s="48" t="e">
        <f>VLOOKUP(A1704,#REF!,279,FALSE)</f>
        <v>#REF!</v>
      </c>
      <c r="D1725" s="48" t="e">
        <f>VLOOKUP(A1704,#REF!,281,FALSE)</f>
        <v>#REF!</v>
      </c>
      <c r="E1725" s="48" t="e">
        <f>VLOOKUP(A1704,#REF!,283,FALSE)</f>
        <v>#REF!</v>
      </c>
      <c r="F1725" s="48" t="e">
        <f>VLOOKUP(A1704,#REF!,285,FALSE)</f>
        <v>#REF!</v>
      </c>
      <c r="G1725" s="48" t="e">
        <f>VLOOKUP(A1704,#REF!,287,FALSE)</f>
        <v>#REF!</v>
      </c>
      <c r="H1725" s="48" t="e">
        <f>VLOOKUP(A1704,#REF!,289,FALSE)</f>
        <v>#REF!</v>
      </c>
      <c r="I1725" s="48" t="e">
        <f>VLOOKUP(A1704,#REF!,291,FALSE)</f>
        <v>#REF!</v>
      </c>
      <c r="J1725" s="48" t="e">
        <f>VLOOKUP(A1704,#REF!,293,FALSE)</f>
        <v>#REF!</v>
      </c>
      <c r="K1725" s="48" t="e">
        <f>VLOOKUP(A1704,#REF!,295,FALSE)</f>
        <v>#REF!</v>
      </c>
      <c r="L1725" s="48" t="e">
        <f>VLOOKUP(A1704,#REF!,297,FALSE)</f>
        <v>#REF!</v>
      </c>
      <c r="M1725" s="48" t="e">
        <f>VLOOKUP(A1704,#REF!,299,FALSE)</f>
        <v>#REF!</v>
      </c>
      <c r="N1725" s="48" t="e">
        <f>VLOOKUP(A1704,#REF!,301,FALSE)</f>
        <v>#REF!</v>
      </c>
      <c r="O1725" s="48" t="e">
        <f>VLOOKUP(A1704,#REF!,303,FALSE)</f>
        <v>#REF!</v>
      </c>
      <c r="P1725" s="48" t="e">
        <f>VLOOKUP(A1704,#REF!,305,FALSE)</f>
        <v>#REF!</v>
      </c>
      <c r="Q1725" s="48" t="e">
        <f>VLOOKUP(A1704,#REF!,307,FALSE)</f>
        <v>#REF!</v>
      </c>
      <c r="R1725" s="48" t="e">
        <f>VLOOKUP(A1704,#REF!,309,FALSE)</f>
        <v>#REF!</v>
      </c>
      <c r="S1725" s="48" t="e">
        <f>VLOOKUP(A1704,#REF!,311,FALSE)</f>
        <v>#REF!</v>
      </c>
      <c r="T1725" s="48" t="e">
        <f>VLOOKUP(A1704,#REF!,313,FALSE)</f>
        <v>#REF!</v>
      </c>
      <c r="U1725" s="48" t="e">
        <f>VLOOKUP(A1704,#REF!,315,FALSE)</f>
        <v>#REF!</v>
      </c>
      <c r="V1725" s="48" t="e">
        <f>VLOOKUP(A1704,#REF!,317,FALSE)</f>
        <v>#REF!</v>
      </c>
      <c r="W1725" s="48" t="e">
        <f>VLOOKUP(A1704,#REF!,319,FALSE)</f>
        <v>#REF!</v>
      </c>
      <c r="X1725" s="48" t="e">
        <f>VLOOKUP(A1704,#REF!,321,FALSE)</f>
        <v>#REF!</v>
      </c>
      <c r="Y1725" s="48" t="e">
        <f>VLOOKUP(A1704,#REF!,323,FALSE)</f>
        <v>#REF!</v>
      </c>
      <c r="Z1725" s="12" t="e">
        <f>VLOOKUP(A1704,#REF!,325,FALSE)</f>
        <v>#REF!</v>
      </c>
      <c r="AA1725" s="48" t="e">
        <f>VLOOKUP(A1704,#REF!,327,FALSE)</f>
        <v>#REF!</v>
      </c>
      <c r="AB1725" s="48" t="e">
        <f>VLOOKUP(A1704,#REF!,329,FALSE)</f>
        <v>#REF!</v>
      </c>
      <c r="AC1725" s="48" t="e">
        <f>VLOOKUP(A1704,#REF!,331,FALSE)</f>
        <v>#REF!</v>
      </c>
      <c r="AD1725" s="48" t="e">
        <f>VLOOKUP(A1704,#REF!,333,FALSE)</f>
        <v>#REF!</v>
      </c>
      <c r="AE1725" s="48" t="e">
        <f>VLOOKUP(A1704,#REF!,335,FALSE)</f>
        <v>#REF!</v>
      </c>
      <c r="AF1725" s="48" t="e">
        <f>VLOOKUP(A1704,#REF!,337,FALSE)</f>
        <v>#REF!</v>
      </c>
      <c r="AG1725" s="33"/>
    </row>
    <row r="1726" spans="2:64" s="140" customFormat="1" ht="18" customHeight="1">
      <c r="B1726" s="980"/>
      <c r="C1726" s="980"/>
      <c r="D1726" s="980"/>
      <c r="E1726" s="980"/>
      <c r="F1726" s="980"/>
      <c r="G1726" s="980"/>
      <c r="H1726" s="980"/>
      <c r="I1726" s="980"/>
      <c r="J1726" s="980"/>
      <c r="K1726" s="980"/>
      <c r="L1726" s="980"/>
      <c r="M1726" s="980"/>
      <c r="N1726" s="980"/>
      <c r="O1726" s="980"/>
      <c r="P1726" s="980"/>
      <c r="Q1726" s="980"/>
      <c r="R1726" s="980"/>
      <c r="S1726" s="980"/>
      <c r="T1726" s="980"/>
      <c r="U1726" s="980"/>
      <c r="V1726" s="980"/>
      <c r="W1726" s="980"/>
      <c r="X1726" s="980"/>
      <c r="Y1726" s="980"/>
      <c r="Z1726" s="980"/>
      <c r="AA1726" s="980"/>
      <c r="AB1726" s="980"/>
      <c r="AC1726" s="980"/>
      <c r="AD1726" s="980"/>
      <c r="AE1726" s="980"/>
      <c r="AF1726" s="980"/>
      <c r="AH1726" s="33"/>
      <c r="AI1726" s="33"/>
      <c r="AJ1726" s="33"/>
      <c r="AK1726" s="33"/>
      <c r="AL1726" s="33"/>
      <c r="AM1726" s="33"/>
      <c r="AN1726" s="33"/>
      <c r="AO1726" s="33"/>
      <c r="AP1726" s="33"/>
      <c r="AQ1726" s="33"/>
      <c r="AR1726" s="33"/>
      <c r="AS1726" s="33"/>
      <c r="AT1726" s="33"/>
      <c r="AU1726" s="33"/>
      <c r="AV1726" s="33"/>
      <c r="AW1726" s="33"/>
      <c r="AX1726" s="33"/>
      <c r="AY1726" s="33"/>
      <c r="AZ1726" s="33"/>
      <c r="BA1726" s="33"/>
      <c r="BB1726" s="33"/>
      <c r="BC1726" s="33"/>
      <c r="BD1726" s="33"/>
      <c r="BE1726" s="33"/>
      <c r="BF1726" s="33"/>
      <c r="BG1726" s="33"/>
      <c r="BH1726" s="33"/>
      <c r="BI1726" s="33"/>
      <c r="BJ1726" s="33"/>
      <c r="BK1726" s="33"/>
      <c r="BL1726" s="33"/>
    </row>
    <row r="1727" spans="2:64" ht="18" customHeight="1">
      <c r="B1727" s="880" t="s">
        <v>826</v>
      </c>
      <c r="C1727" s="880"/>
      <c r="D1727" s="880"/>
      <c r="E1727" s="880"/>
      <c r="F1727" s="880"/>
      <c r="G1727" s="880"/>
      <c r="H1727" s="880"/>
      <c r="I1727" s="880"/>
      <c r="J1727" s="880"/>
      <c r="K1727" s="880"/>
      <c r="L1727" s="880"/>
      <c r="M1727" s="880"/>
      <c r="N1727" s="880"/>
      <c r="O1727" s="880"/>
      <c r="P1727" s="880"/>
      <c r="Q1727" s="880"/>
      <c r="R1727" s="880"/>
      <c r="S1727" s="880"/>
      <c r="T1727" s="880"/>
      <c r="U1727" s="880"/>
      <c r="V1727" s="880"/>
      <c r="W1727" s="880"/>
      <c r="X1727" s="880"/>
      <c r="Y1727" s="880"/>
      <c r="Z1727" s="880"/>
      <c r="AA1727" s="880"/>
      <c r="AB1727" s="880"/>
      <c r="AC1727" s="880"/>
      <c r="AD1727" s="880"/>
      <c r="AE1727" s="880"/>
      <c r="AF1727" s="880"/>
      <c r="AG1727" s="33"/>
    </row>
    <row r="1728" spans="2:64" ht="18" customHeight="1">
      <c r="B1728" s="15" t="s">
        <v>80</v>
      </c>
      <c r="C1728" s="16"/>
      <c r="D1728" s="16"/>
      <c r="E1728" s="16"/>
      <c r="F1728" s="16"/>
      <c r="G1728" s="216"/>
      <c r="H1728" s="201"/>
      <c r="I1728" s="201"/>
      <c r="J1728" s="201"/>
      <c r="K1728" s="202"/>
      <c r="L1728" s="201"/>
      <c r="M1728" s="201"/>
      <c r="N1728" s="201"/>
      <c r="O1728" s="270"/>
      <c r="P1728" s="270"/>
      <c r="Q1728" s="201"/>
      <c r="R1728" s="201"/>
      <c r="S1728" s="201"/>
      <c r="T1728" s="201"/>
      <c r="U1728" s="201"/>
      <c r="V1728" s="201"/>
      <c r="W1728" s="270"/>
      <c r="X1728" s="984" t="str">
        <f>X1703</f>
        <v>វិច្ឆិកា ឆ្នាំ ២០២៣</v>
      </c>
      <c r="Y1728" s="985"/>
      <c r="Z1728" s="985"/>
      <c r="AA1728" s="985"/>
      <c r="AB1728" s="985"/>
      <c r="AC1728" s="985"/>
      <c r="AD1728" s="985"/>
      <c r="AE1728" s="985"/>
      <c r="AF1728" s="986"/>
      <c r="AG1728" s="33"/>
    </row>
    <row r="1729" spans="1:33" ht="18" customHeight="1">
      <c r="A1729" s="140" t="e">
        <f>#REF!</f>
        <v>#REF!</v>
      </c>
      <c r="B1729" s="20" t="s">
        <v>176</v>
      </c>
      <c r="C1729" s="3"/>
      <c r="D1729" s="3"/>
      <c r="E1729" s="3"/>
      <c r="F1729" s="3"/>
      <c r="G1729" s="217"/>
      <c r="H1729" s="271"/>
      <c r="I1729" s="217"/>
      <c r="J1729" s="271"/>
      <c r="K1729" s="991" t="e">
        <f>VLOOKUP(A1729,'Payroll master 总表'!B:AY,3,FALSE)</f>
        <v>#REF!</v>
      </c>
      <c r="L1729" s="992"/>
      <c r="M1729" s="992"/>
      <c r="N1729" s="993"/>
      <c r="O1729" s="272" t="s">
        <v>183</v>
      </c>
      <c r="P1729" s="273"/>
      <c r="Q1729" s="203"/>
      <c r="R1729" s="203"/>
      <c r="S1729" s="203"/>
      <c r="T1729" s="994" t="e">
        <f>#REF!</f>
        <v>#REF!</v>
      </c>
      <c r="U1729" s="994"/>
      <c r="V1729" s="217"/>
      <c r="W1729" s="274"/>
      <c r="X1729" s="275" t="s">
        <v>279</v>
      </c>
      <c r="Y1729" s="203"/>
      <c r="Z1729" s="203"/>
      <c r="AA1729" s="203"/>
      <c r="AB1729" s="227"/>
      <c r="AC1729" s="75"/>
      <c r="AD1729" s="139" t="e">
        <f>VLOOKUP(A1729,'Payroll master 总表'!B:AY,39,FALSE)</f>
        <v>#REF!</v>
      </c>
      <c r="AE1729" s="23" t="s">
        <v>82</v>
      </c>
      <c r="AF1729" s="244"/>
      <c r="AG1729" s="33"/>
    </row>
    <row r="1730" spans="1:33" ht="18" customHeight="1">
      <c r="B1730" s="55" t="s">
        <v>177</v>
      </c>
      <c r="C1730" s="28"/>
      <c r="D1730" s="28"/>
      <c r="E1730" s="28"/>
      <c r="F1730" s="21"/>
      <c r="G1730" s="206"/>
      <c r="H1730" s="206"/>
      <c r="I1730" s="206"/>
      <c r="J1730" s="206"/>
      <c r="K1730" s="995" t="e">
        <f>VLOOKUP(A1729,'Payroll master 总表'!B:AY,1,FALSE)</f>
        <v>#REF!</v>
      </c>
      <c r="L1730" s="996"/>
      <c r="M1730" s="206"/>
      <c r="N1730" s="208"/>
      <c r="O1730" s="276" t="s">
        <v>184</v>
      </c>
      <c r="P1730" s="273"/>
      <c r="Q1730" s="218"/>
      <c r="R1730" s="218"/>
      <c r="S1730" s="218"/>
      <c r="U1730" s="222" t="e">
        <f>VLOOKUP(A1729,'Payroll master 总表'!B:AY,15,FALSE)</f>
        <v>#REF!</v>
      </c>
      <c r="V1730" s="222"/>
      <c r="W1730" s="208"/>
      <c r="X1730" s="278" t="s">
        <v>187</v>
      </c>
      <c r="Y1730" s="218"/>
      <c r="Z1730" s="218"/>
      <c r="AA1730" s="218"/>
      <c r="AB1730" s="209"/>
      <c r="AC1730" s="26"/>
      <c r="AD1730" s="139" t="e">
        <f>VLOOKUP(A1729,'Payroll master 总表'!B:AY,35,FALSE)</f>
        <v>#REF!</v>
      </c>
      <c r="AE1730" s="23" t="s">
        <v>82</v>
      </c>
      <c r="AF1730" s="103"/>
      <c r="AG1730" s="33"/>
    </row>
    <row r="1731" spans="1:33" ht="18" customHeight="1">
      <c r="B1731" s="24" t="s">
        <v>178</v>
      </c>
      <c r="C1731" s="22"/>
      <c r="D1731" s="25"/>
      <c r="E1731" s="21"/>
      <c r="F1731" s="21"/>
      <c r="G1731" s="206"/>
      <c r="H1731" s="206"/>
      <c r="I1731" s="206"/>
      <c r="J1731" s="206"/>
      <c r="K1731" s="995" t="e">
        <f>VLOOKUP(A1729,'Payroll master 总表'!B:AY,5,FALSE)</f>
        <v>#REF!</v>
      </c>
      <c r="L1731" s="996"/>
      <c r="M1731" s="206"/>
      <c r="N1731" s="208"/>
      <c r="O1731" s="205" t="s">
        <v>198</v>
      </c>
      <c r="P1731" s="273"/>
      <c r="Q1731" s="218"/>
      <c r="R1731" s="218"/>
      <c r="S1731" s="218"/>
      <c r="T1731" s="206"/>
      <c r="U1731" s="997" t="e">
        <f>VLOOKUP(A1729,'Payroll master 总表'!B:AY,8,FALSE)</f>
        <v>#REF!</v>
      </c>
      <c r="V1731" s="997"/>
      <c r="W1731" s="998"/>
      <c r="X1731" s="278" t="s">
        <v>185</v>
      </c>
      <c r="Y1731" s="218"/>
      <c r="Z1731" s="218"/>
      <c r="AA1731" s="218"/>
      <c r="AB1731" s="209"/>
      <c r="AC1731" s="26"/>
      <c r="AD1731" s="139" t="e">
        <f>VLOOKUP(A1729,'Payroll master 总表'!B:AY,34,FALSE)</f>
        <v>#REF!</v>
      </c>
      <c r="AE1731" s="23" t="s">
        <v>82</v>
      </c>
      <c r="AF1731" s="103"/>
      <c r="AG1731" s="33"/>
    </row>
    <row r="1732" spans="1:33" ht="18" customHeight="1">
      <c r="B1732" s="58"/>
      <c r="C1732" s="28"/>
      <c r="D1732" s="28"/>
      <c r="E1732" s="28"/>
      <c r="F1732" s="28"/>
      <c r="G1732" s="206"/>
      <c r="H1732" s="206"/>
      <c r="I1732" s="206"/>
      <c r="J1732" s="206"/>
      <c r="K1732" s="280"/>
      <c r="L1732" s="281" t="s">
        <v>76</v>
      </c>
      <c r="M1732" s="206"/>
      <c r="N1732" s="208"/>
      <c r="O1732" s="278" t="s">
        <v>199</v>
      </c>
      <c r="P1732" s="273"/>
      <c r="Q1732" s="218"/>
      <c r="R1732" s="218"/>
      <c r="S1732" s="218"/>
      <c r="T1732" s="218"/>
      <c r="U1732" s="218"/>
      <c r="V1732" s="218"/>
      <c r="W1732" s="230"/>
      <c r="X1732" s="278" t="s">
        <v>753</v>
      </c>
      <c r="Y1732" s="218"/>
      <c r="Z1732" s="218"/>
      <c r="AA1732" s="218"/>
      <c r="AB1732" s="209"/>
      <c r="AC1732" s="26"/>
      <c r="AD1732" s="139" t="e">
        <f>VLOOKUP(A1729,'Payroll master 总表'!B:AY,33,FALSE)</f>
        <v>#REF!</v>
      </c>
      <c r="AE1732" s="23" t="s">
        <v>82</v>
      </c>
      <c r="AF1732" s="103"/>
      <c r="AG1732" s="33"/>
    </row>
    <row r="1733" spans="1:33" ht="18" customHeight="1">
      <c r="B1733" s="54" t="s">
        <v>196</v>
      </c>
      <c r="C1733" s="28"/>
      <c r="D1733" s="28"/>
      <c r="E1733" s="28"/>
      <c r="F1733" s="28"/>
      <c r="G1733" s="206"/>
      <c r="H1733" s="206"/>
      <c r="I1733" s="206"/>
      <c r="J1733" s="206"/>
      <c r="K1733" s="280"/>
      <c r="L1733" s="282" t="e">
        <f>VLOOKUP(A1729,'Payroll master 总表'!B:AY,18,FALSE)</f>
        <v>#REF!</v>
      </c>
      <c r="M1733" s="206"/>
      <c r="N1733" s="208"/>
      <c r="O1733" s="283"/>
      <c r="P1733" s="273"/>
      <c r="Q1733" s="223"/>
      <c r="R1733" s="987" t="e">
        <f>U1730/26*L1733</f>
        <v>#REF!</v>
      </c>
      <c r="S1733" s="987"/>
      <c r="T1733" s="284" t="s">
        <v>82</v>
      </c>
      <c r="U1733" s="223"/>
      <c r="V1733" s="223"/>
      <c r="W1733" s="285"/>
      <c r="X1733" s="278" t="s">
        <v>186</v>
      </c>
      <c r="Y1733" s="218"/>
      <c r="Z1733" s="218"/>
      <c r="AA1733" s="218"/>
      <c r="AB1733" s="209"/>
      <c r="AC1733" s="26"/>
      <c r="AD1733" s="139" t="e">
        <f>VLOOKUP(A1729,'Payroll master 总表'!B:AY,37,FALSE)+'Payroll master 总表'!AM76</f>
        <v>#REF!</v>
      </c>
      <c r="AE1733" s="23" t="s">
        <v>82</v>
      </c>
      <c r="AF1733" s="103"/>
      <c r="AG1733" s="33"/>
    </row>
    <row r="1734" spans="1:33" ht="18" customHeight="1">
      <c r="B1734" s="27" t="s">
        <v>528</v>
      </c>
      <c r="C1734" s="28"/>
      <c r="D1734" s="28"/>
      <c r="E1734" s="28"/>
      <c r="F1734" s="28"/>
      <c r="G1734" s="206"/>
      <c r="H1734" s="206"/>
      <c r="I1734" s="206"/>
      <c r="J1734" s="206"/>
      <c r="K1734" s="280"/>
      <c r="L1734" s="282" t="e">
        <f>VLOOKUP(A1729,'Payroll master 总表'!B:AY,21,FALSE)</f>
        <v>#REF!</v>
      </c>
      <c r="M1734" s="206"/>
      <c r="N1734" s="208"/>
      <c r="O1734" s="283"/>
      <c r="P1734" s="273"/>
      <c r="Q1734" s="223"/>
      <c r="R1734" s="987" t="e">
        <f>VLOOKUP(A1729,'Payroll master 总表'!B:AY,29,FALSE)</f>
        <v>#REF!</v>
      </c>
      <c r="S1734" s="987"/>
      <c r="T1734" s="284" t="s">
        <v>82</v>
      </c>
      <c r="U1734" s="223"/>
      <c r="V1734" s="223"/>
      <c r="W1734" s="285"/>
      <c r="X1734" s="278" t="s">
        <v>455</v>
      </c>
      <c r="Y1734" s="218"/>
      <c r="Z1734" s="218"/>
      <c r="AA1734" s="218"/>
      <c r="AB1734" s="209"/>
      <c r="AC1734" s="26"/>
      <c r="AD1734" s="139" t="e">
        <f>VLOOKUP(A1729,'Payroll master 总表'!B:AY,32,FALSE)</f>
        <v>#REF!</v>
      </c>
      <c r="AE1734" s="23" t="s">
        <v>82</v>
      </c>
      <c r="AF1734" s="103"/>
      <c r="AG1734" s="33"/>
    </row>
    <row r="1735" spans="1:33" ht="18" customHeight="1">
      <c r="B1735" s="58" t="s">
        <v>534</v>
      </c>
      <c r="C1735" s="28"/>
      <c r="D1735" s="28"/>
      <c r="E1735" s="28"/>
      <c r="F1735" s="28"/>
      <c r="G1735" s="206"/>
      <c r="H1735" s="206"/>
      <c r="I1735" s="206"/>
      <c r="J1735" s="206"/>
      <c r="K1735" s="280"/>
      <c r="L1735" s="282" t="e">
        <f>VLOOKUP(A1729,'Payroll master 总表'!B:AY,20,FALSE)</f>
        <v>#REF!</v>
      </c>
      <c r="M1735" s="206"/>
      <c r="N1735" s="208"/>
      <c r="O1735" s="283"/>
      <c r="P1735" s="273"/>
      <c r="Q1735" s="223"/>
      <c r="R1735" s="987" t="e">
        <f>VLOOKUP(A1729,'Payroll master 总表'!B:AY,27,FALSE)</f>
        <v>#REF!</v>
      </c>
      <c r="S1735" s="987"/>
      <c r="T1735" s="284" t="s">
        <v>82</v>
      </c>
      <c r="U1735" s="223"/>
      <c r="V1735" s="223"/>
      <c r="W1735" s="285"/>
      <c r="X1735" s="278" t="s">
        <v>189</v>
      </c>
      <c r="Y1735" s="218"/>
      <c r="Z1735" s="218"/>
      <c r="AA1735" s="218"/>
      <c r="AB1735" s="209"/>
      <c r="AC1735" s="26"/>
      <c r="AD1735" s="139" t="e">
        <f>VLOOKUP(A1729,'Payroll master 总表'!B:AY,31,FALSE)</f>
        <v>#REF!</v>
      </c>
      <c r="AE1735" s="23" t="s">
        <v>82</v>
      </c>
      <c r="AF1735" s="103"/>
      <c r="AG1735" s="33"/>
    </row>
    <row r="1736" spans="1:33" ht="18" customHeight="1">
      <c r="B1736" s="58" t="s">
        <v>195</v>
      </c>
      <c r="C1736" s="28"/>
      <c r="D1736" s="28"/>
      <c r="E1736" s="28"/>
      <c r="F1736" s="28"/>
      <c r="G1736" s="206"/>
      <c r="H1736" s="206"/>
      <c r="I1736" s="206"/>
      <c r="J1736" s="206"/>
      <c r="K1736" s="280"/>
      <c r="L1736" s="282" t="e">
        <f>VLOOKUP(A1729,'Payroll master 总表'!B:AY,17,FALSE)</f>
        <v>#REF!</v>
      </c>
      <c r="M1736" s="206"/>
      <c r="N1736" s="208"/>
      <c r="O1736" s="283"/>
      <c r="P1736" s="273"/>
      <c r="Q1736" s="223"/>
      <c r="R1736" s="987" t="e">
        <f>U1730/26*L1736</f>
        <v>#REF!</v>
      </c>
      <c r="S1736" s="987"/>
      <c r="T1736" s="284" t="s">
        <v>82</v>
      </c>
      <c r="U1736" s="223"/>
      <c r="V1736" s="223"/>
      <c r="W1736" s="285"/>
      <c r="X1736" s="278" t="s">
        <v>188</v>
      </c>
      <c r="Y1736" s="218"/>
      <c r="Z1736" s="218"/>
      <c r="AA1736" s="218"/>
      <c r="AB1736" s="209"/>
      <c r="AC1736" s="26"/>
      <c r="AD1736" s="139" t="e">
        <f>VLOOKUP(A1729,'Payroll master 总表'!B:AY,36,FALSE)</f>
        <v>#REF!</v>
      </c>
      <c r="AE1736" s="23" t="s">
        <v>82</v>
      </c>
      <c r="AF1736" s="103"/>
      <c r="AG1736" s="33"/>
    </row>
    <row r="1737" spans="1:33" ht="18" customHeight="1">
      <c r="B1737" s="27" t="s">
        <v>179</v>
      </c>
      <c r="C1737" s="28"/>
      <c r="D1737" s="28"/>
      <c r="E1737" s="28"/>
      <c r="F1737" s="28"/>
      <c r="G1737" s="218"/>
      <c r="H1737" s="218"/>
      <c r="I1737" s="218"/>
      <c r="J1737" s="206"/>
      <c r="K1737" s="280"/>
      <c r="L1737" s="286"/>
      <c r="M1737" s="206"/>
      <c r="N1737" s="208"/>
      <c r="O1737" s="283"/>
      <c r="P1737" s="273"/>
      <c r="Q1737" s="223"/>
      <c r="R1737" s="987" t="e">
        <f>SUM(R1733:S1736)</f>
        <v>#REF!</v>
      </c>
      <c r="S1737" s="987"/>
      <c r="T1737" s="284" t="s">
        <v>82</v>
      </c>
      <c r="U1737" s="223"/>
      <c r="V1737" s="223"/>
      <c r="W1737" s="285"/>
      <c r="X1737" s="278" t="s">
        <v>190</v>
      </c>
      <c r="Y1737" s="218"/>
      <c r="Z1737" s="218"/>
      <c r="AA1737" s="218"/>
      <c r="AB1737" s="209"/>
      <c r="AC1737" s="988" t="e">
        <f>R1737+R1739+R1740+R1741+AD1729+AD1730+AD1731+AD1732+AD1733+AD1734+AD1735+AD1736</f>
        <v>#REF!</v>
      </c>
      <c r="AD1737" s="989"/>
      <c r="AF1737" s="103"/>
      <c r="AG1737" s="33"/>
    </row>
    <row r="1738" spans="1:33" ht="18" customHeight="1">
      <c r="B1738" s="58" t="s">
        <v>197</v>
      </c>
      <c r="C1738" s="28"/>
      <c r="D1738" s="28"/>
      <c r="E1738" s="28"/>
      <c r="F1738" s="28"/>
      <c r="G1738" s="206"/>
      <c r="H1738" s="206"/>
      <c r="I1738" s="206"/>
      <c r="J1738" s="206"/>
      <c r="K1738" s="280"/>
      <c r="L1738" s="287" t="s">
        <v>77</v>
      </c>
      <c r="M1738" s="288"/>
      <c r="N1738" s="211"/>
      <c r="O1738" s="278" t="s">
        <v>199</v>
      </c>
      <c r="P1738" s="210"/>
      <c r="Q1738" s="210"/>
      <c r="R1738" s="210"/>
      <c r="S1738" s="210"/>
      <c r="T1738" s="210"/>
      <c r="U1738" s="210"/>
      <c r="V1738" s="210"/>
      <c r="W1738" s="289"/>
      <c r="X1738" s="278" t="s">
        <v>433</v>
      </c>
      <c r="Y1738" s="218"/>
      <c r="Z1738" s="230"/>
      <c r="AA1738" s="290"/>
      <c r="AB1738" s="228"/>
      <c r="AC1738" s="135" t="e">
        <f>VLOOKUP(A1729,'Payroll master 总表'!B:AY,45,FALSE)</f>
        <v>#REF!</v>
      </c>
      <c r="AE1738" s="61"/>
      <c r="AF1738" s="245"/>
      <c r="AG1738" s="33"/>
    </row>
    <row r="1739" spans="1:33" ht="18" customHeight="1">
      <c r="B1739" s="58" t="s">
        <v>180</v>
      </c>
      <c r="C1739" s="28"/>
      <c r="D1739" s="28"/>
      <c r="E1739" s="28"/>
      <c r="F1739" s="28"/>
      <c r="G1739" s="206"/>
      <c r="H1739" s="206"/>
      <c r="I1739" s="206"/>
      <c r="J1739" s="206"/>
      <c r="K1739" s="280"/>
      <c r="L1739" s="282" t="e">
        <f>VLOOKUP(A1729,'Payroll master 总表'!B:AY,19,FALSE)</f>
        <v>#REF!</v>
      </c>
      <c r="M1739" s="206"/>
      <c r="N1739" s="208"/>
      <c r="O1739" s="283"/>
      <c r="P1739" s="273"/>
      <c r="Q1739" s="224"/>
      <c r="R1739" s="990" t="e">
        <f>VLOOKUP(A1729,'Payroll master 总表'!B:AY,26,FALSE)</f>
        <v>#REF!</v>
      </c>
      <c r="S1739" s="990"/>
      <c r="T1739" s="224" t="s">
        <v>82</v>
      </c>
      <c r="U1739" s="224"/>
      <c r="V1739" s="224"/>
      <c r="W1739" s="228"/>
      <c r="X1739" s="278" t="s">
        <v>861</v>
      </c>
      <c r="Y1739" s="218"/>
      <c r="Z1739" s="230"/>
      <c r="AB1739" s="224"/>
      <c r="AD1739" s="57"/>
      <c r="AE1739" s="999" t="e">
        <f>VLOOKUP(A1729,'Payroll master 总表'!B:AY,42,FALSE)</f>
        <v>#REF!</v>
      </c>
      <c r="AF1739" s="1000"/>
      <c r="AG1739" s="33"/>
    </row>
    <row r="1740" spans="1:33" ht="18" customHeight="1">
      <c r="B1740" s="58" t="s">
        <v>181</v>
      </c>
      <c r="C1740" s="28"/>
      <c r="D1740" s="28"/>
      <c r="E1740" s="28"/>
      <c r="F1740" s="28"/>
      <c r="G1740" s="206"/>
      <c r="H1740" s="206"/>
      <c r="I1740" s="206"/>
      <c r="J1740" s="206"/>
      <c r="K1740" s="280"/>
      <c r="L1740" s="282" t="e">
        <f>VLOOKUP(A1729,'Payroll master 总表'!B:AY,22,FALSE)</f>
        <v>#REF!</v>
      </c>
      <c r="M1740" s="206"/>
      <c r="N1740" s="208"/>
      <c r="O1740" s="283"/>
      <c r="P1740" s="273"/>
      <c r="Q1740" s="224"/>
      <c r="R1740" s="990" t="e">
        <f>VLOOKUP(A1729,'Payroll master 总表'!B:AY,28,FALSE)</f>
        <v>#REF!</v>
      </c>
      <c r="S1740" s="990"/>
      <c r="T1740" s="224" t="s">
        <v>82</v>
      </c>
      <c r="U1740" s="224"/>
      <c r="V1740" s="224"/>
      <c r="W1740" s="228"/>
      <c r="X1740" s="291" t="s">
        <v>244</v>
      </c>
      <c r="Y1740" s="218"/>
      <c r="Z1740" s="218"/>
      <c r="AA1740" s="230"/>
      <c r="AB1740" s="229"/>
      <c r="AC1740" s="76"/>
      <c r="AD1740" s="57" t="e">
        <f>VLOOKUP(A1729,'Payroll master 总表'!B:AY,44,FALSE)</f>
        <v>#REF!</v>
      </c>
      <c r="AE1740" s="541"/>
      <c r="AF1740" s="542"/>
      <c r="AG1740" s="33"/>
    </row>
    <row r="1741" spans="1:33" ht="18" customHeight="1">
      <c r="B1741" s="59" t="s">
        <v>182</v>
      </c>
      <c r="C1741" s="56"/>
      <c r="D1741" s="56"/>
      <c r="E1741" s="56"/>
      <c r="F1741" s="56"/>
      <c r="G1741" s="219"/>
      <c r="H1741" s="219"/>
      <c r="I1741" s="219"/>
      <c r="J1741" s="219"/>
      <c r="K1741" s="292"/>
      <c r="L1741" s="293" t="e">
        <f>VLOOKUP(A1729,'Payroll master 总表'!B:AY,23,FALSE)</f>
        <v>#REF!</v>
      </c>
      <c r="M1741" s="219"/>
      <c r="N1741" s="212"/>
      <c r="O1741" s="294"/>
      <c r="P1741" s="295"/>
      <c r="Q1741" s="225"/>
      <c r="R1741" s="981" t="e">
        <f>VLOOKUP(A1729,'Payroll master 总表'!B:AY,30,FALSE)</f>
        <v>#REF!</v>
      </c>
      <c r="S1741" s="981"/>
      <c r="T1741" s="225" t="s">
        <v>82</v>
      </c>
      <c r="U1741" s="225"/>
      <c r="V1741" s="225"/>
      <c r="W1741" s="225"/>
      <c r="X1741" s="278" t="s">
        <v>194</v>
      </c>
      <c r="Y1741" s="218"/>
      <c r="Z1741" s="218"/>
      <c r="AA1741" s="218"/>
      <c r="AB1741" s="230"/>
      <c r="AC1741" s="26"/>
      <c r="AD1741" s="57" t="e">
        <f>AE1739+AD1740</f>
        <v>#REF!</v>
      </c>
      <c r="AE1741" s="49"/>
      <c r="AF1741" s="73"/>
      <c r="AG1741" s="33"/>
    </row>
    <row r="1742" spans="1:33" ht="18" customHeight="1">
      <c r="B1742" s="29"/>
      <c r="C1742" s="30"/>
      <c r="D1742" s="31"/>
      <c r="E1742" s="30"/>
      <c r="F1742" s="32"/>
      <c r="G1742" s="220"/>
      <c r="H1742" s="220"/>
      <c r="I1742" s="220"/>
      <c r="J1742" s="220"/>
      <c r="S1742" s="220"/>
      <c r="T1742" s="220"/>
      <c r="U1742" s="220"/>
      <c r="X1742" s="297" t="s">
        <v>191</v>
      </c>
      <c r="Y1742" s="218"/>
      <c r="Z1742" s="218"/>
      <c r="AA1742" s="218"/>
      <c r="AB1742" s="230"/>
      <c r="AC1742" s="982" t="e">
        <f>ROUND((AC1737-AD1741-AC1738),2)</f>
        <v>#REF!</v>
      </c>
      <c r="AD1742" s="983"/>
      <c r="AE1742" s="49"/>
      <c r="AF1742" s="73"/>
      <c r="AG1742" s="33"/>
    </row>
    <row r="1743" spans="1:33" ht="18" customHeight="1">
      <c r="B1743" s="35" t="s">
        <v>78</v>
      </c>
      <c r="C1743" s="36"/>
      <c r="D1743" s="36"/>
      <c r="E1743" s="36"/>
      <c r="F1743" s="36"/>
      <c r="G1743" s="221"/>
      <c r="H1743" s="221"/>
      <c r="I1743" s="220"/>
      <c r="J1743" s="220"/>
      <c r="S1743" s="220"/>
      <c r="T1743" s="220"/>
      <c r="U1743" s="220"/>
      <c r="X1743" s="298" t="s">
        <v>432</v>
      </c>
      <c r="Y1743" s="299"/>
      <c r="Z1743" s="280"/>
      <c r="AA1743" s="206"/>
      <c r="AB1743" s="231"/>
      <c r="AC1743" s="63" t="e">
        <f>INT(AC1742)</f>
        <v>#REF!</v>
      </c>
      <c r="AE1743" s="62"/>
      <c r="AF1743" s="80"/>
      <c r="AG1743" s="33"/>
    </row>
    <row r="1744" spans="1:33" ht="18" customHeight="1">
      <c r="B1744" s="37"/>
      <c r="C1744" s="38"/>
      <c r="D1744" s="39"/>
      <c r="E1744" s="38"/>
      <c r="F1744" s="38"/>
      <c r="G1744" s="202"/>
      <c r="H1744" s="202"/>
      <c r="I1744" s="220"/>
      <c r="J1744" s="220"/>
      <c r="S1744" s="220"/>
      <c r="T1744" s="220"/>
      <c r="U1744" s="220"/>
      <c r="X1744" s="300" t="s">
        <v>192</v>
      </c>
      <c r="Y1744" s="301"/>
      <c r="Z1744" s="302"/>
      <c r="AA1744" s="219"/>
      <c r="AB1744" s="232"/>
      <c r="AC1744" s="77" t="e">
        <f>ROUND((MOD(AC1742,1)*4000),-2)</f>
        <v>#REF!</v>
      </c>
      <c r="AD1744" s="45"/>
      <c r="AE1744" s="45"/>
      <c r="AF1744" s="81"/>
      <c r="AG1744" s="33"/>
    </row>
    <row r="1745" spans="1:64" ht="18" customHeight="1">
      <c r="B1745" s="29"/>
      <c r="C1745" s="30"/>
      <c r="D1745" s="31"/>
      <c r="E1745" s="30"/>
      <c r="F1745" s="30"/>
      <c r="G1745" s="220"/>
      <c r="H1745" s="220"/>
      <c r="I1745" s="220"/>
      <c r="J1745" s="220"/>
      <c r="S1745" s="220"/>
      <c r="T1745" s="220"/>
      <c r="U1745" s="220"/>
      <c r="Y1745" s="221"/>
      <c r="Z1745" s="303"/>
      <c r="AB1745" s="233"/>
      <c r="AD1745" s="82"/>
      <c r="AE1745" s="82"/>
      <c r="AF1745" s="84"/>
      <c r="AG1745" s="33"/>
    </row>
    <row r="1746" spans="1:64" ht="18" customHeight="1">
      <c r="B1746" s="40" t="s">
        <v>79</v>
      </c>
      <c r="C1746" s="41"/>
      <c r="D1746" s="41"/>
      <c r="E1746" s="41"/>
      <c r="AF1746" s="101"/>
      <c r="AG1746" s="33"/>
    </row>
    <row r="1747" spans="1:64" s="10" customFormat="1" ht="18" customHeight="1">
      <c r="B1747" s="237">
        <v>1</v>
      </c>
      <c r="C1747" s="236">
        <v>2</v>
      </c>
      <c r="D1747" s="236">
        <v>3</v>
      </c>
      <c r="E1747" s="236">
        <v>4</v>
      </c>
      <c r="F1747" s="670">
        <v>5</v>
      </c>
      <c r="G1747" s="669">
        <v>6</v>
      </c>
      <c r="H1747" s="237">
        <v>7</v>
      </c>
      <c r="I1747" s="237">
        <v>8</v>
      </c>
      <c r="J1747" s="670">
        <v>9</v>
      </c>
      <c r="K1747" s="236">
        <v>10</v>
      </c>
      <c r="L1747" s="236">
        <v>11</v>
      </c>
      <c r="M1747" s="670">
        <v>12</v>
      </c>
      <c r="N1747" s="669">
        <v>13</v>
      </c>
      <c r="O1747" s="236">
        <v>14</v>
      </c>
      <c r="P1747" s="237">
        <v>15</v>
      </c>
      <c r="Q1747" s="236">
        <v>16</v>
      </c>
      <c r="R1747" s="236">
        <v>17</v>
      </c>
      <c r="S1747" s="236">
        <v>18</v>
      </c>
      <c r="T1747" s="670">
        <v>19</v>
      </c>
      <c r="U1747" s="669">
        <v>20</v>
      </c>
      <c r="V1747" s="236">
        <v>21</v>
      </c>
      <c r="W1747" s="237">
        <v>22</v>
      </c>
      <c r="X1747" s="236">
        <v>23</v>
      </c>
      <c r="Y1747" s="237">
        <v>24</v>
      </c>
      <c r="Z1747" s="236">
        <v>25</v>
      </c>
      <c r="AA1747" s="670">
        <v>26</v>
      </c>
      <c r="AB1747" s="697">
        <v>27</v>
      </c>
      <c r="AC1747" s="670">
        <v>28</v>
      </c>
      <c r="AD1747" s="237">
        <v>29</v>
      </c>
      <c r="AE1747" s="236">
        <v>30</v>
      </c>
      <c r="AF1747" s="236">
        <v>31</v>
      </c>
      <c r="AG1747" s="11"/>
      <c r="AH1747" s="11"/>
      <c r="AI1747" s="11"/>
      <c r="AJ1747" s="11"/>
      <c r="AK1747" s="11"/>
      <c r="AL1747" s="11"/>
      <c r="AM1747" s="11"/>
      <c r="AN1747" s="11"/>
      <c r="AO1747" s="11"/>
      <c r="AP1747" s="11"/>
      <c r="AQ1747" s="11"/>
      <c r="AR1747" s="11"/>
      <c r="AS1747" s="11"/>
      <c r="AT1747" s="11"/>
      <c r="AU1747" s="11"/>
      <c r="AV1747" s="11"/>
      <c r="AW1747" s="11"/>
      <c r="AX1747" s="11"/>
      <c r="AY1747" s="11"/>
      <c r="AZ1747" s="11"/>
      <c r="BA1747" s="11"/>
      <c r="BB1747" s="11"/>
      <c r="BC1747" s="11"/>
      <c r="BD1747" s="11"/>
      <c r="BE1747" s="11"/>
      <c r="BF1747" s="11"/>
      <c r="BG1747" s="11"/>
      <c r="BH1747" s="11"/>
      <c r="BI1747" s="11"/>
      <c r="BJ1747" s="11"/>
      <c r="BK1747" s="11"/>
      <c r="BL1747" s="11"/>
    </row>
    <row r="1748" spans="1:64" ht="18" customHeight="1">
      <c r="B1748" s="48" t="e">
        <f>VLOOKUP(A1729,#REF!,276,FALSE)</f>
        <v>#REF!</v>
      </c>
      <c r="C1748" s="48" t="e">
        <f>VLOOKUP(A1729,#REF!,278,FALSE)</f>
        <v>#REF!</v>
      </c>
      <c r="D1748" s="48" t="e">
        <f>VLOOKUP(A1729,#REF!,280,FALSE)</f>
        <v>#REF!</v>
      </c>
      <c r="E1748" s="48" t="e">
        <f>VLOOKUP(A1729,#REF!,282,FALSE)</f>
        <v>#REF!</v>
      </c>
      <c r="F1748" s="48" t="e">
        <f>VLOOKUP(A1729,#REF!,284,FALSE)</f>
        <v>#REF!</v>
      </c>
      <c r="G1748" s="48" t="e">
        <f>VLOOKUP(A1729,#REF!,286,FALSE)</f>
        <v>#REF!</v>
      </c>
      <c r="H1748" s="48" t="e">
        <f>VLOOKUP(A1729,#REF!,288,FALSE)</f>
        <v>#REF!</v>
      </c>
      <c r="I1748" s="48" t="e">
        <f>VLOOKUP(A1729,#REF!,290,FALSE)</f>
        <v>#REF!</v>
      </c>
      <c r="J1748" s="48" t="e">
        <f>VLOOKUP(A1729,#REF!,292,FALSE)</f>
        <v>#REF!</v>
      </c>
      <c r="K1748" s="48" t="e">
        <f>VLOOKUP(A1729,#REF!,294,FALSE)</f>
        <v>#REF!</v>
      </c>
      <c r="L1748" s="48" t="e">
        <f>VLOOKUP(A1729,#REF!,296,FALSE)</f>
        <v>#REF!</v>
      </c>
      <c r="M1748" s="48" t="e">
        <f>VLOOKUP(A1729,#REF!,298,FALSE)</f>
        <v>#REF!</v>
      </c>
      <c r="N1748" s="48" t="e">
        <f>VLOOKUP(A1729,#REF!,300,FALSE)</f>
        <v>#REF!</v>
      </c>
      <c r="O1748" s="48" t="e">
        <f>VLOOKUP(A1729,#REF!,302,FALSE)</f>
        <v>#REF!</v>
      </c>
      <c r="P1748" s="48" t="e">
        <f>VLOOKUP(A1729,#REF!,304,FALSE)</f>
        <v>#REF!</v>
      </c>
      <c r="Q1748" s="48" t="e">
        <f>VLOOKUP(A1729,#REF!,306,FALSE)</f>
        <v>#REF!</v>
      </c>
      <c r="R1748" s="48" t="e">
        <f>VLOOKUP(A1729,#REF!,308,FALSE)</f>
        <v>#REF!</v>
      </c>
      <c r="S1748" s="48" t="e">
        <f>VLOOKUP(A1729,#REF!,310,FALSE)</f>
        <v>#REF!</v>
      </c>
      <c r="T1748" s="48" t="e">
        <f>VLOOKUP(A1729,#REF!,312,FALSE)</f>
        <v>#REF!</v>
      </c>
      <c r="U1748" s="48" t="e">
        <f>VLOOKUP(A1729,#REF!,314,FALSE)</f>
        <v>#REF!</v>
      </c>
      <c r="V1748" s="48" t="e">
        <f>VLOOKUP(A1729,#REF!,316,FALSE)</f>
        <v>#REF!</v>
      </c>
      <c r="W1748" s="48" t="e">
        <f>VLOOKUP(A1729,#REF!,318,FALSE)</f>
        <v>#REF!</v>
      </c>
      <c r="X1748" s="48" t="e">
        <f>VLOOKUP(A1729,#REF!,320,FALSE)</f>
        <v>#REF!</v>
      </c>
      <c r="Y1748" s="48" t="e">
        <f>VLOOKUP(A1729,#REF!,322,FALSE)</f>
        <v>#REF!</v>
      </c>
      <c r="Z1748" s="48" t="e">
        <f>VLOOKUP(A1729,#REF!,324,FALSE)</f>
        <v>#REF!</v>
      </c>
      <c r="AA1748" s="48" t="e">
        <f>VLOOKUP(A1729,#REF!,326,FALSE)</f>
        <v>#REF!</v>
      </c>
      <c r="AB1748" s="48" t="e">
        <f>VLOOKUP(A1729,#REF!,328,FALSE)</f>
        <v>#REF!</v>
      </c>
      <c r="AC1748" s="48" t="e">
        <f>VLOOKUP(A1729,#REF!,330,FALSE)</f>
        <v>#REF!</v>
      </c>
      <c r="AD1748" s="48" t="e">
        <f>VLOOKUP(A1729,#REF!,332,FALSE)</f>
        <v>#REF!</v>
      </c>
      <c r="AE1748" s="48" t="e">
        <f>VLOOKUP(A1729,#REF!,334,FALSE)</f>
        <v>#REF!</v>
      </c>
      <c r="AF1748" s="48" t="e">
        <f>VLOOKUP(A1729,#REF!,336,FALSE)</f>
        <v>#REF!</v>
      </c>
      <c r="AG1748" s="33"/>
    </row>
    <row r="1749" spans="1:64" ht="18" customHeight="1">
      <c r="B1749" s="48" t="e">
        <f>VLOOKUP(A1729,#REF!,53,FALSE)</f>
        <v>#REF!</v>
      </c>
      <c r="C1749" s="48" t="e">
        <f>VLOOKUP(A1729,#REF!,54,FALSE)</f>
        <v>#REF!</v>
      </c>
      <c r="D1749" s="48" t="e">
        <f>VLOOKUP(A1729,#REF!,55,FALSE)</f>
        <v>#REF!</v>
      </c>
      <c r="E1749" s="48" t="e">
        <f>VLOOKUP(A1729,#REF!,56,FALSE)</f>
        <v>#REF!</v>
      </c>
      <c r="F1749" s="48" t="e">
        <f>VLOOKUP(A1729,#REF!,57,FALSE)</f>
        <v>#REF!</v>
      </c>
      <c r="G1749" s="48" t="e">
        <f>VLOOKUP(A1729,#REF!,58,FALSE)</f>
        <v>#REF!</v>
      </c>
      <c r="H1749" s="48" t="e">
        <f>VLOOKUP(A1729,#REF!,59,FALSE)</f>
        <v>#REF!</v>
      </c>
      <c r="I1749" s="48" t="e">
        <f>VLOOKUP(A1729,#REF!,60,FALSE)</f>
        <v>#REF!</v>
      </c>
      <c r="J1749" s="48" t="e">
        <f>VLOOKUP(A1729,#REF!,61,FALSE)</f>
        <v>#REF!</v>
      </c>
      <c r="K1749" s="48" t="e">
        <f>VLOOKUP(A1729,#REF!,62,FALSE)</f>
        <v>#REF!</v>
      </c>
      <c r="L1749" s="48" t="e">
        <f>VLOOKUP(A1729,#REF!,63,FALSE)</f>
        <v>#REF!</v>
      </c>
      <c r="M1749" s="48" t="e">
        <f>VLOOKUP(A1729,#REF!,64,FALSE)</f>
        <v>#REF!</v>
      </c>
      <c r="N1749" s="48" t="e">
        <f>VLOOKUP(A1729,#REF!,65,FALSE)</f>
        <v>#REF!</v>
      </c>
      <c r="O1749" s="48" t="e">
        <f>VLOOKUP(A1729,#REF!,66,FALSE)</f>
        <v>#REF!</v>
      </c>
      <c r="P1749" s="48" t="e">
        <f>VLOOKUP(A1729,#REF!,67,FALSE)</f>
        <v>#REF!</v>
      </c>
      <c r="Q1749" s="48" t="e">
        <f>VLOOKUP(A1729,#REF!,68,FALSE)</f>
        <v>#REF!</v>
      </c>
      <c r="R1749" s="48" t="e">
        <f>VLOOKUP(A1729,#REF!,69,FALSE)</f>
        <v>#REF!</v>
      </c>
      <c r="S1749" s="48" t="e">
        <f>VLOOKUP(A1729,#REF!,70,FALSE)</f>
        <v>#REF!</v>
      </c>
      <c r="T1749" s="48" t="e">
        <f>VLOOKUP(A1729,#REF!,71,FALSE)</f>
        <v>#REF!</v>
      </c>
      <c r="U1749" s="48" t="e">
        <f>VLOOKUP(A1729,#REF!,72,FALSE)</f>
        <v>#REF!</v>
      </c>
      <c r="V1749" s="48" t="e">
        <f>VLOOKUP(A1729,#REF!,73,FALSE)</f>
        <v>#REF!</v>
      </c>
      <c r="W1749" s="48" t="e">
        <f>VLOOKUP(A1729,#REF!,74,FALSE)</f>
        <v>#REF!</v>
      </c>
      <c r="X1749" s="48" t="e">
        <f>VLOOKUP(A1729,#REF!,75,FALSE)</f>
        <v>#REF!</v>
      </c>
      <c r="Y1749" s="48" t="e">
        <f>VLOOKUP(A1729,#REF!,76,FALSE)</f>
        <v>#REF!</v>
      </c>
      <c r="Z1749" s="48" t="e">
        <f>VLOOKUP(A1729,#REF!,77,FALSE)</f>
        <v>#REF!</v>
      </c>
      <c r="AA1749" s="48" t="e">
        <f>VLOOKUP(A1729,#REF!,78,FALSE)</f>
        <v>#REF!</v>
      </c>
      <c r="AB1749" s="48" t="e">
        <f>VLOOKUP(A1729,#REF!,79,FALSE)</f>
        <v>#REF!</v>
      </c>
      <c r="AC1749" s="48" t="e">
        <f>VLOOKUP(A1729,#REF!,80,FALSE)</f>
        <v>#REF!</v>
      </c>
      <c r="AD1749" s="48" t="e">
        <f>VLOOKUP(A1729,#REF!,81,FALSE)</f>
        <v>#REF!</v>
      </c>
      <c r="AE1749" s="48" t="e">
        <f>VLOOKUP(A1729,#REF!,82,FALSE)</f>
        <v>#REF!</v>
      </c>
      <c r="AF1749" s="48" t="e">
        <f>VLOOKUP(A1729,#REF!,83,FALSE)</f>
        <v>#REF!</v>
      </c>
      <c r="AG1749" s="33"/>
    </row>
    <row r="1750" spans="1:64" ht="18" customHeight="1">
      <c r="B1750" s="48" t="e">
        <f>VLOOKUP(A1729,#REF!,277,FALSE)</f>
        <v>#REF!</v>
      </c>
      <c r="C1750" s="48" t="e">
        <f>VLOOKUP(A1729,#REF!,279,FALSE)</f>
        <v>#REF!</v>
      </c>
      <c r="D1750" s="48" t="e">
        <f>VLOOKUP(A1729,#REF!,281,FALSE)</f>
        <v>#REF!</v>
      </c>
      <c r="E1750" s="48" t="e">
        <f>VLOOKUP(A1729,#REF!,283,FALSE)</f>
        <v>#REF!</v>
      </c>
      <c r="F1750" s="48" t="e">
        <f>VLOOKUP(A1729,#REF!,285,FALSE)</f>
        <v>#REF!</v>
      </c>
      <c r="G1750" s="48" t="e">
        <f>VLOOKUP(A1729,#REF!,287,FALSE)</f>
        <v>#REF!</v>
      </c>
      <c r="H1750" s="48" t="e">
        <f>VLOOKUP(A1729,#REF!,289,FALSE)</f>
        <v>#REF!</v>
      </c>
      <c r="I1750" s="48" t="e">
        <f>VLOOKUP(A1729,#REF!,291,FALSE)</f>
        <v>#REF!</v>
      </c>
      <c r="J1750" s="48" t="e">
        <f>VLOOKUP(A1729,#REF!,293,FALSE)</f>
        <v>#REF!</v>
      </c>
      <c r="K1750" s="48" t="e">
        <f>VLOOKUP(A1729,#REF!,295,FALSE)</f>
        <v>#REF!</v>
      </c>
      <c r="L1750" s="48" t="e">
        <f>VLOOKUP(A1729,#REF!,297,FALSE)</f>
        <v>#REF!</v>
      </c>
      <c r="M1750" s="48" t="e">
        <f>VLOOKUP(A1729,#REF!,299,FALSE)</f>
        <v>#REF!</v>
      </c>
      <c r="N1750" s="48" t="e">
        <f>VLOOKUP(A1729,#REF!,301,FALSE)</f>
        <v>#REF!</v>
      </c>
      <c r="O1750" s="48" t="e">
        <f>VLOOKUP(A1729,#REF!,303,FALSE)</f>
        <v>#REF!</v>
      </c>
      <c r="P1750" s="48" t="e">
        <f>VLOOKUP(A1729,#REF!,305,FALSE)</f>
        <v>#REF!</v>
      </c>
      <c r="Q1750" s="48" t="e">
        <f>VLOOKUP(A1729,#REF!,307,FALSE)</f>
        <v>#REF!</v>
      </c>
      <c r="R1750" s="48" t="e">
        <f>VLOOKUP(A1729,#REF!,309,FALSE)</f>
        <v>#REF!</v>
      </c>
      <c r="S1750" s="48" t="e">
        <f>VLOOKUP(A1729,#REF!,311,FALSE)</f>
        <v>#REF!</v>
      </c>
      <c r="T1750" s="48" t="e">
        <f>VLOOKUP(A1729,#REF!,313,FALSE)</f>
        <v>#REF!</v>
      </c>
      <c r="U1750" s="48" t="e">
        <f>VLOOKUP(A1729,#REF!,315,FALSE)</f>
        <v>#REF!</v>
      </c>
      <c r="V1750" s="48" t="e">
        <f>VLOOKUP(A1729,#REF!,317,FALSE)</f>
        <v>#REF!</v>
      </c>
      <c r="W1750" s="48" t="e">
        <f>VLOOKUP(A1729,#REF!,319,FALSE)</f>
        <v>#REF!</v>
      </c>
      <c r="X1750" s="48" t="e">
        <f>VLOOKUP(A1729,#REF!,321,FALSE)</f>
        <v>#REF!</v>
      </c>
      <c r="Y1750" s="48" t="e">
        <f>VLOOKUP(A1729,#REF!,323,FALSE)</f>
        <v>#REF!</v>
      </c>
      <c r="Z1750" s="48" t="e">
        <f>VLOOKUP(A1729,#REF!,325,FALSE)</f>
        <v>#REF!</v>
      </c>
      <c r="AA1750" s="48" t="e">
        <f>VLOOKUP(A1729,#REF!,327,FALSE)</f>
        <v>#REF!</v>
      </c>
      <c r="AB1750" s="48" t="e">
        <f>VLOOKUP(A1729,#REF!,329,FALSE)</f>
        <v>#REF!</v>
      </c>
      <c r="AC1750" s="48" t="e">
        <f>VLOOKUP(A1729,#REF!,331,FALSE)</f>
        <v>#REF!</v>
      </c>
      <c r="AD1750" s="48" t="e">
        <f>VLOOKUP(A1729,#REF!,333,FALSE)</f>
        <v>#REF!</v>
      </c>
      <c r="AE1750" s="48" t="e">
        <f>VLOOKUP(A1729,#REF!,335,FALSE)</f>
        <v>#REF!</v>
      </c>
      <c r="AF1750" s="48" t="e">
        <f>VLOOKUP(A1729,#REF!,337,FALSE)</f>
        <v>#REF!</v>
      </c>
      <c r="AG1750" s="33"/>
    </row>
    <row r="1751" spans="1:64" s="140" customFormat="1" ht="18" customHeight="1">
      <c r="B1751" s="980"/>
      <c r="C1751" s="980"/>
      <c r="D1751" s="980"/>
      <c r="E1751" s="980"/>
      <c r="F1751" s="980"/>
      <c r="G1751" s="980"/>
      <c r="H1751" s="980"/>
      <c r="I1751" s="980"/>
      <c r="J1751" s="980"/>
      <c r="K1751" s="980"/>
      <c r="L1751" s="980"/>
      <c r="M1751" s="980"/>
      <c r="N1751" s="980"/>
      <c r="O1751" s="980"/>
      <c r="P1751" s="980"/>
      <c r="Q1751" s="980"/>
      <c r="R1751" s="980"/>
      <c r="S1751" s="980"/>
      <c r="T1751" s="980"/>
      <c r="U1751" s="980"/>
      <c r="V1751" s="980"/>
      <c r="W1751" s="980"/>
      <c r="X1751" s="980"/>
      <c r="Y1751" s="980"/>
      <c r="Z1751" s="980"/>
      <c r="AA1751" s="980"/>
      <c r="AB1751" s="980"/>
      <c r="AC1751" s="980"/>
      <c r="AD1751" s="980"/>
      <c r="AE1751" s="980"/>
      <c r="AF1751" s="980"/>
      <c r="AH1751" s="33"/>
      <c r="AI1751" s="33"/>
      <c r="AJ1751" s="33"/>
      <c r="AK1751" s="33"/>
      <c r="AL1751" s="33"/>
      <c r="AM1751" s="33"/>
      <c r="AN1751" s="33"/>
      <c r="AO1751" s="33"/>
      <c r="AP1751" s="33"/>
      <c r="AQ1751" s="33"/>
      <c r="AR1751" s="33"/>
      <c r="AS1751" s="33"/>
      <c r="AT1751" s="33"/>
      <c r="AU1751" s="33"/>
      <c r="AV1751" s="33"/>
      <c r="AW1751" s="33"/>
      <c r="AX1751" s="33"/>
      <c r="AY1751" s="33"/>
      <c r="AZ1751" s="33"/>
      <c r="BA1751" s="33"/>
      <c r="BB1751" s="33"/>
      <c r="BC1751" s="33"/>
      <c r="BD1751" s="33"/>
      <c r="BE1751" s="33"/>
      <c r="BF1751" s="33"/>
      <c r="BG1751" s="33"/>
      <c r="BH1751" s="33"/>
      <c r="BI1751" s="33"/>
      <c r="BJ1751" s="33"/>
      <c r="BK1751" s="33"/>
      <c r="BL1751" s="33"/>
    </row>
    <row r="1752" spans="1:64" ht="18" customHeight="1">
      <c r="B1752" s="880" t="s">
        <v>826</v>
      </c>
      <c r="C1752" s="880"/>
      <c r="D1752" s="880"/>
      <c r="E1752" s="880"/>
      <c r="F1752" s="880"/>
      <c r="G1752" s="880"/>
      <c r="H1752" s="880"/>
      <c r="I1752" s="880"/>
      <c r="J1752" s="880"/>
      <c r="K1752" s="880"/>
      <c r="L1752" s="880"/>
      <c r="M1752" s="880"/>
      <c r="N1752" s="880"/>
      <c r="O1752" s="880"/>
      <c r="P1752" s="880"/>
      <c r="Q1752" s="880"/>
      <c r="R1752" s="880"/>
      <c r="S1752" s="880"/>
      <c r="T1752" s="880"/>
      <c r="U1752" s="880"/>
      <c r="V1752" s="880"/>
      <c r="W1752" s="880"/>
      <c r="X1752" s="880"/>
      <c r="Y1752" s="880"/>
      <c r="Z1752" s="880"/>
      <c r="AA1752" s="880"/>
      <c r="AB1752" s="880"/>
      <c r="AC1752" s="880"/>
      <c r="AD1752" s="880"/>
      <c r="AE1752" s="880"/>
      <c r="AF1752" s="880"/>
      <c r="AG1752" s="33"/>
    </row>
    <row r="1753" spans="1:64" ht="18" customHeight="1">
      <c r="B1753" s="15" t="s">
        <v>80</v>
      </c>
      <c r="C1753" s="16"/>
      <c r="D1753" s="16"/>
      <c r="E1753" s="16"/>
      <c r="F1753" s="16"/>
      <c r="G1753" s="216"/>
      <c r="H1753" s="201"/>
      <c r="I1753" s="201"/>
      <c r="J1753" s="201"/>
      <c r="K1753" s="202"/>
      <c r="L1753" s="201"/>
      <c r="M1753" s="201"/>
      <c r="N1753" s="201"/>
      <c r="O1753" s="270"/>
      <c r="P1753" s="270"/>
      <c r="Q1753" s="201"/>
      <c r="R1753" s="201"/>
      <c r="S1753" s="201"/>
      <c r="T1753" s="201"/>
      <c r="U1753" s="201"/>
      <c r="V1753" s="201"/>
      <c r="W1753" s="270"/>
      <c r="X1753" s="984" t="str">
        <f>X1728</f>
        <v>វិច្ឆិកា ឆ្នាំ ២០២៣</v>
      </c>
      <c r="Y1753" s="985"/>
      <c r="Z1753" s="985"/>
      <c r="AA1753" s="985"/>
      <c r="AB1753" s="985"/>
      <c r="AC1753" s="985"/>
      <c r="AD1753" s="985"/>
      <c r="AE1753" s="985"/>
      <c r="AF1753" s="986"/>
      <c r="AG1753" s="33"/>
    </row>
    <row r="1754" spans="1:64" ht="18" customHeight="1">
      <c r="A1754" s="140" t="e">
        <f>#REF!</f>
        <v>#REF!</v>
      </c>
      <c r="B1754" s="20" t="s">
        <v>176</v>
      </c>
      <c r="C1754" s="3"/>
      <c r="D1754" s="3"/>
      <c r="E1754" s="3"/>
      <c r="F1754" s="3"/>
      <c r="G1754" s="217"/>
      <c r="H1754" s="271"/>
      <c r="I1754" s="217"/>
      <c r="J1754" s="271"/>
      <c r="K1754" s="991" t="e">
        <f>VLOOKUP(A1754,'Payroll master 总表'!B:AY,3,FALSE)</f>
        <v>#REF!</v>
      </c>
      <c r="L1754" s="992"/>
      <c r="M1754" s="992"/>
      <c r="N1754" s="993"/>
      <c r="O1754" s="272" t="s">
        <v>183</v>
      </c>
      <c r="P1754" s="273"/>
      <c r="Q1754" s="203"/>
      <c r="R1754" s="203"/>
      <c r="S1754" s="203"/>
      <c r="T1754" s="994" t="e">
        <f>#REF!</f>
        <v>#REF!</v>
      </c>
      <c r="U1754" s="994"/>
      <c r="V1754" s="217"/>
      <c r="W1754" s="274"/>
      <c r="X1754" s="275" t="s">
        <v>279</v>
      </c>
      <c r="Y1754" s="203"/>
      <c r="Z1754" s="203"/>
      <c r="AA1754" s="203"/>
      <c r="AB1754" s="227"/>
      <c r="AC1754" s="75"/>
      <c r="AD1754" s="139" t="e">
        <f>VLOOKUP(A1754,'Payroll master 总表'!B:AY,39,FALSE)</f>
        <v>#REF!</v>
      </c>
      <c r="AE1754" s="23" t="s">
        <v>82</v>
      </c>
      <c r="AF1754" s="244"/>
      <c r="AG1754" s="33"/>
    </row>
    <row r="1755" spans="1:64" ht="18" customHeight="1">
      <c r="B1755" s="55" t="s">
        <v>177</v>
      </c>
      <c r="C1755" s="28"/>
      <c r="D1755" s="28"/>
      <c r="E1755" s="28"/>
      <c r="F1755" s="21"/>
      <c r="G1755" s="206"/>
      <c r="H1755" s="206"/>
      <c r="I1755" s="206"/>
      <c r="J1755" s="206"/>
      <c r="K1755" s="995" t="e">
        <f>VLOOKUP(A1754,'Payroll master 总表'!B:AY,1,FALSE)</f>
        <v>#REF!</v>
      </c>
      <c r="L1755" s="996"/>
      <c r="M1755" s="206"/>
      <c r="N1755" s="208"/>
      <c r="O1755" s="276" t="s">
        <v>184</v>
      </c>
      <c r="P1755" s="273"/>
      <c r="Q1755" s="218"/>
      <c r="R1755" s="218"/>
      <c r="S1755" s="218"/>
      <c r="U1755" s="222" t="e">
        <f>VLOOKUP(A1754,'Payroll master 总表'!B:AY,15,FALSE)</f>
        <v>#REF!</v>
      </c>
      <c r="V1755" s="222"/>
      <c r="W1755" s="208"/>
      <c r="X1755" s="278" t="s">
        <v>187</v>
      </c>
      <c r="Y1755" s="218"/>
      <c r="Z1755" s="218"/>
      <c r="AA1755" s="218"/>
      <c r="AB1755" s="209"/>
      <c r="AC1755" s="26"/>
      <c r="AD1755" s="139" t="e">
        <f>VLOOKUP(A1754,'Payroll master 总表'!B:AY,35,FALSE)</f>
        <v>#REF!</v>
      </c>
      <c r="AE1755" s="23" t="s">
        <v>82</v>
      </c>
      <c r="AF1755" s="103"/>
      <c r="AG1755" s="33"/>
    </row>
    <row r="1756" spans="1:64" ht="18" customHeight="1">
      <c r="B1756" s="24" t="s">
        <v>178</v>
      </c>
      <c r="C1756" s="22"/>
      <c r="D1756" s="25"/>
      <c r="E1756" s="21"/>
      <c r="F1756" s="21"/>
      <c r="G1756" s="206"/>
      <c r="H1756" s="206"/>
      <c r="I1756" s="206"/>
      <c r="J1756" s="206"/>
      <c r="K1756" s="995" t="e">
        <f>VLOOKUP(A1754,'Payroll master 总表'!B:AY,5,FALSE)</f>
        <v>#REF!</v>
      </c>
      <c r="L1756" s="996"/>
      <c r="M1756" s="206"/>
      <c r="N1756" s="208"/>
      <c r="O1756" s="205" t="s">
        <v>198</v>
      </c>
      <c r="P1756" s="273"/>
      <c r="Q1756" s="218"/>
      <c r="R1756" s="218"/>
      <c r="S1756" s="218"/>
      <c r="T1756" s="206"/>
      <c r="U1756" s="997" t="e">
        <f>VLOOKUP(A1754,'Payroll master 总表'!B:AY,8,FALSE)</f>
        <v>#REF!</v>
      </c>
      <c r="V1756" s="997"/>
      <c r="W1756" s="998"/>
      <c r="X1756" s="278" t="s">
        <v>185</v>
      </c>
      <c r="Y1756" s="218"/>
      <c r="Z1756" s="218"/>
      <c r="AA1756" s="218"/>
      <c r="AB1756" s="209"/>
      <c r="AC1756" s="26"/>
      <c r="AD1756" s="139" t="e">
        <f>VLOOKUP(A1754,'Payroll master 总表'!B:AY,34,FALSE)</f>
        <v>#REF!</v>
      </c>
      <c r="AE1756" s="23" t="s">
        <v>82</v>
      </c>
      <c r="AF1756" s="103"/>
      <c r="AG1756" s="33"/>
    </row>
    <row r="1757" spans="1:64" ht="18" customHeight="1">
      <c r="B1757" s="58"/>
      <c r="C1757" s="28"/>
      <c r="D1757" s="28"/>
      <c r="E1757" s="28"/>
      <c r="F1757" s="28"/>
      <c r="G1757" s="206"/>
      <c r="H1757" s="206"/>
      <c r="I1757" s="206"/>
      <c r="J1757" s="206"/>
      <c r="K1757" s="280"/>
      <c r="L1757" s="281" t="s">
        <v>76</v>
      </c>
      <c r="M1757" s="206"/>
      <c r="N1757" s="208"/>
      <c r="O1757" s="278" t="s">
        <v>199</v>
      </c>
      <c r="P1757" s="273"/>
      <c r="Q1757" s="218"/>
      <c r="R1757" s="218"/>
      <c r="S1757" s="218"/>
      <c r="T1757" s="218"/>
      <c r="U1757" s="218"/>
      <c r="V1757" s="218"/>
      <c r="W1757" s="230"/>
      <c r="X1757" s="278" t="s">
        <v>753</v>
      </c>
      <c r="Y1757" s="218"/>
      <c r="Z1757" s="218"/>
      <c r="AA1757" s="218"/>
      <c r="AB1757" s="209"/>
      <c r="AC1757" s="26"/>
      <c r="AD1757" s="139" t="e">
        <f>VLOOKUP(A1754,'Payroll master 总表'!B:AY,33,FALSE)</f>
        <v>#REF!</v>
      </c>
      <c r="AE1757" s="23" t="s">
        <v>82</v>
      </c>
      <c r="AF1757" s="103"/>
      <c r="AG1757" s="33"/>
    </row>
    <row r="1758" spans="1:64" ht="18" customHeight="1">
      <c r="B1758" s="54" t="s">
        <v>196</v>
      </c>
      <c r="C1758" s="28"/>
      <c r="D1758" s="28"/>
      <c r="E1758" s="28"/>
      <c r="F1758" s="28"/>
      <c r="G1758" s="206"/>
      <c r="H1758" s="206"/>
      <c r="I1758" s="206"/>
      <c r="J1758" s="206"/>
      <c r="K1758" s="280"/>
      <c r="L1758" s="282" t="e">
        <f>VLOOKUP(A1754,'Payroll master 总表'!B:AY,18,FALSE)</f>
        <v>#REF!</v>
      </c>
      <c r="M1758" s="206"/>
      <c r="N1758" s="208"/>
      <c r="O1758" s="283"/>
      <c r="P1758" s="273"/>
      <c r="Q1758" s="223"/>
      <c r="R1758" s="987" t="e">
        <f>U1755/26*L1758</f>
        <v>#REF!</v>
      </c>
      <c r="S1758" s="987"/>
      <c r="T1758" s="284" t="s">
        <v>82</v>
      </c>
      <c r="U1758" s="223"/>
      <c r="V1758" s="223"/>
      <c r="W1758" s="285"/>
      <c r="X1758" s="278" t="s">
        <v>186</v>
      </c>
      <c r="Y1758" s="218"/>
      <c r="Z1758" s="218"/>
      <c r="AA1758" s="218"/>
      <c r="AB1758" s="209"/>
      <c r="AC1758" s="26"/>
      <c r="AD1758" s="139" t="e">
        <f>VLOOKUP(A1754,'Payroll master 总表'!B:AY,37,FALSE)+'Payroll master 总表'!AM77</f>
        <v>#REF!</v>
      </c>
      <c r="AE1758" s="23" t="s">
        <v>82</v>
      </c>
      <c r="AF1758" s="103"/>
      <c r="AG1758" s="33"/>
    </row>
    <row r="1759" spans="1:64" ht="18" customHeight="1">
      <c r="B1759" s="27" t="s">
        <v>528</v>
      </c>
      <c r="C1759" s="28"/>
      <c r="D1759" s="28"/>
      <c r="E1759" s="28"/>
      <c r="F1759" s="28"/>
      <c r="G1759" s="206"/>
      <c r="H1759" s="206"/>
      <c r="I1759" s="206"/>
      <c r="J1759" s="206"/>
      <c r="K1759" s="280"/>
      <c r="L1759" s="282" t="e">
        <f>VLOOKUP(A1754,'Payroll master 总表'!B:AY,21,FALSE)</f>
        <v>#REF!</v>
      </c>
      <c r="M1759" s="206"/>
      <c r="N1759" s="208"/>
      <c r="O1759" s="283"/>
      <c r="P1759" s="273"/>
      <c r="Q1759" s="223"/>
      <c r="R1759" s="987" t="e">
        <f>VLOOKUP(A1754,'Payroll master 总表'!B:AY,29,FALSE)</f>
        <v>#REF!</v>
      </c>
      <c r="S1759" s="987"/>
      <c r="T1759" s="284" t="s">
        <v>82</v>
      </c>
      <c r="U1759" s="223"/>
      <c r="V1759" s="223"/>
      <c r="W1759" s="285"/>
      <c r="X1759" s="278" t="s">
        <v>455</v>
      </c>
      <c r="Y1759" s="218"/>
      <c r="Z1759" s="218"/>
      <c r="AA1759" s="218"/>
      <c r="AB1759" s="209"/>
      <c r="AC1759" s="26"/>
      <c r="AD1759" s="139" t="e">
        <f>VLOOKUP(A1754,'Payroll master 总表'!B:AY,32,FALSE)</f>
        <v>#REF!</v>
      </c>
      <c r="AE1759" s="23" t="s">
        <v>82</v>
      </c>
      <c r="AF1759" s="103"/>
      <c r="AG1759" s="33"/>
    </row>
    <row r="1760" spans="1:64" ht="18" customHeight="1">
      <c r="B1760" s="58" t="s">
        <v>534</v>
      </c>
      <c r="C1760" s="28"/>
      <c r="D1760" s="28"/>
      <c r="E1760" s="28"/>
      <c r="F1760" s="28"/>
      <c r="G1760" s="206"/>
      <c r="H1760" s="206"/>
      <c r="I1760" s="206"/>
      <c r="J1760" s="206"/>
      <c r="K1760" s="280"/>
      <c r="L1760" s="282" t="e">
        <f>VLOOKUP(A1754,'Payroll master 总表'!B:AY,20,FALSE)</f>
        <v>#REF!</v>
      </c>
      <c r="M1760" s="206"/>
      <c r="N1760" s="208"/>
      <c r="O1760" s="283"/>
      <c r="P1760" s="273"/>
      <c r="Q1760" s="223"/>
      <c r="R1760" s="987" t="e">
        <f>VLOOKUP(A1754,'Payroll master 总表'!B:AY,27,FALSE)</f>
        <v>#REF!</v>
      </c>
      <c r="S1760" s="987"/>
      <c r="T1760" s="284" t="s">
        <v>82</v>
      </c>
      <c r="U1760" s="223"/>
      <c r="V1760" s="223"/>
      <c r="W1760" s="285"/>
      <c r="X1760" s="278" t="s">
        <v>189</v>
      </c>
      <c r="Y1760" s="218"/>
      <c r="Z1760" s="218"/>
      <c r="AA1760" s="218"/>
      <c r="AB1760" s="209"/>
      <c r="AC1760" s="26"/>
      <c r="AD1760" s="139" t="e">
        <f>VLOOKUP(A1754,'Payroll master 总表'!B:AY,31,FALSE)</f>
        <v>#REF!</v>
      </c>
      <c r="AE1760" s="23" t="s">
        <v>82</v>
      </c>
      <c r="AF1760" s="103"/>
      <c r="AG1760" s="33"/>
    </row>
    <row r="1761" spans="2:64" ht="18" customHeight="1">
      <c r="B1761" s="58" t="s">
        <v>195</v>
      </c>
      <c r="C1761" s="28"/>
      <c r="D1761" s="28"/>
      <c r="E1761" s="28"/>
      <c r="F1761" s="28"/>
      <c r="G1761" s="206"/>
      <c r="H1761" s="206"/>
      <c r="I1761" s="206"/>
      <c r="J1761" s="206"/>
      <c r="K1761" s="280"/>
      <c r="L1761" s="282" t="e">
        <f>VLOOKUP(A1754,'Payroll master 总表'!B:AY,17,FALSE)</f>
        <v>#REF!</v>
      </c>
      <c r="M1761" s="206"/>
      <c r="N1761" s="208"/>
      <c r="O1761" s="283"/>
      <c r="P1761" s="273"/>
      <c r="Q1761" s="223"/>
      <c r="R1761" s="987" t="e">
        <f>U1755/26*L1761</f>
        <v>#REF!</v>
      </c>
      <c r="S1761" s="987"/>
      <c r="T1761" s="284" t="s">
        <v>82</v>
      </c>
      <c r="U1761" s="223"/>
      <c r="V1761" s="223"/>
      <c r="W1761" s="285"/>
      <c r="X1761" s="278" t="s">
        <v>188</v>
      </c>
      <c r="Y1761" s="218"/>
      <c r="Z1761" s="218"/>
      <c r="AA1761" s="218"/>
      <c r="AB1761" s="209"/>
      <c r="AC1761" s="26"/>
      <c r="AD1761" s="139" t="e">
        <f>VLOOKUP(A1754,'Payroll master 总表'!B:AY,36,FALSE)</f>
        <v>#REF!</v>
      </c>
      <c r="AE1761" s="23" t="s">
        <v>82</v>
      </c>
      <c r="AF1761" s="103"/>
      <c r="AG1761" s="33"/>
    </row>
    <row r="1762" spans="2:64" ht="18" customHeight="1">
      <c r="B1762" s="27" t="s">
        <v>179</v>
      </c>
      <c r="C1762" s="28"/>
      <c r="D1762" s="28"/>
      <c r="E1762" s="28"/>
      <c r="F1762" s="28"/>
      <c r="G1762" s="218"/>
      <c r="H1762" s="218"/>
      <c r="I1762" s="218"/>
      <c r="J1762" s="206"/>
      <c r="K1762" s="280"/>
      <c r="L1762" s="286"/>
      <c r="M1762" s="206"/>
      <c r="N1762" s="208"/>
      <c r="O1762" s="283"/>
      <c r="P1762" s="273"/>
      <c r="Q1762" s="223"/>
      <c r="R1762" s="987" t="e">
        <f>SUM(R1758:S1761)</f>
        <v>#REF!</v>
      </c>
      <c r="S1762" s="987"/>
      <c r="T1762" s="284" t="s">
        <v>82</v>
      </c>
      <c r="U1762" s="223"/>
      <c r="V1762" s="223"/>
      <c r="W1762" s="285"/>
      <c r="X1762" s="278" t="s">
        <v>190</v>
      </c>
      <c r="Y1762" s="218"/>
      <c r="Z1762" s="218"/>
      <c r="AA1762" s="218"/>
      <c r="AB1762" s="209"/>
      <c r="AC1762" s="988" t="e">
        <f>R1762+R1764+R1765+R1766+AD1754+AD1755+AD1756+AD1757+AD1758+AD1759+AD1760+AD1761</f>
        <v>#REF!</v>
      </c>
      <c r="AD1762" s="989"/>
      <c r="AF1762" s="103"/>
      <c r="AG1762" s="33"/>
    </row>
    <row r="1763" spans="2:64" ht="18" customHeight="1">
      <c r="B1763" s="58" t="s">
        <v>197</v>
      </c>
      <c r="C1763" s="28"/>
      <c r="D1763" s="28"/>
      <c r="E1763" s="28"/>
      <c r="F1763" s="28"/>
      <c r="G1763" s="206"/>
      <c r="H1763" s="206"/>
      <c r="I1763" s="206"/>
      <c r="J1763" s="206"/>
      <c r="K1763" s="280"/>
      <c r="L1763" s="287" t="s">
        <v>77</v>
      </c>
      <c r="M1763" s="288"/>
      <c r="N1763" s="211"/>
      <c r="O1763" s="278" t="s">
        <v>199</v>
      </c>
      <c r="P1763" s="210"/>
      <c r="Q1763" s="210"/>
      <c r="R1763" s="210"/>
      <c r="S1763" s="210"/>
      <c r="T1763" s="210"/>
      <c r="U1763" s="210"/>
      <c r="V1763" s="210"/>
      <c r="W1763" s="289"/>
      <c r="X1763" s="278" t="s">
        <v>433</v>
      </c>
      <c r="Y1763" s="218"/>
      <c r="Z1763" s="230"/>
      <c r="AA1763" s="290"/>
      <c r="AB1763" s="228"/>
      <c r="AC1763" s="135" t="e">
        <f>VLOOKUP(A1754,'Payroll master 总表'!B:AY,45,FALSE)</f>
        <v>#REF!</v>
      </c>
      <c r="AE1763" s="61"/>
      <c r="AF1763" s="245"/>
      <c r="AG1763" s="33"/>
    </row>
    <row r="1764" spans="2:64" ht="18" customHeight="1">
      <c r="B1764" s="58" t="s">
        <v>180</v>
      </c>
      <c r="C1764" s="28"/>
      <c r="D1764" s="28"/>
      <c r="E1764" s="28"/>
      <c r="F1764" s="28"/>
      <c r="G1764" s="206"/>
      <c r="H1764" s="206"/>
      <c r="I1764" s="206"/>
      <c r="J1764" s="206"/>
      <c r="K1764" s="280"/>
      <c r="L1764" s="282" t="e">
        <f>VLOOKUP(A1754,'Payroll master 总表'!B:AY,19,FALSE)</f>
        <v>#REF!</v>
      </c>
      <c r="M1764" s="206"/>
      <c r="N1764" s="208"/>
      <c r="O1764" s="283"/>
      <c r="P1764" s="273"/>
      <c r="Q1764" s="224"/>
      <c r="R1764" s="990" t="e">
        <f>VLOOKUP(A1754,'Payroll master 总表'!B:AY,26,FALSE)</f>
        <v>#REF!</v>
      </c>
      <c r="S1764" s="990"/>
      <c r="T1764" s="224" t="s">
        <v>82</v>
      </c>
      <c r="U1764" s="224"/>
      <c r="V1764" s="224"/>
      <c r="W1764" s="228"/>
      <c r="X1764" s="278" t="s">
        <v>861</v>
      </c>
      <c r="Y1764" s="218"/>
      <c r="Z1764" s="230"/>
      <c r="AB1764" s="224"/>
      <c r="AD1764" s="57"/>
      <c r="AE1764" s="999" t="e">
        <f>VLOOKUP(A1754,'Payroll master 总表'!B:AY,42,FALSE)</f>
        <v>#REF!</v>
      </c>
      <c r="AF1764" s="1000"/>
      <c r="AG1764" s="33"/>
    </row>
    <row r="1765" spans="2:64" ht="18" customHeight="1">
      <c r="B1765" s="58" t="s">
        <v>181</v>
      </c>
      <c r="C1765" s="28"/>
      <c r="D1765" s="28"/>
      <c r="E1765" s="28"/>
      <c r="F1765" s="28"/>
      <c r="G1765" s="206"/>
      <c r="H1765" s="206"/>
      <c r="I1765" s="206"/>
      <c r="J1765" s="206"/>
      <c r="K1765" s="280"/>
      <c r="L1765" s="282" t="e">
        <f>VLOOKUP(A1754,'Payroll master 总表'!B:AY,22,FALSE)</f>
        <v>#REF!</v>
      </c>
      <c r="M1765" s="206"/>
      <c r="N1765" s="208"/>
      <c r="O1765" s="283"/>
      <c r="P1765" s="273"/>
      <c r="Q1765" s="224"/>
      <c r="R1765" s="990" t="e">
        <f>VLOOKUP(A1754,'Payroll master 总表'!B:AY,28,FALSE)</f>
        <v>#REF!</v>
      </c>
      <c r="S1765" s="990"/>
      <c r="T1765" s="224" t="s">
        <v>82</v>
      </c>
      <c r="U1765" s="224"/>
      <c r="V1765" s="224"/>
      <c r="W1765" s="228"/>
      <c r="X1765" s="291" t="s">
        <v>244</v>
      </c>
      <c r="Y1765" s="218"/>
      <c r="Z1765" s="218"/>
      <c r="AA1765" s="230"/>
      <c r="AB1765" s="229"/>
      <c r="AC1765" s="76"/>
      <c r="AD1765" s="57" t="e">
        <f>VLOOKUP(A1754,'Payroll master 总表'!B:AY,44,FALSE)</f>
        <v>#REF!</v>
      </c>
      <c r="AE1765" s="541"/>
      <c r="AF1765" s="542"/>
      <c r="AG1765" s="33"/>
    </row>
    <row r="1766" spans="2:64" ht="18" customHeight="1">
      <c r="B1766" s="59" t="s">
        <v>182</v>
      </c>
      <c r="C1766" s="56"/>
      <c r="D1766" s="56"/>
      <c r="E1766" s="56"/>
      <c r="F1766" s="56"/>
      <c r="G1766" s="219"/>
      <c r="H1766" s="219"/>
      <c r="I1766" s="219"/>
      <c r="J1766" s="219"/>
      <c r="K1766" s="292"/>
      <c r="L1766" s="293" t="e">
        <f>VLOOKUP(A1754,'Payroll master 总表'!B:AY,23,FALSE)</f>
        <v>#REF!</v>
      </c>
      <c r="M1766" s="219"/>
      <c r="N1766" s="212"/>
      <c r="O1766" s="294"/>
      <c r="P1766" s="295"/>
      <c r="Q1766" s="225"/>
      <c r="R1766" s="981" t="e">
        <f>VLOOKUP(A1754,'Payroll master 总表'!B:AY,30,FALSE)</f>
        <v>#REF!</v>
      </c>
      <c r="S1766" s="981"/>
      <c r="T1766" s="225" t="s">
        <v>82</v>
      </c>
      <c r="U1766" s="225"/>
      <c r="V1766" s="225"/>
      <c r="W1766" s="225"/>
      <c r="X1766" s="278" t="s">
        <v>194</v>
      </c>
      <c r="Y1766" s="218"/>
      <c r="Z1766" s="218"/>
      <c r="AA1766" s="218"/>
      <c r="AB1766" s="230"/>
      <c r="AC1766" s="26"/>
      <c r="AD1766" s="57" t="e">
        <f>AE1764+AD1765</f>
        <v>#REF!</v>
      </c>
      <c r="AE1766" s="49"/>
      <c r="AF1766" s="73"/>
      <c r="AG1766" s="33"/>
    </row>
    <row r="1767" spans="2:64" ht="18" customHeight="1">
      <c r="B1767" s="29"/>
      <c r="C1767" s="30"/>
      <c r="D1767" s="31"/>
      <c r="E1767" s="30"/>
      <c r="F1767" s="32"/>
      <c r="G1767" s="220"/>
      <c r="H1767" s="220"/>
      <c r="I1767" s="220"/>
      <c r="J1767" s="220"/>
      <c r="S1767" s="220"/>
      <c r="T1767" s="220"/>
      <c r="U1767" s="220"/>
      <c r="X1767" s="297" t="s">
        <v>191</v>
      </c>
      <c r="Y1767" s="218"/>
      <c r="Z1767" s="218"/>
      <c r="AA1767" s="218"/>
      <c r="AB1767" s="230"/>
      <c r="AC1767" s="982" t="e">
        <f>ROUND((AC1762-AD1766-AC1763),2)</f>
        <v>#REF!</v>
      </c>
      <c r="AD1767" s="983"/>
      <c r="AE1767" s="49"/>
      <c r="AF1767" s="73"/>
      <c r="AG1767" s="33"/>
    </row>
    <row r="1768" spans="2:64" ht="18" customHeight="1">
      <c r="B1768" s="35" t="s">
        <v>78</v>
      </c>
      <c r="C1768" s="36"/>
      <c r="D1768" s="36"/>
      <c r="E1768" s="36"/>
      <c r="F1768" s="36"/>
      <c r="G1768" s="221"/>
      <c r="H1768" s="221"/>
      <c r="I1768" s="220"/>
      <c r="J1768" s="220"/>
      <c r="S1768" s="220"/>
      <c r="T1768" s="220"/>
      <c r="U1768" s="220"/>
      <c r="X1768" s="298" t="s">
        <v>432</v>
      </c>
      <c r="Y1768" s="299"/>
      <c r="Z1768" s="280"/>
      <c r="AA1768" s="206"/>
      <c r="AB1768" s="231"/>
      <c r="AC1768" s="63" t="e">
        <f>INT(AC1767)</f>
        <v>#REF!</v>
      </c>
      <c r="AE1768" s="62"/>
      <c r="AF1768" s="80"/>
      <c r="AG1768" s="33"/>
    </row>
    <row r="1769" spans="2:64" ht="18" customHeight="1">
      <c r="B1769" s="37"/>
      <c r="C1769" s="38"/>
      <c r="D1769" s="39"/>
      <c r="E1769" s="38"/>
      <c r="F1769" s="38"/>
      <c r="G1769" s="202"/>
      <c r="H1769" s="202"/>
      <c r="I1769" s="220"/>
      <c r="J1769" s="220"/>
      <c r="S1769" s="220"/>
      <c r="T1769" s="220"/>
      <c r="U1769" s="220"/>
      <c r="X1769" s="300" t="s">
        <v>192</v>
      </c>
      <c r="Y1769" s="301"/>
      <c r="Z1769" s="302"/>
      <c r="AA1769" s="219"/>
      <c r="AB1769" s="232"/>
      <c r="AC1769" s="77" t="e">
        <f>ROUND((MOD(AC1767,1)*4000),-2)</f>
        <v>#REF!</v>
      </c>
      <c r="AD1769" s="45"/>
      <c r="AE1769" s="45"/>
      <c r="AF1769" s="81"/>
      <c r="AG1769" s="33"/>
    </row>
    <row r="1770" spans="2:64" ht="18" customHeight="1">
      <c r="B1770" s="29"/>
      <c r="C1770" s="30"/>
      <c r="D1770" s="31"/>
      <c r="E1770" s="30"/>
      <c r="F1770" s="30"/>
      <c r="G1770" s="220"/>
      <c r="H1770" s="220"/>
      <c r="I1770" s="220"/>
      <c r="J1770" s="220"/>
      <c r="S1770" s="220"/>
      <c r="T1770" s="220"/>
      <c r="U1770" s="220"/>
      <c r="Y1770" s="221"/>
      <c r="Z1770" s="303"/>
      <c r="AB1770" s="233"/>
      <c r="AD1770" s="82"/>
      <c r="AE1770" s="82"/>
      <c r="AF1770" s="84"/>
      <c r="AG1770" s="33"/>
    </row>
    <row r="1771" spans="2:64" ht="18" customHeight="1">
      <c r="B1771" s="40" t="s">
        <v>79</v>
      </c>
      <c r="C1771" s="41"/>
      <c r="D1771" s="41"/>
      <c r="E1771" s="41"/>
      <c r="AF1771" s="101"/>
      <c r="AG1771" s="33"/>
    </row>
    <row r="1772" spans="2:64" s="10" customFormat="1" ht="18" customHeight="1">
      <c r="B1772" s="237">
        <v>1</v>
      </c>
      <c r="C1772" s="236">
        <v>2</v>
      </c>
      <c r="D1772" s="236">
        <v>3</v>
      </c>
      <c r="E1772" s="236">
        <v>4</v>
      </c>
      <c r="F1772" s="670">
        <v>5</v>
      </c>
      <c r="G1772" s="669">
        <v>6</v>
      </c>
      <c r="H1772" s="237">
        <v>7</v>
      </c>
      <c r="I1772" s="237">
        <v>8</v>
      </c>
      <c r="J1772" s="670">
        <v>9</v>
      </c>
      <c r="K1772" s="236">
        <v>10</v>
      </c>
      <c r="L1772" s="236">
        <v>11</v>
      </c>
      <c r="M1772" s="670">
        <v>12</v>
      </c>
      <c r="N1772" s="669">
        <v>13</v>
      </c>
      <c r="O1772" s="236">
        <v>14</v>
      </c>
      <c r="P1772" s="237">
        <v>15</v>
      </c>
      <c r="Q1772" s="236">
        <v>16</v>
      </c>
      <c r="R1772" s="236">
        <v>17</v>
      </c>
      <c r="S1772" s="236">
        <v>18</v>
      </c>
      <c r="T1772" s="670">
        <v>19</v>
      </c>
      <c r="U1772" s="669">
        <v>20</v>
      </c>
      <c r="V1772" s="236">
        <v>21</v>
      </c>
      <c r="W1772" s="237">
        <v>22</v>
      </c>
      <c r="X1772" s="236">
        <v>23</v>
      </c>
      <c r="Y1772" s="237">
        <v>24</v>
      </c>
      <c r="Z1772" s="236">
        <v>25</v>
      </c>
      <c r="AA1772" s="670">
        <v>26</v>
      </c>
      <c r="AB1772" s="697">
        <v>27</v>
      </c>
      <c r="AC1772" s="670">
        <v>28</v>
      </c>
      <c r="AD1772" s="237">
        <v>29</v>
      </c>
      <c r="AE1772" s="236">
        <v>30</v>
      </c>
      <c r="AF1772" s="236">
        <v>31</v>
      </c>
      <c r="AG1772" s="11"/>
      <c r="AH1772" s="11"/>
      <c r="AI1772" s="11"/>
      <c r="AJ1772" s="11"/>
      <c r="AK1772" s="11"/>
      <c r="AL1772" s="11"/>
      <c r="AM1772" s="11"/>
      <c r="AN1772" s="11"/>
      <c r="AO1772" s="11"/>
      <c r="AP1772" s="11"/>
      <c r="AQ1772" s="11"/>
      <c r="AR1772" s="11"/>
      <c r="AS1772" s="11"/>
      <c r="AT1772" s="11"/>
      <c r="AU1772" s="11"/>
      <c r="AV1772" s="11"/>
      <c r="AW1772" s="11"/>
      <c r="AX1772" s="11"/>
      <c r="AY1772" s="11"/>
      <c r="AZ1772" s="11"/>
      <c r="BA1772" s="11"/>
      <c r="BB1772" s="11"/>
      <c r="BC1772" s="11"/>
      <c r="BD1772" s="11"/>
      <c r="BE1772" s="11"/>
      <c r="BF1772" s="11"/>
      <c r="BG1772" s="11"/>
      <c r="BH1772" s="11"/>
      <c r="BI1772" s="11"/>
      <c r="BJ1772" s="11"/>
      <c r="BK1772" s="11"/>
      <c r="BL1772" s="11"/>
    </row>
    <row r="1773" spans="2:64" ht="18" customHeight="1">
      <c r="B1773" s="48" t="e">
        <f>VLOOKUP(A1754,#REF!,276,FALSE)</f>
        <v>#REF!</v>
      </c>
      <c r="C1773" s="48" t="e">
        <f>VLOOKUP(A1754,#REF!,278,FALSE)</f>
        <v>#REF!</v>
      </c>
      <c r="D1773" s="48" t="e">
        <f>VLOOKUP(A1754,#REF!,280,FALSE)</f>
        <v>#REF!</v>
      </c>
      <c r="E1773" s="48" t="e">
        <f>VLOOKUP(A1754,#REF!,282,FALSE)</f>
        <v>#REF!</v>
      </c>
      <c r="F1773" s="48" t="e">
        <f>VLOOKUP(A1754,#REF!,284,FALSE)</f>
        <v>#REF!</v>
      </c>
      <c r="G1773" s="48" t="e">
        <f>VLOOKUP(A1754,#REF!,286,FALSE)</f>
        <v>#REF!</v>
      </c>
      <c r="H1773" s="48" t="e">
        <f>VLOOKUP(A1754,#REF!,288,FALSE)</f>
        <v>#REF!</v>
      </c>
      <c r="I1773" s="48" t="e">
        <f>VLOOKUP(A1754,#REF!,290,FALSE)</f>
        <v>#REF!</v>
      </c>
      <c r="J1773" s="48" t="e">
        <f>VLOOKUP(A1754,#REF!,292,FALSE)</f>
        <v>#REF!</v>
      </c>
      <c r="K1773" s="48" t="e">
        <f>VLOOKUP(A1754,#REF!,294,FALSE)</f>
        <v>#REF!</v>
      </c>
      <c r="L1773" s="48" t="e">
        <f>VLOOKUP(A1754,#REF!,296,FALSE)</f>
        <v>#REF!</v>
      </c>
      <c r="M1773" s="48" t="e">
        <f>VLOOKUP(A1754,#REF!,298,FALSE)</f>
        <v>#REF!</v>
      </c>
      <c r="N1773" s="48" t="e">
        <f>VLOOKUP(A1754,#REF!,300,FALSE)</f>
        <v>#REF!</v>
      </c>
      <c r="O1773" s="48" t="e">
        <f>VLOOKUP(A1754,#REF!,302,FALSE)</f>
        <v>#REF!</v>
      </c>
      <c r="P1773" s="48" t="e">
        <f>VLOOKUP(A1754,#REF!,304,FALSE)</f>
        <v>#REF!</v>
      </c>
      <c r="Q1773" s="48" t="e">
        <f>VLOOKUP(A1754,#REF!,306,FALSE)</f>
        <v>#REF!</v>
      </c>
      <c r="R1773" s="48" t="e">
        <f>VLOOKUP(A1754,#REF!,308,FALSE)</f>
        <v>#REF!</v>
      </c>
      <c r="S1773" s="48" t="e">
        <f>VLOOKUP(A1754,#REF!,310,FALSE)</f>
        <v>#REF!</v>
      </c>
      <c r="T1773" s="48" t="e">
        <f>VLOOKUP(A1754,#REF!,312,FALSE)</f>
        <v>#REF!</v>
      </c>
      <c r="U1773" s="48" t="e">
        <f>VLOOKUP(A1754,#REF!,314,FALSE)</f>
        <v>#REF!</v>
      </c>
      <c r="V1773" s="48" t="e">
        <f>VLOOKUP(A1754,#REF!,316,FALSE)</f>
        <v>#REF!</v>
      </c>
      <c r="W1773" s="48" t="e">
        <f>VLOOKUP(A1754,#REF!,318,FALSE)</f>
        <v>#REF!</v>
      </c>
      <c r="X1773" s="48" t="e">
        <f>VLOOKUP(A1754,#REF!,320,FALSE)</f>
        <v>#REF!</v>
      </c>
      <c r="Y1773" s="48" t="e">
        <f>VLOOKUP(A1754,#REF!,322,FALSE)</f>
        <v>#REF!</v>
      </c>
      <c r="Z1773" s="48" t="e">
        <f>VLOOKUP(A1754,#REF!,324,FALSE)</f>
        <v>#REF!</v>
      </c>
      <c r="AA1773" s="48" t="e">
        <f>VLOOKUP(A1754,#REF!,326,FALSE)</f>
        <v>#REF!</v>
      </c>
      <c r="AB1773" s="48" t="e">
        <f>VLOOKUP(A1754,#REF!,328,FALSE)</f>
        <v>#REF!</v>
      </c>
      <c r="AC1773" s="48" t="e">
        <f>VLOOKUP(A1754,#REF!,330,FALSE)</f>
        <v>#REF!</v>
      </c>
      <c r="AD1773" s="48" t="e">
        <f>VLOOKUP(A1754,#REF!,332,FALSE)</f>
        <v>#REF!</v>
      </c>
      <c r="AE1773" s="48" t="e">
        <f>VLOOKUP(A1754,#REF!,334,FALSE)</f>
        <v>#REF!</v>
      </c>
      <c r="AF1773" s="48" t="e">
        <f>VLOOKUP(A1754,#REF!,336,FALSE)</f>
        <v>#REF!</v>
      </c>
      <c r="AG1773" s="33"/>
    </row>
    <row r="1774" spans="2:64" ht="18" customHeight="1">
      <c r="B1774" s="48" t="e">
        <f>VLOOKUP(A1754,#REF!,53,FALSE)</f>
        <v>#REF!</v>
      </c>
      <c r="C1774" s="48" t="e">
        <f>VLOOKUP(A1754,#REF!,54,FALSE)</f>
        <v>#REF!</v>
      </c>
      <c r="D1774" s="48" t="e">
        <f>VLOOKUP(A1754,#REF!,55,FALSE)</f>
        <v>#REF!</v>
      </c>
      <c r="E1774" s="48" t="e">
        <f>VLOOKUP(A1754,#REF!,56,FALSE)</f>
        <v>#REF!</v>
      </c>
      <c r="F1774" s="48" t="e">
        <f>VLOOKUP(A1754,#REF!,57,FALSE)</f>
        <v>#REF!</v>
      </c>
      <c r="G1774" s="48" t="e">
        <f>VLOOKUP(A1754,#REF!,58,FALSE)</f>
        <v>#REF!</v>
      </c>
      <c r="H1774" s="48" t="e">
        <f>VLOOKUP(A1754,#REF!,59,FALSE)</f>
        <v>#REF!</v>
      </c>
      <c r="I1774" s="48" t="e">
        <f>VLOOKUP(A1754,#REF!,60,FALSE)</f>
        <v>#REF!</v>
      </c>
      <c r="J1774" s="48" t="e">
        <f>VLOOKUP(A1754,#REF!,61,FALSE)</f>
        <v>#REF!</v>
      </c>
      <c r="K1774" s="48" t="e">
        <f>VLOOKUP(A1754,#REF!,62,FALSE)</f>
        <v>#REF!</v>
      </c>
      <c r="L1774" s="48" t="e">
        <f>VLOOKUP(A1754,#REF!,63,FALSE)</f>
        <v>#REF!</v>
      </c>
      <c r="M1774" s="48" t="e">
        <f>VLOOKUP(A1754,#REF!,64,FALSE)</f>
        <v>#REF!</v>
      </c>
      <c r="N1774" s="48" t="e">
        <f>VLOOKUP(A1754,#REF!,65,FALSE)</f>
        <v>#REF!</v>
      </c>
      <c r="O1774" s="48" t="e">
        <f>VLOOKUP(A1754,#REF!,66,FALSE)</f>
        <v>#REF!</v>
      </c>
      <c r="P1774" s="48" t="e">
        <f>VLOOKUP(A1754,#REF!,67,FALSE)</f>
        <v>#REF!</v>
      </c>
      <c r="Q1774" s="48" t="e">
        <f>VLOOKUP(A1754,#REF!,68,FALSE)</f>
        <v>#REF!</v>
      </c>
      <c r="R1774" s="48" t="e">
        <f>VLOOKUP(A1754,#REF!,69,FALSE)</f>
        <v>#REF!</v>
      </c>
      <c r="S1774" s="48" t="e">
        <f>VLOOKUP(A1754,#REF!,70,FALSE)</f>
        <v>#REF!</v>
      </c>
      <c r="T1774" s="48" t="e">
        <f>VLOOKUP(A1754,#REF!,71,FALSE)</f>
        <v>#REF!</v>
      </c>
      <c r="U1774" s="48" t="e">
        <f>VLOOKUP(A1754,#REF!,72,FALSE)</f>
        <v>#REF!</v>
      </c>
      <c r="V1774" s="48" t="e">
        <f>VLOOKUP(A1754,#REF!,73,FALSE)</f>
        <v>#REF!</v>
      </c>
      <c r="W1774" s="48" t="e">
        <f>VLOOKUP(A1754,#REF!,74,FALSE)</f>
        <v>#REF!</v>
      </c>
      <c r="X1774" s="48" t="e">
        <f>VLOOKUP(A1754,#REF!,75,FALSE)</f>
        <v>#REF!</v>
      </c>
      <c r="Y1774" s="48" t="e">
        <f>VLOOKUP(A1754,#REF!,76,FALSE)</f>
        <v>#REF!</v>
      </c>
      <c r="Z1774" s="48" t="e">
        <f>VLOOKUP(A1754,#REF!,77,FALSE)</f>
        <v>#REF!</v>
      </c>
      <c r="AA1774" s="48" t="e">
        <f>VLOOKUP(A1754,#REF!,78,FALSE)</f>
        <v>#REF!</v>
      </c>
      <c r="AB1774" s="48" t="e">
        <f>VLOOKUP(A1754,#REF!,79,FALSE)</f>
        <v>#REF!</v>
      </c>
      <c r="AC1774" s="48" t="e">
        <f>VLOOKUP(A1754,#REF!,80,FALSE)</f>
        <v>#REF!</v>
      </c>
      <c r="AD1774" s="48" t="e">
        <f>VLOOKUP(A1754,#REF!,81,FALSE)</f>
        <v>#REF!</v>
      </c>
      <c r="AE1774" s="48" t="e">
        <f>VLOOKUP(A1754,#REF!,82,FALSE)</f>
        <v>#REF!</v>
      </c>
      <c r="AF1774" s="48" t="e">
        <f>VLOOKUP(A1754,#REF!,83,FALSE)</f>
        <v>#REF!</v>
      </c>
      <c r="AG1774" s="33"/>
    </row>
    <row r="1775" spans="2:64" ht="18" customHeight="1">
      <c r="B1775" s="48" t="e">
        <f>VLOOKUP(A1754,#REF!,277,FALSE)</f>
        <v>#REF!</v>
      </c>
      <c r="C1775" s="48" t="e">
        <f>VLOOKUP(A1754,#REF!,279,FALSE)</f>
        <v>#REF!</v>
      </c>
      <c r="D1775" s="48" t="e">
        <f>VLOOKUP(A1754,#REF!,281,FALSE)</f>
        <v>#REF!</v>
      </c>
      <c r="E1775" s="48" t="e">
        <f>VLOOKUP(A1754,#REF!,283,FALSE)</f>
        <v>#REF!</v>
      </c>
      <c r="F1775" s="48" t="e">
        <f>VLOOKUP(A1754,#REF!,285,FALSE)</f>
        <v>#REF!</v>
      </c>
      <c r="G1775" s="48" t="e">
        <f>VLOOKUP(A1754,#REF!,287,FALSE)</f>
        <v>#REF!</v>
      </c>
      <c r="H1775" s="48" t="e">
        <f>VLOOKUP(A1754,#REF!,289,FALSE)</f>
        <v>#REF!</v>
      </c>
      <c r="I1775" s="48" t="e">
        <f>VLOOKUP(A1754,#REF!,291,FALSE)</f>
        <v>#REF!</v>
      </c>
      <c r="J1775" s="48" t="e">
        <f>VLOOKUP(A1754,#REF!,293,FALSE)</f>
        <v>#REF!</v>
      </c>
      <c r="K1775" s="48" t="e">
        <f>VLOOKUP(A1754,#REF!,295,FALSE)</f>
        <v>#REF!</v>
      </c>
      <c r="L1775" s="48" t="e">
        <f>VLOOKUP(A1754,#REF!,297,FALSE)</f>
        <v>#REF!</v>
      </c>
      <c r="M1775" s="48" t="e">
        <f>VLOOKUP(A1754,#REF!,299,FALSE)</f>
        <v>#REF!</v>
      </c>
      <c r="N1775" s="48" t="e">
        <f>VLOOKUP(A1754,#REF!,301,FALSE)</f>
        <v>#REF!</v>
      </c>
      <c r="O1775" s="48" t="e">
        <f>VLOOKUP(A1754,#REF!,303,FALSE)</f>
        <v>#REF!</v>
      </c>
      <c r="P1775" s="48" t="e">
        <f>VLOOKUP(A1754,#REF!,305,FALSE)</f>
        <v>#REF!</v>
      </c>
      <c r="Q1775" s="48" t="e">
        <f>VLOOKUP(A1754,#REF!,307,FALSE)</f>
        <v>#REF!</v>
      </c>
      <c r="R1775" s="48" t="e">
        <f>VLOOKUP(A1754,#REF!,309,FALSE)</f>
        <v>#REF!</v>
      </c>
      <c r="S1775" s="48" t="e">
        <f>VLOOKUP(A1754,#REF!,311,FALSE)</f>
        <v>#REF!</v>
      </c>
      <c r="T1775" s="48" t="e">
        <f>VLOOKUP(A1754,#REF!,313,FALSE)</f>
        <v>#REF!</v>
      </c>
      <c r="U1775" s="48" t="e">
        <f>VLOOKUP(A1754,#REF!,315,FALSE)</f>
        <v>#REF!</v>
      </c>
      <c r="V1775" s="48" t="e">
        <f>VLOOKUP(A1754,#REF!,317,FALSE)</f>
        <v>#REF!</v>
      </c>
      <c r="W1775" s="48" t="e">
        <f>VLOOKUP(A1754,#REF!,319,FALSE)</f>
        <v>#REF!</v>
      </c>
      <c r="X1775" s="48" t="e">
        <f>VLOOKUP(A1754,#REF!,321,FALSE)</f>
        <v>#REF!</v>
      </c>
      <c r="Y1775" s="48" t="e">
        <f>VLOOKUP(A1754,#REF!,323,FALSE)</f>
        <v>#REF!</v>
      </c>
      <c r="Z1775" s="48" t="e">
        <f>VLOOKUP(A1754,#REF!,325,FALSE)</f>
        <v>#REF!</v>
      </c>
      <c r="AA1775" s="48" t="e">
        <f>VLOOKUP(A1754,#REF!,327,FALSE)</f>
        <v>#REF!</v>
      </c>
      <c r="AB1775" s="48" t="e">
        <f>VLOOKUP(A1754,#REF!,329,FALSE)</f>
        <v>#REF!</v>
      </c>
      <c r="AC1775" s="48" t="e">
        <f>VLOOKUP(A1754,#REF!,331,FALSE)</f>
        <v>#REF!</v>
      </c>
      <c r="AD1775" s="48" t="e">
        <f>VLOOKUP(A1754,#REF!,333,FALSE)</f>
        <v>#REF!</v>
      </c>
      <c r="AE1775" s="48" t="e">
        <f>VLOOKUP(A1754,#REF!,335,FALSE)</f>
        <v>#REF!</v>
      </c>
      <c r="AF1775" s="48" t="e">
        <f>VLOOKUP(A1754,#REF!,337,FALSE)</f>
        <v>#REF!</v>
      </c>
      <c r="AG1775" s="33"/>
    </row>
    <row r="1776" spans="2:64" s="140" customFormat="1" ht="18" customHeight="1">
      <c r="B1776" s="239"/>
      <c r="C1776" s="239"/>
      <c r="D1776" s="239"/>
      <c r="E1776" s="239"/>
      <c r="F1776" s="239"/>
      <c r="G1776" s="240"/>
      <c r="H1776" s="240"/>
      <c r="I1776" s="240"/>
      <c r="J1776" s="240"/>
      <c r="K1776" s="240"/>
      <c r="L1776" s="240"/>
      <c r="M1776" s="240"/>
      <c r="N1776" s="240"/>
      <c r="O1776" s="240"/>
      <c r="P1776" s="240"/>
      <c r="Q1776" s="240"/>
      <c r="R1776" s="240"/>
      <c r="S1776" s="240"/>
      <c r="T1776" s="240"/>
      <c r="U1776" s="240"/>
      <c r="V1776" s="240"/>
      <c r="W1776" s="240"/>
      <c r="X1776" s="240"/>
      <c r="Y1776" s="240"/>
      <c r="Z1776" s="240"/>
      <c r="AA1776" s="240"/>
      <c r="AB1776" s="240"/>
      <c r="AC1776" s="239"/>
      <c r="AD1776" s="239"/>
      <c r="AE1776" s="239"/>
      <c r="AF1776" s="239"/>
      <c r="AG1776" s="33"/>
      <c r="AH1776" s="33"/>
      <c r="AI1776" s="33"/>
      <c r="AJ1776" s="33"/>
      <c r="AK1776" s="33"/>
      <c r="AL1776" s="33"/>
      <c r="AM1776" s="33"/>
      <c r="AN1776" s="33"/>
      <c r="AO1776" s="33"/>
      <c r="AP1776" s="33"/>
      <c r="AQ1776" s="33"/>
      <c r="AR1776" s="33"/>
      <c r="AS1776" s="33"/>
      <c r="AT1776" s="33"/>
      <c r="AU1776" s="33"/>
      <c r="AV1776" s="33"/>
      <c r="AW1776" s="33"/>
      <c r="AX1776" s="33"/>
      <c r="AY1776" s="33"/>
      <c r="AZ1776" s="33"/>
      <c r="BA1776" s="33"/>
      <c r="BB1776" s="33"/>
      <c r="BC1776" s="33"/>
      <c r="BD1776" s="33"/>
      <c r="BE1776" s="33"/>
      <c r="BF1776" s="33"/>
      <c r="BG1776" s="33"/>
      <c r="BH1776" s="33"/>
      <c r="BI1776" s="33"/>
      <c r="BJ1776" s="33"/>
      <c r="BK1776" s="33"/>
      <c r="BL1776" s="33"/>
    </row>
    <row r="1777" spans="1:33" ht="18" customHeight="1">
      <c r="B1777" s="880" t="s">
        <v>826</v>
      </c>
      <c r="C1777" s="880"/>
      <c r="D1777" s="880"/>
      <c r="E1777" s="880"/>
      <c r="F1777" s="880"/>
      <c r="G1777" s="880"/>
      <c r="H1777" s="880"/>
      <c r="I1777" s="880"/>
      <c r="J1777" s="880"/>
      <c r="K1777" s="880"/>
      <c r="L1777" s="880"/>
      <c r="M1777" s="880"/>
      <c r="N1777" s="880"/>
      <c r="O1777" s="880"/>
      <c r="P1777" s="880"/>
      <c r="Q1777" s="880"/>
      <c r="R1777" s="880"/>
      <c r="S1777" s="880"/>
      <c r="T1777" s="880"/>
      <c r="U1777" s="880"/>
      <c r="V1777" s="880"/>
      <c r="W1777" s="880"/>
      <c r="X1777" s="880"/>
      <c r="Y1777" s="880"/>
      <c r="Z1777" s="880"/>
      <c r="AA1777" s="880"/>
      <c r="AB1777" s="880"/>
      <c r="AC1777" s="880"/>
      <c r="AD1777" s="880"/>
      <c r="AE1777" s="880"/>
      <c r="AF1777" s="880"/>
      <c r="AG1777" s="33"/>
    </row>
    <row r="1778" spans="1:33" ht="18" customHeight="1">
      <c r="B1778" s="15" t="s">
        <v>80</v>
      </c>
      <c r="C1778" s="16"/>
      <c r="D1778" s="16"/>
      <c r="E1778" s="16"/>
      <c r="F1778" s="16"/>
      <c r="G1778" s="216"/>
      <c r="H1778" s="201"/>
      <c r="I1778" s="201"/>
      <c r="J1778" s="201"/>
      <c r="K1778" s="202"/>
      <c r="L1778" s="201"/>
      <c r="M1778" s="201"/>
      <c r="N1778" s="201"/>
      <c r="O1778" s="270"/>
      <c r="P1778" s="270"/>
      <c r="Q1778" s="201"/>
      <c r="R1778" s="201"/>
      <c r="S1778" s="201"/>
      <c r="T1778" s="201"/>
      <c r="U1778" s="201"/>
      <c r="V1778" s="201"/>
      <c r="W1778" s="270"/>
      <c r="X1778" s="984" t="str">
        <f>X1753</f>
        <v>វិច្ឆិកា ឆ្នាំ ២០២៣</v>
      </c>
      <c r="Y1778" s="985"/>
      <c r="Z1778" s="985"/>
      <c r="AA1778" s="985"/>
      <c r="AB1778" s="985"/>
      <c r="AC1778" s="985"/>
      <c r="AD1778" s="985"/>
      <c r="AE1778" s="985"/>
      <c r="AF1778" s="986"/>
      <c r="AG1778" s="33"/>
    </row>
    <row r="1779" spans="1:33" ht="18" customHeight="1">
      <c r="A1779" s="140" t="e">
        <f>#REF!</f>
        <v>#REF!</v>
      </c>
      <c r="B1779" s="20" t="s">
        <v>176</v>
      </c>
      <c r="C1779" s="3"/>
      <c r="D1779" s="3"/>
      <c r="E1779" s="3"/>
      <c r="F1779" s="3"/>
      <c r="G1779" s="217"/>
      <c r="H1779" s="271"/>
      <c r="I1779" s="217"/>
      <c r="J1779" s="271"/>
      <c r="K1779" s="991" t="e">
        <f>VLOOKUP(A1779,'Payroll master 总表'!B:AY,3,FALSE)</f>
        <v>#REF!</v>
      </c>
      <c r="L1779" s="992"/>
      <c r="M1779" s="992"/>
      <c r="N1779" s="993"/>
      <c r="O1779" s="272" t="s">
        <v>183</v>
      </c>
      <c r="P1779" s="273"/>
      <c r="Q1779" s="203"/>
      <c r="R1779" s="203"/>
      <c r="S1779" s="203"/>
      <c r="T1779" s="994" t="e">
        <f>#REF!</f>
        <v>#REF!</v>
      </c>
      <c r="U1779" s="994"/>
      <c r="V1779" s="217"/>
      <c r="W1779" s="274"/>
      <c r="X1779" s="275" t="s">
        <v>279</v>
      </c>
      <c r="Y1779" s="203"/>
      <c r="Z1779" s="203"/>
      <c r="AA1779" s="203"/>
      <c r="AB1779" s="227"/>
      <c r="AC1779" s="75"/>
      <c r="AD1779" s="139" t="e">
        <f>VLOOKUP(A1779,'Payroll master 总表'!B:AY,39,FALSE)</f>
        <v>#REF!</v>
      </c>
      <c r="AE1779" s="23" t="s">
        <v>82</v>
      </c>
      <c r="AF1779" s="244"/>
      <c r="AG1779" s="33"/>
    </row>
    <row r="1780" spans="1:33" ht="18" customHeight="1">
      <c r="B1780" s="55" t="s">
        <v>177</v>
      </c>
      <c r="C1780" s="28"/>
      <c r="D1780" s="28"/>
      <c r="E1780" s="28"/>
      <c r="F1780" s="21"/>
      <c r="G1780" s="206"/>
      <c r="H1780" s="206"/>
      <c r="I1780" s="206"/>
      <c r="J1780" s="206"/>
      <c r="K1780" s="995" t="e">
        <f>VLOOKUP(A1779,'Payroll master 总表'!B:AY,1,FALSE)</f>
        <v>#REF!</v>
      </c>
      <c r="L1780" s="996"/>
      <c r="M1780" s="206"/>
      <c r="N1780" s="208"/>
      <c r="O1780" s="276" t="s">
        <v>184</v>
      </c>
      <c r="P1780" s="273"/>
      <c r="Q1780" s="218"/>
      <c r="R1780" s="218"/>
      <c r="S1780" s="218"/>
      <c r="U1780" s="222" t="e">
        <f>VLOOKUP(A1779,'Payroll master 总表'!B:AY,15,FALSE)</f>
        <v>#REF!</v>
      </c>
      <c r="V1780" s="222"/>
      <c r="W1780" s="208"/>
      <c r="X1780" s="278" t="s">
        <v>187</v>
      </c>
      <c r="Y1780" s="218"/>
      <c r="Z1780" s="218"/>
      <c r="AA1780" s="218"/>
      <c r="AB1780" s="209"/>
      <c r="AC1780" s="26"/>
      <c r="AD1780" s="139" t="e">
        <f>VLOOKUP(A1779,'Payroll master 总表'!B:AY,35,FALSE)</f>
        <v>#REF!</v>
      </c>
      <c r="AE1780" s="23" t="s">
        <v>82</v>
      </c>
      <c r="AF1780" s="103"/>
      <c r="AG1780" s="33"/>
    </row>
    <row r="1781" spans="1:33" ht="18" customHeight="1">
      <c r="B1781" s="24" t="s">
        <v>178</v>
      </c>
      <c r="C1781" s="22"/>
      <c r="D1781" s="25"/>
      <c r="E1781" s="21"/>
      <c r="F1781" s="21"/>
      <c r="G1781" s="206"/>
      <c r="H1781" s="206"/>
      <c r="I1781" s="206"/>
      <c r="J1781" s="206"/>
      <c r="K1781" s="995" t="e">
        <f>VLOOKUP(A1779,'Payroll master 总表'!B:AY,5,FALSE)</f>
        <v>#REF!</v>
      </c>
      <c r="L1781" s="996"/>
      <c r="M1781" s="206"/>
      <c r="N1781" s="208"/>
      <c r="O1781" s="205" t="s">
        <v>198</v>
      </c>
      <c r="P1781" s="273"/>
      <c r="Q1781" s="218"/>
      <c r="R1781" s="218"/>
      <c r="S1781" s="218"/>
      <c r="T1781" s="206"/>
      <c r="U1781" s="997" t="e">
        <f>VLOOKUP(A1779,'Payroll master 总表'!B:AY,8,FALSE)</f>
        <v>#REF!</v>
      </c>
      <c r="V1781" s="997"/>
      <c r="W1781" s="998"/>
      <c r="X1781" s="278" t="s">
        <v>185</v>
      </c>
      <c r="Y1781" s="218"/>
      <c r="Z1781" s="218"/>
      <c r="AA1781" s="218"/>
      <c r="AB1781" s="209"/>
      <c r="AC1781" s="26"/>
      <c r="AD1781" s="139" t="e">
        <f>VLOOKUP(A1779,'Payroll master 总表'!B:AY,34,FALSE)</f>
        <v>#REF!</v>
      </c>
      <c r="AE1781" s="23" t="s">
        <v>82</v>
      </c>
      <c r="AF1781" s="103"/>
      <c r="AG1781" s="33"/>
    </row>
    <row r="1782" spans="1:33" ht="18" customHeight="1">
      <c r="B1782" s="58"/>
      <c r="C1782" s="28"/>
      <c r="D1782" s="28"/>
      <c r="E1782" s="28"/>
      <c r="F1782" s="28"/>
      <c r="G1782" s="206"/>
      <c r="H1782" s="206"/>
      <c r="I1782" s="206"/>
      <c r="J1782" s="206"/>
      <c r="K1782" s="280"/>
      <c r="L1782" s="281" t="s">
        <v>76</v>
      </c>
      <c r="M1782" s="206"/>
      <c r="N1782" s="208"/>
      <c r="O1782" s="278" t="s">
        <v>199</v>
      </c>
      <c r="P1782" s="273"/>
      <c r="Q1782" s="218"/>
      <c r="R1782" s="218"/>
      <c r="S1782" s="218"/>
      <c r="T1782" s="218"/>
      <c r="U1782" s="218"/>
      <c r="V1782" s="218"/>
      <c r="W1782" s="230"/>
      <c r="X1782" s="278" t="s">
        <v>753</v>
      </c>
      <c r="Y1782" s="218"/>
      <c r="Z1782" s="218"/>
      <c r="AA1782" s="218"/>
      <c r="AB1782" s="209"/>
      <c r="AC1782" s="26"/>
      <c r="AD1782" s="139" t="e">
        <f>VLOOKUP(A1779,'Payroll master 总表'!B:AY,33,FALSE)</f>
        <v>#REF!</v>
      </c>
      <c r="AE1782" s="23" t="s">
        <v>82</v>
      </c>
      <c r="AF1782" s="103"/>
      <c r="AG1782" s="33"/>
    </row>
    <row r="1783" spans="1:33" ht="18" customHeight="1">
      <c r="B1783" s="54" t="s">
        <v>196</v>
      </c>
      <c r="C1783" s="28"/>
      <c r="D1783" s="28"/>
      <c r="E1783" s="28"/>
      <c r="F1783" s="28"/>
      <c r="G1783" s="206"/>
      <c r="H1783" s="206"/>
      <c r="I1783" s="206"/>
      <c r="J1783" s="206"/>
      <c r="K1783" s="280"/>
      <c r="L1783" s="282" t="e">
        <f>VLOOKUP(A1779,'Payroll master 总表'!B:AY,18,FALSE)</f>
        <v>#REF!</v>
      </c>
      <c r="M1783" s="206"/>
      <c r="N1783" s="208"/>
      <c r="O1783" s="283"/>
      <c r="P1783" s="273"/>
      <c r="Q1783" s="223"/>
      <c r="R1783" s="987" t="e">
        <f>U1780/26*L1783</f>
        <v>#REF!</v>
      </c>
      <c r="S1783" s="987"/>
      <c r="T1783" s="284" t="s">
        <v>82</v>
      </c>
      <c r="U1783" s="223"/>
      <c r="V1783" s="223"/>
      <c r="W1783" s="285"/>
      <c r="X1783" s="278" t="s">
        <v>186</v>
      </c>
      <c r="Y1783" s="218"/>
      <c r="Z1783" s="218"/>
      <c r="AA1783" s="218"/>
      <c r="AB1783" s="209"/>
      <c r="AC1783" s="26"/>
      <c r="AD1783" s="139" t="e">
        <f>VLOOKUP(A1779,'Payroll master 总表'!B:AY,37,FALSE)+'Payroll master 总表'!AM78</f>
        <v>#REF!</v>
      </c>
      <c r="AE1783" s="23" t="s">
        <v>82</v>
      </c>
      <c r="AF1783" s="103"/>
      <c r="AG1783" s="33"/>
    </row>
    <row r="1784" spans="1:33" ht="18" customHeight="1">
      <c r="B1784" s="27" t="s">
        <v>528</v>
      </c>
      <c r="C1784" s="28"/>
      <c r="D1784" s="28"/>
      <c r="E1784" s="28"/>
      <c r="F1784" s="28"/>
      <c r="G1784" s="206"/>
      <c r="H1784" s="206"/>
      <c r="I1784" s="206"/>
      <c r="J1784" s="206"/>
      <c r="K1784" s="280"/>
      <c r="L1784" s="282" t="e">
        <f>VLOOKUP(A1779,'Payroll master 总表'!B:AY,21,FALSE)</f>
        <v>#REF!</v>
      </c>
      <c r="M1784" s="206"/>
      <c r="N1784" s="208"/>
      <c r="O1784" s="283"/>
      <c r="P1784" s="273"/>
      <c r="Q1784" s="223"/>
      <c r="R1784" s="987" t="e">
        <f>VLOOKUP(A1779,'Payroll master 总表'!B:AY,29,FALSE)</f>
        <v>#REF!</v>
      </c>
      <c r="S1784" s="987"/>
      <c r="T1784" s="284" t="s">
        <v>82</v>
      </c>
      <c r="U1784" s="223"/>
      <c r="V1784" s="223"/>
      <c r="W1784" s="285"/>
      <c r="X1784" s="278" t="s">
        <v>455</v>
      </c>
      <c r="Y1784" s="218"/>
      <c r="Z1784" s="218"/>
      <c r="AA1784" s="218"/>
      <c r="AB1784" s="209"/>
      <c r="AC1784" s="26"/>
      <c r="AD1784" s="139" t="e">
        <f>VLOOKUP(A1779,'Payroll master 总表'!B:AY,32,FALSE)</f>
        <v>#REF!</v>
      </c>
      <c r="AE1784" s="23" t="s">
        <v>82</v>
      </c>
      <c r="AF1784" s="103"/>
      <c r="AG1784" s="33"/>
    </row>
    <row r="1785" spans="1:33" ht="18" customHeight="1">
      <c r="B1785" s="58" t="s">
        <v>534</v>
      </c>
      <c r="C1785" s="28"/>
      <c r="D1785" s="28"/>
      <c r="E1785" s="28"/>
      <c r="F1785" s="28"/>
      <c r="G1785" s="206"/>
      <c r="H1785" s="206"/>
      <c r="I1785" s="206"/>
      <c r="J1785" s="206"/>
      <c r="K1785" s="280"/>
      <c r="L1785" s="282" t="e">
        <f>VLOOKUP(A1779,'Payroll master 总表'!B:AY,20,FALSE)</f>
        <v>#REF!</v>
      </c>
      <c r="M1785" s="206"/>
      <c r="N1785" s="208"/>
      <c r="O1785" s="283"/>
      <c r="P1785" s="273"/>
      <c r="Q1785" s="223"/>
      <c r="R1785" s="987" t="e">
        <f>VLOOKUP(A1779,'Payroll master 总表'!B:AY,27,FALSE)</f>
        <v>#REF!</v>
      </c>
      <c r="S1785" s="987"/>
      <c r="T1785" s="284" t="s">
        <v>82</v>
      </c>
      <c r="U1785" s="223"/>
      <c r="V1785" s="223"/>
      <c r="W1785" s="285"/>
      <c r="X1785" s="278" t="s">
        <v>189</v>
      </c>
      <c r="Y1785" s="218"/>
      <c r="Z1785" s="218"/>
      <c r="AA1785" s="218"/>
      <c r="AB1785" s="209"/>
      <c r="AC1785" s="26"/>
      <c r="AD1785" s="139" t="e">
        <f>VLOOKUP(A1779,'Payroll master 总表'!B:AY,31,FALSE)</f>
        <v>#REF!</v>
      </c>
      <c r="AE1785" s="23" t="s">
        <v>82</v>
      </c>
      <c r="AF1785" s="103"/>
      <c r="AG1785" s="33"/>
    </row>
    <row r="1786" spans="1:33" ht="18" customHeight="1">
      <c r="B1786" s="58" t="s">
        <v>195</v>
      </c>
      <c r="C1786" s="28"/>
      <c r="D1786" s="28"/>
      <c r="E1786" s="28"/>
      <c r="F1786" s="28"/>
      <c r="G1786" s="206"/>
      <c r="H1786" s="206"/>
      <c r="I1786" s="206"/>
      <c r="J1786" s="206"/>
      <c r="K1786" s="280"/>
      <c r="L1786" s="282" t="e">
        <f>VLOOKUP(A1779,'Payroll master 总表'!B:AY,17,FALSE)</f>
        <v>#REF!</v>
      </c>
      <c r="M1786" s="206"/>
      <c r="N1786" s="208"/>
      <c r="O1786" s="283"/>
      <c r="P1786" s="273"/>
      <c r="Q1786" s="223"/>
      <c r="R1786" s="987" t="e">
        <f>U1780/26*L1786</f>
        <v>#REF!</v>
      </c>
      <c r="S1786" s="987"/>
      <c r="T1786" s="284" t="s">
        <v>82</v>
      </c>
      <c r="U1786" s="223"/>
      <c r="V1786" s="223"/>
      <c r="W1786" s="285"/>
      <c r="X1786" s="278" t="s">
        <v>188</v>
      </c>
      <c r="Y1786" s="218"/>
      <c r="Z1786" s="218"/>
      <c r="AA1786" s="218"/>
      <c r="AB1786" s="209"/>
      <c r="AC1786" s="26"/>
      <c r="AD1786" s="139" t="e">
        <f>VLOOKUP(A1779,'Payroll master 总表'!B:AY,36,FALSE)</f>
        <v>#REF!</v>
      </c>
      <c r="AE1786" s="23" t="s">
        <v>82</v>
      </c>
      <c r="AF1786" s="103"/>
      <c r="AG1786" s="33"/>
    </row>
    <row r="1787" spans="1:33" ht="18" customHeight="1">
      <c r="B1787" s="27" t="s">
        <v>179</v>
      </c>
      <c r="C1787" s="28"/>
      <c r="D1787" s="28"/>
      <c r="E1787" s="28"/>
      <c r="F1787" s="28"/>
      <c r="G1787" s="218"/>
      <c r="H1787" s="218"/>
      <c r="I1787" s="218"/>
      <c r="J1787" s="206"/>
      <c r="K1787" s="280"/>
      <c r="L1787" s="286"/>
      <c r="M1787" s="206"/>
      <c r="N1787" s="208"/>
      <c r="O1787" s="283"/>
      <c r="P1787" s="273"/>
      <c r="Q1787" s="223"/>
      <c r="R1787" s="987" t="e">
        <f>SUM(R1783:S1786)</f>
        <v>#REF!</v>
      </c>
      <c r="S1787" s="987"/>
      <c r="T1787" s="284" t="s">
        <v>82</v>
      </c>
      <c r="U1787" s="223"/>
      <c r="V1787" s="223"/>
      <c r="W1787" s="285"/>
      <c r="X1787" s="278" t="s">
        <v>190</v>
      </c>
      <c r="Y1787" s="218"/>
      <c r="Z1787" s="218"/>
      <c r="AA1787" s="218"/>
      <c r="AB1787" s="209"/>
      <c r="AC1787" s="988" t="e">
        <f>R1787+R1789+R1790+R1791+AD1779+AD1780+AD1781+AD1782+AD1783+AD1784+AD1785+AD1786</f>
        <v>#REF!</v>
      </c>
      <c r="AD1787" s="989"/>
      <c r="AF1787" s="103"/>
      <c r="AG1787" s="33"/>
    </row>
    <row r="1788" spans="1:33" ht="18" customHeight="1">
      <c r="B1788" s="58" t="s">
        <v>197</v>
      </c>
      <c r="C1788" s="28"/>
      <c r="D1788" s="28"/>
      <c r="E1788" s="28"/>
      <c r="F1788" s="28"/>
      <c r="G1788" s="206"/>
      <c r="H1788" s="206"/>
      <c r="I1788" s="206"/>
      <c r="J1788" s="206"/>
      <c r="K1788" s="280"/>
      <c r="L1788" s="287" t="s">
        <v>77</v>
      </c>
      <c r="M1788" s="288"/>
      <c r="N1788" s="211"/>
      <c r="O1788" s="278" t="s">
        <v>199</v>
      </c>
      <c r="P1788" s="210"/>
      <c r="Q1788" s="210"/>
      <c r="R1788" s="210"/>
      <c r="S1788" s="210"/>
      <c r="T1788" s="210"/>
      <c r="U1788" s="210"/>
      <c r="V1788" s="210"/>
      <c r="W1788" s="289"/>
      <c r="X1788" s="278" t="s">
        <v>433</v>
      </c>
      <c r="Y1788" s="218"/>
      <c r="Z1788" s="230"/>
      <c r="AA1788" s="290"/>
      <c r="AB1788" s="228"/>
      <c r="AC1788" s="135" t="e">
        <f>VLOOKUP(A1779,'Payroll master 总表'!B:AY,45,FALSE)</f>
        <v>#REF!</v>
      </c>
      <c r="AE1788" s="61"/>
      <c r="AF1788" s="245"/>
      <c r="AG1788" s="33"/>
    </row>
    <row r="1789" spans="1:33" ht="18" customHeight="1">
      <c r="B1789" s="58" t="s">
        <v>180</v>
      </c>
      <c r="C1789" s="28"/>
      <c r="D1789" s="28"/>
      <c r="E1789" s="28"/>
      <c r="F1789" s="28"/>
      <c r="G1789" s="206"/>
      <c r="H1789" s="206"/>
      <c r="I1789" s="206"/>
      <c r="J1789" s="206"/>
      <c r="K1789" s="280"/>
      <c r="L1789" s="282" t="e">
        <f>VLOOKUP(A1779,'Payroll master 总表'!B:AY,19,FALSE)</f>
        <v>#REF!</v>
      </c>
      <c r="M1789" s="206"/>
      <c r="N1789" s="208"/>
      <c r="O1789" s="283"/>
      <c r="P1789" s="273"/>
      <c r="Q1789" s="224"/>
      <c r="R1789" s="990" t="e">
        <f>VLOOKUP(A1779,'Payroll master 总表'!B:AY,26,FALSE)</f>
        <v>#REF!</v>
      </c>
      <c r="S1789" s="990"/>
      <c r="T1789" s="224" t="s">
        <v>82</v>
      </c>
      <c r="U1789" s="224"/>
      <c r="V1789" s="224"/>
      <c r="W1789" s="228"/>
      <c r="X1789" s="278" t="s">
        <v>861</v>
      </c>
      <c r="Y1789" s="218"/>
      <c r="Z1789" s="230"/>
      <c r="AB1789" s="224"/>
      <c r="AD1789" s="57"/>
      <c r="AE1789" s="999" t="e">
        <f>VLOOKUP(A1779,'Payroll master 总表'!B:AY,42,FALSE)</f>
        <v>#REF!</v>
      </c>
      <c r="AF1789" s="1000"/>
      <c r="AG1789" s="33"/>
    </row>
    <row r="1790" spans="1:33" ht="18" customHeight="1">
      <c r="B1790" s="58" t="s">
        <v>181</v>
      </c>
      <c r="C1790" s="28"/>
      <c r="D1790" s="28"/>
      <c r="E1790" s="28"/>
      <c r="F1790" s="28"/>
      <c r="G1790" s="206"/>
      <c r="H1790" s="206"/>
      <c r="I1790" s="206"/>
      <c r="J1790" s="206"/>
      <c r="K1790" s="280"/>
      <c r="L1790" s="282" t="e">
        <f>VLOOKUP(A1779,'Payroll master 总表'!B:AY,22,FALSE)</f>
        <v>#REF!</v>
      </c>
      <c r="M1790" s="206"/>
      <c r="N1790" s="208"/>
      <c r="O1790" s="283"/>
      <c r="P1790" s="273"/>
      <c r="Q1790" s="224"/>
      <c r="R1790" s="990" t="e">
        <f>VLOOKUP(A1779,'Payroll master 总表'!B:AY,28,FALSE)</f>
        <v>#REF!</v>
      </c>
      <c r="S1790" s="990"/>
      <c r="T1790" s="224" t="s">
        <v>82</v>
      </c>
      <c r="U1790" s="224"/>
      <c r="V1790" s="224"/>
      <c r="W1790" s="228"/>
      <c r="X1790" s="291" t="s">
        <v>244</v>
      </c>
      <c r="Y1790" s="218"/>
      <c r="Z1790" s="218"/>
      <c r="AA1790" s="230"/>
      <c r="AB1790" s="229"/>
      <c r="AC1790" s="76"/>
      <c r="AD1790" s="57" t="e">
        <f>VLOOKUP(A1779,'Payroll master 总表'!B:AY,44,FALSE)</f>
        <v>#REF!</v>
      </c>
      <c r="AE1790" s="541"/>
      <c r="AF1790" s="542"/>
      <c r="AG1790" s="33"/>
    </row>
    <row r="1791" spans="1:33" ht="18" customHeight="1">
      <c r="B1791" s="59" t="s">
        <v>182</v>
      </c>
      <c r="C1791" s="56"/>
      <c r="D1791" s="56"/>
      <c r="E1791" s="56"/>
      <c r="F1791" s="56"/>
      <c r="G1791" s="219"/>
      <c r="H1791" s="219"/>
      <c r="I1791" s="219"/>
      <c r="J1791" s="219"/>
      <c r="K1791" s="292"/>
      <c r="L1791" s="293" t="e">
        <f>VLOOKUP(A1779,'Payroll master 总表'!B:AY,23,FALSE)</f>
        <v>#REF!</v>
      </c>
      <c r="M1791" s="219"/>
      <c r="N1791" s="212"/>
      <c r="O1791" s="294"/>
      <c r="P1791" s="295"/>
      <c r="Q1791" s="225"/>
      <c r="R1791" s="981" t="e">
        <f>VLOOKUP(A1779,'Payroll master 总表'!B:AY,30,FALSE)</f>
        <v>#REF!</v>
      </c>
      <c r="S1791" s="981"/>
      <c r="T1791" s="225" t="s">
        <v>82</v>
      </c>
      <c r="U1791" s="225"/>
      <c r="V1791" s="225"/>
      <c r="W1791" s="225"/>
      <c r="X1791" s="278" t="s">
        <v>194</v>
      </c>
      <c r="Y1791" s="218"/>
      <c r="Z1791" s="218"/>
      <c r="AA1791" s="218"/>
      <c r="AB1791" s="230"/>
      <c r="AC1791" s="26"/>
      <c r="AD1791" s="57" t="e">
        <f>AE1789+AD1790</f>
        <v>#REF!</v>
      </c>
      <c r="AE1791" s="49"/>
      <c r="AF1791" s="73"/>
      <c r="AG1791" s="33"/>
    </row>
    <row r="1792" spans="1:33" ht="18" customHeight="1">
      <c r="B1792" s="29"/>
      <c r="C1792" s="30"/>
      <c r="D1792" s="31"/>
      <c r="E1792" s="30"/>
      <c r="F1792" s="32"/>
      <c r="G1792" s="220"/>
      <c r="H1792" s="220"/>
      <c r="I1792" s="220"/>
      <c r="J1792" s="220"/>
      <c r="S1792" s="220"/>
      <c r="T1792" s="220"/>
      <c r="U1792" s="220"/>
      <c r="X1792" s="297" t="s">
        <v>191</v>
      </c>
      <c r="Y1792" s="218"/>
      <c r="Z1792" s="218"/>
      <c r="AA1792" s="218"/>
      <c r="AB1792" s="230"/>
      <c r="AC1792" s="982" t="e">
        <f>ROUND((AC1787-AD1791-AC1788),2)</f>
        <v>#REF!</v>
      </c>
      <c r="AD1792" s="983"/>
      <c r="AE1792" s="49"/>
      <c r="AF1792" s="73"/>
      <c r="AG1792" s="33"/>
    </row>
    <row r="1793" spans="1:64" ht="18" customHeight="1">
      <c r="B1793" s="35" t="s">
        <v>78</v>
      </c>
      <c r="C1793" s="36"/>
      <c r="D1793" s="36"/>
      <c r="E1793" s="36"/>
      <c r="F1793" s="36"/>
      <c r="G1793" s="221"/>
      <c r="H1793" s="221"/>
      <c r="I1793" s="220"/>
      <c r="J1793" s="220"/>
      <c r="S1793" s="220"/>
      <c r="T1793" s="220"/>
      <c r="U1793" s="220"/>
      <c r="X1793" s="298" t="s">
        <v>432</v>
      </c>
      <c r="Y1793" s="299"/>
      <c r="Z1793" s="280"/>
      <c r="AA1793" s="206"/>
      <c r="AB1793" s="231"/>
      <c r="AC1793" s="63" t="e">
        <f>INT(AC1792)</f>
        <v>#REF!</v>
      </c>
      <c r="AE1793" s="62"/>
      <c r="AF1793" s="80"/>
      <c r="AG1793" s="33"/>
    </row>
    <row r="1794" spans="1:64" ht="18" customHeight="1">
      <c r="B1794" s="37"/>
      <c r="C1794" s="38"/>
      <c r="D1794" s="39"/>
      <c r="E1794" s="38"/>
      <c r="F1794" s="38"/>
      <c r="G1794" s="202"/>
      <c r="H1794" s="202"/>
      <c r="I1794" s="220"/>
      <c r="J1794" s="220"/>
      <c r="S1794" s="220"/>
      <c r="T1794" s="220"/>
      <c r="U1794" s="220"/>
      <c r="X1794" s="300" t="s">
        <v>192</v>
      </c>
      <c r="Y1794" s="301"/>
      <c r="Z1794" s="302"/>
      <c r="AA1794" s="219"/>
      <c r="AB1794" s="232"/>
      <c r="AC1794" s="77" t="e">
        <f>ROUND((MOD(AC1792,1)*4000),-2)</f>
        <v>#REF!</v>
      </c>
      <c r="AD1794" s="45"/>
      <c r="AE1794" s="45"/>
      <c r="AF1794" s="81"/>
      <c r="AG1794" s="33"/>
    </row>
    <row r="1795" spans="1:64" ht="18" customHeight="1">
      <c r="B1795" s="29"/>
      <c r="C1795" s="30"/>
      <c r="D1795" s="31"/>
      <c r="E1795" s="30"/>
      <c r="F1795" s="30"/>
      <c r="G1795" s="220"/>
      <c r="H1795" s="220"/>
      <c r="I1795" s="220"/>
      <c r="J1795" s="220"/>
      <c r="S1795" s="220"/>
      <c r="T1795" s="220"/>
      <c r="U1795" s="220"/>
      <c r="Y1795" s="221"/>
      <c r="Z1795" s="303"/>
      <c r="AB1795" s="233"/>
      <c r="AD1795" s="82"/>
      <c r="AE1795" s="82"/>
      <c r="AF1795" s="84"/>
      <c r="AG1795" s="33"/>
    </row>
    <row r="1796" spans="1:64" ht="18" customHeight="1">
      <c r="B1796" s="40" t="s">
        <v>79</v>
      </c>
      <c r="C1796" s="41"/>
      <c r="D1796" s="41"/>
      <c r="E1796" s="41"/>
      <c r="AF1796" s="101"/>
      <c r="AG1796" s="33"/>
    </row>
    <row r="1797" spans="1:64" s="10" customFormat="1" ht="18" customHeight="1">
      <c r="B1797" s="237">
        <v>1</v>
      </c>
      <c r="C1797" s="236">
        <v>2</v>
      </c>
      <c r="D1797" s="236">
        <v>3</v>
      </c>
      <c r="E1797" s="236">
        <v>4</v>
      </c>
      <c r="F1797" s="670">
        <v>5</v>
      </c>
      <c r="G1797" s="669">
        <v>6</v>
      </c>
      <c r="H1797" s="237">
        <v>7</v>
      </c>
      <c r="I1797" s="237">
        <v>8</v>
      </c>
      <c r="J1797" s="670">
        <v>9</v>
      </c>
      <c r="K1797" s="236">
        <v>10</v>
      </c>
      <c r="L1797" s="236">
        <v>11</v>
      </c>
      <c r="M1797" s="670">
        <v>12</v>
      </c>
      <c r="N1797" s="669">
        <v>13</v>
      </c>
      <c r="O1797" s="236">
        <v>14</v>
      </c>
      <c r="P1797" s="237">
        <v>15</v>
      </c>
      <c r="Q1797" s="236">
        <v>16</v>
      </c>
      <c r="R1797" s="236">
        <v>17</v>
      </c>
      <c r="S1797" s="236">
        <v>18</v>
      </c>
      <c r="T1797" s="670">
        <v>19</v>
      </c>
      <c r="U1797" s="669">
        <v>20</v>
      </c>
      <c r="V1797" s="236">
        <v>21</v>
      </c>
      <c r="W1797" s="237">
        <v>22</v>
      </c>
      <c r="X1797" s="236">
        <v>23</v>
      </c>
      <c r="Y1797" s="237">
        <v>24</v>
      </c>
      <c r="Z1797" s="236">
        <v>25</v>
      </c>
      <c r="AA1797" s="670">
        <v>26</v>
      </c>
      <c r="AB1797" s="697">
        <v>27</v>
      </c>
      <c r="AC1797" s="670">
        <v>28</v>
      </c>
      <c r="AD1797" s="237">
        <v>29</v>
      </c>
      <c r="AE1797" s="236">
        <v>30</v>
      </c>
      <c r="AF1797" s="236">
        <v>31</v>
      </c>
      <c r="AG1797" s="11"/>
      <c r="AH1797" s="11"/>
      <c r="AI1797" s="11"/>
      <c r="AJ1797" s="11"/>
      <c r="AK1797" s="11"/>
      <c r="AL1797" s="11"/>
      <c r="AM1797" s="11"/>
      <c r="AN1797" s="11"/>
      <c r="AO1797" s="11"/>
      <c r="AP1797" s="11"/>
      <c r="AQ1797" s="11"/>
      <c r="AR1797" s="11"/>
      <c r="AS1797" s="11"/>
      <c r="AT1797" s="11"/>
      <c r="AU1797" s="11"/>
      <c r="AV1797" s="11"/>
      <c r="AW1797" s="11"/>
      <c r="AX1797" s="11"/>
      <c r="AY1797" s="11"/>
      <c r="AZ1797" s="11"/>
      <c r="BA1797" s="11"/>
      <c r="BB1797" s="11"/>
      <c r="BC1797" s="11"/>
      <c r="BD1797" s="11"/>
      <c r="BE1797" s="11"/>
      <c r="BF1797" s="11"/>
      <c r="BG1797" s="11"/>
      <c r="BH1797" s="11"/>
      <c r="BI1797" s="11"/>
      <c r="BJ1797" s="11"/>
      <c r="BK1797" s="11"/>
      <c r="BL1797" s="11"/>
    </row>
    <row r="1798" spans="1:64" ht="18" customHeight="1">
      <c r="B1798" s="48" t="e">
        <f>VLOOKUP(A1779,#REF!,276,FALSE)</f>
        <v>#REF!</v>
      </c>
      <c r="C1798" s="48" t="e">
        <f>VLOOKUP(A1779,#REF!,278,FALSE)</f>
        <v>#REF!</v>
      </c>
      <c r="D1798" s="48" t="e">
        <f>VLOOKUP(A1779,#REF!,280,FALSE)</f>
        <v>#REF!</v>
      </c>
      <c r="E1798" s="48" t="e">
        <f>VLOOKUP(A1779,#REF!,282,FALSE)</f>
        <v>#REF!</v>
      </c>
      <c r="F1798" s="48" t="e">
        <f>VLOOKUP(A1779,#REF!,284,FALSE)</f>
        <v>#REF!</v>
      </c>
      <c r="G1798" s="48" t="e">
        <f>VLOOKUP(A1779,#REF!,286,FALSE)</f>
        <v>#REF!</v>
      </c>
      <c r="H1798" s="48" t="e">
        <f>VLOOKUP(A1779,#REF!,288,FALSE)</f>
        <v>#REF!</v>
      </c>
      <c r="I1798" s="48" t="e">
        <f>VLOOKUP(A1779,#REF!,290,FALSE)</f>
        <v>#REF!</v>
      </c>
      <c r="J1798" s="48" t="e">
        <f>VLOOKUP(A1779,#REF!,292,FALSE)</f>
        <v>#REF!</v>
      </c>
      <c r="K1798" s="48" t="e">
        <f>VLOOKUP(A1779,#REF!,294,FALSE)</f>
        <v>#REF!</v>
      </c>
      <c r="L1798" s="48" t="e">
        <f>VLOOKUP(A1779,#REF!,296,FALSE)</f>
        <v>#REF!</v>
      </c>
      <c r="M1798" s="48" t="e">
        <f>VLOOKUP(A1779,#REF!,298,FALSE)</f>
        <v>#REF!</v>
      </c>
      <c r="N1798" s="48" t="e">
        <f>VLOOKUP(A1779,#REF!,300,FALSE)</f>
        <v>#REF!</v>
      </c>
      <c r="O1798" s="48" t="e">
        <f>VLOOKUP(A1779,#REF!,302,FALSE)</f>
        <v>#REF!</v>
      </c>
      <c r="P1798" s="48" t="e">
        <f>VLOOKUP(A1779,#REF!,304,FALSE)</f>
        <v>#REF!</v>
      </c>
      <c r="Q1798" s="48" t="e">
        <f>VLOOKUP(A1779,#REF!,306,FALSE)</f>
        <v>#REF!</v>
      </c>
      <c r="R1798" s="48" t="e">
        <f>VLOOKUP(A1779,#REF!,308,FALSE)</f>
        <v>#REF!</v>
      </c>
      <c r="S1798" s="48" t="e">
        <f>VLOOKUP(A1779,#REF!,310,FALSE)</f>
        <v>#REF!</v>
      </c>
      <c r="T1798" s="48" t="e">
        <f>VLOOKUP(A1779,#REF!,312,FALSE)</f>
        <v>#REF!</v>
      </c>
      <c r="U1798" s="48" t="e">
        <f>VLOOKUP(A1779,#REF!,314,FALSE)</f>
        <v>#REF!</v>
      </c>
      <c r="V1798" s="48" t="e">
        <f>VLOOKUP(A1779,#REF!,316,FALSE)</f>
        <v>#REF!</v>
      </c>
      <c r="W1798" s="48" t="e">
        <f>VLOOKUP(A1779,#REF!,318,FALSE)</f>
        <v>#REF!</v>
      </c>
      <c r="X1798" s="48" t="e">
        <f>VLOOKUP(A1779,#REF!,320,FALSE)</f>
        <v>#REF!</v>
      </c>
      <c r="Y1798" s="48" t="e">
        <f>VLOOKUP(A1779,#REF!,322,FALSE)</f>
        <v>#REF!</v>
      </c>
      <c r="Z1798" s="48" t="e">
        <f>VLOOKUP(A1779,#REF!,324,FALSE)</f>
        <v>#REF!</v>
      </c>
      <c r="AA1798" s="48" t="e">
        <f>VLOOKUP(A1779,#REF!,326,FALSE)</f>
        <v>#REF!</v>
      </c>
      <c r="AB1798" s="48" t="e">
        <f>VLOOKUP(A1779,#REF!,328,FALSE)</f>
        <v>#REF!</v>
      </c>
      <c r="AC1798" s="48" t="e">
        <f>VLOOKUP(A1779,#REF!,330,FALSE)</f>
        <v>#REF!</v>
      </c>
      <c r="AD1798" s="48" t="e">
        <f>VLOOKUP(A1779,#REF!,332,FALSE)</f>
        <v>#REF!</v>
      </c>
      <c r="AE1798" s="48" t="e">
        <f>VLOOKUP(A1779,#REF!,334,FALSE)</f>
        <v>#REF!</v>
      </c>
      <c r="AF1798" s="48" t="e">
        <f>VLOOKUP(A1779,#REF!,336,FALSE)</f>
        <v>#REF!</v>
      </c>
      <c r="AG1798" s="33"/>
    </row>
    <row r="1799" spans="1:64" ht="18" customHeight="1">
      <c r="B1799" s="48" t="e">
        <f>VLOOKUP(A1779,#REF!,53,FALSE)</f>
        <v>#REF!</v>
      </c>
      <c r="C1799" s="48" t="e">
        <f>VLOOKUP(A1779,#REF!,54,FALSE)</f>
        <v>#REF!</v>
      </c>
      <c r="D1799" s="48" t="e">
        <f>VLOOKUP(A1779,#REF!,55,FALSE)</f>
        <v>#REF!</v>
      </c>
      <c r="E1799" s="48" t="e">
        <f>VLOOKUP(A1779,#REF!,56,FALSE)</f>
        <v>#REF!</v>
      </c>
      <c r="F1799" s="48" t="e">
        <f>VLOOKUP(A1779,#REF!,57,FALSE)</f>
        <v>#REF!</v>
      </c>
      <c r="G1799" s="48" t="e">
        <f>VLOOKUP(A1779,#REF!,58,FALSE)</f>
        <v>#REF!</v>
      </c>
      <c r="H1799" s="48" t="e">
        <f>VLOOKUP(A1779,#REF!,59,FALSE)</f>
        <v>#REF!</v>
      </c>
      <c r="I1799" s="48" t="e">
        <f>VLOOKUP(A1779,#REF!,60,FALSE)</f>
        <v>#REF!</v>
      </c>
      <c r="J1799" s="48" t="e">
        <f>VLOOKUP(A1779,#REF!,61,FALSE)</f>
        <v>#REF!</v>
      </c>
      <c r="K1799" s="48" t="e">
        <f>VLOOKUP(A1779,#REF!,62,FALSE)</f>
        <v>#REF!</v>
      </c>
      <c r="L1799" s="48" t="e">
        <f>VLOOKUP(A1779,#REF!,63,FALSE)</f>
        <v>#REF!</v>
      </c>
      <c r="M1799" s="48" t="e">
        <f>VLOOKUP(A1779,#REF!,64,FALSE)</f>
        <v>#REF!</v>
      </c>
      <c r="N1799" s="48" t="e">
        <f>VLOOKUP(A1779,#REF!,65,FALSE)</f>
        <v>#REF!</v>
      </c>
      <c r="O1799" s="48" t="e">
        <f>VLOOKUP(A1779,#REF!,66,FALSE)</f>
        <v>#REF!</v>
      </c>
      <c r="P1799" s="48" t="e">
        <f>VLOOKUP(A1779,#REF!,67,FALSE)</f>
        <v>#REF!</v>
      </c>
      <c r="Q1799" s="48" t="e">
        <f>VLOOKUP(A1779,#REF!,68,FALSE)</f>
        <v>#REF!</v>
      </c>
      <c r="R1799" s="48" t="e">
        <f>VLOOKUP(A1779,#REF!,69,FALSE)</f>
        <v>#REF!</v>
      </c>
      <c r="S1799" s="48" t="e">
        <f>VLOOKUP(A1779,#REF!,70,FALSE)</f>
        <v>#REF!</v>
      </c>
      <c r="T1799" s="48" t="e">
        <f>VLOOKUP(A1779,#REF!,71,FALSE)</f>
        <v>#REF!</v>
      </c>
      <c r="U1799" s="48" t="e">
        <f>VLOOKUP(A1779,#REF!,72,FALSE)</f>
        <v>#REF!</v>
      </c>
      <c r="V1799" s="48" t="e">
        <f>VLOOKUP(A1779,#REF!,73,FALSE)</f>
        <v>#REF!</v>
      </c>
      <c r="W1799" s="48" t="e">
        <f>VLOOKUP(A1779,#REF!,74,FALSE)</f>
        <v>#REF!</v>
      </c>
      <c r="X1799" s="48" t="e">
        <f>VLOOKUP(A1779,#REF!,75,FALSE)</f>
        <v>#REF!</v>
      </c>
      <c r="Y1799" s="48" t="e">
        <f>VLOOKUP(A1779,#REF!,76,FALSE)</f>
        <v>#REF!</v>
      </c>
      <c r="Z1799" s="48" t="e">
        <f>VLOOKUP(A1779,#REF!,77,FALSE)</f>
        <v>#REF!</v>
      </c>
      <c r="AA1799" s="48" t="e">
        <f>VLOOKUP(A1779,#REF!,78,FALSE)</f>
        <v>#REF!</v>
      </c>
      <c r="AB1799" s="48" t="e">
        <f>VLOOKUP(A1779,#REF!,79,FALSE)</f>
        <v>#REF!</v>
      </c>
      <c r="AC1799" s="48" t="e">
        <f>VLOOKUP(A1779,#REF!,80,FALSE)</f>
        <v>#REF!</v>
      </c>
      <c r="AD1799" s="48" t="e">
        <f>VLOOKUP(A1779,#REF!,81,FALSE)</f>
        <v>#REF!</v>
      </c>
      <c r="AE1799" s="48" t="e">
        <f>VLOOKUP(A1779,#REF!,82,FALSE)</f>
        <v>#REF!</v>
      </c>
      <c r="AF1799" s="48" t="e">
        <f>VLOOKUP(A1779,#REF!,83,FALSE)</f>
        <v>#REF!</v>
      </c>
      <c r="AG1799" s="33"/>
    </row>
    <row r="1800" spans="1:64" ht="18" customHeight="1">
      <c r="B1800" s="48" t="e">
        <f>VLOOKUP(A1779,#REF!,277,FALSE)</f>
        <v>#REF!</v>
      </c>
      <c r="C1800" s="48" t="e">
        <f>VLOOKUP(A1779,#REF!,279,FALSE)</f>
        <v>#REF!</v>
      </c>
      <c r="D1800" s="48" t="e">
        <f>VLOOKUP(A1779,#REF!,281,FALSE)</f>
        <v>#REF!</v>
      </c>
      <c r="E1800" s="48" t="e">
        <f>VLOOKUP(A1779,#REF!,283,FALSE)</f>
        <v>#REF!</v>
      </c>
      <c r="F1800" s="48" t="e">
        <f>VLOOKUP(A1779,#REF!,285,FALSE)</f>
        <v>#REF!</v>
      </c>
      <c r="G1800" s="48" t="e">
        <f>VLOOKUP(A1779,#REF!,287,FALSE)</f>
        <v>#REF!</v>
      </c>
      <c r="H1800" s="48" t="e">
        <f>VLOOKUP(A1779,#REF!,289,FALSE)</f>
        <v>#REF!</v>
      </c>
      <c r="I1800" s="48" t="e">
        <f>VLOOKUP(A1779,#REF!,291,FALSE)</f>
        <v>#REF!</v>
      </c>
      <c r="J1800" s="48" t="e">
        <f>VLOOKUP(A1779,#REF!,293,FALSE)</f>
        <v>#REF!</v>
      </c>
      <c r="K1800" s="48" t="e">
        <f>VLOOKUP(A1779,#REF!,295,FALSE)</f>
        <v>#REF!</v>
      </c>
      <c r="L1800" s="48" t="e">
        <f>VLOOKUP(A1779,#REF!,297,FALSE)</f>
        <v>#REF!</v>
      </c>
      <c r="M1800" s="48" t="e">
        <f>VLOOKUP(A1779,#REF!,299,FALSE)</f>
        <v>#REF!</v>
      </c>
      <c r="N1800" s="48" t="e">
        <f>VLOOKUP(A1779,#REF!,301,FALSE)</f>
        <v>#REF!</v>
      </c>
      <c r="O1800" s="48" t="e">
        <f>VLOOKUP(A1779,#REF!,303,FALSE)</f>
        <v>#REF!</v>
      </c>
      <c r="P1800" s="48" t="e">
        <f>VLOOKUP(A1779,#REF!,305,FALSE)</f>
        <v>#REF!</v>
      </c>
      <c r="Q1800" s="48" t="e">
        <f>VLOOKUP(A1779,#REF!,307,FALSE)</f>
        <v>#REF!</v>
      </c>
      <c r="R1800" s="48" t="e">
        <f>VLOOKUP(A1779,#REF!,309,FALSE)</f>
        <v>#REF!</v>
      </c>
      <c r="S1800" s="48" t="e">
        <f>VLOOKUP(A1779,#REF!,311,FALSE)</f>
        <v>#REF!</v>
      </c>
      <c r="T1800" s="48" t="e">
        <f>VLOOKUP(A1779,#REF!,313,FALSE)</f>
        <v>#REF!</v>
      </c>
      <c r="U1800" s="48" t="e">
        <f>VLOOKUP(A1779,#REF!,315,FALSE)</f>
        <v>#REF!</v>
      </c>
      <c r="V1800" s="48" t="e">
        <f>VLOOKUP(A1779,#REF!,317,FALSE)</f>
        <v>#REF!</v>
      </c>
      <c r="W1800" s="48" t="e">
        <f>VLOOKUP(A1779,#REF!,319,FALSE)</f>
        <v>#REF!</v>
      </c>
      <c r="X1800" s="48" t="e">
        <f>VLOOKUP(A1779,#REF!,321,FALSE)</f>
        <v>#REF!</v>
      </c>
      <c r="Y1800" s="48" t="e">
        <f>VLOOKUP(A1779,#REF!,323,FALSE)</f>
        <v>#REF!</v>
      </c>
      <c r="Z1800" s="48" t="e">
        <f>VLOOKUP(A1779,#REF!,325,FALSE)</f>
        <v>#REF!</v>
      </c>
      <c r="AA1800" s="48" t="e">
        <f>VLOOKUP(A1779,#REF!,327,FALSE)</f>
        <v>#REF!</v>
      </c>
      <c r="AB1800" s="48" t="e">
        <f>VLOOKUP(A1779,#REF!,329,FALSE)</f>
        <v>#REF!</v>
      </c>
      <c r="AC1800" s="48" t="e">
        <f>VLOOKUP(A1779,#REF!,331,FALSE)</f>
        <v>#REF!</v>
      </c>
      <c r="AD1800" s="48" t="e">
        <f>VLOOKUP(A1779,#REF!,333,FALSE)</f>
        <v>#REF!</v>
      </c>
      <c r="AE1800" s="48" t="e">
        <f>VLOOKUP(A1779,#REF!,335,FALSE)</f>
        <v>#REF!</v>
      </c>
      <c r="AF1800" s="48" t="e">
        <f>VLOOKUP(A1779,#REF!,337,FALSE)</f>
        <v>#REF!</v>
      </c>
      <c r="AG1800" s="33"/>
    </row>
    <row r="1801" spans="1:64" s="140" customFormat="1" ht="18" customHeight="1">
      <c r="B1801" s="980"/>
      <c r="C1801" s="980"/>
      <c r="D1801" s="980"/>
      <c r="E1801" s="980"/>
      <c r="F1801" s="980"/>
      <c r="G1801" s="980"/>
      <c r="H1801" s="980"/>
      <c r="I1801" s="980"/>
      <c r="J1801" s="980"/>
      <c r="K1801" s="980"/>
      <c r="L1801" s="980"/>
      <c r="M1801" s="980"/>
      <c r="N1801" s="980"/>
      <c r="O1801" s="980"/>
      <c r="P1801" s="980"/>
      <c r="Q1801" s="980"/>
      <c r="R1801" s="980"/>
      <c r="S1801" s="980"/>
      <c r="T1801" s="980"/>
      <c r="U1801" s="980"/>
      <c r="V1801" s="980"/>
      <c r="W1801" s="980"/>
      <c r="X1801" s="980"/>
      <c r="Y1801" s="980"/>
      <c r="Z1801" s="980"/>
      <c r="AA1801" s="980"/>
      <c r="AB1801" s="980"/>
      <c r="AC1801" s="980"/>
      <c r="AD1801" s="980"/>
      <c r="AE1801" s="980"/>
      <c r="AF1801" s="980"/>
      <c r="AH1801" s="33"/>
      <c r="AI1801" s="33"/>
      <c r="AJ1801" s="33"/>
      <c r="AK1801" s="33"/>
      <c r="AL1801" s="33"/>
      <c r="AM1801" s="33"/>
      <c r="AN1801" s="33"/>
      <c r="AO1801" s="33"/>
      <c r="AP1801" s="33"/>
      <c r="AQ1801" s="33"/>
      <c r="AR1801" s="33"/>
      <c r="AS1801" s="33"/>
      <c r="AT1801" s="33"/>
      <c r="AU1801" s="33"/>
      <c r="AV1801" s="33"/>
      <c r="AW1801" s="33"/>
      <c r="AX1801" s="33"/>
      <c r="AY1801" s="33"/>
      <c r="AZ1801" s="33"/>
      <c r="BA1801" s="33"/>
      <c r="BB1801" s="33"/>
      <c r="BC1801" s="33"/>
      <c r="BD1801" s="33"/>
      <c r="BE1801" s="33"/>
      <c r="BF1801" s="33"/>
      <c r="BG1801" s="33"/>
      <c r="BH1801" s="33"/>
      <c r="BI1801" s="33"/>
      <c r="BJ1801" s="33"/>
      <c r="BK1801" s="33"/>
      <c r="BL1801" s="33"/>
    </row>
    <row r="1802" spans="1:64" s="140" customFormat="1" ht="18" customHeight="1">
      <c r="B1802" s="880" t="s">
        <v>826</v>
      </c>
      <c r="C1802" s="880"/>
      <c r="D1802" s="880"/>
      <c r="E1802" s="880"/>
      <c r="F1802" s="880"/>
      <c r="G1802" s="880"/>
      <c r="H1802" s="880"/>
      <c r="I1802" s="880"/>
      <c r="J1802" s="880"/>
      <c r="K1802" s="880"/>
      <c r="L1802" s="880"/>
      <c r="M1802" s="880"/>
      <c r="N1802" s="880"/>
      <c r="O1802" s="880"/>
      <c r="P1802" s="880"/>
      <c r="Q1802" s="880"/>
      <c r="R1802" s="880"/>
      <c r="S1802" s="880"/>
      <c r="T1802" s="880"/>
      <c r="U1802" s="880"/>
      <c r="V1802" s="880"/>
      <c r="W1802" s="880"/>
      <c r="X1802" s="880"/>
      <c r="Y1802" s="880"/>
      <c r="Z1802" s="880"/>
      <c r="AA1802" s="880"/>
      <c r="AB1802" s="880"/>
      <c r="AC1802" s="880"/>
      <c r="AD1802" s="880"/>
      <c r="AE1802" s="880"/>
      <c r="AF1802" s="880"/>
      <c r="AG1802" s="33"/>
      <c r="AH1802" s="33"/>
      <c r="AI1802" s="33"/>
      <c r="AJ1802" s="33"/>
      <c r="AK1802" s="33"/>
      <c r="AL1802" s="33"/>
      <c r="AM1802" s="33"/>
      <c r="AN1802" s="33"/>
      <c r="AO1802" s="33"/>
      <c r="AP1802" s="33"/>
      <c r="AQ1802" s="33"/>
      <c r="AR1802" s="33"/>
      <c r="AS1802" s="33"/>
      <c r="AT1802" s="33"/>
      <c r="AU1802" s="33"/>
      <c r="AV1802" s="33"/>
      <c r="AW1802" s="33"/>
      <c r="AX1802" s="33"/>
      <c r="AY1802" s="33"/>
      <c r="AZ1802" s="33"/>
      <c r="BA1802" s="33"/>
      <c r="BB1802" s="33"/>
      <c r="BC1802" s="33"/>
      <c r="BD1802" s="33"/>
      <c r="BE1802" s="33"/>
      <c r="BF1802" s="33"/>
      <c r="BG1802" s="33"/>
      <c r="BH1802" s="33"/>
      <c r="BI1802" s="33"/>
      <c r="BJ1802" s="33"/>
      <c r="BK1802" s="33"/>
      <c r="BL1802" s="33"/>
    </row>
    <row r="1803" spans="1:64" s="140" customFormat="1" ht="18" customHeight="1">
      <c r="B1803" s="15" t="s">
        <v>80</v>
      </c>
      <c r="C1803" s="16"/>
      <c r="D1803" s="16"/>
      <c r="E1803" s="16"/>
      <c r="F1803" s="16"/>
      <c r="G1803" s="216"/>
      <c r="H1803" s="201"/>
      <c r="I1803" s="201"/>
      <c r="J1803" s="201"/>
      <c r="K1803" s="202"/>
      <c r="L1803" s="201"/>
      <c r="M1803" s="201"/>
      <c r="N1803" s="201"/>
      <c r="O1803" s="270"/>
      <c r="P1803" s="270"/>
      <c r="Q1803" s="201"/>
      <c r="R1803" s="201"/>
      <c r="S1803" s="201"/>
      <c r="T1803" s="201"/>
      <c r="U1803" s="201"/>
      <c r="V1803" s="201"/>
      <c r="W1803" s="270"/>
      <c r="X1803" s="984" t="str">
        <f>X1778</f>
        <v>វិច្ឆិកា ឆ្នាំ ២០២៣</v>
      </c>
      <c r="Y1803" s="985"/>
      <c r="Z1803" s="985"/>
      <c r="AA1803" s="985"/>
      <c r="AB1803" s="985"/>
      <c r="AC1803" s="985"/>
      <c r="AD1803" s="985"/>
      <c r="AE1803" s="985"/>
      <c r="AF1803" s="986"/>
      <c r="AG1803" s="33"/>
      <c r="AH1803" s="33"/>
      <c r="AI1803" s="33"/>
      <c r="AJ1803" s="33"/>
      <c r="AK1803" s="33"/>
      <c r="AL1803" s="33"/>
      <c r="AM1803" s="33"/>
      <c r="AN1803" s="33"/>
      <c r="AO1803" s="33"/>
      <c r="AP1803" s="33"/>
      <c r="AQ1803" s="33"/>
      <c r="AR1803" s="33"/>
      <c r="AS1803" s="33"/>
      <c r="AT1803" s="33"/>
      <c r="AU1803" s="33"/>
      <c r="AV1803" s="33"/>
      <c r="AW1803" s="33"/>
      <c r="AX1803" s="33"/>
      <c r="AY1803" s="33"/>
      <c r="AZ1803" s="33"/>
      <c r="BA1803" s="33"/>
      <c r="BB1803" s="33"/>
      <c r="BC1803" s="33"/>
      <c r="BD1803" s="33"/>
      <c r="BE1803" s="33"/>
      <c r="BF1803" s="33"/>
      <c r="BG1803" s="33"/>
      <c r="BH1803" s="33"/>
      <c r="BI1803" s="33"/>
      <c r="BJ1803" s="33"/>
      <c r="BK1803" s="33"/>
      <c r="BL1803" s="33"/>
    </row>
    <row r="1804" spans="1:64" s="140" customFormat="1" ht="18" customHeight="1">
      <c r="A1804" s="140" t="e">
        <f>#REF!</f>
        <v>#REF!</v>
      </c>
      <c r="B1804" s="20" t="s">
        <v>176</v>
      </c>
      <c r="C1804" s="3"/>
      <c r="D1804" s="3"/>
      <c r="E1804" s="3"/>
      <c r="F1804" s="3"/>
      <c r="G1804" s="217"/>
      <c r="H1804" s="271"/>
      <c r="I1804" s="217"/>
      <c r="J1804" s="271"/>
      <c r="K1804" s="991" t="e">
        <f>VLOOKUP(A1804,'Payroll master 总表'!B:AY,3,FALSE)</f>
        <v>#REF!</v>
      </c>
      <c r="L1804" s="992"/>
      <c r="M1804" s="992"/>
      <c r="N1804" s="993"/>
      <c r="O1804" s="272" t="s">
        <v>183</v>
      </c>
      <c r="P1804" s="273"/>
      <c r="Q1804" s="203"/>
      <c r="R1804" s="203"/>
      <c r="S1804" s="203"/>
      <c r="T1804" s="994" t="e">
        <f>#REF!</f>
        <v>#REF!</v>
      </c>
      <c r="U1804" s="994"/>
      <c r="V1804" s="217"/>
      <c r="W1804" s="274"/>
      <c r="X1804" s="275" t="s">
        <v>279</v>
      </c>
      <c r="Y1804" s="203"/>
      <c r="Z1804" s="203"/>
      <c r="AA1804" s="203"/>
      <c r="AB1804" s="227"/>
      <c r="AC1804" s="75"/>
      <c r="AD1804" s="139" t="e">
        <f>VLOOKUP(A1804,'Payroll master 总表'!B:AY,39,FALSE)</f>
        <v>#REF!</v>
      </c>
      <c r="AE1804" s="23" t="s">
        <v>82</v>
      </c>
      <c r="AF1804" s="244"/>
      <c r="AG1804" s="33"/>
      <c r="AH1804" s="33"/>
      <c r="AI1804" s="33"/>
      <c r="AJ1804" s="33"/>
      <c r="AK1804" s="33"/>
      <c r="AL1804" s="33"/>
      <c r="AM1804" s="33"/>
      <c r="AN1804" s="33"/>
      <c r="AO1804" s="33"/>
      <c r="AP1804" s="33"/>
      <c r="AQ1804" s="33"/>
      <c r="AR1804" s="33"/>
      <c r="AS1804" s="33"/>
      <c r="AT1804" s="33"/>
      <c r="AU1804" s="33"/>
      <c r="AV1804" s="33"/>
      <c r="AW1804" s="33"/>
      <c r="AX1804" s="33"/>
      <c r="AY1804" s="33"/>
      <c r="AZ1804" s="33"/>
      <c r="BA1804" s="33"/>
      <c r="BB1804" s="33"/>
      <c r="BC1804" s="33"/>
      <c r="BD1804" s="33"/>
      <c r="BE1804" s="33"/>
      <c r="BF1804" s="33"/>
      <c r="BG1804" s="33"/>
      <c r="BH1804" s="33"/>
      <c r="BI1804" s="33"/>
      <c r="BJ1804" s="33"/>
      <c r="BK1804" s="33"/>
      <c r="BL1804" s="33"/>
    </row>
    <row r="1805" spans="1:64" s="140" customFormat="1" ht="18" customHeight="1">
      <c r="B1805" s="55" t="s">
        <v>177</v>
      </c>
      <c r="C1805" s="28"/>
      <c r="D1805" s="28"/>
      <c r="E1805" s="28"/>
      <c r="F1805" s="21"/>
      <c r="G1805" s="206"/>
      <c r="H1805" s="206"/>
      <c r="I1805" s="206"/>
      <c r="J1805" s="206"/>
      <c r="K1805" s="995" t="e">
        <f>VLOOKUP(A1804,'Payroll master 总表'!B:AY,1,FALSE)</f>
        <v>#REF!</v>
      </c>
      <c r="L1805" s="996"/>
      <c r="M1805" s="206"/>
      <c r="N1805" s="208"/>
      <c r="O1805" s="276" t="s">
        <v>184</v>
      </c>
      <c r="P1805" s="273"/>
      <c r="Q1805" s="218"/>
      <c r="R1805" s="218"/>
      <c r="S1805" s="218"/>
      <c r="T1805" s="199"/>
      <c r="U1805" s="222" t="e">
        <f>VLOOKUP(A1804,'Payroll master 总表'!B:AY,15,FALSE)</f>
        <v>#REF!</v>
      </c>
      <c r="V1805" s="222"/>
      <c r="W1805" s="208"/>
      <c r="X1805" s="278" t="s">
        <v>187</v>
      </c>
      <c r="Y1805" s="218"/>
      <c r="Z1805" s="218"/>
      <c r="AA1805" s="218"/>
      <c r="AB1805" s="209"/>
      <c r="AC1805" s="26"/>
      <c r="AD1805" s="139" t="e">
        <f>VLOOKUP(A1804,'Payroll master 总表'!B:AY,35,FALSE)</f>
        <v>#REF!</v>
      </c>
      <c r="AE1805" s="23" t="s">
        <v>82</v>
      </c>
      <c r="AF1805" s="103"/>
      <c r="AG1805" s="33"/>
      <c r="AH1805" s="33"/>
      <c r="AI1805" s="33"/>
      <c r="AJ1805" s="33"/>
      <c r="AK1805" s="33"/>
      <c r="AL1805" s="33"/>
      <c r="AM1805" s="33"/>
      <c r="AN1805" s="33"/>
      <c r="AO1805" s="33"/>
      <c r="AP1805" s="33"/>
      <c r="AQ1805" s="33"/>
      <c r="AR1805" s="33"/>
      <c r="AS1805" s="33"/>
      <c r="AT1805" s="33"/>
      <c r="AU1805" s="33"/>
      <c r="AV1805" s="33"/>
      <c r="AW1805" s="33"/>
      <c r="AX1805" s="33"/>
      <c r="AY1805" s="33"/>
      <c r="AZ1805" s="33"/>
      <c r="BA1805" s="33"/>
      <c r="BB1805" s="33"/>
      <c r="BC1805" s="33"/>
      <c r="BD1805" s="33"/>
      <c r="BE1805" s="33"/>
      <c r="BF1805" s="33"/>
      <c r="BG1805" s="33"/>
      <c r="BH1805" s="33"/>
      <c r="BI1805" s="33"/>
      <c r="BJ1805" s="33"/>
      <c r="BK1805" s="33"/>
      <c r="BL1805" s="33"/>
    </row>
    <row r="1806" spans="1:64" s="140" customFormat="1" ht="18" customHeight="1">
      <c r="B1806" s="24" t="s">
        <v>178</v>
      </c>
      <c r="C1806" s="22"/>
      <c r="D1806" s="25"/>
      <c r="E1806" s="21"/>
      <c r="F1806" s="21"/>
      <c r="G1806" s="206"/>
      <c r="H1806" s="206"/>
      <c r="I1806" s="206"/>
      <c r="J1806" s="206"/>
      <c r="K1806" s="995" t="e">
        <f>VLOOKUP(A1804,'Payroll master 总表'!B:AY,5,FALSE)</f>
        <v>#REF!</v>
      </c>
      <c r="L1806" s="996"/>
      <c r="M1806" s="206"/>
      <c r="N1806" s="208"/>
      <c r="O1806" s="205" t="s">
        <v>198</v>
      </c>
      <c r="P1806" s="273"/>
      <c r="Q1806" s="218"/>
      <c r="R1806" s="218"/>
      <c r="S1806" s="218"/>
      <c r="T1806" s="206"/>
      <c r="U1806" s="997" t="e">
        <f>VLOOKUP(A1804,'Payroll master 总表'!B:AY,8,FALSE)</f>
        <v>#REF!</v>
      </c>
      <c r="V1806" s="997"/>
      <c r="W1806" s="998"/>
      <c r="X1806" s="278" t="s">
        <v>185</v>
      </c>
      <c r="Y1806" s="218"/>
      <c r="Z1806" s="218"/>
      <c r="AA1806" s="218"/>
      <c r="AB1806" s="209"/>
      <c r="AC1806" s="26"/>
      <c r="AD1806" s="139" t="e">
        <f>VLOOKUP(A1804,'Payroll master 总表'!B:AY,34,FALSE)</f>
        <v>#REF!</v>
      </c>
      <c r="AE1806" s="23" t="s">
        <v>82</v>
      </c>
      <c r="AF1806" s="103"/>
      <c r="AG1806" s="33"/>
      <c r="AH1806" s="33"/>
      <c r="AI1806" s="33"/>
      <c r="AJ1806" s="33"/>
      <c r="AK1806" s="33"/>
      <c r="AL1806" s="33"/>
      <c r="AM1806" s="33"/>
      <c r="AN1806" s="33"/>
      <c r="AO1806" s="33"/>
      <c r="AP1806" s="33"/>
      <c r="AQ1806" s="33"/>
      <c r="AR1806" s="33"/>
      <c r="AS1806" s="33"/>
      <c r="AT1806" s="33"/>
      <c r="AU1806" s="33"/>
      <c r="AV1806" s="33"/>
      <c r="AW1806" s="33"/>
      <c r="AX1806" s="33"/>
      <c r="AY1806" s="33"/>
      <c r="AZ1806" s="33"/>
      <c r="BA1806" s="33"/>
      <c r="BB1806" s="33"/>
      <c r="BC1806" s="33"/>
      <c r="BD1806" s="33"/>
      <c r="BE1806" s="33"/>
      <c r="BF1806" s="33"/>
      <c r="BG1806" s="33"/>
      <c r="BH1806" s="33"/>
      <c r="BI1806" s="33"/>
      <c r="BJ1806" s="33"/>
      <c r="BK1806" s="33"/>
      <c r="BL1806" s="33"/>
    </row>
    <row r="1807" spans="1:64" s="140" customFormat="1" ht="18" customHeight="1">
      <c r="B1807" s="58"/>
      <c r="C1807" s="28"/>
      <c r="D1807" s="28"/>
      <c r="E1807" s="28"/>
      <c r="F1807" s="28"/>
      <c r="G1807" s="206"/>
      <c r="H1807" s="206"/>
      <c r="I1807" s="206"/>
      <c r="J1807" s="206"/>
      <c r="K1807" s="280"/>
      <c r="L1807" s="281" t="s">
        <v>76</v>
      </c>
      <c r="M1807" s="206"/>
      <c r="N1807" s="208"/>
      <c r="O1807" s="278" t="s">
        <v>199</v>
      </c>
      <c r="P1807" s="273"/>
      <c r="Q1807" s="218"/>
      <c r="R1807" s="218"/>
      <c r="S1807" s="218"/>
      <c r="T1807" s="218"/>
      <c r="U1807" s="218"/>
      <c r="V1807" s="218"/>
      <c r="W1807" s="230"/>
      <c r="X1807" s="278" t="s">
        <v>753</v>
      </c>
      <c r="Y1807" s="218"/>
      <c r="Z1807" s="218"/>
      <c r="AA1807" s="218"/>
      <c r="AB1807" s="209"/>
      <c r="AC1807" s="26"/>
      <c r="AD1807" s="139" t="e">
        <f>VLOOKUP(A1804,'Payroll master 总表'!B:AY,33,FALSE)</f>
        <v>#REF!</v>
      </c>
      <c r="AE1807" s="23" t="s">
        <v>82</v>
      </c>
      <c r="AF1807" s="103"/>
      <c r="AG1807" s="33"/>
      <c r="AH1807" s="33"/>
      <c r="AI1807" s="33"/>
      <c r="AJ1807" s="33"/>
      <c r="AK1807" s="33"/>
      <c r="AL1807" s="33"/>
      <c r="AM1807" s="33"/>
      <c r="AN1807" s="33"/>
      <c r="AO1807" s="33"/>
      <c r="AP1807" s="33"/>
      <c r="AQ1807" s="33"/>
      <c r="AR1807" s="33"/>
      <c r="AS1807" s="33"/>
      <c r="AT1807" s="33"/>
      <c r="AU1807" s="33"/>
      <c r="AV1807" s="33"/>
      <c r="AW1807" s="33"/>
      <c r="AX1807" s="33"/>
      <c r="AY1807" s="33"/>
      <c r="AZ1807" s="33"/>
      <c r="BA1807" s="33"/>
      <c r="BB1807" s="33"/>
      <c r="BC1807" s="33"/>
      <c r="BD1807" s="33"/>
      <c r="BE1807" s="33"/>
      <c r="BF1807" s="33"/>
      <c r="BG1807" s="33"/>
      <c r="BH1807" s="33"/>
      <c r="BI1807" s="33"/>
      <c r="BJ1807" s="33"/>
      <c r="BK1807" s="33"/>
      <c r="BL1807" s="33"/>
    </row>
    <row r="1808" spans="1:64" s="140" customFormat="1" ht="18" customHeight="1">
      <c r="B1808" s="54" t="s">
        <v>196</v>
      </c>
      <c r="C1808" s="28"/>
      <c r="D1808" s="28"/>
      <c r="E1808" s="28"/>
      <c r="F1808" s="28"/>
      <c r="G1808" s="206"/>
      <c r="H1808" s="206"/>
      <c r="I1808" s="206"/>
      <c r="J1808" s="206"/>
      <c r="K1808" s="280"/>
      <c r="L1808" s="282" t="e">
        <f>VLOOKUP(A1804,'Payroll master 总表'!B:AY,18,FALSE)</f>
        <v>#REF!</v>
      </c>
      <c r="M1808" s="206"/>
      <c r="N1808" s="208"/>
      <c r="O1808" s="283"/>
      <c r="P1808" s="273"/>
      <c r="Q1808" s="223"/>
      <c r="R1808" s="987" t="e">
        <f>U1805/26*L1808</f>
        <v>#REF!</v>
      </c>
      <c r="S1808" s="987"/>
      <c r="T1808" s="284" t="s">
        <v>82</v>
      </c>
      <c r="U1808" s="223"/>
      <c r="V1808" s="223"/>
      <c r="W1808" s="285"/>
      <c r="X1808" s="278" t="s">
        <v>186</v>
      </c>
      <c r="Y1808" s="218"/>
      <c r="Z1808" s="218"/>
      <c r="AA1808" s="218"/>
      <c r="AB1808" s="209"/>
      <c r="AC1808" s="26"/>
      <c r="AD1808" s="139" t="e">
        <f>VLOOKUP(A1804,'Payroll master 总表'!B:AY,37,FALSE)+'Payroll master 总表'!AM79</f>
        <v>#REF!</v>
      </c>
      <c r="AE1808" s="23" t="s">
        <v>82</v>
      </c>
      <c r="AF1808" s="103"/>
      <c r="AG1808" s="33"/>
      <c r="AH1808" s="33"/>
      <c r="AI1808" s="33"/>
      <c r="AJ1808" s="33"/>
      <c r="AK1808" s="33"/>
      <c r="AL1808" s="33"/>
      <c r="AM1808" s="33"/>
      <c r="AN1808" s="33"/>
      <c r="AO1808" s="33"/>
      <c r="AP1808" s="33"/>
      <c r="AQ1808" s="33"/>
      <c r="AR1808" s="33"/>
      <c r="AS1808" s="33"/>
      <c r="AT1808" s="33"/>
      <c r="AU1808" s="33"/>
      <c r="AV1808" s="33"/>
      <c r="AW1808" s="33"/>
      <c r="AX1808" s="33"/>
      <c r="AY1808" s="33"/>
      <c r="AZ1808" s="33"/>
      <c r="BA1808" s="33"/>
      <c r="BB1808" s="33"/>
      <c r="BC1808" s="33"/>
      <c r="BD1808" s="33"/>
      <c r="BE1808" s="33"/>
      <c r="BF1808" s="33"/>
      <c r="BG1808" s="33"/>
      <c r="BH1808" s="33"/>
      <c r="BI1808" s="33"/>
      <c r="BJ1808" s="33"/>
      <c r="BK1808" s="33"/>
      <c r="BL1808" s="33"/>
    </row>
    <row r="1809" spans="2:64" s="140" customFormat="1" ht="18" customHeight="1">
      <c r="B1809" s="27" t="s">
        <v>528</v>
      </c>
      <c r="C1809" s="28"/>
      <c r="D1809" s="28"/>
      <c r="E1809" s="28"/>
      <c r="F1809" s="28"/>
      <c r="G1809" s="206"/>
      <c r="H1809" s="206"/>
      <c r="I1809" s="206"/>
      <c r="J1809" s="206"/>
      <c r="K1809" s="280"/>
      <c r="L1809" s="282" t="e">
        <f>VLOOKUP(A1804,'Payroll master 总表'!B:AY,21,FALSE)</f>
        <v>#REF!</v>
      </c>
      <c r="M1809" s="206"/>
      <c r="N1809" s="208"/>
      <c r="O1809" s="283"/>
      <c r="P1809" s="273"/>
      <c r="Q1809" s="223"/>
      <c r="R1809" s="987" t="e">
        <f>VLOOKUP(A1804,'Payroll master 总表'!B:AY,29,FALSE)</f>
        <v>#REF!</v>
      </c>
      <c r="S1809" s="987"/>
      <c r="T1809" s="284" t="s">
        <v>82</v>
      </c>
      <c r="U1809" s="223"/>
      <c r="V1809" s="223"/>
      <c r="W1809" s="285"/>
      <c r="X1809" s="278" t="s">
        <v>455</v>
      </c>
      <c r="Y1809" s="218"/>
      <c r="Z1809" s="218"/>
      <c r="AA1809" s="218"/>
      <c r="AB1809" s="209"/>
      <c r="AC1809" s="26"/>
      <c r="AD1809" s="139" t="e">
        <f>VLOOKUP(A1804,'Payroll master 总表'!B:AY,32,FALSE)</f>
        <v>#REF!</v>
      </c>
      <c r="AE1809" s="23" t="s">
        <v>82</v>
      </c>
      <c r="AF1809" s="103"/>
      <c r="AG1809" s="33"/>
      <c r="AH1809" s="33"/>
      <c r="AI1809" s="33"/>
      <c r="AJ1809" s="33"/>
      <c r="AK1809" s="33"/>
      <c r="AL1809" s="33"/>
      <c r="AM1809" s="33"/>
      <c r="AN1809" s="33"/>
      <c r="AO1809" s="33"/>
      <c r="AP1809" s="33"/>
      <c r="AQ1809" s="33"/>
      <c r="AR1809" s="33"/>
      <c r="AS1809" s="33"/>
      <c r="AT1809" s="33"/>
      <c r="AU1809" s="33"/>
      <c r="AV1809" s="33"/>
      <c r="AW1809" s="33"/>
      <c r="AX1809" s="33"/>
      <c r="AY1809" s="33"/>
      <c r="AZ1809" s="33"/>
      <c r="BA1809" s="33"/>
      <c r="BB1809" s="33"/>
      <c r="BC1809" s="33"/>
      <c r="BD1809" s="33"/>
      <c r="BE1809" s="33"/>
      <c r="BF1809" s="33"/>
      <c r="BG1809" s="33"/>
      <c r="BH1809" s="33"/>
      <c r="BI1809" s="33"/>
      <c r="BJ1809" s="33"/>
      <c r="BK1809" s="33"/>
      <c r="BL1809" s="33"/>
    </row>
    <row r="1810" spans="2:64" s="140" customFormat="1" ht="18" customHeight="1">
      <c r="B1810" s="58" t="s">
        <v>534</v>
      </c>
      <c r="C1810" s="28"/>
      <c r="D1810" s="28"/>
      <c r="E1810" s="28"/>
      <c r="F1810" s="28"/>
      <c r="G1810" s="206"/>
      <c r="H1810" s="206"/>
      <c r="I1810" s="206"/>
      <c r="J1810" s="206"/>
      <c r="K1810" s="280"/>
      <c r="L1810" s="282" t="e">
        <f>VLOOKUP(A1804,'Payroll master 总表'!B:AY,20,FALSE)</f>
        <v>#REF!</v>
      </c>
      <c r="M1810" s="206"/>
      <c r="N1810" s="208"/>
      <c r="O1810" s="283"/>
      <c r="P1810" s="273"/>
      <c r="Q1810" s="223"/>
      <c r="R1810" s="987" t="e">
        <f>VLOOKUP(A1804,'Payroll master 总表'!B:AY,27,FALSE)</f>
        <v>#REF!</v>
      </c>
      <c r="S1810" s="987"/>
      <c r="T1810" s="284" t="s">
        <v>82</v>
      </c>
      <c r="U1810" s="223"/>
      <c r="V1810" s="223"/>
      <c r="W1810" s="285"/>
      <c r="X1810" s="278" t="s">
        <v>189</v>
      </c>
      <c r="Y1810" s="218"/>
      <c r="Z1810" s="218"/>
      <c r="AA1810" s="218"/>
      <c r="AB1810" s="209"/>
      <c r="AC1810" s="26"/>
      <c r="AD1810" s="139" t="e">
        <f>VLOOKUP(A1804,'Payroll master 总表'!B:AY,31,FALSE)</f>
        <v>#REF!</v>
      </c>
      <c r="AE1810" s="23" t="s">
        <v>82</v>
      </c>
      <c r="AF1810" s="103"/>
      <c r="AG1810" s="33"/>
      <c r="AH1810" s="33"/>
      <c r="AI1810" s="33"/>
      <c r="AJ1810" s="33"/>
      <c r="AK1810" s="33"/>
      <c r="AL1810" s="33"/>
      <c r="AM1810" s="33"/>
      <c r="AN1810" s="33"/>
      <c r="AO1810" s="33"/>
      <c r="AP1810" s="33"/>
      <c r="AQ1810" s="33"/>
      <c r="AR1810" s="33"/>
      <c r="AS1810" s="33"/>
      <c r="AT1810" s="33"/>
      <c r="AU1810" s="33"/>
      <c r="AV1810" s="33"/>
      <c r="AW1810" s="33"/>
      <c r="AX1810" s="33"/>
      <c r="AY1810" s="33"/>
      <c r="AZ1810" s="33"/>
      <c r="BA1810" s="33"/>
      <c r="BB1810" s="33"/>
      <c r="BC1810" s="33"/>
      <c r="BD1810" s="33"/>
      <c r="BE1810" s="33"/>
      <c r="BF1810" s="33"/>
      <c r="BG1810" s="33"/>
      <c r="BH1810" s="33"/>
      <c r="BI1810" s="33"/>
      <c r="BJ1810" s="33"/>
      <c r="BK1810" s="33"/>
      <c r="BL1810" s="33"/>
    </row>
    <row r="1811" spans="2:64" s="140" customFormat="1" ht="18" customHeight="1">
      <c r="B1811" s="58" t="s">
        <v>195</v>
      </c>
      <c r="C1811" s="28"/>
      <c r="D1811" s="28"/>
      <c r="E1811" s="28"/>
      <c r="F1811" s="28"/>
      <c r="G1811" s="206"/>
      <c r="H1811" s="206"/>
      <c r="I1811" s="206"/>
      <c r="J1811" s="206"/>
      <c r="K1811" s="280"/>
      <c r="L1811" s="282" t="e">
        <f>VLOOKUP(A1804,'Payroll master 总表'!B:AY,17,FALSE)</f>
        <v>#REF!</v>
      </c>
      <c r="M1811" s="206"/>
      <c r="N1811" s="208"/>
      <c r="O1811" s="283"/>
      <c r="P1811" s="273"/>
      <c r="Q1811" s="223"/>
      <c r="R1811" s="987" t="e">
        <f>U1805/26*L1811</f>
        <v>#REF!</v>
      </c>
      <c r="S1811" s="987"/>
      <c r="T1811" s="284" t="s">
        <v>82</v>
      </c>
      <c r="U1811" s="223"/>
      <c r="V1811" s="223"/>
      <c r="W1811" s="285"/>
      <c r="X1811" s="278" t="s">
        <v>188</v>
      </c>
      <c r="Y1811" s="218"/>
      <c r="Z1811" s="218"/>
      <c r="AA1811" s="218"/>
      <c r="AB1811" s="209"/>
      <c r="AC1811" s="26"/>
      <c r="AD1811" s="139" t="e">
        <f>VLOOKUP(A1804,'Payroll master 总表'!B:AY,36,FALSE)</f>
        <v>#REF!</v>
      </c>
      <c r="AE1811" s="23" t="s">
        <v>82</v>
      </c>
      <c r="AF1811" s="103"/>
      <c r="AG1811" s="33"/>
      <c r="AH1811" s="33"/>
      <c r="AI1811" s="33"/>
      <c r="AJ1811" s="33"/>
      <c r="AK1811" s="33"/>
      <c r="AL1811" s="33"/>
      <c r="AM1811" s="33"/>
      <c r="AN1811" s="33"/>
      <c r="AO1811" s="33"/>
      <c r="AP1811" s="33"/>
      <c r="AQ1811" s="33"/>
      <c r="AR1811" s="33"/>
      <c r="AS1811" s="33"/>
      <c r="AT1811" s="33"/>
      <c r="AU1811" s="33"/>
      <c r="AV1811" s="33"/>
      <c r="AW1811" s="33"/>
      <c r="AX1811" s="33"/>
      <c r="AY1811" s="33"/>
      <c r="AZ1811" s="33"/>
      <c r="BA1811" s="33"/>
      <c r="BB1811" s="33"/>
      <c r="BC1811" s="33"/>
      <c r="BD1811" s="33"/>
      <c r="BE1811" s="33"/>
      <c r="BF1811" s="33"/>
      <c r="BG1811" s="33"/>
      <c r="BH1811" s="33"/>
      <c r="BI1811" s="33"/>
      <c r="BJ1811" s="33"/>
      <c r="BK1811" s="33"/>
      <c r="BL1811" s="33"/>
    </row>
    <row r="1812" spans="2:64" s="140" customFormat="1" ht="18" customHeight="1">
      <c r="B1812" s="27" t="s">
        <v>179</v>
      </c>
      <c r="C1812" s="28"/>
      <c r="D1812" s="28"/>
      <c r="E1812" s="28"/>
      <c r="F1812" s="28"/>
      <c r="G1812" s="218"/>
      <c r="H1812" s="218"/>
      <c r="I1812" s="218"/>
      <c r="J1812" s="206"/>
      <c r="K1812" s="280"/>
      <c r="L1812" s="286"/>
      <c r="M1812" s="206"/>
      <c r="N1812" s="208"/>
      <c r="O1812" s="283"/>
      <c r="P1812" s="273"/>
      <c r="Q1812" s="223"/>
      <c r="R1812" s="987" t="e">
        <f>SUM(R1808:S1811)</f>
        <v>#REF!</v>
      </c>
      <c r="S1812" s="987"/>
      <c r="T1812" s="284" t="s">
        <v>82</v>
      </c>
      <c r="U1812" s="223"/>
      <c r="V1812" s="223"/>
      <c r="W1812" s="285"/>
      <c r="X1812" s="278" t="s">
        <v>190</v>
      </c>
      <c r="Y1812" s="218"/>
      <c r="Z1812" s="218"/>
      <c r="AA1812" s="218"/>
      <c r="AB1812" s="209"/>
      <c r="AC1812" s="988" t="e">
        <f>R1812+R1814+R1815+R1816+AD1804+AD1805+AD1806+AD1807+AD1808+AD1809+AD1810+AD1811</f>
        <v>#REF!</v>
      </c>
      <c r="AD1812" s="989"/>
      <c r="AE1812" s="33"/>
      <c r="AF1812" s="103"/>
      <c r="AG1812" s="33"/>
      <c r="AH1812" s="33"/>
      <c r="AI1812" s="33"/>
      <c r="AJ1812" s="33"/>
      <c r="AK1812" s="33"/>
      <c r="AL1812" s="33"/>
      <c r="AM1812" s="33"/>
      <c r="AN1812" s="33"/>
      <c r="AO1812" s="33"/>
      <c r="AP1812" s="33"/>
      <c r="AQ1812" s="33"/>
      <c r="AR1812" s="33"/>
      <c r="AS1812" s="33"/>
      <c r="AT1812" s="33"/>
      <c r="AU1812" s="33"/>
      <c r="AV1812" s="33"/>
      <c r="AW1812" s="33"/>
      <c r="AX1812" s="33"/>
      <c r="AY1812" s="33"/>
      <c r="AZ1812" s="33"/>
      <c r="BA1812" s="33"/>
      <c r="BB1812" s="33"/>
      <c r="BC1812" s="33"/>
      <c r="BD1812" s="33"/>
      <c r="BE1812" s="33"/>
      <c r="BF1812" s="33"/>
      <c r="BG1812" s="33"/>
      <c r="BH1812" s="33"/>
      <c r="BI1812" s="33"/>
      <c r="BJ1812" s="33"/>
      <c r="BK1812" s="33"/>
      <c r="BL1812" s="33"/>
    </row>
    <row r="1813" spans="2:64" s="140" customFormat="1" ht="18" customHeight="1">
      <c r="B1813" s="58" t="s">
        <v>197</v>
      </c>
      <c r="C1813" s="28"/>
      <c r="D1813" s="28"/>
      <c r="E1813" s="28"/>
      <c r="F1813" s="28"/>
      <c r="G1813" s="206"/>
      <c r="H1813" s="206"/>
      <c r="I1813" s="206"/>
      <c r="J1813" s="206"/>
      <c r="K1813" s="280"/>
      <c r="L1813" s="287" t="s">
        <v>77</v>
      </c>
      <c r="M1813" s="288"/>
      <c r="N1813" s="211"/>
      <c r="O1813" s="278" t="s">
        <v>199</v>
      </c>
      <c r="P1813" s="210"/>
      <c r="Q1813" s="210"/>
      <c r="R1813" s="210"/>
      <c r="S1813" s="210"/>
      <c r="T1813" s="210"/>
      <c r="U1813" s="210"/>
      <c r="V1813" s="210"/>
      <c r="W1813" s="289"/>
      <c r="X1813" s="278" t="s">
        <v>433</v>
      </c>
      <c r="Y1813" s="218"/>
      <c r="Z1813" s="230"/>
      <c r="AA1813" s="290"/>
      <c r="AB1813" s="228"/>
      <c r="AC1813" s="135" t="e">
        <f>VLOOKUP(A1804,'Payroll master 总表'!B:AY,45,FALSE)</f>
        <v>#REF!</v>
      </c>
      <c r="AD1813" s="33"/>
      <c r="AE1813" s="61"/>
      <c r="AF1813" s="245"/>
      <c r="AG1813" s="33"/>
      <c r="AH1813" s="33"/>
      <c r="AI1813" s="33"/>
      <c r="AJ1813" s="33"/>
      <c r="AK1813" s="33"/>
      <c r="AL1813" s="33"/>
      <c r="AM1813" s="33"/>
      <c r="AN1813" s="33"/>
      <c r="AO1813" s="33"/>
      <c r="AP1813" s="33"/>
      <c r="AQ1813" s="33"/>
      <c r="AR1813" s="33"/>
      <c r="AS1813" s="33"/>
      <c r="AT1813" s="33"/>
      <c r="AU1813" s="33"/>
      <c r="AV1813" s="33"/>
      <c r="AW1813" s="33"/>
      <c r="AX1813" s="33"/>
      <c r="AY1813" s="33"/>
      <c r="AZ1813" s="33"/>
      <c r="BA1813" s="33"/>
      <c r="BB1813" s="33"/>
      <c r="BC1813" s="33"/>
      <c r="BD1813" s="33"/>
      <c r="BE1813" s="33"/>
      <c r="BF1813" s="33"/>
      <c r="BG1813" s="33"/>
      <c r="BH1813" s="33"/>
      <c r="BI1813" s="33"/>
      <c r="BJ1813" s="33"/>
      <c r="BK1813" s="33"/>
      <c r="BL1813" s="33"/>
    </row>
    <row r="1814" spans="2:64" s="140" customFormat="1" ht="18" customHeight="1">
      <c r="B1814" s="58" t="s">
        <v>180</v>
      </c>
      <c r="C1814" s="28"/>
      <c r="D1814" s="28"/>
      <c r="E1814" s="28"/>
      <c r="F1814" s="28"/>
      <c r="G1814" s="206"/>
      <c r="H1814" s="206"/>
      <c r="I1814" s="206"/>
      <c r="J1814" s="206"/>
      <c r="K1814" s="280"/>
      <c r="L1814" s="282" t="e">
        <f>VLOOKUP(A1804,'Payroll master 总表'!B:AY,19,FALSE)</f>
        <v>#REF!</v>
      </c>
      <c r="M1814" s="206"/>
      <c r="N1814" s="208"/>
      <c r="O1814" s="283"/>
      <c r="P1814" s="273"/>
      <c r="Q1814" s="224"/>
      <c r="R1814" s="990" t="e">
        <f>VLOOKUP(A1804,'Payroll master 总表'!B:AY,26,FALSE)</f>
        <v>#REF!</v>
      </c>
      <c r="S1814" s="990"/>
      <c r="T1814" s="224" t="s">
        <v>82</v>
      </c>
      <c r="U1814" s="224"/>
      <c r="V1814" s="224"/>
      <c r="W1814" s="228"/>
      <c r="X1814" s="278" t="s">
        <v>861</v>
      </c>
      <c r="Y1814" s="218"/>
      <c r="Z1814" s="230"/>
      <c r="AA1814" s="199"/>
      <c r="AB1814" s="224"/>
      <c r="AC1814" s="34"/>
      <c r="AD1814" s="57"/>
      <c r="AE1814" s="999" t="e">
        <f>VLOOKUP(A1804,'Payroll master 总表'!B:AY,42,FALSE)</f>
        <v>#REF!</v>
      </c>
      <c r="AF1814" s="1000"/>
      <c r="AG1814" s="33"/>
      <c r="AH1814" s="33"/>
      <c r="AI1814" s="33"/>
      <c r="AJ1814" s="33"/>
      <c r="AK1814" s="33"/>
      <c r="AL1814" s="33"/>
      <c r="AM1814" s="33"/>
      <c r="AN1814" s="33"/>
      <c r="AO1814" s="33"/>
      <c r="AP1814" s="33"/>
      <c r="AQ1814" s="33"/>
      <c r="AR1814" s="33"/>
      <c r="AS1814" s="33"/>
      <c r="AT1814" s="33"/>
      <c r="AU1814" s="33"/>
      <c r="AV1814" s="33"/>
      <c r="AW1814" s="33"/>
      <c r="AX1814" s="33"/>
      <c r="AY1814" s="33"/>
      <c r="AZ1814" s="33"/>
      <c r="BA1814" s="33"/>
      <c r="BB1814" s="33"/>
      <c r="BC1814" s="33"/>
      <c r="BD1814" s="33"/>
      <c r="BE1814" s="33"/>
      <c r="BF1814" s="33"/>
      <c r="BG1814" s="33"/>
      <c r="BH1814" s="33"/>
      <c r="BI1814" s="33"/>
      <c r="BJ1814" s="33"/>
      <c r="BK1814" s="33"/>
      <c r="BL1814" s="33"/>
    </row>
    <row r="1815" spans="2:64" s="140" customFormat="1" ht="18" customHeight="1">
      <c r="B1815" s="58" t="s">
        <v>181</v>
      </c>
      <c r="C1815" s="28"/>
      <c r="D1815" s="28"/>
      <c r="E1815" s="28"/>
      <c r="F1815" s="28"/>
      <c r="G1815" s="206"/>
      <c r="H1815" s="206"/>
      <c r="I1815" s="206"/>
      <c r="J1815" s="206"/>
      <c r="K1815" s="280"/>
      <c r="L1815" s="282" t="e">
        <f>VLOOKUP(A1804,'Payroll master 总表'!B:AY,22,FALSE)</f>
        <v>#REF!</v>
      </c>
      <c r="M1815" s="206"/>
      <c r="N1815" s="208"/>
      <c r="O1815" s="283"/>
      <c r="P1815" s="273"/>
      <c r="Q1815" s="224"/>
      <c r="R1815" s="990" t="e">
        <f>VLOOKUP(A1804,'Payroll master 总表'!B:AY,28,FALSE)</f>
        <v>#REF!</v>
      </c>
      <c r="S1815" s="990"/>
      <c r="T1815" s="224" t="s">
        <v>82</v>
      </c>
      <c r="U1815" s="224"/>
      <c r="V1815" s="224"/>
      <c r="W1815" s="228"/>
      <c r="X1815" s="291" t="s">
        <v>244</v>
      </c>
      <c r="Y1815" s="218"/>
      <c r="Z1815" s="218"/>
      <c r="AA1815" s="230"/>
      <c r="AB1815" s="229"/>
      <c r="AC1815" s="76"/>
      <c r="AD1815" s="57" t="e">
        <f>VLOOKUP(A1804,'Payroll master 总表'!B:AY,44,FALSE)</f>
        <v>#REF!</v>
      </c>
      <c r="AE1815" s="541"/>
      <c r="AF1815" s="542"/>
      <c r="AG1815" s="33"/>
      <c r="AH1815" s="33"/>
      <c r="AI1815" s="33"/>
      <c r="AJ1815" s="33"/>
      <c r="AK1815" s="33"/>
      <c r="AL1815" s="33"/>
      <c r="AM1815" s="33"/>
      <c r="AN1815" s="33"/>
      <c r="AO1815" s="33"/>
      <c r="AP1815" s="33"/>
      <c r="AQ1815" s="33"/>
      <c r="AR1815" s="33"/>
      <c r="AS1815" s="33"/>
      <c r="AT1815" s="33"/>
      <c r="AU1815" s="33"/>
      <c r="AV1815" s="33"/>
      <c r="AW1815" s="33"/>
      <c r="AX1815" s="33"/>
      <c r="AY1815" s="33"/>
      <c r="AZ1815" s="33"/>
      <c r="BA1815" s="33"/>
      <c r="BB1815" s="33"/>
      <c r="BC1815" s="33"/>
      <c r="BD1815" s="33"/>
      <c r="BE1815" s="33"/>
      <c r="BF1815" s="33"/>
      <c r="BG1815" s="33"/>
      <c r="BH1815" s="33"/>
      <c r="BI1815" s="33"/>
      <c r="BJ1815" s="33"/>
      <c r="BK1815" s="33"/>
      <c r="BL1815" s="33"/>
    </row>
    <row r="1816" spans="2:64" s="140" customFormat="1" ht="18" customHeight="1">
      <c r="B1816" s="59" t="s">
        <v>182</v>
      </c>
      <c r="C1816" s="56"/>
      <c r="D1816" s="56"/>
      <c r="E1816" s="56"/>
      <c r="F1816" s="56"/>
      <c r="G1816" s="219"/>
      <c r="H1816" s="219"/>
      <c r="I1816" s="219"/>
      <c r="J1816" s="219"/>
      <c r="K1816" s="292"/>
      <c r="L1816" s="293" t="e">
        <f>VLOOKUP(A1804,'Payroll master 总表'!B:AY,23,FALSE)</f>
        <v>#REF!</v>
      </c>
      <c r="M1816" s="219"/>
      <c r="N1816" s="212"/>
      <c r="O1816" s="294"/>
      <c r="P1816" s="295"/>
      <c r="Q1816" s="225"/>
      <c r="R1816" s="981" t="e">
        <f>VLOOKUP(A1804,'Payroll master 总表'!B:AY,30,FALSE)</f>
        <v>#REF!</v>
      </c>
      <c r="S1816" s="981"/>
      <c r="T1816" s="225" t="s">
        <v>82</v>
      </c>
      <c r="U1816" s="225"/>
      <c r="V1816" s="225"/>
      <c r="W1816" s="225"/>
      <c r="X1816" s="278" t="s">
        <v>194</v>
      </c>
      <c r="Y1816" s="218"/>
      <c r="Z1816" s="218"/>
      <c r="AA1816" s="218"/>
      <c r="AB1816" s="230"/>
      <c r="AC1816" s="26"/>
      <c r="AD1816" s="57" t="e">
        <f>AE1814+AD1815</f>
        <v>#REF!</v>
      </c>
      <c r="AE1816" s="49"/>
      <c r="AF1816" s="73"/>
      <c r="AG1816" s="33"/>
      <c r="AH1816" s="33"/>
      <c r="AI1816" s="33"/>
      <c r="AJ1816" s="33"/>
      <c r="AK1816" s="33"/>
      <c r="AL1816" s="33"/>
      <c r="AM1816" s="33"/>
      <c r="AN1816" s="33"/>
      <c r="AO1816" s="33"/>
      <c r="AP1816" s="33"/>
      <c r="AQ1816" s="33"/>
      <c r="AR1816" s="33"/>
      <c r="AS1816" s="33"/>
      <c r="AT1816" s="33"/>
      <c r="AU1816" s="33"/>
      <c r="AV1816" s="33"/>
      <c r="AW1816" s="33"/>
      <c r="AX1816" s="33"/>
      <c r="AY1816" s="33"/>
      <c r="AZ1816" s="33"/>
      <c r="BA1816" s="33"/>
      <c r="BB1816" s="33"/>
      <c r="BC1816" s="33"/>
      <c r="BD1816" s="33"/>
      <c r="BE1816" s="33"/>
      <c r="BF1816" s="33"/>
      <c r="BG1816" s="33"/>
      <c r="BH1816" s="33"/>
      <c r="BI1816" s="33"/>
      <c r="BJ1816" s="33"/>
      <c r="BK1816" s="33"/>
      <c r="BL1816" s="33"/>
    </row>
    <row r="1817" spans="2:64" s="140" customFormat="1" ht="18" customHeight="1">
      <c r="B1817" s="29"/>
      <c r="C1817" s="30"/>
      <c r="D1817" s="31"/>
      <c r="E1817" s="30"/>
      <c r="F1817" s="32"/>
      <c r="G1817" s="220"/>
      <c r="H1817" s="220"/>
      <c r="I1817" s="220"/>
      <c r="J1817" s="220"/>
      <c r="K1817" s="220"/>
      <c r="L1817" s="199"/>
      <c r="M1817" s="199"/>
      <c r="N1817" s="199"/>
      <c r="O1817" s="296"/>
      <c r="P1817" s="296"/>
      <c r="Q1817" s="199"/>
      <c r="R1817" s="199"/>
      <c r="S1817" s="220"/>
      <c r="T1817" s="220"/>
      <c r="U1817" s="220"/>
      <c r="V1817" s="199"/>
      <c r="W1817" s="199"/>
      <c r="X1817" s="297" t="s">
        <v>191</v>
      </c>
      <c r="Y1817" s="218"/>
      <c r="Z1817" s="218"/>
      <c r="AA1817" s="218"/>
      <c r="AB1817" s="230"/>
      <c r="AC1817" s="982" t="e">
        <f>ROUND((AC1812-AD1816-AC1813),2)</f>
        <v>#REF!</v>
      </c>
      <c r="AD1817" s="983"/>
      <c r="AE1817" s="49"/>
      <c r="AF1817" s="73"/>
      <c r="AG1817" s="33"/>
      <c r="AH1817" s="33"/>
      <c r="AI1817" s="33"/>
      <c r="AJ1817" s="33"/>
      <c r="AK1817" s="33"/>
      <c r="AL1817" s="33"/>
      <c r="AM1817" s="33"/>
      <c r="AN1817" s="33"/>
      <c r="AO1817" s="33"/>
      <c r="AP1817" s="33"/>
      <c r="AQ1817" s="33"/>
      <c r="AR1817" s="33"/>
      <c r="AS1817" s="33"/>
      <c r="AT1817" s="33"/>
      <c r="AU1817" s="33"/>
      <c r="AV1817" s="33"/>
      <c r="AW1817" s="33"/>
      <c r="AX1817" s="33"/>
      <c r="AY1817" s="33"/>
      <c r="AZ1817" s="33"/>
      <c r="BA1817" s="33"/>
      <c r="BB1817" s="33"/>
      <c r="BC1817" s="33"/>
      <c r="BD1817" s="33"/>
      <c r="BE1817" s="33"/>
      <c r="BF1817" s="33"/>
      <c r="BG1817" s="33"/>
      <c r="BH1817" s="33"/>
      <c r="BI1817" s="33"/>
      <c r="BJ1817" s="33"/>
      <c r="BK1817" s="33"/>
      <c r="BL1817" s="33"/>
    </row>
    <row r="1818" spans="2:64" s="140" customFormat="1" ht="18" customHeight="1">
      <c r="B1818" s="35" t="s">
        <v>78</v>
      </c>
      <c r="C1818" s="36"/>
      <c r="D1818" s="36"/>
      <c r="E1818" s="36"/>
      <c r="F1818" s="36"/>
      <c r="G1818" s="221"/>
      <c r="H1818" s="221"/>
      <c r="I1818" s="220"/>
      <c r="J1818" s="220"/>
      <c r="K1818" s="220"/>
      <c r="L1818" s="199"/>
      <c r="M1818" s="199"/>
      <c r="N1818" s="199"/>
      <c r="O1818" s="296"/>
      <c r="P1818" s="296"/>
      <c r="Q1818" s="199"/>
      <c r="R1818" s="199"/>
      <c r="S1818" s="220"/>
      <c r="T1818" s="220"/>
      <c r="U1818" s="220"/>
      <c r="V1818" s="199"/>
      <c r="W1818" s="199"/>
      <c r="X1818" s="298" t="s">
        <v>432</v>
      </c>
      <c r="Y1818" s="299"/>
      <c r="Z1818" s="280"/>
      <c r="AA1818" s="206"/>
      <c r="AB1818" s="231"/>
      <c r="AC1818" s="63" t="e">
        <f>INT(AC1817)</f>
        <v>#REF!</v>
      </c>
      <c r="AD1818" s="33"/>
      <c r="AE1818" s="62"/>
      <c r="AF1818" s="80"/>
      <c r="AG1818" s="33"/>
      <c r="AH1818" s="33"/>
      <c r="AI1818" s="33"/>
      <c r="AJ1818" s="33"/>
      <c r="AK1818" s="33"/>
      <c r="AL1818" s="33"/>
      <c r="AM1818" s="33"/>
      <c r="AN1818" s="33"/>
      <c r="AO1818" s="33"/>
      <c r="AP1818" s="33"/>
      <c r="AQ1818" s="33"/>
      <c r="AR1818" s="33"/>
      <c r="AS1818" s="33"/>
      <c r="AT1818" s="33"/>
      <c r="AU1818" s="33"/>
      <c r="AV1818" s="33"/>
      <c r="AW1818" s="33"/>
      <c r="AX1818" s="33"/>
      <c r="AY1818" s="33"/>
      <c r="AZ1818" s="33"/>
      <c r="BA1818" s="33"/>
      <c r="BB1818" s="33"/>
      <c r="BC1818" s="33"/>
      <c r="BD1818" s="33"/>
      <c r="BE1818" s="33"/>
      <c r="BF1818" s="33"/>
      <c r="BG1818" s="33"/>
      <c r="BH1818" s="33"/>
      <c r="BI1818" s="33"/>
      <c r="BJ1818" s="33"/>
      <c r="BK1818" s="33"/>
      <c r="BL1818" s="33"/>
    </row>
    <row r="1819" spans="2:64" s="140" customFormat="1" ht="18" customHeight="1">
      <c r="B1819" s="37"/>
      <c r="C1819" s="38"/>
      <c r="D1819" s="39"/>
      <c r="E1819" s="38"/>
      <c r="F1819" s="38"/>
      <c r="G1819" s="202"/>
      <c r="H1819" s="202"/>
      <c r="I1819" s="220"/>
      <c r="J1819" s="220"/>
      <c r="K1819" s="220"/>
      <c r="L1819" s="199"/>
      <c r="M1819" s="199"/>
      <c r="N1819" s="199"/>
      <c r="O1819" s="296"/>
      <c r="P1819" s="296"/>
      <c r="Q1819" s="199"/>
      <c r="R1819" s="199"/>
      <c r="S1819" s="220"/>
      <c r="T1819" s="220"/>
      <c r="U1819" s="220"/>
      <c r="V1819" s="199"/>
      <c r="W1819" s="199"/>
      <c r="X1819" s="300" t="s">
        <v>192</v>
      </c>
      <c r="Y1819" s="301"/>
      <c r="Z1819" s="302"/>
      <c r="AA1819" s="219"/>
      <c r="AB1819" s="232"/>
      <c r="AC1819" s="77" t="e">
        <f>ROUND((MOD(AC1817,1)*4000),-2)</f>
        <v>#REF!</v>
      </c>
      <c r="AD1819" s="45"/>
      <c r="AE1819" s="45"/>
      <c r="AF1819" s="81"/>
      <c r="AG1819" s="33"/>
      <c r="AH1819" s="33"/>
      <c r="AI1819" s="33"/>
      <c r="AJ1819" s="33"/>
      <c r="AK1819" s="33"/>
      <c r="AL1819" s="33"/>
      <c r="AM1819" s="33"/>
      <c r="AN1819" s="33"/>
      <c r="AO1819" s="33"/>
      <c r="AP1819" s="33"/>
      <c r="AQ1819" s="33"/>
      <c r="AR1819" s="33"/>
      <c r="AS1819" s="33"/>
      <c r="AT1819" s="33"/>
      <c r="AU1819" s="33"/>
      <c r="AV1819" s="33"/>
      <c r="AW1819" s="33"/>
      <c r="AX1819" s="33"/>
      <c r="AY1819" s="33"/>
      <c r="AZ1819" s="33"/>
      <c r="BA1819" s="33"/>
      <c r="BB1819" s="33"/>
      <c r="BC1819" s="33"/>
      <c r="BD1819" s="33"/>
      <c r="BE1819" s="33"/>
      <c r="BF1819" s="33"/>
      <c r="BG1819" s="33"/>
      <c r="BH1819" s="33"/>
      <c r="BI1819" s="33"/>
      <c r="BJ1819" s="33"/>
      <c r="BK1819" s="33"/>
      <c r="BL1819" s="33"/>
    </row>
    <row r="1820" spans="2:64" s="140" customFormat="1" ht="18" customHeight="1">
      <c r="B1820" s="29"/>
      <c r="C1820" s="30"/>
      <c r="D1820" s="31"/>
      <c r="E1820" s="30"/>
      <c r="F1820" s="30"/>
      <c r="G1820" s="220"/>
      <c r="H1820" s="220"/>
      <c r="I1820" s="220"/>
      <c r="J1820" s="220"/>
      <c r="K1820" s="220"/>
      <c r="L1820" s="199"/>
      <c r="M1820" s="199"/>
      <c r="N1820" s="199"/>
      <c r="O1820" s="296"/>
      <c r="P1820" s="296"/>
      <c r="Q1820" s="199"/>
      <c r="R1820" s="199"/>
      <c r="S1820" s="220"/>
      <c r="T1820" s="220"/>
      <c r="U1820" s="220"/>
      <c r="V1820" s="199"/>
      <c r="W1820" s="199"/>
      <c r="X1820" s="199"/>
      <c r="Y1820" s="221"/>
      <c r="Z1820" s="303"/>
      <c r="AA1820" s="199"/>
      <c r="AB1820" s="233"/>
      <c r="AC1820" s="34"/>
      <c r="AD1820" s="82"/>
      <c r="AE1820" s="82"/>
      <c r="AF1820" s="84"/>
      <c r="AG1820" s="33"/>
      <c r="AH1820" s="33"/>
      <c r="AI1820" s="33"/>
      <c r="AJ1820" s="33"/>
      <c r="AK1820" s="33"/>
      <c r="AL1820" s="33"/>
      <c r="AM1820" s="33"/>
      <c r="AN1820" s="33"/>
      <c r="AO1820" s="33"/>
      <c r="AP1820" s="33"/>
      <c r="AQ1820" s="33"/>
      <c r="AR1820" s="33"/>
      <c r="AS1820" s="33"/>
      <c r="AT1820" s="33"/>
      <c r="AU1820" s="33"/>
      <c r="AV1820" s="33"/>
      <c r="AW1820" s="33"/>
      <c r="AX1820" s="33"/>
      <c r="AY1820" s="33"/>
      <c r="AZ1820" s="33"/>
      <c r="BA1820" s="33"/>
      <c r="BB1820" s="33"/>
      <c r="BC1820" s="33"/>
      <c r="BD1820" s="33"/>
      <c r="BE1820" s="33"/>
      <c r="BF1820" s="33"/>
      <c r="BG1820" s="33"/>
      <c r="BH1820" s="33"/>
      <c r="BI1820" s="33"/>
      <c r="BJ1820" s="33"/>
      <c r="BK1820" s="33"/>
      <c r="BL1820" s="33"/>
    </row>
    <row r="1821" spans="2:64" s="140" customFormat="1" ht="18" customHeight="1">
      <c r="B1821" s="40" t="s">
        <v>79</v>
      </c>
      <c r="C1821" s="41"/>
      <c r="D1821" s="41"/>
      <c r="E1821" s="41"/>
      <c r="F1821" s="33"/>
      <c r="G1821" s="199"/>
      <c r="H1821" s="199"/>
      <c r="I1821" s="199"/>
      <c r="J1821" s="199"/>
      <c r="K1821" s="220"/>
      <c r="L1821" s="199"/>
      <c r="M1821" s="199"/>
      <c r="N1821" s="199"/>
      <c r="O1821" s="296"/>
      <c r="P1821" s="296"/>
      <c r="Q1821" s="199"/>
      <c r="R1821" s="199"/>
      <c r="S1821" s="199"/>
      <c r="T1821" s="199"/>
      <c r="U1821" s="199"/>
      <c r="V1821" s="199"/>
      <c r="W1821" s="199"/>
      <c r="X1821" s="199"/>
      <c r="Y1821" s="199"/>
      <c r="Z1821" s="199"/>
      <c r="AA1821" s="199"/>
      <c r="AB1821" s="199"/>
      <c r="AC1821" s="34"/>
      <c r="AD1821" s="33"/>
      <c r="AE1821" s="33"/>
      <c r="AF1821" s="101"/>
      <c r="AG1821" s="33"/>
      <c r="AH1821" s="33"/>
      <c r="AI1821" s="33"/>
      <c r="AJ1821" s="33"/>
      <c r="AK1821" s="33"/>
      <c r="AL1821" s="33"/>
      <c r="AM1821" s="33"/>
      <c r="AN1821" s="33"/>
      <c r="AO1821" s="33"/>
      <c r="AP1821" s="33"/>
      <c r="AQ1821" s="33"/>
      <c r="AR1821" s="33"/>
      <c r="AS1821" s="33"/>
      <c r="AT1821" s="33"/>
      <c r="AU1821" s="33"/>
      <c r="AV1821" s="33"/>
      <c r="AW1821" s="33"/>
      <c r="AX1821" s="33"/>
      <c r="AY1821" s="33"/>
      <c r="AZ1821" s="33"/>
      <c r="BA1821" s="33"/>
      <c r="BB1821" s="33"/>
      <c r="BC1821" s="33"/>
      <c r="BD1821" s="33"/>
      <c r="BE1821" s="33"/>
      <c r="BF1821" s="33"/>
      <c r="BG1821" s="33"/>
      <c r="BH1821" s="33"/>
      <c r="BI1821" s="33"/>
      <c r="BJ1821" s="33"/>
      <c r="BK1821" s="33"/>
      <c r="BL1821" s="33"/>
    </row>
    <row r="1822" spans="2:64" s="10" customFormat="1" ht="18" customHeight="1">
      <c r="B1822" s="237">
        <v>1</v>
      </c>
      <c r="C1822" s="236">
        <v>2</v>
      </c>
      <c r="D1822" s="236">
        <v>3</v>
      </c>
      <c r="E1822" s="236">
        <v>4</v>
      </c>
      <c r="F1822" s="670">
        <v>5</v>
      </c>
      <c r="G1822" s="669">
        <v>6</v>
      </c>
      <c r="H1822" s="237">
        <v>7</v>
      </c>
      <c r="I1822" s="237">
        <v>8</v>
      </c>
      <c r="J1822" s="670">
        <v>9</v>
      </c>
      <c r="K1822" s="236">
        <v>10</v>
      </c>
      <c r="L1822" s="236">
        <v>11</v>
      </c>
      <c r="M1822" s="670">
        <v>12</v>
      </c>
      <c r="N1822" s="669">
        <v>13</v>
      </c>
      <c r="O1822" s="236">
        <v>14</v>
      </c>
      <c r="P1822" s="237">
        <v>15</v>
      </c>
      <c r="Q1822" s="236">
        <v>16</v>
      </c>
      <c r="R1822" s="236">
        <v>17</v>
      </c>
      <c r="S1822" s="236">
        <v>18</v>
      </c>
      <c r="T1822" s="670">
        <v>19</v>
      </c>
      <c r="U1822" s="669">
        <v>20</v>
      </c>
      <c r="V1822" s="236">
        <v>21</v>
      </c>
      <c r="W1822" s="237">
        <v>22</v>
      </c>
      <c r="X1822" s="236">
        <v>23</v>
      </c>
      <c r="Y1822" s="237">
        <v>24</v>
      </c>
      <c r="Z1822" s="236">
        <v>25</v>
      </c>
      <c r="AA1822" s="670">
        <v>26</v>
      </c>
      <c r="AB1822" s="697">
        <v>27</v>
      </c>
      <c r="AC1822" s="670">
        <v>28</v>
      </c>
      <c r="AD1822" s="237">
        <v>29</v>
      </c>
      <c r="AE1822" s="236">
        <v>30</v>
      </c>
      <c r="AF1822" s="236">
        <v>31</v>
      </c>
      <c r="AG1822" s="11"/>
      <c r="AH1822" s="11"/>
      <c r="AI1822" s="11"/>
      <c r="AJ1822" s="11"/>
      <c r="AK1822" s="11"/>
      <c r="AL1822" s="11"/>
      <c r="AM1822" s="11"/>
      <c r="AN1822" s="11"/>
      <c r="AO1822" s="11"/>
      <c r="AP1822" s="11"/>
      <c r="AQ1822" s="11"/>
      <c r="AR1822" s="11"/>
      <c r="AS1822" s="11"/>
      <c r="AT1822" s="11"/>
      <c r="AU1822" s="11"/>
      <c r="AV1822" s="11"/>
      <c r="AW1822" s="11"/>
      <c r="AX1822" s="11"/>
      <c r="AY1822" s="11"/>
      <c r="AZ1822" s="11"/>
      <c r="BA1822" s="11"/>
      <c r="BB1822" s="11"/>
      <c r="BC1822" s="11"/>
      <c r="BD1822" s="11"/>
      <c r="BE1822" s="11"/>
      <c r="BF1822" s="11"/>
      <c r="BG1822" s="11"/>
      <c r="BH1822" s="11"/>
      <c r="BI1822" s="11"/>
      <c r="BJ1822" s="11"/>
      <c r="BK1822" s="11"/>
      <c r="BL1822" s="11"/>
    </row>
    <row r="1823" spans="2:64" s="140" customFormat="1" ht="18" customHeight="1">
      <c r="B1823" s="48" t="e">
        <f>VLOOKUP(A1804,#REF!,276,FALSE)</f>
        <v>#REF!</v>
      </c>
      <c r="C1823" s="48" t="e">
        <f>VLOOKUP(A1804,#REF!,278,FALSE)</f>
        <v>#REF!</v>
      </c>
      <c r="D1823" s="48" t="e">
        <f>VLOOKUP(A1804,#REF!,280,FALSE)</f>
        <v>#REF!</v>
      </c>
      <c r="E1823" s="48" t="e">
        <f>VLOOKUP(A1804,#REF!,282,FALSE)</f>
        <v>#REF!</v>
      </c>
      <c r="F1823" s="48" t="e">
        <f>VLOOKUP(A1804,#REF!,284,FALSE)</f>
        <v>#REF!</v>
      </c>
      <c r="G1823" s="48" t="e">
        <f>VLOOKUP(A1804,#REF!,286,FALSE)</f>
        <v>#REF!</v>
      </c>
      <c r="H1823" s="48" t="e">
        <f>VLOOKUP(A1804,#REF!,288,FALSE)</f>
        <v>#REF!</v>
      </c>
      <c r="I1823" s="48" t="e">
        <f>VLOOKUP(A1804,#REF!,290,FALSE)</f>
        <v>#REF!</v>
      </c>
      <c r="J1823" s="48" t="e">
        <f>VLOOKUP(A1804,#REF!,292,FALSE)</f>
        <v>#REF!</v>
      </c>
      <c r="K1823" s="48" t="e">
        <f>VLOOKUP(A1804,#REF!,294,FALSE)</f>
        <v>#REF!</v>
      </c>
      <c r="L1823" s="48" t="e">
        <f>VLOOKUP(A1804,#REF!,296,FALSE)</f>
        <v>#REF!</v>
      </c>
      <c r="M1823" s="48" t="e">
        <f>VLOOKUP(A1804,#REF!,298,FALSE)</f>
        <v>#REF!</v>
      </c>
      <c r="N1823" s="48" t="e">
        <f>VLOOKUP(A1804,#REF!,300,FALSE)</f>
        <v>#REF!</v>
      </c>
      <c r="O1823" s="48" t="e">
        <f>VLOOKUP(A1804,#REF!,302,FALSE)</f>
        <v>#REF!</v>
      </c>
      <c r="P1823" s="48" t="e">
        <f>VLOOKUP(A1804,#REF!,304,FALSE)</f>
        <v>#REF!</v>
      </c>
      <c r="Q1823" s="48" t="e">
        <f>VLOOKUP(A1804,#REF!,306,FALSE)</f>
        <v>#REF!</v>
      </c>
      <c r="R1823" s="48" t="e">
        <f>VLOOKUP(A1804,#REF!,308,FALSE)</f>
        <v>#REF!</v>
      </c>
      <c r="S1823" s="48" t="e">
        <f>VLOOKUP(A1804,#REF!,310,FALSE)</f>
        <v>#REF!</v>
      </c>
      <c r="T1823" s="48" t="e">
        <f>VLOOKUP(A1804,#REF!,312,FALSE)</f>
        <v>#REF!</v>
      </c>
      <c r="U1823" s="48" t="e">
        <f>VLOOKUP(A1804,#REF!,314,FALSE)</f>
        <v>#REF!</v>
      </c>
      <c r="V1823" s="48" t="e">
        <f>VLOOKUP(A1804,#REF!,316,FALSE)</f>
        <v>#REF!</v>
      </c>
      <c r="W1823" s="48" t="e">
        <f>VLOOKUP(A1804,#REF!,318,FALSE)</f>
        <v>#REF!</v>
      </c>
      <c r="X1823" s="48" t="e">
        <f>VLOOKUP(A1804,#REF!,320,FALSE)</f>
        <v>#REF!</v>
      </c>
      <c r="Y1823" s="48" t="e">
        <f>VLOOKUP(A1804,#REF!,322,FALSE)</f>
        <v>#REF!</v>
      </c>
      <c r="Z1823" s="48" t="e">
        <f>VLOOKUP(A1804,#REF!,324,FALSE)</f>
        <v>#REF!</v>
      </c>
      <c r="AA1823" s="48" t="e">
        <f>VLOOKUP(A1804,#REF!,326,FALSE)</f>
        <v>#REF!</v>
      </c>
      <c r="AB1823" s="48" t="e">
        <f>VLOOKUP(A1804,#REF!,328,FALSE)</f>
        <v>#REF!</v>
      </c>
      <c r="AC1823" s="48" t="e">
        <f>VLOOKUP(A1804,#REF!,330,FALSE)</f>
        <v>#REF!</v>
      </c>
      <c r="AD1823" s="48" t="e">
        <f>VLOOKUP(A1804,#REF!,332,FALSE)</f>
        <v>#REF!</v>
      </c>
      <c r="AE1823" s="48" t="e">
        <f>VLOOKUP(A1804,#REF!,334,FALSE)</f>
        <v>#REF!</v>
      </c>
      <c r="AF1823" s="48" t="e">
        <f>VLOOKUP(A1804,#REF!,336,FALSE)</f>
        <v>#REF!</v>
      </c>
      <c r="AG1823" s="33"/>
      <c r="AH1823" s="33"/>
      <c r="AI1823" s="33"/>
      <c r="AJ1823" s="33"/>
      <c r="AK1823" s="33"/>
      <c r="AL1823" s="33"/>
      <c r="AM1823" s="33"/>
      <c r="AN1823" s="33"/>
      <c r="AO1823" s="33"/>
      <c r="AP1823" s="33"/>
      <c r="AQ1823" s="33"/>
      <c r="AR1823" s="33"/>
      <c r="AS1823" s="33"/>
      <c r="AT1823" s="33"/>
      <c r="AU1823" s="33"/>
      <c r="AV1823" s="33"/>
      <c r="AW1823" s="33"/>
      <c r="AX1823" s="33"/>
      <c r="AY1823" s="33"/>
      <c r="AZ1823" s="33"/>
      <c r="BA1823" s="33"/>
      <c r="BB1823" s="33"/>
      <c r="BC1823" s="33"/>
      <c r="BD1823" s="33"/>
      <c r="BE1823" s="33"/>
      <c r="BF1823" s="33"/>
      <c r="BG1823" s="33"/>
      <c r="BH1823" s="33"/>
      <c r="BI1823" s="33"/>
      <c r="BJ1823" s="33"/>
      <c r="BK1823" s="33"/>
      <c r="BL1823" s="33"/>
    </row>
    <row r="1824" spans="2:64" s="140" customFormat="1" ht="18" customHeight="1">
      <c r="B1824" s="48" t="e">
        <f>VLOOKUP(A1804,#REF!,53,FALSE)</f>
        <v>#REF!</v>
      </c>
      <c r="C1824" s="48" t="e">
        <f>VLOOKUP(A1804,#REF!,54,FALSE)</f>
        <v>#REF!</v>
      </c>
      <c r="D1824" s="48" t="e">
        <f>VLOOKUP(A1804,#REF!,55,FALSE)</f>
        <v>#REF!</v>
      </c>
      <c r="E1824" s="48" t="e">
        <f>VLOOKUP(A1804,#REF!,56,FALSE)</f>
        <v>#REF!</v>
      </c>
      <c r="F1824" s="48" t="e">
        <f>VLOOKUP(A1804,#REF!,57,FALSE)</f>
        <v>#REF!</v>
      </c>
      <c r="G1824" s="48" t="e">
        <f>VLOOKUP(A1804,#REF!,58,FALSE)</f>
        <v>#REF!</v>
      </c>
      <c r="H1824" s="48" t="e">
        <f>VLOOKUP(A1804,#REF!,59,FALSE)</f>
        <v>#REF!</v>
      </c>
      <c r="I1824" s="48" t="e">
        <f>VLOOKUP(A1804,#REF!,60,FALSE)</f>
        <v>#REF!</v>
      </c>
      <c r="J1824" s="48" t="e">
        <f>VLOOKUP(A1804,#REF!,61,FALSE)</f>
        <v>#REF!</v>
      </c>
      <c r="K1824" s="48" t="e">
        <f>VLOOKUP(A1804,#REF!,62,FALSE)</f>
        <v>#REF!</v>
      </c>
      <c r="L1824" s="48" t="e">
        <f>VLOOKUP(A1804,#REF!,63,FALSE)</f>
        <v>#REF!</v>
      </c>
      <c r="M1824" s="48" t="e">
        <f>VLOOKUP(A1804,#REF!,64,FALSE)</f>
        <v>#REF!</v>
      </c>
      <c r="N1824" s="48" t="e">
        <f>VLOOKUP(A1804,#REF!,65,FALSE)</f>
        <v>#REF!</v>
      </c>
      <c r="O1824" s="48" t="e">
        <f>VLOOKUP(A1804,#REF!,66,FALSE)</f>
        <v>#REF!</v>
      </c>
      <c r="P1824" s="48" t="e">
        <f>VLOOKUP(A1804,#REF!,67,FALSE)</f>
        <v>#REF!</v>
      </c>
      <c r="Q1824" s="48" t="e">
        <f>VLOOKUP(A1804,#REF!,68,FALSE)</f>
        <v>#REF!</v>
      </c>
      <c r="R1824" s="48" t="e">
        <f>VLOOKUP(A1804,#REF!,69,FALSE)</f>
        <v>#REF!</v>
      </c>
      <c r="S1824" s="48" t="e">
        <f>VLOOKUP(A1804,#REF!,70,FALSE)</f>
        <v>#REF!</v>
      </c>
      <c r="T1824" s="48" t="e">
        <f>VLOOKUP(A1804,#REF!,71,FALSE)</f>
        <v>#REF!</v>
      </c>
      <c r="U1824" s="48" t="e">
        <f>VLOOKUP(A1804,#REF!,72,FALSE)</f>
        <v>#REF!</v>
      </c>
      <c r="V1824" s="48" t="e">
        <f>VLOOKUP(A1804,#REF!,73,FALSE)</f>
        <v>#REF!</v>
      </c>
      <c r="W1824" s="48" t="e">
        <f>VLOOKUP(A1804,#REF!,74,FALSE)</f>
        <v>#REF!</v>
      </c>
      <c r="X1824" s="48" t="e">
        <f>VLOOKUP(A1804,#REF!,75,FALSE)</f>
        <v>#REF!</v>
      </c>
      <c r="Y1824" s="48" t="e">
        <f>VLOOKUP(A1804,#REF!,76,FALSE)</f>
        <v>#REF!</v>
      </c>
      <c r="Z1824" s="48" t="e">
        <f>VLOOKUP(A1804,#REF!,77,FALSE)</f>
        <v>#REF!</v>
      </c>
      <c r="AA1824" s="48" t="e">
        <f>VLOOKUP(A1804,#REF!,78,FALSE)</f>
        <v>#REF!</v>
      </c>
      <c r="AB1824" s="48" t="e">
        <f>VLOOKUP(A1804,#REF!,79,FALSE)</f>
        <v>#REF!</v>
      </c>
      <c r="AC1824" s="48" t="e">
        <f>VLOOKUP(A1804,#REF!,80,FALSE)</f>
        <v>#REF!</v>
      </c>
      <c r="AD1824" s="48" t="e">
        <f>VLOOKUP(A1804,#REF!,81,FALSE)</f>
        <v>#REF!</v>
      </c>
      <c r="AE1824" s="48" t="e">
        <f>VLOOKUP(A1804,#REF!,82,FALSE)</f>
        <v>#REF!</v>
      </c>
      <c r="AF1824" s="48" t="e">
        <f>VLOOKUP(A1804,#REF!,83,FALSE)</f>
        <v>#REF!</v>
      </c>
      <c r="AG1824" s="33"/>
      <c r="AH1824" s="33"/>
      <c r="AI1824" s="33"/>
      <c r="AJ1824" s="33"/>
      <c r="AK1824" s="33"/>
      <c r="AL1824" s="33"/>
      <c r="AM1824" s="33"/>
      <c r="AN1824" s="33"/>
      <c r="AO1824" s="33"/>
      <c r="AP1824" s="33"/>
      <c r="AQ1824" s="33"/>
      <c r="AR1824" s="33"/>
      <c r="AS1824" s="33"/>
      <c r="AT1824" s="33"/>
      <c r="AU1824" s="33"/>
      <c r="AV1824" s="33"/>
      <c r="AW1824" s="33"/>
      <c r="AX1824" s="33"/>
      <c r="AY1824" s="33"/>
      <c r="AZ1824" s="33"/>
      <c r="BA1824" s="33"/>
      <c r="BB1824" s="33"/>
      <c r="BC1824" s="33"/>
      <c r="BD1824" s="33"/>
      <c r="BE1824" s="33"/>
      <c r="BF1824" s="33"/>
      <c r="BG1824" s="33"/>
      <c r="BH1824" s="33"/>
      <c r="BI1824" s="33"/>
      <c r="BJ1824" s="33"/>
      <c r="BK1824" s="33"/>
      <c r="BL1824" s="33"/>
    </row>
    <row r="1825" spans="1:64" s="140" customFormat="1" ht="18" customHeight="1">
      <c r="B1825" s="48" t="e">
        <f>VLOOKUP(A1804,#REF!,277,FALSE)</f>
        <v>#REF!</v>
      </c>
      <c r="C1825" s="48" t="e">
        <f>VLOOKUP(A1804,#REF!,279,FALSE)</f>
        <v>#REF!</v>
      </c>
      <c r="D1825" s="48" t="e">
        <f>VLOOKUP(A1804,#REF!,281,FALSE)</f>
        <v>#REF!</v>
      </c>
      <c r="E1825" s="48" t="e">
        <f>VLOOKUP(A1804,#REF!,283,FALSE)</f>
        <v>#REF!</v>
      </c>
      <c r="F1825" s="48" t="e">
        <f>VLOOKUP(A1804,#REF!,285,FALSE)</f>
        <v>#REF!</v>
      </c>
      <c r="G1825" s="48" t="e">
        <f>VLOOKUP(A1804,#REF!,287,FALSE)</f>
        <v>#REF!</v>
      </c>
      <c r="H1825" s="48" t="e">
        <f>VLOOKUP(A1804,#REF!,289,FALSE)</f>
        <v>#REF!</v>
      </c>
      <c r="I1825" s="48" t="e">
        <f>VLOOKUP(A1804,#REF!,291,FALSE)</f>
        <v>#REF!</v>
      </c>
      <c r="J1825" s="48" t="e">
        <f>VLOOKUP(A1804,#REF!,293,FALSE)</f>
        <v>#REF!</v>
      </c>
      <c r="K1825" s="48" t="e">
        <f>VLOOKUP(A1804,#REF!,295,FALSE)</f>
        <v>#REF!</v>
      </c>
      <c r="L1825" s="48" t="e">
        <f>VLOOKUP(A1804,#REF!,297,FALSE)</f>
        <v>#REF!</v>
      </c>
      <c r="M1825" s="48" t="e">
        <f>VLOOKUP(A1804,#REF!,299,FALSE)</f>
        <v>#REF!</v>
      </c>
      <c r="N1825" s="48" t="e">
        <f>VLOOKUP(A1804,#REF!,301,FALSE)</f>
        <v>#REF!</v>
      </c>
      <c r="O1825" s="48" t="e">
        <f>VLOOKUP(A1804,#REF!,303,FALSE)</f>
        <v>#REF!</v>
      </c>
      <c r="P1825" s="48" t="e">
        <f>VLOOKUP(A1804,#REF!,305,FALSE)</f>
        <v>#REF!</v>
      </c>
      <c r="Q1825" s="48" t="e">
        <f>VLOOKUP(A1804,#REF!,307,FALSE)</f>
        <v>#REF!</v>
      </c>
      <c r="R1825" s="48" t="e">
        <f>VLOOKUP(A1804,#REF!,309,FALSE)</f>
        <v>#REF!</v>
      </c>
      <c r="S1825" s="48" t="e">
        <f>VLOOKUP(A1804,#REF!,311,FALSE)</f>
        <v>#REF!</v>
      </c>
      <c r="T1825" s="48" t="e">
        <f>VLOOKUP(A1804,#REF!,313,FALSE)</f>
        <v>#REF!</v>
      </c>
      <c r="U1825" s="48" t="e">
        <f>VLOOKUP(A1804,#REF!,315,FALSE)</f>
        <v>#REF!</v>
      </c>
      <c r="V1825" s="48" t="e">
        <f>VLOOKUP(A1804,#REF!,317,FALSE)</f>
        <v>#REF!</v>
      </c>
      <c r="W1825" s="48" t="e">
        <f>VLOOKUP(A1804,#REF!,319,FALSE)</f>
        <v>#REF!</v>
      </c>
      <c r="X1825" s="48" t="e">
        <f>VLOOKUP(A1804,#REF!,321,FALSE)</f>
        <v>#REF!</v>
      </c>
      <c r="Y1825" s="48" t="e">
        <f>VLOOKUP(A1804,#REF!,323,FALSE)</f>
        <v>#REF!</v>
      </c>
      <c r="Z1825" s="48" t="e">
        <f>VLOOKUP(A1804,#REF!,325,FALSE)</f>
        <v>#REF!</v>
      </c>
      <c r="AA1825" s="48" t="e">
        <f>VLOOKUP(A1804,#REF!,327,FALSE)</f>
        <v>#REF!</v>
      </c>
      <c r="AB1825" s="48" t="e">
        <f>VLOOKUP(A1804,#REF!,329,FALSE)</f>
        <v>#REF!</v>
      </c>
      <c r="AC1825" s="48" t="e">
        <f>VLOOKUP(A1804,#REF!,331,FALSE)</f>
        <v>#REF!</v>
      </c>
      <c r="AD1825" s="48" t="e">
        <f>VLOOKUP(A1804,#REF!,333,FALSE)</f>
        <v>#REF!</v>
      </c>
      <c r="AE1825" s="48" t="e">
        <f>VLOOKUP(A1804,#REF!,335,FALSE)</f>
        <v>#REF!</v>
      </c>
      <c r="AF1825" s="48" t="e">
        <f>VLOOKUP(A1804,#REF!,337,FALSE)</f>
        <v>#REF!</v>
      </c>
      <c r="AG1825" s="33"/>
      <c r="AH1825" s="33"/>
      <c r="AI1825" s="33"/>
      <c r="AJ1825" s="33"/>
      <c r="AK1825" s="33"/>
      <c r="AL1825" s="33"/>
      <c r="AM1825" s="33"/>
      <c r="AN1825" s="33"/>
      <c r="AO1825" s="33"/>
      <c r="AP1825" s="33"/>
      <c r="AQ1825" s="33"/>
      <c r="AR1825" s="33"/>
      <c r="AS1825" s="33"/>
      <c r="AT1825" s="33"/>
      <c r="AU1825" s="33"/>
      <c r="AV1825" s="33"/>
      <c r="AW1825" s="33"/>
      <c r="AX1825" s="33"/>
      <c r="AY1825" s="33"/>
      <c r="AZ1825" s="33"/>
      <c r="BA1825" s="33"/>
      <c r="BB1825" s="33"/>
      <c r="BC1825" s="33"/>
      <c r="BD1825" s="33"/>
      <c r="BE1825" s="33"/>
      <c r="BF1825" s="33"/>
      <c r="BG1825" s="33"/>
      <c r="BH1825" s="33"/>
      <c r="BI1825" s="33"/>
      <c r="BJ1825" s="33"/>
      <c r="BK1825" s="33"/>
      <c r="BL1825" s="33"/>
    </row>
    <row r="1826" spans="1:64" s="140" customFormat="1" ht="18" customHeight="1">
      <c r="B1826" s="980"/>
      <c r="C1826" s="980"/>
      <c r="D1826" s="980"/>
      <c r="E1826" s="980"/>
      <c r="F1826" s="980"/>
      <c r="G1826" s="980"/>
      <c r="H1826" s="980"/>
      <c r="I1826" s="980"/>
      <c r="J1826" s="980"/>
      <c r="K1826" s="980"/>
      <c r="L1826" s="980"/>
      <c r="M1826" s="980"/>
      <c r="N1826" s="980"/>
      <c r="O1826" s="980"/>
      <c r="P1826" s="980"/>
      <c r="Q1826" s="980"/>
      <c r="R1826" s="980"/>
      <c r="S1826" s="980"/>
      <c r="T1826" s="980"/>
      <c r="U1826" s="980"/>
      <c r="V1826" s="980"/>
      <c r="W1826" s="980"/>
      <c r="X1826" s="980"/>
      <c r="Y1826" s="980"/>
      <c r="Z1826" s="980"/>
      <c r="AA1826" s="980"/>
      <c r="AB1826" s="980"/>
      <c r="AC1826" s="980"/>
      <c r="AD1826" s="980"/>
      <c r="AE1826" s="980"/>
      <c r="AF1826" s="980"/>
      <c r="AG1826" s="33"/>
      <c r="AH1826" s="33"/>
      <c r="AI1826" s="33"/>
      <c r="AJ1826" s="33"/>
      <c r="AK1826" s="33"/>
      <c r="AL1826" s="33"/>
      <c r="AM1826" s="33"/>
      <c r="AN1826" s="33"/>
      <c r="AO1826" s="33"/>
      <c r="AP1826" s="33"/>
      <c r="AQ1826" s="33"/>
      <c r="AR1826" s="33"/>
      <c r="AS1826" s="33"/>
      <c r="AT1826" s="33"/>
      <c r="AU1826" s="33"/>
      <c r="AV1826" s="33"/>
      <c r="AW1826" s="33"/>
      <c r="AX1826" s="33"/>
      <c r="AY1826" s="33"/>
      <c r="AZ1826" s="33"/>
      <c r="BA1826" s="33"/>
      <c r="BB1826" s="33"/>
      <c r="BC1826" s="33"/>
      <c r="BD1826" s="33"/>
      <c r="BE1826" s="33"/>
      <c r="BF1826" s="33"/>
      <c r="BG1826" s="33"/>
      <c r="BH1826" s="33"/>
      <c r="BI1826" s="33"/>
      <c r="BJ1826" s="33"/>
      <c r="BK1826" s="33"/>
      <c r="BL1826" s="33"/>
    </row>
    <row r="1827" spans="1:64" ht="18" customHeight="1">
      <c r="B1827" s="880" t="s">
        <v>826</v>
      </c>
      <c r="C1827" s="880"/>
      <c r="D1827" s="880"/>
      <c r="E1827" s="880"/>
      <c r="F1827" s="880"/>
      <c r="G1827" s="880"/>
      <c r="H1827" s="880"/>
      <c r="I1827" s="880"/>
      <c r="J1827" s="880"/>
      <c r="K1827" s="880"/>
      <c r="L1827" s="880"/>
      <c r="M1827" s="880"/>
      <c r="N1827" s="880"/>
      <c r="O1827" s="880"/>
      <c r="P1827" s="880"/>
      <c r="Q1827" s="880"/>
      <c r="R1827" s="880"/>
      <c r="S1827" s="880"/>
      <c r="T1827" s="880"/>
      <c r="U1827" s="880"/>
      <c r="V1827" s="880"/>
      <c r="W1827" s="880"/>
      <c r="X1827" s="880"/>
      <c r="Y1827" s="880"/>
      <c r="Z1827" s="880"/>
      <c r="AA1827" s="880"/>
      <c r="AB1827" s="880"/>
      <c r="AC1827" s="880"/>
      <c r="AD1827" s="880"/>
      <c r="AE1827" s="880"/>
      <c r="AF1827" s="880"/>
      <c r="AG1827" s="33"/>
    </row>
    <row r="1828" spans="1:64" ht="18" customHeight="1">
      <c r="B1828" s="15" t="s">
        <v>80</v>
      </c>
      <c r="C1828" s="16"/>
      <c r="D1828" s="16"/>
      <c r="E1828" s="16"/>
      <c r="F1828" s="16"/>
      <c r="G1828" s="216"/>
      <c r="H1828" s="201"/>
      <c r="I1828" s="201"/>
      <c r="J1828" s="201"/>
      <c r="K1828" s="202"/>
      <c r="L1828" s="201"/>
      <c r="M1828" s="201"/>
      <c r="N1828" s="201"/>
      <c r="O1828" s="270"/>
      <c r="P1828" s="270"/>
      <c r="Q1828" s="201"/>
      <c r="R1828" s="201"/>
      <c r="S1828" s="201"/>
      <c r="T1828" s="201"/>
      <c r="U1828" s="201"/>
      <c r="V1828" s="201"/>
      <c r="W1828" s="270"/>
      <c r="X1828" s="984" t="str">
        <f>X1803</f>
        <v>វិច្ឆិកា ឆ្នាំ ២០២៣</v>
      </c>
      <c r="Y1828" s="985"/>
      <c r="Z1828" s="985"/>
      <c r="AA1828" s="985"/>
      <c r="AB1828" s="985"/>
      <c r="AC1828" s="985"/>
      <c r="AD1828" s="985"/>
      <c r="AE1828" s="985"/>
      <c r="AF1828" s="986"/>
      <c r="AG1828" s="33"/>
    </row>
    <row r="1829" spans="1:64" ht="18" customHeight="1">
      <c r="A1829" s="140" t="e">
        <f>#REF!</f>
        <v>#REF!</v>
      </c>
      <c r="B1829" s="20" t="s">
        <v>176</v>
      </c>
      <c r="C1829" s="3"/>
      <c r="D1829" s="3"/>
      <c r="E1829" s="3"/>
      <c r="F1829" s="3"/>
      <c r="G1829" s="217"/>
      <c r="H1829" s="271"/>
      <c r="I1829" s="217"/>
      <c r="J1829" s="271"/>
      <c r="K1829" s="991" t="e">
        <f>VLOOKUP(A1829,'Payroll master 总表'!B:AY,3,FALSE)</f>
        <v>#REF!</v>
      </c>
      <c r="L1829" s="992"/>
      <c r="M1829" s="992"/>
      <c r="N1829" s="993"/>
      <c r="O1829" s="272" t="s">
        <v>183</v>
      </c>
      <c r="P1829" s="273"/>
      <c r="Q1829" s="203"/>
      <c r="R1829" s="203"/>
      <c r="S1829" s="203"/>
      <c r="T1829" s="994" t="e">
        <f>#REF!</f>
        <v>#REF!</v>
      </c>
      <c r="U1829" s="994"/>
      <c r="V1829" s="217"/>
      <c r="W1829" s="274"/>
      <c r="X1829" s="275" t="s">
        <v>279</v>
      </c>
      <c r="Y1829" s="203"/>
      <c r="Z1829" s="203"/>
      <c r="AA1829" s="203"/>
      <c r="AB1829" s="227"/>
      <c r="AC1829" s="75"/>
      <c r="AD1829" s="139" t="e">
        <f>VLOOKUP(A1829,'Payroll master 总表'!B:AY,39,FALSE)</f>
        <v>#REF!</v>
      </c>
      <c r="AE1829" s="23" t="s">
        <v>82</v>
      </c>
      <c r="AF1829" s="244"/>
      <c r="AG1829" s="33"/>
    </row>
    <row r="1830" spans="1:64" ht="18" customHeight="1">
      <c r="B1830" s="55" t="s">
        <v>177</v>
      </c>
      <c r="C1830" s="28"/>
      <c r="D1830" s="28"/>
      <c r="E1830" s="28"/>
      <c r="F1830" s="21"/>
      <c r="G1830" s="206"/>
      <c r="H1830" s="206"/>
      <c r="I1830" s="206"/>
      <c r="J1830" s="206"/>
      <c r="K1830" s="995" t="e">
        <f>VLOOKUP(A1829,'Payroll master 总表'!B:AY,1,FALSE)</f>
        <v>#REF!</v>
      </c>
      <c r="L1830" s="996"/>
      <c r="M1830" s="206"/>
      <c r="N1830" s="208"/>
      <c r="O1830" s="276" t="s">
        <v>184</v>
      </c>
      <c r="P1830" s="273"/>
      <c r="Q1830" s="218"/>
      <c r="R1830" s="218"/>
      <c r="S1830" s="218"/>
      <c r="U1830" s="222" t="e">
        <f>VLOOKUP(A1829,'Payroll master 总表'!B:AY,15,FALSE)</f>
        <v>#REF!</v>
      </c>
      <c r="V1830" s="222"/>
      <c r="W1830" s="208"/>
      <c r="X1830" s="278" t="s">
        <v>187</v>
      </c>
      <c r="Y1830" s="218"/>
      <c r="Z1830" s="218"/>
      <c r="AA1830" s="218"/>
      <c r="AB1830" s="209"/>
      <c r="AC1830" s="26"/>
      <c r="AD1830" s="139" t="e">
        <f>VLOOKUP(A1829,'Payroll master 总表'!B:AY,35,FALSE)</f>
        <v>#REF!</v>
      </c>
      <c r="AE1830" s="23" t="s">
        <v>82</v>
      </c>
      <c r="AF1830" s="103"/>
      <c r="AG1830" s="33"/>
    </row>
    <row r="1831" spans="1:64" ht="18" customHeight="1">
      <c r="B1831" s="24" t="s">
        <v>178</v>
      </c>
      <c r="C1831" s="22"/>
      <c r="D1831" s="25"/>
      <c r="E1831" s="21"/>
      <c r="F1831" s="21"/>
      <c r="G1831" s="206"/>
      <c r="H1831" s="206"/>
      <c r="I1831" s="206"/>
      <c r="J1831" s="206"/>
      <c r="K1831" s="995" t="e">
        <f>VLOOKUP(A1829,'Payroll master 总表'!B:AY,5,FALSE)</f>
        <v>#REF!</v>
      </c>
      <c r="L1831" s="996"/>
      <c r="M1831" s="206"/>
      <c r="N1831" s="208"/>
      <c r="O1831" s="205" t="s">
        <v>198</v>
      </c>
      <c r="P1831" s="273"/>
      <c r="Q1831" s="218"/>
      <c r="R1831" s="218"/>
      <c r="S1831" s="218"/>
      <c r="T1831" s="206"/>
      <c r="U1831" s="997" t="e">
        <f>VLOOKUP(A1829,'Payroll master 总表'!B:AY,8,FALSE)</f>
        <v>#REF!</v>
      </c>
      <c r="V1831" s="997"/>
      <c r="W1831" s="998"/>
      <c r="X1831" s="278" t="s">
        <v>185</v>
      </c>
      <c r="Y1831" s="218"/>
      <c r="Z1831" s="218"/>
      <c r="AA1831" s="218"/>
      <c r="AB1831" s="209"/>
      <c r="AC1831" s="26"/>
      <c r="AD1831" s="139" t="e">
        <f>VLOOKUP(A1829,'Payroll master 总表'!B:AY,34,FALSE)</f>
        <v>#REF!</v>
      </c>
      <c r="AE1831" s="23" t="s">
        <v>82</v>
      </c>
      <c r="AF1831" s="103"/>
      <c r="AG1831" s="33"/>
    </row>
    <row r="1832" spans="1:64" ht="18" customHeight="1">
      <c r="B1832" s="58"/>
      <c r="C1832" s="28"/>
      <c r="D1832" s="28"/>
      <c r="E1832" s="28"/>
      <c r="F1832" s="28"/>
      <c r="G1832" s="206"/>
      <c r="H1832" s="206"/>
      <c r="I1832" s="206"/>
      <c r="J1832" s="206"/>
      <c r="K1832" s="280"/>
      <c r="L1832" s="281" t="s">
        <v>76</v>
      </c>
      <c r="M1832" s="206"/>
      <c r="N1832" s="208"/>
      <c r="O1832" s="278" t="s">
        <v>199</v>
      </c>
      <c r="P1832" s="273"/>
      <c r="Q1832" s="218"/>
      <c r="R1832" s="218"/>
      <c r="S1832" s="218"/>
      <c r="T1832" s="218"/>
      <c r="U1832" s="218"/>
      <c r="V1832" s="218"/>
      <c r="W1832" s="230"/>
      <c r="X1832" s="278" t="s">
        <v>753</v>
      </c>
      <c r="Y1832" s="218"/>
      <c r="Z1832" s="218"/>
      <c r="AA1832" s="218"/>
      <c r="AB1832" s="209"/>
      <c r="AC1832" s="26"/>
      <c r="AD1832" s="139" t="e">
        <f>VLOOKUP(A1829,'Payroll master 总表'!B:AY,33,FALSE)</f>
        <v>#REF!</v>
      </c>
      <c r="AE1832" s="23" t="s">
        <v>82</v>
      </c>
      <c r="AF1832" s="103"/>
      <c r="AG1832" s="33"/>
    </row>
    <row r="1833" spans="1:64" ht="18" customHeight="1">
      <c r="B1833" s="54" t="s">
        <v>196</v>
      </c>
      <c r="C1833" s="28"/>
      <c r="D1833" s="28"/>
      <c r="E1833" s="28"/>
      <c r="F1833" s="28"/>
      <c r="G1833" s="206"/>
      <c r="H1833" s="206"/>
      <c r="I1833" s="206"/>
      <c r="J1833" s="206"/>
      <c r="K1833" s="280"/>
      <c r="L1833" s="282" t="e">
        <f>VLOOKUP(A1829,'Payroll master 总表'!B:AY,18,FALSE)</f>
        <v>#REF!</v>
      </c>
      <c r="M1833" s="206"/>
      <c r="N1833" s="208"/>
      <c r="O1833" s="283"/>
      <c r="P1833" s="273"/>
      <c r="Q1833" s="223"/>
      <c r="R1833" s="987" t="e">
        <f>U1830/26*L1833</f>
        <v>#REF!</v>
      </c>
      <c r="S1833" s="987"/>
      <c r="T1833" s="284" t="s">
        <v>82</v>
      </c>
      <c r="U1833" s="223"/>
      <c r="V1833" s="223"/>
      <c r="W1833" s="285"/>
      <c r="X1833" s="278" t="s">
        <v>186</v>
      </c>
      <c r="Y1833" s="218"/>
      <c r="Z1833" s="218"/>
      <c r="AA1833" s="218"/>
      <c r="AB1833" s="209"/>
      <c r="AC1833" s="26"/>
      <c r="AD1833" s="139" t="e">
        <f>VLOOKUP(A1829,'Payroll master 总表'!B:AY,37,FALSE)+'Payroll master 总表'!AM80</f>
        <v>#REF!</v>
      </c>
      <c r="AE1833" s="23" t="s">
        <v>82</v>
      </c>
      <c r="AF1833" s="103"/>
      <c r="AG1833" s="33"/>
    </row>
    <row r="1834" spans="1:64" ht="18" customHeight="1">
      <c r="B1834" s="27" t="s">
        <v>528</v>
      </c>
      <c r="C1834" s="28"/>
      <c r="D1834" s="28"/>
      <c r="E1834" s="28"/>
      <c r="F1834" s="28"/>
      <c r="G1834" s="206"/>
      <c r="H1834" s="206"/>
      <c r="I1834" s="206"/>
      <c r="J1834" s="206"/>
      <c r="K1834" s="280"/>
      <c r="L1834" s="282" t="e">
        <f>VLOOKUP(A1829,'Payroll master 总表'!B:AY,21,FALSE)</f>
        <v>#REF!</v>
      </c>
      <c r="M1834" s="206"/>
      <c r="N1834" s="208"/>
      <c r="O1834" s="283"/>
      <c r="P1834" s="273"/>
      <c r="Q1834" s="223"/>
      <c r="R1834" s="987" t="e">
        <f>VLOOKUP(A1829,'Payroll master 总表'!B:AY,29,FALSE)</f>
        <v>#REF!</v>
      </c>
      <c r="S1834" s="987"/>
      <c r="T1834" s="284" t="s">
        <v>82</v>
      </c>
      <c r="U1834" s="223"/>
      <c r="V1834" s="223"/>
      <c r="W1834" s="285"/>
      <c r="X1834" s="278" t="s">
        <v>455</v>
      </c>
      <c r="Y1834" s="218"/>
      <c r="Z1834" s="218"/>
      <c r="AA1834" s="218"/>
      <c r="AB1834" s="209"/>
      <c r="AC1834" s="26"/>
      <c r="AD1834" s="139" t="e">
        <f>VLOOKUP(A1829,'Payroll master 总表'!B:AY,32,FALSE)</f>
        <v>#REF!</v>
      </c>
      <c r="AE1834" s="23" t="s">
        <v>82</v>
      </c>
      <c r="AF1834" s="103"/>
      <c r="AG1834" s="33"/>
    </row>
    <row r="1835" spans="1:64" ht="18" customHeight="1">
      <c r="B1835" s="58" t="s">
        <v>534</v>
      </c>
      <c r="C1835" s="28"/>
      <c r="D1835" s="28"/>
      <c r="E1835" s="28"/>
      <c r="F1835" s="28"/>
      <c r="G1835" s="206"/>
      <c r="H1835" s="206"/>
      <c r="I1835" s="206"/>
      <c r="J1835" s="206"/>
      <c r="K1835" s="280"/>
      <c r="L1835" s="282" t="e">
        <f>VLOOKUP(A1829,'Payroll master 总表'!B:AY,20,FALSE)</f>
        <v>#REF!</v>
      </c>
      <c r="M1835" s="206"/>
      <c r="N1835" s="208"/>
      <c r="O1835" s="283"/>
      <c r="P1835" s="273"/>
      <c r="Q1835" s="223"/>
      <c r="R1835" s="987" t="e">
        <f>VLOOKUP(A1829,'Payroll master 总表'!B:AY,27,FALSE)</f>
        <v>#REF!</v>
      </c>
      <c r="S1835" s="987"/>
      <c r="T1835" s="284" t="s">
        <v>82</v>
      </c>
      <c r="U1835" s="223"/>
      <c r="V1835" s="223"/>
      <c r="W1835" s="285"/>
      <c r="X1835" s="278" t="s">
        <v>189</v>
      </c>
      <c r="Y1835" s="218"/>
      <c r="Z1835" s="218"/>
      <c r="AA1835" s="218"/>
      <c r="AB1835" s="209"/>
      <c r="AC1835" s="26"/>
      <c r="AD1835" s="139" t="e">
        <f>VLOOKUP(A1829,'Payroll master 总表'!B:AY,31,FALSE)</f>
        <v>#REF!</v>
      </c>
      <c r="AE1835" s="23" t="s">
        <v>82</v>
      </c>
      <c r="AF1835" s="103"/>
      <c r="AG1835" s="33"/>
    </row>
    <row r="1836" spans="1:64" ht="18" customHeight="1">
      <c r="B1836" s="58" t="s">
        <v>195</v>
      </c>
      <c r="C1836" s="28"/>
      <c r="D1836" s="28"/>
      <c r="E1836" s="28"/>
      <c r="F1836" s="28"/>
      <c r="G1836" s="206"/>
      <c r="H1836" s="206"/>
      <c r="I1836" s="206"/>
      <c r="J1836" s="206"/>
      <c r="K1836" s="280"/>
      <c r="L1836" s="282" t="e">
        <f>VLOOKUP(A1829,'Payroll master 总表'!B:AY,17,FALSE)</f>
        <v>#REF!</v>
      </c>
      <c r="M1836" s="206"/>
      <c r="N1836" s="208"/>
      <c r="O1836" s="283"/>
      <c r="P1836" s="273"/>
      <c r="Q1836" s="223"/>
      <c r="R1836" s="987" t="e">
        <f>U1830/26*L1836</f>
        <v>#REF!</v>
      </c>
      <c r="S1836" s="987"/>
      <c r="T1836" s="284" t="s">
        <v>82</v>
      </c>
      <c r="U1836" s="223"/>
      <c r="V1836" s="223"/>
      <c r="W1836" s="285"/>
      <c r="X1836" s="278" t="s">
        <v>188</v>
      </c>
      <c r="Y1836" s="218"/>
      <c r="Z1836" s="218"/>
      <c r="AA1836" s="218"/>
      <c r="AB1836" s="209"/>
      <c r="AC1836" s="26"/>
      <c r="AD1836" s="139" t="e">
        <f>VLOOKUP(A1829,'Payroll master 总表'!B:AY,36,FALSE)</f>
        <v>#REF!</v>
      </c>
      <c r="AE1836" s="23" t="s">
        <v>82</v>
      </c>
      <c r="AF1836" s="103"/>
      <c r="AG1836" s="33"/>
    </row>
    <row r="1837" spans="1:64" ht="18" customHeight="1">
      <c r="B1837" s="27" t="s">
        <v>179</v>
      </c>
      <c r="C1837" s="28"/>
      <c r="D1837" s="28"/>
      <c r="E1837" s="28"/>
      <c r="F1837" s="28"/>
      <c r="G1837" s="218"/>
      <c r="H1837" s="218"/>
      <c r="I1837" s="218"/>
      <c r="J1837" s="206"/>
      <c r="K1837" s="280"/>
      <c r="L1837" s="286"/>
      <c r="M1837" s="206"/>
      <c r="N1837" s="208"/>
      <c r="O1837" s="283"/>
      <c r="P1837" s="273"/>
      <c r="Q1837" s="223"/>
      <c r="R1837" s="987" t="e">
        <f>SUM(R1833:S1836)</f>
        <v>#REF!</v>
      </c>
      <c r="S1837" s="987"/>
      <c r="T1837" s="284" t="s">
        <v>82</v>
      </c>
      <c r="U1837" s="223"/>
      <c r="V1837" s="223"/>
      <c r="W1837" s="285"/>
      <c r="X1837" s="278" t="s">
        <v>190</v>
      </c>
      <c r="Y1837" s="218"/>
      <c r="Z1837" s="218"/>
      <c r="AA1837" s="218"/>
      <c r="AB1837" s="209"/>
      <c r="AC1837" s="988" t="e">
        <f>R1837+R1839+R1840+R1841+AD1829+AD1830+AD1831+AD1832+AD1833+AD1834+AD1835+AD1836</f>
        <v>#REF!</v>
      </c>
      <c r="AD1837" s="989"/>
      <c r="AF1837" s="103"/>
      <c r="AG1837" s="33"/>
    </row>
    <row r="1838" spans="1:64" ht="18" customHeight="1">
      <c r="B1838" s="58" t="s">
        <v>197</v>
      </c>
      <c r="C1838" s="28"/>
      <c r="D1838" s="28"/>
      <c r="E1838" s="28"/>
      <c r="F1838" s="28"/>
      <c r="G1838" s="206"/>
      <c r="H1838" s="206"/>
      <c r="I1838" s="206"/>
      <c r="J1838" s="206"/>
      <c r="K1838" s="280"/>
      <c r="L1838" s="287" t="s">
        <v>77</v>
      </c>
      <c r="M1838" s="288"/>
      <c r="N1838" s="211"/>
      <c r="O1838" s="278" t="s">
        <v>199</v>
      </c>
      <c r="P1838" s="210"/>
      <c r="Q1838" s="210"/>
      <c r="R1838" s="210"/>
      <c r="S1838" s="210"/>
      <c r="T1838" s="210"/>
      <c r="U1838" s="210"/>
      <c r="V1838" s="210"/>
      <c r="W1838" s="289"/>
      <c r="X1838" s="278" t="s">
        <v>433</v>
      </c>
      <c r="Y1838" s="218"/>
      <c r="Z1838" s="230"/>
      <c r="AA1838" s="290"/>
      <c r="AB1838" s="228"/>
      <c r="AC1838" s="135" t="e">
        <f>VLOOKUP(A1829,'Payroll master 总表'!B:AY,45,FALSE)</f>
        <v>#REF!</v>
      </c>
      <c r="AE1838" s="61"/>
      <c r="AF1838" s="245"/>
      <c r="AG1838" s="33"/>
    </row>
    <row r="1839" spans="1:64" ht="18" customHeight="1">
      <c r="B1839" s="58" t="s">
        <v>180</v>
      </c>
      <c r="C1839" s="28"/>
      <c r="D1839" s="28"/>
      <c r="E1839" s="28"/>
      <c r="F1839" s="28"/>
      <c r="G1839" s="206"/>
      <c r="H1839" s="206"/>
      <c r="I1839" s="206"/>
      <c r="J1839" s="206"/>
      <c r="K1839" s="280"/>
      <c r="L1839" s="282" t="e">
        <f>VLOOKUP(A1829,'Payroll master 总表'!B:AY,19,FALSE)</f>
        <v>#REF!</v>
      </c>
      <c r="M1839" s="206"/>
      <c r="N1839" s="208"/>
      <c r="O1839" s="283"/>
      <c r="P1839" s="273"/>
      <c r="Q1839" s="224"/>
      <c r="R1839" s="990" t="e">
        <f>VLOOKUP(A1829,'Payroll master 总表'!B:AY,26,FALSE)</f>
        <v>#REF!</v>
      </c>
      <c r="S1839" s="990"/>
      <c r="T1839" s="224" t="s">
        <v>82</v>
      </c>
      <c r="U1839" s="224"/>
      <c r="V1839" s="224"/>
      <c r="W1839" s="228"/>
      <c r="X1839" s="278" t="s">
        <v>861</v>
      </c>
      <c r="Y1839" s="218"/>
      <c r="Z1839" s="230"/>
      <c r="AB1839" s="224"/>
      <c r="AD1839" s="57"/>
      <c r="AE1839" s="999" t="e">
        <f>VLOOKUP(A1829,'Payroll master 总表'!B:AY,42,FALSE)</f>
        <v>#REF!</v>
      </c>
      <c r="AF1839" s="1000"/>
      <c r="AG1839" s="33"/>
    </row>
    <row r="1840" spans="1:64" ht="18" customHeight="1">
      <c r="B1840" s="58" t="s">
        <v>181</v>
      </c>
      <c r="C1840" s="28"/>
      <c r="D1840" s="28"/>
      <c r="E1840" s="28"/>
      <c r="F1840" s="28"/>
      <c r="G1840" s="206"/>
      <c r="H1840" s="206"/>
      <c r="I1840" s="206"/>
      <c r="J1840" s="206"/>
      <c r="K1840" s="280"/>
      <c r="L1840" s="282" t="e">
        <f>VLOOKUP(A1829,'Payroll master 总表'!B:AY,22,FALSE)</f>
        <v>#REF!</v>
      </c>
      <c r="M1840" s="206"/>
      <c r="N1840" s="208"/>
      <c r="O1840" s="283"/>
      <c r="P1840" s="273"/>
      <c r="Q1840" s="224"/>
      <c r="R1840" s="990" t="e">
        <f>VLOOKUP(A1829,'Payroll master 总表'!B:AY,28,FALSE)</f>
        <v>#REF!</v>
      </c>
      <c r="S1840" s="990"/>
      <c r="T1840" s="224" t="s">
        <v>82</v>
      </c>
      <c r="U1840" s="224"/>
      <c r="V1840" s="224"/>
      <c r="W1840" s="228"/>
      <c r="X1840" s="291" t="s">
        <v>244</v>
      </c>
      <c r="Y1840" s="218"/>
      <c r="Z1840" s="218"/>
      <c r="AA1840" s="230"/>
      <c r="AB1840" s="229"/>
      <c r="AC1840" s="76"/>
      <c r="AD1840" s="57" t="e">
        <f>VLOOKUP(A1829,'Payroll master 总表'!B:AY,44,FALSE)</f>
        <v>#REF!</v>
      </c>
      <c r="AE1840" s="541"/>
      <c r="AF1840" s="542"/>
      <c r="AG1840" s="33"/>
    </row>
    <row r="1841" spans="1:64" ht="18" customHeight="1">
      <c r="B1841" s="59" t="s">
        <v>182</v>
      </c>
      <c r="C1841" s="56"/>
      <c r="D1841" s="56"/>
      <c r="E1841" s="56"/>
      <c r="F1841" s="56"/>
      <c r="G1841" s="219"/>
      <c r="H1841" s="219"/>
      <c r="I1841" s="219"/>
      <c r="J1841" s="219"/>
      <c r="K1841" s="292"/>
      <c r="L1841" s="293" t="e">
        <f>VLOOKUP(A1829,'Payroll master 总表'!B:AY,23,FALSE)</f>
        <v>#REF!</v>
      </c>
      <c r="M1841" s="219"/>
      <c r="N1841" s="212"/>
      <c r="O1841" s="294"/>
      <c r="P1841" s="295"/>
      <c r="Q1841" s="225"/>
      <c r="R1841" s="981" t="e">
        <f>VLOOKUP(A1829,'Payroll master 总表'!B:AY,30,FALSE)</f>
        <v>#REF!</v>
      </c>
      <c r="S1841" s="981"/>
      <c r="T1841" s="225" t="s">
        <v>82</v>
      </c>
      <c r="U1841" s="225"/>
      <c r="V1841" s="225"/>
      <c r="W1841" s="225"/>
      <c r="X1841" s="278" t="s">
        <v>194</v>
      </c>
      <c r="Y1841" s="218"/>
      <c r="Z1841" s="218"/>
      <c r="AA1841" s="218"/>
      <c r="AB1841" s="230"/>
      <c r="AC1841" s="26"/>
      <c r="AD1841" s="57" t="e">
        <f>AE1839+AD1840</f>
        <v>#REF!</v>
      </c>
      <c r="AE1841" s="49"/>
      <c r="AF1841" s="73"/>
      <c r="AG1841" s="33"/>
    </row>
    <row r="1842" spans="1:64" ht="18" customHeight="1">
      <c r="B1842" s="29"/>
      <c r="C1842" s="30"/>
      <c r="D1842" s="31"/>
      <c r="E1842" s="30"/>
      <c r="F1842" s="32"/>
      <c r="G1842" s="220"/>
      <c r="H1842" s="220"/>
      <c r="I1842" s="220"/>
      <c r="J1842" s="220"/>
      <c r="S1842" s="220"/>
      <c r="T1842" s="220"/>
      <c r="U1842" s="220"/>
      <c r="X1842" s="297" t="s">
        <v>191</v>
      </c>
      <c r="Y1842" s="218"/>
      <c r="Z1842" s="218"/>
      <c r="AA1842" s="218"/>
      <c r="AB1842" s="230"/>
      <c r="AC1842" s="982" t="e">
        <f>ROUND((AC1837-AD1841-AC1838),2)</f>
        <v>#REF!</v>
      </c>
      <c r="AD1842" s="983"/>
      <c r="AE1842" s="49"/>
      <c r="AF1842" s="73"/>
      <c r="AG1842" s="33"/>
    </row>
    <row r="1843" spans="1:64" ht="18" customHeight="1">
      <c r="B1843" s="35" t="s">
        <v>78</v>
      </c>
      <c r="C1843" s="36"/>
      <c r="D1843" s="36"/>
      <c r="E1843" s="36"/>
      <c r="F1843" s="36"/>
      <c r="G1843" s="221"/>
      <c r="H1843" s="221"/>
      <c r="I1843" s="220"/>
      <c r="J1843" s="220"/>
      <c r="S1843" s="220"/>
      <c r="T1843" s="220"/>
      <c r="U1843" s="220"/>
      <c r="X1843" s="298" t="s">
        <v>432</v>
      </c>
      <c r="Y1843" s="299"/>
      <c r="Z1843" s="280"/>
      <c r="AA1843" s="206"/>
      <c r="AB1843" s="231"/>
      <c r="AC1843" s="63" t="e">
        <f>INT(AC1842)</f>
        <v>#REF!</v>
      </c>
      <c r="AE1843" s="62"/>
      <c r="AF1843" s="80"/>
      <c r="AG1843" s="33"/>
    </row>
    <row r="1844" spans="1:64" ht="18" customHeight="1">
      <c r="B1844" s="37"/>
      <c r="C1844" s="38"/>
      <c r="D1844" s="39"/>
      <c r="E1844" s="38"/>
      <c r="F1844" s="38"/>
      <c r="G1844" s="202"/>
      <c r="H1844" s="202"/>
      <c r="I1844" s="220"/>
      <c r="J1844" s="220"/>
      <c r="S1844" s="220"/>
      <c r="T1844" s="220"/>
      <c r="U1844" s="220"/>
      <c r="X1844" s="300" t="s">
        <v>192</v>
      </c>
      <c r="Y1844" s="301"/>
      <c r="Z1844" s="302"/>
      <c r="AA1844" s="219"/>
      <c r="AB1844" s="232"/>
      <c r="AC1844" s="77" t="e">
        <f>ROUND((MOD(AC1842,1)*4000),-2)</f>
        <v>#REF!</v>
      </c>
      <c r="AD1844" s="45"/>
      <c r="AE1844" s="45"/>
      <c r="AF1844" s="81"/>
      <c r="AG1844" s="33"/>
    </row>
    <row r="1845" spans="1:64" ht="18" customHeight="1">
      <c r="B1845" s="29"/>
      <c r="C1845" s="30"/>
      <c r="D1845" s="31"/>
      <c r="E1845" s="30"/>
      <c r="F1845" s="30"/>
      <c r="G1845" s="220"/>
      <c r="H1845" s="220"/>
      <c r="I1845" s="220"/>
      <c r="J1845" s="220"/>
      <c r="S1845" s="220"/>
      <c r="T1845" s="220"/>
      <c r="U1845" s="220"/>
      <c r="Y1845" s="221"/>
      <c r="Z1845" s="303"/>
      <c r="AB1845" s="233"/>
      <c r="AD1845" s="82"/>
      <c r="AE1845" s="82"/>
      <c r="AF1845" s="84"/>
      <c r="AG1845" s="33"/>
    </row>
    <row r="1846" spans="1:64" ht="18" customHeight="1">
      <c r="B1846" s="40" t="s">
        <v>79</v>
      </c>
      <c r="C1846" s="41"/>
      <c r="D1846" s="41"/>
      <c r="E1846" s="41"/>
      <c r="AF1846" s="101"/>
      <c r="AG1846" s="33"/>
    </row>
    <row r="1847" spans="1:64" s="10" customFormat="1" ht="18" customHeight="1">
      <c r="B1847" s="237">
        <v>1</v>
      </c>
      <c r="C1847" s="236">
        <v>2</v>
      </c>
      <c r="D1847" s="236">
        <v>3</v>
      </c>
      <c r="E1847" s="236">
        <v>4</v>
      </c>
      <c r="F1847" s="670">
        <v>5</v>
      </c>
      <c r="G1847" s="669">
        <v>6</v>
      </c>
      <c r="H1847" s="237">
        <v>7</v>
      </c>
      <c r="I1847" s="237">
        <v>8</v>
      </c>
      <c r="J1847" s="670">
        <v>9</v>
      </c>
      <c r="K1847" s="236">
        <v>10</v>
      </c>
      <c r="L1847" s="236">
        <v>11</v>
      </c>
      <c r="M1847" s="670">
        <v>12</v>
      </c>
      <c r="N1847" s="669">
        <v>13</v>
      </c>
      <c r="O1847" s="236">
        <v>14</v>
      </c>
      <c r="P1847" s="237">
        <v>15</v>
      </c>
      <c r="Q1847" s="236">
        <v>16</v>
      </c>
      <c r="R1847" s="236">
        <v>17</v>
      </c>
      <c r="S1847" s="236">
        <v>18</v>
      </c>
      <c r="T1847" s="670">
        <v>19</v>
      </c>
      <c r="U1847" s="669">
        <v>20</v>
      </c>
      <c r="V1847" s="236">
        <v>21</v>
      </c>
      <c r="W1847" s="237">
        <v>22</v>
      </c>
      <c r="X1847" s="236">
        <v>23</v>
      </c>
      <c r="Y1847" s="237">
        <v>24</v>
      </c>
      <c r="Z1847" s="236">
        <v>25</v>
      </c>
      <c r="AA1847" s="670">
        <v>26</v>
      </c>
      <c r="AB1847" s="697">
        <v>27</v>
      </c>
      <c r="AC1847" s="670">
        <v>28</v>
      </c>
      <c r="AD1847" s="237">
        <v>29</v>
      </c>
      <c r="AE1847" s="236">
        <v>30</v>
      </c>
      <c r="AF1847" s="236">
        <v>31</v>
      </c>
      <c r="AG1847" s="11"/>
      <c r="AH1847" s="11"/>
      <c r="AI1847" s="11"/>
      <c r="AJ1847" s="11"/>
      <c r="AK1847" s="11"/>
      <c r="AL1847" s="11"/>
      <c r="AM1847" s="11"/>
      <c r="AN1847" s="11"/>
      <c r="AO1847" s="11"/>
      <c r="AP1847" s="11"/>
      <c r="AQ1847" s="11"/>
      <c r="AR1847" s="11"/>
      <c r="AS1847" s="11"/>
      <c r="AT1847" s="11"/>
      <c r="AU1847" s="11"/>
      <c r="AV1847" s="11"/>
      <c r="AW1847" s="11"/>
      <c r="AX1847" s="11"/>
      <c r="AY1847" s="11"/>
      <c r="AZ1847" s="11"/>
      <c r="BA1847" s="11"/>
      <c r="BB1847" s="11"/>
      <c r="BC1847" s="11"/>
      <c r="BD1847" s="11"/>
      <c r="BE1847" s="11"/>
      <c r="BF1847" s="11"/>
      <c r="BG1847" s="11"/>
      <c r="BH1847" s="11"/>
      <c r="BI1847" s="11"/>
      <c r="BJ1847" s="11"/>
      <c r="BK1847" s="11"/>
      <c r="BL1847" s="11"/>
    </row>
    <row r="1848" spans="1:64" ht="18" customHeight="1">
      <c r="B1848" s="48" t="e">
        <f>VLOOKUP(A1829,#REF!,276,FALSE)</f>
        <v>#REF!</v>
      </c>
      <c r="C1848" s="48" t="e">
        <f>VLOOKUP(A1829,#REF!,278,FALSE)</f>
        <v>#REF!</v>
      </c>
      <c r="D1848" s="48" t="e">
        <f>VLOOKUP(A1829,#REF!,280,FALSE)</f>
        <v>#REF!</v>
      </c>
      <c r="E1848" s="48" t="e">
        <f>VLOOKUP(A1829,#REF!,282,FALSE)</f>
        <v>#REF!</v>
      </c>
      <c r="F1848" s="48" t="e">
        <f>VLOOKUP(A1829,#REF!,284,FALSE)</f>
        <v>#REF!</v>
      </c>
      <c r="G1848" s="48" t="e">
        <f>VLOOKUP(A1829,#REF!,286,FALSE)</f>
        <v>#REF!</v>
      </c>
      <c r="H1848" s="48" t="e">
        <f>VLOOKUP(A1829,#REF!,288,FALSE)</f>
        <v>#REF!</v>
      </c>
      <c r="I1848" s="48" t="e">
        <f>VLOOKUP(A1829,#REF!,290,FALSE)</f>
        <v>#REF!</v>
      </c>
      <c r="J1848" s="48" t="e">
        <f>VLOOKUP(A1829,#REF!,292,FALSE)</f>
        <v>#REF!</v>
      </c>
      <c r="K1848" s="48" t="e">
        <f>VLOOKUP(A1829,#REF!,294,FALSE)</f>
        <v>#REF!</v>
      </c>
      <c r="L1848" s="48" t="e">
        <f>VLOOKUP(A1829,#REF!,296,FALSE)</f>
        <v>#REF!</v>
      </c>
      <c r="M1848" s="48" t="e">
        <f>VLOOKUP(A1829,#REF!,298,FALSE)</f>
        <v>#REF!</v>
      </c>
      <c r="N1848" s="48" t="e">
        <f>VLOOKUP(A1829,#REF!,300,FALSE)</f>
        <v>#REF!</v>
      </c>
      <c r="O1848" s="48" t="e">
        <f>VLOOKUP(A1829,#REF!,302,FALSE)</f>
        <v>#REF!</v>
      </c>
      <c r="P1848" s="48" t="e">
        <f>VLOOKUP(A1829,#REF!,304,FALSE)</f>
        <v>#REF!</v>
      </c>
      <c r="Q1848" s="48" t="e">
        <f>VLOOKUP(A1829,#REF!,306,FALSE)</f>
        <v>#REF!</v>
      </c>
      <c r="R1848" s="48" t="e">
        <f>VLOOKUP(A1829,#REF!,308,FALSE)</f>
        <v>#REF!</v>
      </c>
      <c r="S1848" s="48" t="e">
        <f>VLOOKUP(A1829,#REF!,310,FALSE)</f>
        <v>#REF!</v>
      </c>
      <c r="T1848" s="48" t="e">
        <f>VLOOKUP(A1829,#REF!,312,FALSE)</f>
        <v>#REF!</v>
      </c>
      <c r="U1848" s="48" t="e">
        <f>VLOOKUP(A1829,#REF!,314,FALSE)</f>
        <v>#REF!</v>
      </c>
      <c r="V1848" s="48" t="e">
        <f>VLOOKUP(A1829,#REF!,316,FALSE)</f>
        <v>#REF!</v>
      </c>
      <c r="W1848" s="48" t="e">
        <f>VLOOKUP(A1829,#REF!,318,FALSE)</f>
        <v>#REF!</v>
      </c>
      <c r="X1848" s="48" t="e">
        <f>VLOOKUP(A1829,#REF!,320,FALSE)</f>
        <v>#REF!</v>
      </c>
      <c r="Y1848" s="48" t="e">
        <f>VLOOKUP(A1829,#REF!,322,FALSE)</f>
        <v>#REF!</v>
      </c>
      <c r="Z1848" s="48" t="e">
        <f>VLOOKUP(A1829,#REF!,324,FALSE)</f>
        <v>#REF!</v>
      </c>
      <c r="AA1848" s="48" t="e">
        <f>VLOOKUP(A1829,#REF!,326,FALSE)</f>
        <v>#REF!</v>
      </c>
      <c r="AB1848" s="48" t="e">
        <f>VLOOKUP(A1829,#REF!,328,FALSE)</f>
        <v>#REF!</v>
      </c>
      <c r="AC1848" s="48" t="e">
        <f>VLOOKUP(A1829,#REF!,330,FALSE)</f>
        <v>#REF!</v>
      </c>
      <c r="AD1848" s="48" t="e">
        <f>VLOOKUP(A1829,#REF!,332,FALSE)</f>
        <v>#REF!</v>
      </c>
      <c r="AE1848" s="48" t="e">
        <f>VLOOKUP(A1829,#REF!,334,FALSE)</f>
        <v>#REF!</v>
      </c>
      <c r="AF1848" s="48" t="e">
        <f>VLOOKUP(A1829,#REF!,336,FALSE)</f>
        <v>#REF!</v>
      </c>
      <c r="AG1848" s="33"/>
    </row>
    <row r="1849" spans="1:64" ht="18" customHeight="1">
      <c r="B1849" s="48" t="e">
        <f>VLOOKUP(A1829,#REF!,53,FALSE)</f>
        <v>#REF!</v>
      </c>
      <c r="C1849" s="48" t="e">
        <f>VLOOKUP(A1829,#REF!,54,FALSE)</f>
        <v>#REF!</v>
      </c>
      <c r="D1849" s="48" t="e">
        <f>VLOOKUP(A1829,#REF!,55,FALSE)</f>
        <v>#REF!</v>
      </c>
      <c r="E1849" s="48" t="e">
        <f>VLOOKUP(A1829,#REF!,56,FALSE)</f>
        <v>#REF!</v>
      </c>
      <c r="F1849" s="48" t="e">
        <f>VLOOKUP(A1829,#REF!,57,FALSE)</f>
        <v>#REF!</v>
      </c>
      <c r="G1849" s="48" t="e">
        <f>VLOOKUP(A1829,#REF!,58,FALSE)</f>
        <v>#REF!</v>
      </c>
      <c r="H1849" s="48" t="e">
        <f>VLOOKUP(A1829,#REF!,59,FALSE)</f>
        <v>#REF!</v>
      </c>
      <c r="I1849" s="48" t="e">
        <f>VLOOKUP(A1829,#REF!,60,FALSE)</f>
        <v>#REF!</v>
      </c>
      <c r="J1849" s="48" t="e">
        <f>VLOOKUP(A1829,#REF!,61,FALSE)</f>
        <v>#REF!</v>
      </c>
      <c r="K1849" s="48" t="e">
        <f>VLOOKUP(A1829,#REF!,62,FALSE)</f>
        <v>#REF!</v>
      </c>
      <c r="L1849" s="48" t="e">
        <f>VLOOKUP(A1829,#REF!,63,FALSE)</f>
        <v>#REF!</v>
      </c>
      <c r="M1849" s="48" t="e">
        <f>VLOOKUP(A1829,#REF!,64,FALSE)</f>
        <v>#REF!</v>
      </c>
      <c r="N1849" s="48" t="e">
        <f>VLOOKUP(A1829,#REF!,65,FALSE)</f>
        <v>#REF!</v>
      </c>
      <c r="O1849" s="48" t="e">
        <f>VLOOKUP(A1829,#REF!,66,FALSE)</f>
        <v>#REF!</v>
      </c>
      <c r="P1849" s="48" t="e">
        <f>VLOOKUP(A1829,#REF!,67,FALSE)</f>
        <v>#REF!</v>
      </c>
      <c r="Q1849" s="48" t="e">
        <f>VLOOKUP(A1829,#REF!,68,FALSE)</f>
        <v>#REF!</v>
      </c>
      <c r="R1849" s="48" t="e">
        <f>VLOOKUP(A1829,#REF!,69,FALSE)</f>
        <v>#REF!</v>
      </c>
      <c r="S1849" s="48" t="e">
        <f>VLOOKUP(A1829,#REF!,70,FALSE)</f>
        <v>#REF!</v>
      </c>
      <c r="T1849" s="48" t="e">
        <f>VLOOKUP(A1829,#REF!,71,FALSE)</f>
        <v>#REF!</v>
      </c>
      <c r="U1849" s="48" t="e">
        <f>VLOOKUP(A1829,#REF!,72,FALSE)</f>
        <v>#REF!</v>
      </c>
      <c r="V1849" s="48" t="e">
        <f>VLOOKUP(A1829,#REF!,73,FALSE)</f>
        <v>#REF!</v>
      </c>
      <c r="W1849" s="48" t="e">
        <f>VLOOKUP(A1829,#REF!,74,FALSE)</f>
        <v>#REF!</v>
      </c>
      <c r="X1849" s="48" t="e">
        <f>VLOOKUP(A1829,#REF!,75,FALSE)</f>
        <v>#REF!</v>
      </c>
      <c r="Y1849" s="48" t="e">
        <f>VLOOKUP(A1829,#REF!,76,FALSE)</f>
        <v>#REF!</v>
      </c>
      <c r="Z1849" s="48" t="e">
        <f>VLOOKUP(A1829,#REF!,77,FALSE)</f>
        <v>#REF!</v>
      </c>
      <c r="AA1849" s="48" t="e">
        <f>VLOOKUP(A1829,#REF!,78,FALSE)</f>
        <v>#REF!</v>
      </c>
      <c r="AB1849" s="48" t="e">
        <f>VLOOKUP(A1829,#REF!,79,FALSE)</f>
        <v>#REF!</v>
      </c>
      <c r="AC1849" s="48" t="e">
        <f>VLOOKUP(A1829,#REF!,80,FALSE)</f>
        <v>#REF!</v>
      </c>
      <c r="AD1849" s="48" t="e">
        <f>VLOOKUP(A1829,#REF!,81,FALSE)</f>
        <v>#REF!</v>
      </c>
      <c r="AE1849" s="48" t="e">
        <f>VLOOKUP(A1829,#REF!,82,FALSE)</f>
        <v>#REF!</v>
      </c>
      <c r="AF1849" s="48" t="e">
        <f>VLOOKUP(A1829,#REF!,83,FALSE)</f>
        <v>#REF!</v>
      </c>
      <c r="AG1849" s="33"/>
    </row>
    <row r="1850" spans="1:64" ht="18" customHeight="1">
      <c r="B1850" s="48" t="e">
        <f>VLOOKUP(A1829,#REF!,277,FALSE)</f>
        <v>#REF!</v>
      </c>
      <c r="C1850" s="48" t="e">
        <f>VLOOKUP(A1829,#REF!,279,FALSE)</f>
        <v>#REF!</v>
      </c>
      <c r="D1850" s="48" t="e">
        <f>VLOOKUP(A1829,#REF!,281,FALSE)</f>
        <v>#REF!</v>
      </c>
      <c r="E1850" s="48" t="e">
        <f>VLOOKUP(A1829,#REF!,283,FALSE)</f>
        <v>#REF!</v>
      </c>
      <c r="F1850" s="48" t="e">
        <f>VLOOKUP(A1829,#REF!,285,FALSE)</f>
        <v>#REF!</v>
      </c>
      <c r="G1850" s="48" t="e">
        <f>VLOOKUP(A1829,#REF!,287,FALSE)</f>
        <v>#REF!</v>
      </c>
      <c r="H1850" s="48" t="e">
        <f>VLOOKUP(A1829,#REF!,289,FALSE)</f>
        <v>#REF!</v>
      </c>
      <c r="I1850" s="48" t="e">
        <f>VLOOKUP(A1829,#REF!,291,FALSE)</f>
        <v>#REF!</v>
      </c>
      <c r="J1850" s="48" t="e">
        <f>VLOOKUP(A1829,#REF!,293,FALSE)</f>
        <v>#REF!</v>
      </c>
      <c r="K1850" s="48" t="e">
        <f>VLOOKUP(A1829,#REF!,295,FALSE)</f>
        <v>#REF!</v>
      </c>
      <c r="L1850" s="48" t="e">
        <f>VLOOKUP(A1829,#REF!,297,FALSE)</f>
        <v>#REF!</v>
      </c>
      <c r="M1850" s="48" t="e">
        <f>VLOOKUP(A1829,#REF!,299,FALSE)</f>
        <v>#REF!</v>
      </c>
      <c r="N1850" s="48" t="e">
        <f>VLOOKUP(A1829,#REF!,301,FALSE)</f>
        <v>#REF!</v>
      </c>
      <c r="O1850" s="48" t="e">
        <f>VLOOKUP(A1829,#REF!,303,FALSE)</f>
        <v>#REF!</v>
      </c>
      <c r="P1850" s="48" t="e">
        <f>VLOOKUP(A1829,#REF!,305,FALSE)</f>
        <v>#REF!</v>
      </c>
      <c r="Q1850" s="48" t="e">
        <f>VLOOKUP(A1829,#REF!,307,FALSE)</f>
        <v>#REF!</v>
      </c>
      <c r="R1850" s="48" t="e">
        <f>VLOOKUP(A1829,#REF!,309,FALSE)</f>
        <v>#REF!</v>
      </c>
      <c r="S1850" s="48" t="e">
        <f>VLOOKUP(A1829,#REF!,311,FALSE)</f>
        <v>#REF!</v>
      </c>
      <c r="T1850" s="48" t="e">
        <f>VLOOKUP(A1829,#REF!,313,FALSE)</f>
        <v>#REF!</v>
      </c>
      <c r="U1850" s="48" t="e">
        <f>VLOOKUP(A1829,#REF!,315,FALSE)</f>
        <v>#REF!</v>
      </c>
      <c r="V1850" s="48" t="e">
        <f>VLOOKUP(A1829,#REF!,317,FALSE)</f>
        <v>#REF!</v>
      </c>
      <c r="W1850" s="48" t="e">
        <f>VLOOKUP(A1829,#REF!,319,FALSE)</f>
        <v>#REF!</v>
      </c>
      <c r="X1850" s="48" t="e">
        <f>VLOOKUP(A1829,#REF!,321,FALSE)</f>
        <v>#REF!</v>
      </c>
      <c r="Y1850" s="48" t="e">
        <f>VLOOKUP(A1829,#REF!,323,FALSE)</f>
        <v>#REF!</v>
      </c>
      <c r="Z1850" s="48" t="e">
        <f>VLOOKUP(A1829,#REF!,325,FALSE)</f>
        <v>#REF!</v>
      </c>
      <c r="AA1850" s="48" t="e">
        <f>VLOOKUP(A1829,#REF!,327,FALSE)</f>
        <v>#REF!</v>
      </c>
      <c r="AB1850" s="48" t="e">
        <f>VLOOKUP(A1829,#REF!,329,FALSE)</f>
        <v>#REF!</v>
      </c>
      <c r="AC1850" s="48" t="e">
        <f>VLOOKUP(A1829,#REF!,331,FALSE)</f>
        <v>#REF!</v>
      </c>
      <c r="AD1850" s="48" t="e">
        <f>VLOOKUP(A1829,#REF!,333,FALSE)</f>
        <v>#REF!</v>
      </c>
      <c r="AE1850" s="48" t="e">
        <f>VLOOKUP(A1829,#REF!,335,FALSE)</f>
        <v>#REF!</v>
      </c>
      <c r="AF1850" s="48" t="e">
        <f>VLOOKUP(A1829,#REF!,337,FALSE)</f>
        <v>#REF!</v>
      </c>
      <c r="AG1850" s="33"/>
    </row>
    <row r="1851" spans="1:64" s="140" customFormat="1" ht="18" customHeight="1">
      <c r="B1851" s="980"/>
      <c r="C1851" s="980"/>
      <c r="D1851" s="980"/>
      <c r="E1851" s="980"/>
      <c r="F1851" s="980"/>
      <c r="G1851" s="980"/>
      <c r="H1851" s="980"/>
      <c r="I1851" s="980"/>
      <c r="J1851" s="980"/>
      <c r="K1851" s="980"/>
      <c r="L1851" s="980"/>
      <c r="M1851" s="980"/>
      <c r="N1851" s="980"/>
      <c r="O1851" s="980"/>
      <c r="P1851" s="980"/>
      <c r="Q1851" s="980"/>
      <c r="R1851" s="980"/>
      <c r="S1851" s="980"/>
      <c r="T1851" s="980"/>
      <c r="U1851" s="980"/>
      <c r="V1851" s="980"/>
      <c r="W1851" s="980"/>
      <c r="X1851" s="980"/>
      <c r="Y1851" s="980"/>
      <c r="Z1851" s="980"/>
      <c r="AA1851" s="980"/>
      <c r="AB1851" s="980"/>
      <c r="AC1851" s="980"/>
      <c r="AD1851" s="980"/>
      <c r="AE1851" s="980"/>
      <c r="AF1851" s="980"/>
      <c r="AH1851" s="33"/>
      <c r="AI1851" s="33"/>
      <c r="AJ1851" s="33"/>
      <c r="AK1851" s="33"/>
      <c r="AL1851" s="33"/>
      <c r="AM1851" s="33"/>
      <c r="AN1851" s="33"/>
      <c r="AO1851" s="33"/>
      <c r="AP1851" s="33"/>
      <c r="AQ1851" s="33"/>
      <c r="AR1851" s="33"/>
      <c r="AS1851" s="33"/>
      <c r="AT1851" s="33"/>
      <c r="AU1851" s="33"/>
      <c r="AV1851" s="33"/>
      <c r="AW1851" s="33"/>
      <c r="AX1851" s="33"/>
      <c r="AY1851" s="33"/>
      <c r="AZ1851" s="33"/>
      <c r="BA1851" s="33"/>
      <c r="BB1851" s="33"/>
      <c r="BC1851" s="33"/>
      <c r="BD1851" s="33"/>
      <c r="BE1851" s="33"/>
      <c r="BF1851" s="33"/>
      <c r="BG1851" s="33"/>
      <c r="BH1851" s="33"/>
      <c r="BI1851" s="33"/>
      <c r="BJ1851" s="33"/>
      <c r="BK1851" s="33"/>
      <c r="BL1851" s="33"/>
    </row>
    <row r="1852" spans="1:64" ht="18" customHeight="1">
      <c r="B1852" s="880" t="s">
        <v>826</v>
      </c>
      <c r="C1852" s="880"/>
      <c r="D1852" s="880"/>
      <c r="E1852" s="880"/>
      <c r="F1852" s="880"/>
      <c r="G1852" s="880"/>
      <c r="H1852" s="880"/>
      <c r="I1852" s="880"/>
      <c r="J1852" s="880"/>
      <c r="K1852" s="880"/>
      <c r="L1852" s="880"/>
      <c r="M1852" s="880"/>
      <c r="N1852" s="880"/>
      <c r="O1852" s="880"/>
      <c r="P1852" s="880"/>
      <c r="Q1852" s="880"/>
      <c r="R1852" s="880"/>
      <c r="S1852" s="880"/>
      <c r="T1852" s="880"/>
      <c r="U1852" s="880"/>
      <c r="V1852" s="880"/>
      <c r="W1852" s="880"/>
      <c r="X1852" s="880"/>
      <c r="Y1852" s="880"/>
      <c r="Z1852" s="880"/>
      <c r="AA1852" s="880"/>
      <c r="AB1852" s="880"/>
      <c r="AC1852" s="880"/>
      <c r="AD1852" s="880"/>
      <c r="AE1852" s="880"/>
      <c r="AF1852" s="880"/>
      <c r="AG1852" s="33"/>
    </row>
    <row r="1853" spans="1:64" ht="18" customHeight="1">
      <c r="B1853" s="15" t="s">
        <v>80</v>
      </c>
      <c r="C1853" s="16"/>
      <c r="D1853" s="16"/>
      <c r="E1853" s="16"/>
      <c r="F1853" s="16"/>
      <c r="G1853" s="216"/>
      <c r="H1853" s="201"/>
      <c r="I1853" s="201"/>
      <c r="J1853" s="201"/>
      <c r="K1853" s="202"/>
      <c r="L1853" s="201"/>
      <c r="M1853" s="201"/>
      <c r="N1853" s="201"/>
      <c r="O1853" s="270"/>
      <c r="P1853" s="270"/>
      <c r="Q1853" s="201"/>
      <c r="R1853" s="201"/>
      <c r="S1853" s="201"/>
      <c r="T1853" s="201"/>
      <c r="U1853" s="201"/>
      <c r="V1853" s="201"/>
      <c r="W1853" s="270"/>
      <c r="X1853" s="984" t="str">
        <f>X1828</f>
        <v>វិច្ឆិកា ឆ្នាំ ២០២៣</v>
      </c>
      <c r="Y1853" s="985"/>
      <c r="Z1853" s="985"/>
      <c r="AA1853" s="985"/>
      <c r="AB1853" s="985"/>
      <c r="AC1853" s="985"/>
      <c r="AD1853" s="985"/>
      <c r="AE1853" s="985"/>
      <c r="AF1853" s="986"/>
      <c r="AG1853" s="33"/>
    </row>
    <row r="1854" spans="1:64" ht="18" customHeight="1">
      <c r="A1854" s="140" t="e">
        <f>#REF!</f>
        <v>#REF!</v>
      </c>
      <c r="B1854" s="20" t="s">
        <v>176</v>
      </c>
      <c r="C1854" s="3"/>
      <c r="D1854" s="3"/>
      <c r="E1854" s="3"/>
      <c r="F1854" s="3"/>
      <c r="G1854" s="217"/>
      <c r="H1854" s="271"/>
      <c r="I1854" s="217"/>
      <c r="J1854" s="271"/>
      <c r="K1854" s="991" t="e">
        <f>VLOOKUP(A1854,'Payroll master 总表'!B:AY,3,FALSE)</f>
        <v>#REF!</v>
      </c>
      <c r="L1854" s="992"/>
      <c r="M1854" s="992"/>
      <c r="N1854" s="993"/>
      <c r="O1854" s="272" t="s">
        <v>183</v>
      </c>
      <c r="P1854" s="273"/>
      <c r="Q1854" s="203"/>
      <c r="R1854" s="203"/>
      <c r="S1854" s="203"/>
      <c r="T1854" s="994" t="e">
        <f>#REF!</f>
        <v>#REF!</v>
      </c>
      <c r="U1854" s="994"/>
      <c r="V1854" s="217"/>
      <c r="W1854" s="274"/>
      <c r="X1854" s="275" t="s">
        <v>279</v>
      </c>
      <c r="Y1854" s="203"/>
      <c r="Z1854" s="203"/>
      <c r="AA1854" s="203"/>
      <c r="AB1854" s="227"/>
      <c r="AC1854" s="75"/>
      <c r="AD1854" s="139" t="e">
        <f>VLOOKUP(A1854,'Payroll master 总表'!B:AY,39,FALSE)</f>
        <v>#REF!</v>
      </c>
      <c r="AE1854" s="23" t="s">
        <v>82</v>
      </c>
      <c r="AF1854" s="244"/>
      <c r="AG1854" s="33"/>
    </row>
    <row r="1855" spans="1:64" ht="18" customHeight="1">
      <c r="B1855" s="55" t="s">
        <v>177</v>
      </c>
      <c r="C1855" s="28"/>
      <c r="D1855" s="28"/>
      <c r="E1855" s="28"/>
      <c r="F1855" s="21"/>
      <c r="G1855" s="206"/>
      <c r="H1855" s="206"/>
      <c r="I1855" s="206"/>
      <c r="J1855" s="206"/>
      <c r="K1855" s="995" t="e">
        <f>VLOOKUP(A1854,'Payroll master 总表'!B:AY,1,FALSE)</f>
        <v>#REF!</v>
      </c>
      <c r="L1855" s="996"/>
      <c r="M1855" s="206"/>
      <c r="N1855" s="208"/>
      <c r="O1855" s="276" t="s">
        <v>184</v>
      </c>
      <c r="P1855" s="273"/>
      <c r="Q1855" s="218"/>
      <c r="R1855" s="218"/>
      <c r="S1855" s="218"/>
      <c r="U1855" s="222" t="e">
        <f>VLOOKUP(A1854,'Payroll master 总表'!B:AY,15,FALSE)</f>
        <v>#REF!</v>
      </c>
      <c r="V1855" s="222"/>
      <c r="W1855" s="208"/>
      <c r="X1855" s="278" t="s">
        <v>187</v>
      </c>
      <c r="Y1855" s="218"/>
      <c r="Z1855" s="218"/>
      <c r="AA1855" s="218"/>
      <c r="AB1855" s="209"/>
      <c r="AC1855" s="26"/>
      <c r="AD1855" s="139" t="e">
        <f>VLOOKUP(A1854,'Payroll master 总表'!B:AY,35,FALSE)</f>
        <v>#REF!</v>
      </c>
      <c r="AE1855" s="23" t="s">
        <v>82</v>
      </c>
      <c r="AF1855" s="103"/>
      <c r="AG1855" s="33"/>
    </row>
    <row r="1856" spans="1:64" ht="18" customHeight="1">
      <c r="B1856" s="24" t="s">
        <v>178</v>
      </c>
      <c r="C1856" s="22"/>
      <c r="D1856" s="25"/>
      <c r="E1856" s="21"/>
      <c r="F1856" s="21"/>
      <c r="G1856" s="206"/>
      <c r="H1856" s="206"/>
      <c r="I1856" s="206"/>
      <c r="J1856" s="206"/>
      <c r="K1856" s="995" t="e">
        <f>VLOOKUP(A1854,'Payroll master 总表'!B:AY,5,FALSE)</f>
        <v>#REF!</v>
      </c>
      <c r="L1856" s="996"/>
      <c r="M1856" s="206"/>
      <c r="N1856" s="208"/>
      <c r="O1856" s="205" t="s">
        <v>198</v>
      </c>
      <c r="P1856" s="273"/>
      <c r="Q1856" s="218"/>
      <c r="R1856" s="218"/>
      <c r="S1856" s="218"/>
      <c r="T1856" s="206"/>
      <c r="U1856" s="997" t="e">
        <f>VLOOKUP(A1854,'Payroll master 总表'!B:AY,8,FALSE)</f>
        <v>#REF!</v>
      </c>
      <c r="V1856" s="997"/>
      <c r="W1856" s="998"/>
      <c r="X1856" s="278" t="s">
        <v>185</v>
      </c>
      <c r="Y1856" s="218"/>
      <c r="Z1856" s="218"/>
      <c r="AA1856" s="218"/>
      <c r="AB1856" s="209"/>
      <c r="AC1856" s="26"/>
      <c r="AD1856" s="139" t="e">
        <f>VLOOKUP(A1854,'Payroll master 总表'!B:AY,34,FALSE)</f>
        <v>#REF!</v>
      </c>
      <c r="AE1856" s="23" t="s">
        <v>82</v>
      </c>
      <c r="AF1856" s="103"/>
      <c r="AG1856" s="33"/>
    </row>
    <row r="1857" spans="2:64" ht="18" customHeight="1">
      <c r="B1857" s="58"/>
      <c r="C1857" s="28"/>
      <c r="D1857" s="28"/>
      <c r="E1857" s="28"/>
      <c r="F1857" s="28"/>
      <c r="G1857" s="206"/>
      <c r="H1857" s="206"/>
      <c r="I1857" s="206"/>
      <c r="J1857" s="206"/>
      <c r="K1857" s="280"/>
      <c r="L1857" s="281" t="s">
        <v>76</v>
      </c>
      <c r="M1857" s="206"/>
      <c r="N1857" s="208"/>
      <c r="O1857" s="278" t="s">
        <v>199</v>
      </c>
      <c r="P1857" s="273"/>
      <c r="Q1857" s="218"/>
      <c r="R1857" s="218"/>
      <c r="S1857" s="218"/>
      <c r="T1857" s="218"/>
      <c r="U1857" s="218"/>
      <c r="V1857" s="218"/>
      <c r="W1857" s="230"/>
      <c r="X1857" s="278" t="s">
        <v>753</v>
      </c>
      <c r="Y1857" s="218"/>
      <c r="Z1857" s="218"/>
      <c r="AA1857" s="218"/>
      <c r="AB1857" s="209"/>
      <c r="AC1857" s="26"/>
      <c r="AD1857" s="139" t="e">
        <f>VLOOKUP(A1854,'Payroll master 总表'!B:AY,33,FALSE)</f>
        <v>#REF!</v>
      </c>
      <c r="AE1857" s="23" t="s">
        <v>82</v>
      </c>
      <c r="AF1857" s="103"/>
      <c r="AG1857" s="33"/>
    </row>
    <row r="1858" spans="2:64" ht="18" customHeight="1">
      <c r="B1858" s="54" t="s">
        <v>196</v>
      </c>
      <c r="C1858" s="28"/>
      <c r="D1858" s="28"/>
      <c r="E1858" s="28"/>
      <c r="F1858" s="28"/>
      <c r="G1858" s="206"/>
      <c r="H1858" s="206"/>
      <c r="I1858" s="206"/>
      <c r="J1858" s="206"/>
      <c r="K1858" s="280"/>
      <c r="L1858" s="282" t="e">
        <f>VLOOKUP(A1854,'Payroll master 总表'!B:AY,18,FALSE)</f>
        <v>#REF!</v>
      </c>
      <c r="M1858" s="206"/>
      <c r="N1858" s="208"/>
      <c r="O1858" s="283"/>
      <c r="P1858" s="273"/>
      <c r="Q1858" s="223"/>
      <c r="R1858" s="987" t="e">
        <f>U1855/26*L1858</f>
        <v>#REF!</v>
      </c>
      <c r="S1858" s="987"/>
      <c r="T1858" s="284" t="s">
        <v>82</v>
      </c>
      <c r="U1858" s="223"/>
      <c r="V1858" s="223"/>
      <c r="W1858" s="285"/>
      <c r="X1858" s="278" t="s">
        <v>186</v>
      </c>
      <c r="Y1858" s="218"/>
      <c r="Z1858" s="218"/>
      <c r="AA1858" s="218"/>
      <c r="AB1858" s="209"/>
      <c r="AC1858" s="26"/>
      <c r="AD1858" s="139" t="e">
        <f>VLOOKUP(A1854,'Payroll master 总表'!B:AY,37,FALSE)+'Payroll master 总表'!AM81</f>
        <v>#REF!</v>
      </c>
      <c r="AE1858" s="23" t="s">
        <v>82</v>
      </c>
      <c r="AF1858" s="103"/>
      <c r="AG1858" s="33"/>
    </row>
    <row r="1859" spans="2:64" ht="18" customHeight="1">
      <c r="B1859" s="27" t="s">
        <v>528</v>
      </c>
      <c r="C1859" s="28"/>
      <c r="D1859" s="28"/>
      <c r="E1859" s="28"/>
      <c r="F1859" s="28"/>
      <c r="G1859" s="206"/>
      <c r="H1859" s="206"/>
      <c r="I1859" s="206"/>
      <c r="J1859" s="206"/>
      <c r="K1859" s="280"/>
      <c r="L1859" s="282" t="e">
        <f>VLOOKUP(A1854,'Payroll master 总表'!B:AY,21,FALSE)</f>
        <v>#REF!</v>
      </c>
      <c r="M1859" s="206"/>
      <c r="N1859" s="208"/>
      <c r="O1859" s="283"/>
      <c r="P1859" s="273"/>
      <c r="Q1859" s="223"/>
      <c r="R1859" s="987" t="e">
        <f>VLOOKUP(A1854,'Payroll master 总表'!B:AY,29,FALSE)</f>
        <v>#REF!</v>
      </c>
      <c r="S1859" s="987"/>
      <c r="T1859" s="284" t="s">
        <v>82</v>
      </c>
      <c r="U1859" s="223"/>
      <c r="V1859" s="223"/>
      <c r="W1859" s="285"/>
      <c r="X1859" s="278" t="s">
        <v>455</v>
      </c>
      <c r="Y1859" s="218"/>
      <c r="Z1859" s="218"/>
      <c r="AA1859" s="218"/>
      <c r="AB1859" s="209"/>
      <c r="AC1859" s="26"/>
      <c r="AD1859" s="139" t="e">
        <f>VLOOKUP(A1854,'Payroll master 总表'!B:AY,32,FALSE)</f>
        <v>#REF!</v>
      </c>
      <c r="AE1859" s="23" t="s">
        <v>82</v>
      </c>
      <c r="AF1859" s="103"/>
      <c r="AG1859" s="33"/>
    </row>
    <row r="1860" spans="2:64" ht="18" customHeight="1">
      <c r="B1860" s="58" t="s">
        <v>534</v>
      </c>
      <c r="C1860" s="28"/>
      <c r="D1860" s="28"/>
      <c r="E1860" s="28"/>
      <c r="F1860" s="28"/>
      <c r="G1860" s="206"/>
      <c r="H1860" s="206"/>
      <c r="I1860" s="206"/>
      <c r="J1860" s="206"/>
      <c r="K1860" s="280"/>
      <c r="L1860" s="282" t="e">
        <f>VLOOKUP(A1854,'Payroll master 总表'!B:AY,20,FALSE)</f>
        <v>#REF!</v>
      </c>
      <c r="M1860" s="206"/>
      <c r="N1860" s="208"/>
      <c r="O1860" s="283"/>
      <c r="P1860" s="273"/>
      <c r="Q1860" s="223"/>
      <c r="R1860" s="987" t="e">
        <f>VLOOKUP(A1854,'Payroll master 总表'!B:AY,27,FALSE)</f>
        <v>#REF!</v>
      </c>
      <c r="S1860" s="987"/>
      <c r="T1860" s="284" t="s">
        <v>82</v>
      </c>
      <c r="U1860" s="223"/>
      <c r="V1860" s="223"/>
      <c r="W1860" s="285"/>
      <c r="X1860" s="278" t="s">
        <v>189</v>
      </c>
      <c r="Y1860" s="218"/>
      <c r="Z1860" s="218"/>
      <c r="AA1860" s="218"/>
      <c r="AB1860" s="209"/>
      <c r="AC1860" s="26"/>
      <c r="AD1860" s="139" t="e">
        <f>VLOOKUP(A1854,'Payroll master 总表'!B:AY,31,FALSE)</f>
        <v>#REF!</v>
      </c>
      <c r="AE1860" s="23" t="s">
        <v>82</v>
      </c>
      <c r="AF1860" s="103"/>
      <c r="AG1860" s="33"/>
    </row>
    <row r="1861" spans="2:64" ht="18" customHeight="1">
      <c r="B1861" s="58" t="s">
        <v>195</v>
      </c>
      <c r="C1861" s="28"/>
      <c r="D1861" s="28"/>
      <c r="E1861" s="28"/>
      <c r="F1861" s="28"/>
      <c r="G1861" s="206"/>
      <c r="H1861" s="206"/>
      <c r="I1861" s="206"/>
      <c r="J1861" s="206"/>
      <c r="K1861" s="280"/>
      <c r="L1861" s="282" t="e">
        <f>VLOOKUP(A1854,'Payroll master 总表'!B:AY,17,FALSE)</f>
        <v>#REF!</v>
      </c>
      <c r="M1861" s="206"/>
      <c r="N1861" s="208"/>
      <c r="O1861" s="283"/>
      <c r="P1861" s="273"/>
      <c r="Q1861" s="223"/>
      <c r="R1861" s="987" t="e">
        <f>U1855/26*L1861</f>
        <v>#REF!</v>
      </c>
      <c r="S1861" s="987"/>
      <c r="T1861" s="284" t="s">
        <v>82</v>
      </c>
      <c r="U1861" s="223"/>
      <c r="V1861" s="223"/>
      <c r="W1861" s="285"/>
      <c r="X1861" s="278" t="s">
        <v>188</v>
      </c>
      <c r="Y1861" s="218"/>
      <c r="Z1861" s="218"/>
      <c r="AA1861" s="218"/>
      <c r="AB1861" s="209"/>
      <c r="AC1861" s="26"/>
      <c r="AD1861" s="139" t="e">
        <f>VLOOKUP(A1854,'Payroll master 总表'!B:AY,36,FALSE)</f>
        <v>#REF!</v>
      </c>
      <c r="AE1861" s="23" t="s">
        <v>82</v>
      </c>
      <c r="AF1861" s="103"/>
      <c r="AG1861" s="33"/>
    </row>
    <row r="1862" spans="2:64" ht="18" customHeight="1">
      <c r="B1862" s="27" t="s">
        <v>179</v>
      </c>
      <c r="C1862" s="28"/>
      <c r="D1862" s="28"/>
      <c r="E1862" s="28"/>
      <c r="F1862" s="28"/>
      <c r="G1862" s="218"/>
      <c r="H1862" s="218"/>
      <c r="I1862" s="218"/>
      <c r="J1862" s="206"/>
      <c r="K1862" s="280"/>
      <c r="L1862" s="286"/>
      <c r="M1862" s="206"/>
      <c r="N1862" s="208"/>
      <c r="O1862" s="283"/>
      <c r="P1862" s="273"/>
      <c r="Q1862" s="223"/>
      <c r="R1862" s="987" t="e">
        <f>SUM(R1858:S1861)</f>
        <v>#REF!</v>
      </c>
      <c r="S1862" s="987"/>
      <c r="T1862" s="284" t="s">
        <v>82</v>
      </c>
      <c r="U1862" s="223"/>
      <c r="V1862" s="223"/>
      <c r="W1862" s="285"/>
      <c r="X1862" s="278" t="s">
        <v>190</v>
      </c>
      <c r="Y1862" s="218"/>
      <c r="Z1862" s="218"/>
      <c r="AA1862" s="218"/>
      <c r="AB1862" s="209"/>
      <c r="AC1862" s="988" t="e">
        <f>R1862+R1864+R1865+R1866+AD1854+AD1855+AD1856+AD1857+AD1858+AD1859+AD1860+AD1861</f>
        <v>#REF!</v>
      </c>
      <c r="AD1862" s="989"/>
      <c r="AF1862" s="103"/>
      <c r="AG1862" s="33"/>
    </row>
    <row r="1863" spans="2:64" ht="18" customHeight="1">
      <c r="B1863" s="58" t="s">
        <v>197</v>
      </c>
      <c r="C1863" s="28"/>
      <c r="D1863" s="28"/>
      <c r="E1863" s="28"/>
      <c r="F1863" s="28"/>
      <c r="G1863" s="206"/>
      <c r="H1863" s="206"/>
      <c r="I1863" s="206"/>
      <c r="J1863" s="206"/>
      <c r="K1863" s="280"/>
      <c r="L1863" s="287" t="s">
        <v>77</v>
      </c>
      <c r="M1863" s="288"/>
      <c r="N1863" s="211"/>
      <c r="O1863" s="278" t="s">
        <v>199</v>
      </c>
      <c r="P1863" s="210"/>
      <c r="Q1863" s="210"/>
      <c r="R1863" s="210"/>
      <c r="S1863" s="210"/>
      <c r="T1863" s="210"/>
      <c r="U1863" s="210"/>
      <c r="V1863" s="210"/>
      <c r="W1863" s="289"/>
      <c r="X1863" s="278" t="s">
        <v>433</v>
      </c>
      <c r="Y1863" s="218"/>
      <c r="Z1863" s="230"/>
      <c r="AA1863" s="290"/>
      <c r="AB1863" s="228"/>
      <c r="AC1863" s="135" t="e">
        <f>VLOOKUP(A1854,'Payroll master 总表'!B:AY,45,FALSE)</f>
        <v>#REF!</v>
      </c>
      <c r="AE1863" s="61"/>
      <c r="AF1863" s="245"/>
      <c r="AG1863" s="33"/>
    </row>
    <row r="1864" spans="2:64" ht="18" customHeight="1">
      <c r="B1864" s="58" t="s">
        <v>180</v>
      </c>
      <c r="C1864" s="28"/>
      <c r="D1864" s="28"/>
      <c r="E1864" s="28"/>
      <c r="F1864" s="28"/>
      <c r="G1864" s="206"/>
      <c r="H1864" s="206"/>
      <c r="I1864" s="206"/>
      <c r="J1864" s="206"/>
      <c r="K1864" s="280"/>
      <c r="L1864" s="282" t="e">
        <f>VLOOKUP(A1854,'Payroll master 总表'!B:AY,19,FALSE)</f>
        <v>#REF!</v>
      </c>
      <c r="M1864" s="206"/>
      <c r="N1864" s="208"/>
      <c r="O1864" s="283"/>
      <c r="P1864" s="273"/>
      <c r="Q1864" s="224"/>
      <c r="R1864" s="990" t="e">
        <f>VLOOKUP(A1854,'Payroll master 总表'!B:AY,26,FALSE)</f>
        <v>#REF!</v>
      </c>
      <c r="S1864" s="990"/>
      <c r="T1864" s="224" t="s">
        <v>82</v>
      </c>
      <c r="U1864" s="224"/>
      <c r="V1864" s="224"/>
      <c r="W1864" s="228"/>
      <c r="X1864" s="278" t="s">
        <v>861</v>
      </c>
      <c r="Y1864" s="218"/>
      <c r="Z1864" s="230"/>
      <c r="AB1864" s="224"/>
      <c r="AD1864" s="57"/>
      <c r="AE1864" s="999" t="e">
        <f>VLOOKUP(A1854,'Payroll master 总表'!B:AY,42,FALSE)</f>
        <v>#REF!</v>
      </c>
      <c r="AF1864" s="1000"/>
      <c r="AG1864" s="33"/>
    </row>
    <row r="1865" spans="2:64" ht="18" customHeight="1">
      <c r="B1865" s="58" t="s">
        <v>181</v>
      </c>
      <c r="C1865" s="28"/>
      <c r="D1865" s="28"/>
      <c r="E1865" s="28"/>
      <c r="F1865" s="28"/>
      <c r="G1865" s="206"/>
      <c r="H1865" s="206"/>
      <c r="I1865" s="206"/>
      <c r="J1865" s="206"/>
      <c r="K1865" s="280"/>
      <c r="L1865" s="282" t="e">
        <f>VLOOKUP(A1854,'Payroll master 总表'!B:AY,22,FALSE)</f>
        <v>#REF!</v>
      </c>
      <c r="M1865" s="206"/>
      <c r="N1865" s="208"/>
      <c r="O1865" s="283"/>
      <c r="P1865" s="273"/>
      <c r="Q1865" s="224"/>
      <c r="R1865" s="990" t="e">
        <f>VLOOKUP(A1854,'Payroll master 总表'!B:AY,28,FALSE)</f>
        <v>#REF!</v>
      </c>
      <c r="S1865" s="990"/>
      <c r="T1865" s="224" t="s">
        <v>82</v>
      </c>
      <c r="U1865" s="224"/>
      <c r="V1865" s="224"/>
      <c r="W1865" s="228"/>
      <c r="X1865" s="291" t="s">
        <v>244</v>
      </c>
      <c r="Y1865" s="218"/>
      <c r="Z1865" s="218"/>
      <c r="AA1865" s="230"/>
      <c r="AB1865" s="229"/>
      <c r="AC1865" s="76"/>
      <c r="AD1865" s="57" t="e">
        <f>VLOOKUP(A1854,'Payroll master 总表'!B:AY,44,FALSE)</f>
        <v>#REF!</v>
      </c>
      <c r="AE1865" s="541"/>
      <c r="AF1865" s="542"/>
      <c r="AG1865" s="33"/>
    </row>
    <row r="1866" spans="2:64" ht="18" customHeight="1">
      <c r="B1866" s="59" t="s">
        <v>182</v>
      </c>
      <c r="C1866" s="56"/>
      <c r="D1866" s="56"/>
      <c r="E1866" s="56"/>
      <c r="F1866" s="56"/>
      <c r="G1866" s="219"/>
      <c r="H1866" s="219"/>
      <c r="I1866" s="219"/>
      <c r="J1866" s="219"/>
      <c r="K1866" s="292"/>
      <c r="L1866" s="293" t="e">
        <f>VLOOKUP(A1854,'Payroll master 总表'!B:AY,23,FALSE)</f>
        <v>#REF!</v>
      </c>
      <c r="M1866" s="219"/>
      <c r="N1866" s="212"/>
      <c r="O1866" s="294"/>
      <c r="P1866" s="295"/>
      <c r="Q1866" s="225"/>
      <c r="R1866" s="981" t="e">
        <f>VLOOKUP(A1854,'Payroll master 总表'!B:AY,30,FALSE)</f>
        <v>#REF!</v>
      </c>
      <c r="S1866" s="981"/>
      <c r="T1866" s="225" t="s">
        <v>82</v>
      </c>
      <c r="U1866" s="225"/>
      <c r="V1866" s="225"/>
      <c r="W1866" s="225"/>
      <c r="X1866" s="278" t="s">
        <v>194</v>
      </c>
      <c r="Y1866" s="218"/>
      <c r="Z1866" s="218"/>
      <c r="AA1866" s="218"/>
      <c r="AB1866" s="230"/>
      <c r="AC1866" s="26"/>
      <c r="AD1866" s="57" t="e">
        <f>AE1864+AD1865</f>
        <v>#REF!</v>
      </c>
      <c r="AE1866" s="49"/>
      <c r="AF1866" s="73"/>
      <c r="AG1866" s="33"/>
    </row>
    <row r="1867" spans="2:64" ht="18" customHeight="1">
      <c r="B1867" s="29"/>
      <c r="C1867" s="30"/>
      <c r="D1867" s="31"/>
      <c r="E1867" s="30"/>
      <c r="F1867" s="32"/>
      <c r="G1867" s="220"/>
      <c r="H1867" s="220"/>
      <c r="I1867" s="220"/>
      <c r="J1867" s="220"/>
      <c r="S1867" s="220"/>
      <c r="T1867" s="220"/>
      <c r="U1867" s="220"/>
      <c r="X1867" s="297" t="s">
        <v>191</v>
      </c>
      <c r="Y1867" s="218"/>
      <c r="Z1867" s="218"/>
      <c r="AA1867" s="218"/>
      <c r="AB1867" s="230"/>
      <c r="AC1867" s="982" t="e">
        <f>ROUND((AC1862-AD1866-AC1863),2)</f>
        <v>#REF!</v>
      </c>
      <c r="AD1867" s="983"/>
      <c r="AE1867" s="49"/>
      <c r="AF1867" s="73"/>
      <c r="AG1867" s="33"/>
    </row>
    <row r="1868" spans="2:64" ht="18" customHeight="1">
      <c r="B1868" s="35" t="s">
        <v>78</v>
      </c>
      <c r="C1868" s="36"/>
      <c r="D1868" s="36"/>
      <c r="E1868" s="36"/>
      <c r="F1868" s="36"/>
      <c r="G1868" s="221"/>
      <c r="H1868" s="221"/>
      <c r="I1868" s="220"/>
      <c r="J1868" s="220"/>
      <c r="S1868" s="220"/>
      <c r="T1868" s="220"/>
      <c r="U1868" s="220"/>
      <c r="X1868" s="298" t="s">
        <v>432</v>
      </c>
      <c r="Y1868" s="299"/>
      <c r="Z1868" s="280"/>
      <c r="AA1868" s="206"/>
      <c r="AB1868" s="231"/>
      <c r="AC1868" s="63" t="e">
        <f>INT(AC1867)</f>
        <v>#REF!</v>
      </c>
      <c r="AE1868" s="62"/>
      <c r="AF1868" s="80"/>
      <c r="AG1868" s="33"/>
    </row>
    <row r="1869" spans="2:64" ht="18" customHeight="1">
      <c r="B1869" s="37"/>
      <c r="C1869" s="38"/>
      <c r="D1869" s="39"/>
      <c r="E1869" s="38"/>
      <c r="F1869" s="38"/>
      <c r="G1869" s="202"/>
      <c r="H1869" s="202"/>
      <c r="I1869" s="220"/>
      <c r="J1869" s="220"/>
      <c r="S1869" s="220"/>
      <c r="T1869" s="220"/>
      <c r="U1869" s="220"/>
      <c r="X1869" s="300" t="s">
        <v>192</v>
      </c>
      <c r="Y1869" s="301"/>
      <c r="Z1869" s="302"/>
      <c r="AA1869" s="219"/>
      <c r="AB1869" s="232"/>
      <c r="AC1869" s="77" t="e">
        <f>ROUND((MOD(AC1867,1)*4000),-2)</f>
        <v>#REF!</v>
      </c>
      <c r="AD1869" s="45"/>
      <c r="AE1869" s="45"/>
      <c r="AF1869" s="81"/>
      <c r="AG1869" s="33"/>
    </row>
    <row r="1870" spans="2:64" ht="18" customHeight="1">
      <c r="B1870" s="29"/>
      <c r="C1870" s="30"/>
      <c r="D1870" s="31"/>
      <c r="E1870" s="30"/>
      <c r="F1870" s="30"/>
      <c r="G1870" s="220"/>
      <c r="H1870" s="220"/>
      <c r="I1870" s="220"/>
      <c r="J1870" s="220"/>
      <c r="S1870" s="220"/>
      <c r="T1870" s="220"/>
      <c r="U1870" s="220"/>
      <c r="Y1870" s="221"/>
      <c r="Z1870" s="303"/>
      <c r="AB1870" s="233"/>
      <c r="AD1870" s="82"/>
      <c r="AE1870" s="82"/>
      <c r="AF1870" s="84"/>
      <c r="AG1870" s="33"/>
    </row>
    <row r="1871" spans="2:64" ht="18" customHeight="1">
      <c r="B1871" s="40" t="s">
        <v>79</v>
      </c>
      <c r="C1871" s="41"/>
      <c r="D1871" s="41"/>
      <c r="E1871" s="41"/>
      <c r="AF1871" s="101"/>
      <c r="AG1871" s="33"/>
    </row>
    <row r="1872" spans="2:64" s="10" customFormat="1" ht="18" customHeight="1">
      <c r="B1872" s="237">
        <v>1</v>
      </c>
      <c r="C1872" s="236">
        <v>2</v>
      </c>
      <c r="D1872" s="236">
        <v>3</v>
      </c>
      <c r="E1872" s="236">
        <v>4</v>
      </c>
      <c r="F1872" s="670">
        <v>5</v>
      </c>
      <c r="G1872" s="669">
        <v>6</v>
      </c>
      <c r="H1872" s="237">
        <v>7</v>
      </c>
      <c r="I1872" s="237">
        <v>8</v>
      </c>
      <c r="J1872" s="670">
        <v>9</v>
      </c>
      <c r="K1872" s="236">
        <v>10</v>
      </c>
      <c r="L1872" s="236">
        <v>11</v>
      </c>
      <c r="M1872" s="670">
        <v>12</v>
      </c>
      <c r="N1872" s="669">
        <v>13</v>
      </c>
      <c r="O1872" s="236">
        <v>14</v>
      </c>
      <c r="P1872" s="237">
        <v>15</v>
      </c>
      <c r="Q1872" s="236">
        <v>16</v>
      </c>
      <c r="R1872" s="236">
        <v>17</v>
      </c>
      <c r="S1872" s="236">
        <v>18</v>
      </c>
      <c r="T1872" s="670">
        <v>19</v>
      </c>
      <c r="U1872" s="669">
        <v>20</v>
      </c>
      <c r="V1872" s="236">
        <v>21</v>
      </c>
      <c r="W1872" s="237">
        <v>22</v>
      </c>
      <c r="X1872" s="236">
        <v>23</v>
      </c>
      <c r="Y1872" s="237">
        <v>24</v>
      </c>
      <c r="Z1872" s="236">
        <v>25</v>
      </c>
      <c r="AA1872" s="670">
        <v>26</v>
      </c>
      <c r="AB1872" s="697">
        <v>27</v>
      </c>
      <c r="AC1872" s="670">
        <v>28</v>
      </c>
      <c r="AD1872" s="237">
        <v>29</v>
      </c>
      <c r="AE1872" s="236">
        <v>30</v>
      </c>
      <c r="AF1872" s="236">
        <v>31</v>
      </c>
      <c r="AG1872" s="11"/>
      <c r="AH1872" s="11"/>
      <c r="AI1872" s="11"/>
      <c r="AJ1872" s="11"/>
      <c r="AK1872" s="11"/>
      <c r="AL1872" s="11"/>
      <c r="AM1872" s="11"/>
      <c r="AN1872" s="11"/>
      <c r="AO1872" s="11"/>
      <c r="AP1872" s="11"/>
      <c r="AQ1872" s="11"/>
      <c r="AR1872" s="11"/>
      <c r="AS1872" s="11"/>
      <c r="AT1872" s="11"/>
      <c r="AU1872" s="11"/>
      <c r="AV1872" s="11"/>
      <c r="AW1872" s="11"/>
      <c r="AX1872" s="11"/>
      <c r="AY1872" s="11"/>
      <c r="AZ1872" s="11"/>
      <c r="BA1872" s="11"/>
      <c r="BB1872" s="11"/>
      <c r="BC1872" s="11"/>
      <c r="BD1872" s="11"/>
      <c r="BE1872" s="11"/>
      <c r="BF1872" s="11"/>
      <c r="BG1872" s="11"/>
      <c r="BH1872" s="11"/>
      <c r="BI1872" s="11"/>
      <c r="BJ1872" s="11"/>
      <c r="BK1872" s="11"/>
      <c r="BL1872" s="11"/>
    </row>
    <row r="1873" spans="1:64" ht="18" customHeight="1">
      <c r="B1873" s="48" t="e">
        <f>VLOOKUP(A1854,#REF!,276,FALSE)</f>
        <v>#REF!</v>
      </c>
      <c r="C1873" s="48" t="e">
        <f>VLOOKUP(A1854,#REF!,278,FALSE)</f>
        <v>#REF!</v>
      </c>
      <c r="D1873" s="48" t="e">
        <f>VLOOKUP(A1854,#REF!,280,FALSE)</f>
        <v>#REF!</v>
      </c>
      <c r="E1873" s="48" t="e">
        <f>VLOOKUP(A1854,#REF!,282,FALSE)</f>
        <v>#REF!</v>
      </c>
      <c r="F1873" s="48" t="e">
        <f>VLOOKUP(A1854,#REF!,284,FALSE)</f>
        <v>#REF!</v>
      </c>
      <c r="G1873" s="48" t="e">
        <f>VLOOKUP(A1854,#REF!,286,FALSE)</f>
        <v>#REF!</v>
      </c>
      <c r="H1873" s="48" t="e">
        <f>VLOOKUP(A1854,#REF!,288,FALSE)</f>
        <v>#REF!</v>
      </c>
      <c r="I1873" s="48" t="e">
        <f>VLOOKUP(A1854,#REF!,290,FALSE)</f>
        <v>#REF!</v>
      </c>
      <c r="J1873" s="48" t="e">
        <f>VLOOKUP(A1854,#REF!,292,FALSE)</f>
        <v>#REF!</v>
      </c>
      <c r="K1873" s="48" t="e">
        <f>VLOOKUP(A1854,#REF!,294,FALSE)</f>
        <v>#REF!</v>
      </c>
      <c r="L1873" s="48" t="e">
        <f>VLOOKUP(A1854,#REF!,296,FALSE)</f>
        <v>#REF!</v>
      </c>
      <c r="M1873" s="48" t="e">
        <f>VLOOKUP(A1854,#REF!,298,FALSE)</f>
        <v>#REF!</v>
      </c>
      <c r="N1873" s="48" t="e">
        <f>VLOOKUP(A1854,#REF!,300,FALSE)</f>
        <v>#REF!</v>
      </c>
      <c r="O1873" s="48" t="e">
        <f>VLOOKUP(A1854,#REF!,302,FALSE)</f>
        <v>#REF!</v>
      </c>
      <c r="P1873" s="48" t="e">
        <f>VLOOKUP(A1854,#REF!,304,FALSE)</f>
        <v>#REF!</v>
      </c>
      <c r="Q1873" s="48" t="e">
        <f>VLOOKUP(A1854,#REF!,306,FALSE)</f>
        <v>#REF!</v>
      </c>
      <c r="R1873" s="48" t="e">
        <f>VLOOKUP(A1854,#REF!,308,FALSE)</f>
        <v>#REF!</v>
      </c>
      <c r="S1873" s="48" t="e">
        <f>VLOOKUP(A1854,#REF!,310,FALSE)</f>
        <v>#REF!</v>
      </c>
      <c r="T1873" s="48" t="e">
        <f>VLOOKUP(A1854,#REF!,312,FALSE)</f>
        <v>#REF!</v>
      </c>
      <c r="U1873" s="48" t="e">
        <f>VLOOKUP(A1854,#REF!,314,FALSE)</f>
        <v>#REF!</v>
      </c>
      <c r="V1873" s="48" t="e">
        <f>VLOOKUP(A1854,#REF!,316,FALSE)</f>
        <v>#REF!</v>
      </c>
      <c r="W1873" s="48" t="e">
        <f>VLOOKUP(A1854,#REF!,318,FALSE)</f>
        <v>#REF!</v>
      </c>
      <c r="X1873" s="48" t="e">
        <f>VLOOKUP(A1854,#REF!,320,FALSE)</f>
        <v>#REF!</v>
      </c>
      <c r="Y1873" s="48" t="e">
        <f>VLOOKUP(A1854,#REF!,322,FALSE)</f>
        <v>#REF!</v>
      </c>
      <c r="Z1873" s="48" t="e">
        <f>VLOOKUP(A1854,#REF!,324,FALSE)</f>
        <v>#REF!</v>
      </c>
      <c r="AA1873" s="48" t="e">
        <f>VLOOKUP(A1854,#REF!,326,FALSE)</f>
        <v>#REF!</v>
      </c>
      <c r="AB1873" s="48" t="e">
        <f>VLOOKUP(A1854,#REF!,328,FALSE)</f>
        <v>#REF!</v>
      </c>
      <c r="AC1873" s="48" t="e">
        <f>VLOOKUP(A1854,#REF!,330,FALSE)</f>
        <v>#REF!</v>
      </c>
      <c r="AD1873" s="48" t="e">
        <f>VLOOKUP(A1854,#REF!,332,FALSE)</f>
        <v>#REF!</v>
      </c>
      <c r="AE1873" s="48" t="e">
        <f>VLOOKUP(A1854,#REF!,334,FALSE)</f>
        <v>#REF!</v>
      </c>
      <c r="AF1873" s="48" t="e">
        <f>VLOOKUP(A1854,#REF!,336,FALSE)</f>
        <v>#REF!</v>
      </c>
      <c r="AG1873" s="33"/>
    </row>
    <row r="1874" spans="1:64" ht="18" customHeight="1">
      <c r="B1874" s="48" t="e">
        <f>VLOOKUP(A1854,#REF!,53,FALSE)</f>
        <v>#REF!</v>
      </c>
      <c r="C1874" s="48" t="e">
        <f>VLOOKUP(A1854,#REF!,54,FALSE)</f>
        <v>#REF!</v>
      </c>
      <c r="D1874" s="48" t="e">
        <f>VLOOKUP(A1854,#REF!,55,FALSE)</f>
        <v>#REF!</v>
      </c>
      <c r="E1874" s="48" t="e">
        <f>VLOOKUP(A1854,#REF!,56,FALSE)</f>
        <v>#REF!</v>
      </c>
      <c r="F1874" s="48" t="e">
        <f>VLOOKUP(A1854,#REF!,57,FALSE)</f>
        <v>#REF!</v>
      </c>
      <c r="G1874" s="48" t="e">
        <f>VLOOKUP(A1854,#REF!,58,FALSE)</f>
        <v>#REF!</v>
      </c>
      <c r="H1874" s="48" t="e">
        <f>VLOOKUP(A1854,#REF!,59,FALSE)</f>
        <v>#REF!</v>
      </c>
      <c r="I1874" s="48" t="e">
        <f>VLOOKUP(A1854,#REF!,60,FALSE)</f>
        <v>#REF!</v>
      </c>
      <c r="J1874" s="48" t="e">
        <f>VLOOKUP(A1854,#REF!,61,FALSE)</f>
        <v>#REF!</v>
      </c>
      <c r="K1874" s="48" t="e">
        <f>VLOOKUP(A1854,#REF!,62,FALSE)</f>
        <v>#REF!</v>
      </c>
      <c r="L1874" s="48" t="e">
        <f>VLOOKUP(A1854,#REF!,63,FALSE)</f>
        <v>#REF!</v>
      </c>
      <c r="M1874" s="48" t="e">
        <f>VLOOKUP(A1854,#REF!,64,FALSE)</f>
        <v>#REF!</v>
      </c>
      <c r="N1874" s="48" t="e">
        <f>VLOOKUP(A1854,#REF!,65,FALSE)</f>
        <v>#REF!</v>
      </c>
      <c r="O1874" s="48" t="e">
        <f>VLOOKUP(A1854,#REF!,66,FALSE)</f>
        <v>#REF!</v>
      </c>
      <c r="P1874" s="48" t="e">
        <f>VLOOKUP(A1854,#REF!,67,FALSE)</f>
        <v>#REF!</v>
      </c>
      <c r="Q1874" s="48" t="e">
        <f>VLOOKUP(A1854,#REF!,68,FALSE)</f>
        <v>#REF!</v>
      </c>
      <c r="R1874" s="48" t="e">
        <f>VLOOKUP(A1854,#REF!,69,FALSE)</f>
        <v>#REF!</v>
      </c>
      <c r="S1874" s="48" t="e">
        <f>VLOOKUP(A1854,#REF!,70,FALSE)</f>
        <v>#REF!</v>
      </c>
      <c r="T1874" s="48" t="e">
        <f>VLOOKUP(A1854,#REF!,71,FALSE)</f>
        <v>#REF!</v>
      </c>
      <c r="U1874" s="48" t="e">
        <f>VLOOKUP(A1854,#REF!,72,FALSE)</f>
        <v>#REF!</v>
      </c>
      <c r="V1874" s="48" t="e">
        <f>VLOOKUP(A1854,#REF!,73,FALSE)</f>
        <v>#REF!</v>
      </c>
      <c r="W1874" s="48" t="e">
        <f>VLOOKUP(A1854,#REF!,74,FALSE)</f>
        <v>#REF!</v>
      </c>
      <c r="X1874" s="48" t="e">
        <f>VLOOKUP(A1854,#REF!,75,FALSE)</f>
        <v>#REF!</v>
      </c>
      <c r="Y1874" s="48" t="e">
        <f>VLOOKUP(A1854,#REF!,76,FALSE)</f>
        <v>#REF!</v>
      </c>
      <c r="Z1874" s="48" t="e">
        <f>VLOOKUP(A1854,#REF!,77,FALSE)</f>
        <v>#REF!</v>
      </c>
      <c r="AA1874" s="48" t="e">
        <f>VLOOKUP(A1854,#REF!,78,FALSE)</f>
        <v>#REF!</v>
      </c>
      <c r="AB1874" s="48" t="e">
        <f>VLOOKUP(A1854,#REF!,79,FALSE)</f>
        <v>#REF!</v>
      </c>
      <c r="AC1874" s="48" t="e">
        <f>VLOOKUP(A1854,#REF!,80,FALSE)</f>
        <v>#REF!</v>
      </c>
      <c r="AD1874" s="48" t="e">
        <f>VLOOKUP(A1854,#REF!,81,FALSE)</f>
        <v>#REF!</v>
      </c>
      <c r="AE1874" s="48" t="e">
        <f>VLOOKUP(A1854,#REF!,82,FALSE)</f>
        <v>#REF!</v>
      </c>
      <c r="AF1874" s="48" t="e">
        <f>VLOOKUP(A1854,#REF!,83,FALSE)</f>
        <v>#REF!</v>
      </c>
      <c r="AG1874" s="33"/>
    </row>
    <row r="1875" spans="1:64" ht="18" customHeight="1">
      <c r="B1875" s="48" t="e">
        <f>VLOOKUP(A1854,#REF!,277,FALSE)</f>
        <v>#REF!</v>
      </c>
      <c r="C1875" s="48" t="e">
        <f>VLOOKUP(A1854,#REF!,279,FALSE)</f>
        <v>#REF!</v>
      </c>
      <c r="D1875" s="48" t="e">
        <f>VLOOKUP(A1854,#REF!,281,FALSE)</f>
        <v>#REF!</v>
      </c>
      <c r="E1875" s="48" t="e">
        <f>VLOOKUP(A1854,#REF!,283,FALSE)</f>
        <v>#REF!</v>
      </c>
      <c r="F1875" s="48" t="e">
        <f>VLOOKUP(A1854,#REF!,285,FALSE)</f>
        <v>#REF!</v>
      </c>
      <c r="G1875" s="48" t="e">
        <f>VLOOKUP(A1854,#REF!,287,FALSE)</f>
        <v>#REF!</v>
      </c>
      <c r="H1875" s="48" t="e">
        <f>VLOOKUP(A1854,#REF!,289,FALSE)</f>
        <v>#REF!</v>
      </c>
      <c r="I1875" s="48" t="e">
        <f>VLOOKUP(A1854,#REF!,291,FALSE)</f>
        <v>#REF!</v>
      </c>
      <c r="J1875" s="48" t="e">
        <f>VLOOKUP(A1854,#REF!,293,FALSE)</f>
        <v>#REF!</v>
      </c>
      <c r="K1875" s="48" t="e">
        <f>VLOOKUP(A1854,#REF!,295,FALSE)</f>
        <v>#REF!</v>
      </c>
      <c r="L1875" s="48" t="e">
        <f>VLOOKUP(A1854,#REF!,297,FALSE)</f>
        <v>#REF!</v>
      </c>
      <c r="M1875" s="48" t="e">
        <f>VLOOKUP(A1854,#REF!,299,FALSE)</f>
        <v>#REF!</v>
      </c>
      <c r="N1875" s="48" t="e">
        <f>VLOOKUP(A1854,#REF!,301,FALSE)</f>
        <v>#REF!</v>
      </c>
      <c r="O1875" s="48" t="e">
        <f>VLOOKUP(A1854,#REF!,303,FALSE)</f>
        <v>#REF!</v>
      </c>
      <c r="P1875" s="48" t="e">
        <f>VLOOKUP(A1854,#REF!,305,FALSE)</f>
        <v>#REF!</v>
      </c>
      <c r="Q1875" s="48" t="e">
        <f>VLOOKUP(A1854,#REF!,307,FALSE)</f>
        <v>#REF!</v>
      </c>
      <c r="R1875" s="48" t="e">
        <f>VLOOKUP(A1854,#REF!,309,FALSE)</f>
        <v>#REF!</v>
      </c>
      <c r="S1875" s="48" t="e">
        <f>VLOOKUP(A1854,#REF!,311,FALSE)</f>
        <v>#REF!</v>
      </c>
      <c r="T1875" s="48" t="e">
        <f>VLOOKUP(A1854,#REF!,313,FALSE)</f>
        <v>#REF!</v>
      </c>
      <c r="U1875" s="48" t="e">
        <f>VLOOKUP(A1854,#REF!,315,FALSE)</f>
        <v>#REF!</v>
      </c>
      <c r="V1875" s="48" t="e">
        <f>VLOOKUP(A1854,#REF!,317,FALSE)</f>
        <v>#REF!</v>
      </c>
      <c r="W1875" s="48" t="e">
        <f>VLOOKUP(A1854,#REF!,319,FALSE)</f>
        <v>#REF!</v>
      </c>
      <c r="X1875" s="48" t="e">
        <f>VLOOKUP(A1854,#REF!,321,FALSE)</f>
        <v>#REF!</v>
      </c>
      <c r="Y1875" s="48" t="e">
        <f>VLOOKUP(A1854,#REF!,323,FALSE)</f>
        <v>#REF!</v>
      </c>
      <c r="Z1875" s="48" t="e">
        <f>VLOOKUP(A1854,#REF!,325,FALSE)</f>
        <v>#REF!</v>
      </c>
      <c r="AA1875" s="48" t="e">
        <f>VLOOKUP(A1854,#REF!,327,FALSE)</f>
        <v>#REF!</v>
      </c>
      <c r="AB1875" s="48" t="e">
        <f>VLOOKUP(A1854,#REF!,329,FALSE)</f>
        <v>#REF!</v>
      </c>
      <c r="AC1875" s="48" t="e">
        <f>VLOOKUP(A1854,#REF!,331,FALSE)</f>
        <v>#REF!</v>
      </c>
      <c r="AD1875" s="48" t="e">
        <f>VLOOKUP(A1854,#REF!,333,FALSE)</f>
        <v>#REF!</v>
      </c>
      <c r="AE1875" s="48" t="e">
        <f>VLOOKUP(A1854,#REF!,335,FALSE)</f>
        <v>#REF!</v>
      </c>
      <c r="AF1875" s="48" t="e">
        <f>VLOOKUP(A1854,#REF!,337,FALSE)</f>
        <v>#REF!</v>
      </c>
      <c r="AG1875" s="33"/>
    </row>
    <row r="1876" spans="1:64" s="140" customFormat="1" ht="18" hidden="1" customHeight="1">
      <c r="B1876" s="74"/>
      <c r="C1876" s="255"/>
      <c r="D1876" s="255"/>
      <c r="E1876" s="255"/>
      <c r="F1876" s="255"/>
      <c r="G1876" s="256"/>
      <c r="H1876" s="256"/>
      <c r="I1876" s="256"/>
      <c r="J1876" s="256"/>
      <c r="K1876" s="256"/>
      <c r="L1876" s="256"/>
      <c r="M1876" s="256"/>
      <c r="N1876" s="256"/>
      <c r="O1876" s="256"/>
      <c r="P1876" s="256"/>
      <c r="Q1876" s="256"/>
      <c r="R1876" s="256"/>
      <c r="S1876" s="256"/>
      <c r="T1876" s="256"/>
      <c r="U1876" s="256"/>
      <c r="V1876" s="256"/>
      <c r="W1876" s="256"/>
      <c r="X1876" s="256"/>
      <c r="Y1876" s="256"/>
      <c r="Z1876" s="256"/>
      <c r="AA1876" s="256"/>
      <c r="AB1876" s="256"/>
      <c r="AC1876" s="255"/>
      <c r="AD1876" s="255"/>
      <c r="AE1876" s="255"/>
      <c r="AF1876" s="246"/>
      <c r="AG1876" s="33"/>
      <c r="AH1876" s="33"/>
      <c r="AI1876" s="33"/>
      <c r="AJ1876" s="33"/>
      <c r="AK1876" s="33"/>
      <c r="AL1876" s="33"/>
      <c r="AM1876" s="33"/>
      <c r="AN1876" s="33"/>
      <c r="AO1876" s="33"/>
      <c r="AP1876" s="33"/>
      <c r="AQ1876" s="33"/>
      <c r="AR1876" s="33"/>
      <c r="AS1876" s="33"/>
      <c r="AT1876" s="33"/>
      <c r="AU1876" s="33"/>
      <c r="AV1876" s="33"/>
      <c r="AW1876" s="33"/>
      <c r="AX1876" s="33"/>
      <c r="AY1876" s="33"/>
      <c r="AZ1876" s="33"/>
      <c r="BA1876" s="33"/>
      <c r="BB1876" s="33"/>
      <c r="BC1876" s="33"/>
      <c r="BD1876" s="33"/>
      <c r="BE1876" s="33"/>
      <c r="BF1876" s="33"/>
      <c r="BG1876" s="33"/>
      <c r="BH1876" s="33"/>
      <c r="BI1876" s="33"/>
      <c r="BJ1876" s="33"/>
      <c r="BK1876" s="33"/>
      <c r="BL1876" s="33"/>
    </row>
    <row r="1877" spans="1:64" s="140" customFormat="1" ht="18" customHeight="1">
      <c r="B1877" s="980"/>
      <c r="C1877" s="980"/>
      <c r="D1877" s="980"/>
      <c r="E1877" s="980"/>
      <c r="F1877" s="980"/>
      <c r="G1877" s="980"/>
      <c r="H1877" s="980"/>
      <c r="I1877" s="980"/>
      <c r="J1877" s="980"/>
      <c r="K1877" s="980"/>
      <c r="L1877" s="980"/>
      <c r="M1877" s="980"/>
      <c r="N1877" s="980"/>
      <c r="O1877" s="980"/>
      <c r="P1877" s="980"/>
      <c r="Q1877" s="980"/>
      <c r="R1877" s="980"/>
      <c r="S1877" s="980"/>
      <c r="T1877" s="980"/>
      <c r="U1877" s="980"/>
      <c r="V1877" s="980"/>
      <c r="W1877" s="980"/>
      <c r="X1877" s="980"/>
      <c r="Y1877" s="980"/>
      <c r="Z1877" s="980"/>
      <c r="AA1877" s="980"/>
      <c r="AB1877" s="980"/>
      <c r="AC1877" s="980"/>
      <c r="AD1877" s="980"/>
      <c r="AE1877" s="980"/>
      <c r="AF1877" s="980"/>
      <c r="AG1877" s="33"/>
      <c r="AH1877" s="33"/>
      <c r="AI1877" s="33"/>
      <c r="AJ1877" s="33"/>
      <c r="AK1877" s="33"/>
      <c r="AL1877" s="33"/>
      <c r="AM1877" s="33"/>
      <c r="AN1877" s="33"/>
      <c r="AO1877" s="33"/>
      <c r="AP1877" s="33"/>
      <c r="AQ1877" s="33"/>
      <c r="AR1877" s="33"/>
      <c r="AS1877" s="33"/>
      <c r="AT1877" s="33"/>
      <c r="AU1877" s="33"/>
      <c r="AV1877" s="33"/>
      <c r="AW1877" s="33"/>
      <c r="AX1877" s="33"/>
      <c r="AY1877" s="33"/>
      <c r="AZ1877" s="33"/>
      <c r="BA1877" s="33"/>
      <c r="BB1877" s="33"/>
      <c r="BC1877" s="33"/>
      <c r="BD1877" s="33"/>
      <c r="BE1877" s="33"/>
      <c r="BF1877" s="33"/>
      <c r="BG1877" s="33"/>
      <c r="BH1877" s="33"/>
      <c r="BI1877" s="33"/>
      <c r="BJ1877" s="33"/>
      <c r="BK1877" s="33"/>
      <c r="BL1877" s="33"/>
    </row>
    <row r="1878" spans="1:64" ht="18" customHeight="1">
      <c r="B1878" s="880" t="s">
        <v>826</v>
      </c>
      <c r="C1878" s="880"/>
      <c r="D1878" s="880"/>
      <c r="E1878" s="880"/>
      <c r="F1878" s="880"/>
      <c r="G1878" s="880"/>
      <c r="H1878" s="880"/>
      <c r="I1878" s="880"/>
      <c r="J1878" s="880"/>
      <c r="K1878" s="880"/>
      <c r="L1878" s="880"/>
      <c r="M1878" s="880"/>
      <c r="N1878" s="880"/>
      <c r="O1878" s="880"/>
      <c r="P1878" s="880"/>
      <c r="Q1878" s="880"/>
      <c r="R1878" s="880"/>
      <c r="S1878" s="880"/>
      <c r="T1878" s="880"/>
      <c r="U1878" s="880"/>
      <c r="V1878" s="880"/>
      <c r="W1878" s="880"/>
      <c r="X1878" s="880"/>
      <c r="Y1878" s="880"/>
      <c r="Z1878" s="880"/>
      <c r="AA1878" s="880"/>
      <c r="AB1878" s="880"/>
      <c r="AC1878" s="880"/>
      <c r="AD1878" s="880"/>
      <c r="AE1878" s="880"/>
      <c r="AF1878" s="880"/>
      <c r="AG1878" s="33"/>
    </row>
    <row r="1879" spans="1:64" ht="18" customHeight="1">
      <c r="B1879" s="15" t="s">
        <v>80</v>
      </c>
      <c r="C1879" s="16"/>
      <c r="D1879" s="16"/>
      <c r="E1879" s="16"/>
      <c r="F1879" s="16"/>
      <c r="G1879" s="216"/>
      <c r="H1879" s="201"/>
      <c r="I1879" s="201"/>
      <c r="J1879" s="201"/>
      <c r="K1879" s="202"/>
      <c r="L1879" s="201"/>
      <c r="M1879" s="201"/>
      <c r="N1879" s="201"/>
      <c r="O1879" s="270"/>
      <c r="P1879" s="270"/>
      <c r="Q1879" s="201"/>
      <c r="R1879" s="201"/>
      <c r="S1879" s="201"/>
      <c r="T1879" s="201"/>
      <c r="U1879" s="201"/>
      <c r="V1879" s="201"/>
      <c r="W1879" s="270"/>
      <c r="X1879" s="984" t="str">
        <f>X1853</f>
        <v>វិច្ឆិកា ឆ្នាំ ២០២៣</v>
      </c>
      <c r="Y1879" s="985"/>
      <c r="Z1879" s="985"/>
      <c r="AA1879" s="985"/>
      <c r="AB1879" s="985"/>
      <c r="AC1879" s="985"/>
      <c r="AD1879" s="985"/>
      <c r="AE1879" s="985"/>
      <c r="AF1879" s="986"/>
      <c r="AG1879" s="33"/>
    </row>
    <row r="1880" spans="1:64" ht="18" customHeight="1">
      <c r="A1880" s="140" t="e">
        <f>#REF!</f>
        <v>#REF!</v>
      </c>
      <c r="B1880" s="20" t="s">
        <v>176</v>
      </c>
      <c r="C1880" s="3"/>
      <c r="D1880" s="3"/>
      <c r="E1880" s="3"/>
      <c r="F1880" s="3"/>
      <c r="G1880" s="217"/>
      <c r="H1880" s="271"/>
      <c r="I1880" s="217"/>
      <c r="J1880" s="271"/>
      <c r="K1880" s="991" t="e">
        <f>VLOOKUP(A1880,'Payroll master 总表'!B:AY,3,FALSE)</f>
        <v>#REF!</v>
      </c>
      <c r="L1880" s="992"/>
      <c r="M1880" s="992"/>
      <c r="N1880" s="993"/>
      <c r="O1880" s="272" t="s">
        <v>183</v>
      </c>
      <c r="P1880" s="273"/>
      <c r="Q1880" s="203"/>
      <c r="R1880" s="203"/>
      <c r="S1880" s="203"/>
      <c r="T1880" s="994" t="e">
        <f>#REF!</f>
        <v>#REF!</v>
      </c>
      <c r="U1880" s="994"/>
      <c r="V1880" s="217"/>
      <c r="W1880" s="274"/>
      <c r="X1880" s="275" t="s">
        <v>279</v>
      </c>
      <c r="Y1880" s="203"/>
      <c r="Z1880" s="203"/>
      <c r="AA1880" s="203"/>
      <c r="AB1880" s="227"/>
      <c r="AC1880" s="75"/>
      <c r="AD1880" s="139" t="e">
        <f>VLOOKUP(A1880,'Payroll master 总表'!B:AY,39,FALSE)</f>
        <v>#REF!</v>
      </c>
      <c r="AE1880" s="23" t="s">
        <v>82</v>
      </c>
      <c r="AF1880" s="244"/>
      <c r="AG1880" s="33"/>
    </row>
    <row r="1881" spans="1:64" ht="18" customHeight="1">
      <c r="B1881" s="55" t="s">
        <v>177</v>
      </c>
      <c r="C1881" s="28"/>
      <c r="D1881" s="28"/>
      <c r="E1881" s="28"/>
      <c r="F1881" s="21"/>
      <c r="G1881" s="206"/>
      <c r="H1881" s="206"/>
      <c r="I1881" s="206"/>
      <c r="J1881" s="206"/>
      <c r="K1881" s="995" t="e">
        <f>VLOOKUP(A1880,'Payroll master 总表'!B:AY,1,FALSE)</f>
        <v>#REF!</v>
      </c>
      <c r="L1881" s="996"/>
      <c r="M1881" s="206"/>
      <c r="N1881" s="208"/>
      <c r="O1881" s="276" t="s">
        <v>184</v>
      </c>
      <c r="P1881" s="273"/>
      <c r="Q1881" s="218"/>
      <c r="R1881" s="218"/>
      <c r="S1881" s="218"/>
      <c r="U1881" s="222" t="e">
        <f>VLOOKUP(A1880,'Payroll master 总表'!B:AY,15,FALSE)</f>
        <v>#REF!</v>
      </c>
      <c r="V1881" s="222"/>
      <c r="W1881" s="208"/>
      <c r="X1881" s="278" t="s">
        <v>187</v>
      </c>
      <c r="Y1881" s="218"/>
      <c r="Z1881" s="218"/>
      <c r="AA1881" s="218"/>
      <c r="AB1881" s="209"/>
      <c r="AC1881" s="26"/>
      <c r="AD1881" s="139" t="e">
        <f>VLOOKUP(A1880,'Payroll master 总表'!B:AY,35,FALSE)</f>
        <v>#REF!</v>
      </c>
      <c r="AE1881" s="23" t="s">
        <v>82</v>
      </c>
      <c r="AF1881" s="103"/>
      <c r="AG1881" s="33"/>
    </row>
    <row r="1882" spans="1:64" ht="18" customHeight="1">
      <c r="B1882" s="24" t="s">
        <v>178</v>
      </c>
      <c r="C1882" s="22"/>
      <c r="D1882" s="25"/>
      <c r="E1882" s="21"/>
      <c r="F1882" s="21"/>
      <c r="G1882" s="206"/>
      <c r="H1882" s="206"/>
      <c r="I1882" s="206"/>
      <c r="J1882" s="206"/>
      <c r="K1882" s="995" t="e">
        <f>VLOOKUP(A1880,'Payroll master 总表'!B:AY,5,FALSE)</f>
        <v>#REF!</v>
      </c>
      <c r="L1882" s="996"/>
      <c r="M1882" s="206"/>
      <c r="N1882" s="208"/>
      <c r="O1882" s="205" t="s">
        <v>198</v>
      </c>
      <c r="P1882" s="273"/>
      <c r="Q1882" s="218"/>
      <c r="R1882" s="218"/>
      <c r="S1882" s="218"/>
      <c r="T1882" s="206"/>
      <c r="U1882" s="997" t="e">
        <f>VLOOKUP(A1880,'Payroll master 总表'!B:AY,8,FALSE)</f>
        <v>#REF!</v>
      </c>
      <c r="V1882" s="997"/>
      <c r="W1882" s="998"/>
      <c r="X1882" s="278" t="s">
        <v>185</v>
      </c>
      <c r="Y1882" s="218"/>
      <c r="Z1882" s="218"/>
      <c r="AA1882" s="218"/>
      <c r="AB1882" s="209"/>
      <c r="AC1882" s="26"/>
      <c r="AD1882" s="139" t="e">
        <f>VLOOKUP(A1880,'Payroll master 总表'!B:AY,34,FALSE)</f>
        <v>#REF!</v>
      </c>
      <c r="AE1882" s="23" t="s">
        <v>82</v>
      </c>
      <c r="AF1882" s="103"/>
      <c r="AG1882" s="33"/>
    </row>
    <row r="1883" spans="1:64" ht="18" customHeight="1">
      <c r="B1883" s="58"/>
      <c r="C1883" s="28"/>
      <c r="D1883" s="28"/>
      <c r="E1883" s="28"/>
      <c r="F1883" s="28"/>
      <c r="G1883" s="206"/>
      <c r="H1883" s="206"/>
      <c r="I1883" s="206"/>
      <c r="J1883" s="206"/>
      <c r="K1883" s="280"/>
      <c r="L1883" s="281" t="s">
        <v>76</v>
      </c>
      <c r="M1883" s="206"/>
      <c r="N1883" s="208"/>
      <c r="O1883" s="278" t="s">
        <v>199</v>
      </c>
      <c r="P1883" s="273"/>
      <c r="Q1883" s="218"/>
      <c r="R1883" s="218"/>
      <c r="S1883" s="218"/>
      <c r="T1883" s="218"/>
      <c r="U1883" s="218"/>
      <c r="V1883" s="218"/>
      <c r="W1883" s="230"/>
      <c r="X1883" s="278" t="s">
        <v>753</v>
      </c>
      <c r="Y1883" s="218"/>
      <c r="Z1883" s="218"/>
      <c r="AA1883" s="218"/>
      <c r="AB1883" s="209"/>
      <c r="AC1883" s="26"/>
      <c r="AD1883" s="139" t="e">
        <f>VLOOKUP(A1880,'Payroll master 总表'!B:AY,33,FALSE)</f>
        <v>#REF!</v>
      </c>
      <c r="AE1883" s="23" t="s">
        <v>82</v>
      </c>
      <c r="AF1883" s="103"/>
      <c r="AG1883" s="33"/>
    </row>
    <row r="1884" spans="1:64" ht="18" customHeight="1">
      <c r="B1884" s="54" t="s">
        <v>196</v>
      </c>
      <c r="C1884" s="28"/>
      <c r="D1884" s="28"/>
      <c r="E1884" s="28"/>
      <c r="F1884" s="28"/>
      <c r="G1884" s="206"/>
      <c r="H1884" s="206"/>
      <c r="I1884" s="206"/>
      <c r="J1884" s="206"/>
      <c r="K1884" s="280"/>
      <c r="L1884" s="282" t="e">
        <f>VLOOKUP(A1880,'Payroll master 总表'!B:AY,18,FALSE)</f>
        <v>#REF!</v>
      </c>
      <c r="M1884" s="206"/>
      <c r="N1884" s="208"/>
      <c r="O1884" s="283"/>
      <c r="P1884" s="273"/>
      <c r="Q1884" s="223"/>
      <c r="R1884" s="987" t="e">
        <f>U1881/26*L1884</f>
        <v>#REF!</v>
      </c>
      <c r="S1884" s="987"/>
      <c r="T1884" s="284" t="s">
        <v>82</v>
      </c>
      <c r="U1884" s="223"/>
      <c r="V1884" s="223"/>
      <c r="W1884" s="285"/>
      <c r="X1884" s="278" t="s">
        <v>186</v>
      </c>
      <c r="Y1884" s="218"/>
      <c r="Z1884" s="218"/>
      <c r="AA1884" s="218"/>
      <c r="AB1884" s="209"/>
      <c r="AC1884" s="26"/>
      <c r="AD1884" s="139" t="e">
        <f>VLOOKUP(A1880,'Payroll master 总表'!B:AY,37,FALSE)+'Payroll master 总表'!AM82</f>
        <v>#REF!</v>
      </c>
      <c r="AE1884" s="23" t="s">
        <v>82</v>
      </c>
      <c r="AF1884" s="103"/>
      <c r="AG1884" s="33"/>
    </row>
    <row r="1885" spans="1:64" ht="18" customHeight="1">
      <c r="B1885" s="27" t="s">
        <v>528</v>
      </c>
      <c r="C1885" s="28"/>
      <c r="D1885" s="28"/>
      <c r="E1885" s="28"/>
      <c r="F1885" s="28"/>
      <c r="G1885" s="206"/>
      <c r="H1885" s="206"/>
      <c r="I1885" s="206"/>
      <c r="J1885" s="206"/>
      <c r="K1885" s="280"/>
      <c r="L1885" s="282" t="e">
        <f>VLOOKUP(A1880,'Payroll master 总表'!B:AY,21,FALSE)</f>
        <v>#REF!</v>
      </c>
      <c r="M1885" s="206"/>
      <c r="N1885" s="208"/>
      <c r="O1885" s="283"/>
      <c r="P1885" s="273"/>
      <c r="Q1885" s="223"/>
      <c r="R1885" s="987" t="e">
        <f>VLOOKUP(A1880,'Payroll master 总表'!B:AY,29,FALSE)</f>
        <v>#REF!</v>
      </c>
      <c r="S1885" s="987"/>
      <c r="T1885" s="284" t="s">
        <v>82</v>
      </c>
      <c r="U1885" s="223"/>
      <c r="V1885" s="223"/>
      <c r="W1885" s="285"/>
      <c r="X1885" s="278" t="s">
        <v>455</v>
      </c>
      <c r="Y1885" s="218"/>
      <c r="Z1885" s="218"/>
      <c r="AA1885" s="218"/>
      <c r="AB1885" s="209"/>
      <c r="AC1885" s="26"/>
      <c r="AD1885" s="139" t="e">
        <f>VLOOKUP(A1880,'Payroll master 总表'!B:AY,32,FALSE)</f>
        <v>#REF!</v>
      </c>
      <c r="AE1885" s="23" t="s">
        <v>82</v>
      </c>
      <c r="AF1885" s="103"/>
      <c r="AG1885" s="33"/>
    </row>
    <row r="1886" spans="1:64" ht="18" customHeight="1">
      <c r="B1886" s="58" t="s">
        <v>534</v>
      </c>
      <c r="C1886" s="28"/>
      <c r="D1886" s="28"/>
      <c r="E1886" s="28"/>
      <c r="F1886" s="28"/>
      <c r="G1886" s="206"/>
      <c r="H1886" s="206"/>
      <c r="I1886" s="206"/>
      <c r="J1886" s="206"/>
      <c r="K1886" s="280"/>
      <c r="L1886" s="282" t="e">
        <f>VLOOKUP(A1880,'Payroll master 总表'!B:AY,20,FALSE)</f>
        <v>#REF!</v>
      </c>
      <c r="M1886" s="206"/>
      <c r="N1886" s="208"/>
      <c r="O1886" s="283"/>
      <c r="P1886" s="273"/>
      <c r="Q1886" s="223"/>
      <c r="R1886" s="987" t="e">
        <f>VLOOKUP(A1880,'Payroll master 总表'!B:AY,27,FALSE)</f>
        <v>#REF!</v>
      </c>
      <c r="S1886" s="987"/>
      <c r="T1886" s="284" t="s">
        <v>82</v>
      </c>
      <c r="U1886" s="223"/>
      <c r="V1886" s="223"/>
      <c r="W1886" s="285"/>
      <c r="X1886" s="278" t="s">
        <v>189</v>
      </c>
      <c r="Y1886" s="218"/>
      <c r="Z1886" s="218"/>
      <c r="AA1886" s="218"/>
      <c r="AB1886" s="209"/>
      <c r="AC1886" s="26"/>
      <c r="AD1886" s="139" t="e">
        <f>VLOOKUP(A1880,'Payroll master 总表'!B:AY,31,FALSE)</f>
        <v>#REF!</v>
      </c>
      <c r="AE1886" s="23" t="s">
        <v>82</v>
      </c>
      <c r="AF1886" s="103"/>
      <c r="AG1886" s="33"/>
    </row>
    <row r="1887" spans="1:64" ht="18" customHeight="1">
      <c r="B1887" s="58" t="s">
        <v>195</v>
      </c>
      <c r="C1887" s="28"/>
      <c r="D1887" s="28"/>
      <c r="E1887" s="28"/>
      <c r="F1887" s="28"/>
      <c r="G1887" s="206"/>
      <c r="H1887" s="206"/>
      <c r="I1887" s="206"/>
      <c r="J1887" s="206"/>
      <c r="K1887" s="280"/>
      <c r="L1887" s="282" t="e">
        <f>VLOOKUP(A1880,'Payroll master 总表'!B:AY,17,FALSE)</f>
        <v>#REF!</v>
      </c>
      <c r="M1887" s="206"/>
      <c r="N1887" s="208"/>
      <c r="O1887" s="283"/>
      <c r="P1887" s="273"/>
      <c r="Q1887" s="223"/>
      <c r="R1887" s="987" t="e">
        <f>U1881/26*L1887</f>
        <v>#REF!</v>
      </c>
      <c r="S1887" s="987"/>
      <c r="T1887" s="284" t="s">
        <v>82</v>
      </c>
      <c r="U1887" s="223"/>
      <c r="V1887" s="223"/>
      <c r="W1887" s="285"/>
      <c r="X1887" s="278" t="s">
        <v>188</v>
      </c>
      <c r="Y1887" s="218"/>
      <c r="Z1887" s="218"/>
      <c r="AA1887" s="218"/>
      <c r="AB1887" s="209"/>
      <c r="AC1887" s="26"/>
      <c r="AD1887" s="139" t="e">
        <f>VLOOKUP(A1880,'Payroll master 总表'!B:AY,36,FALSE)</f>
        <v>#REF!</v>
      </c>
      <c r="AE1887" s="23" t="s">
        <v>82</v>
      </c>
      <c r="AF1887" s="103"/>
      <c r="AG1887" s="33"/>
    </row>
    <row r="1888" spans="1:64" ht="18" customHeight="1">
      <c r="B1888" s="27" t="s">
        <v>179</v>
      </c>
      <c r="C1888" s="28"/>
      <c r="D1888" s="28"/>
      <c r="E1888" s="28"/>
      <c r="F1888" s="28"/>
      <c r="G1888" s="218"/>
      <c r="H1888" s="218"/>
      <c r="I1888" s="218"/>
      <c r="J1888" s="206"/>
      <c r="K1888" s="280"/>
      <c r="L1888" s="286"/>
      <c r="M1888" s="206"/>
      <c r="N1888" s="208"/>
      <c r="O1888" s="283"/>
      <c r="P1888" s="273"/>
      <c r="Q1888" s="223"/>
      <c r="R1888" s="987" t="e">
        <f>SUM(R1884:S1887)</f>
        <v>#REF!</v>
      </c>
      <c r="S1888" s="987"/>
      <c r="T1888" s="284" t="s">
        <v>82</v>
      </c>
      <c r="U1888" s="223"/>
      <c r="V1888" s="223"/>
      <c r="W1888" s="285"/>
      <c r="X1888" s="278" t="s">
        <v>190</v>
      </c>
      <c r="Y1888" s="218"/>
      <c r="Z1888" s="218"/>
      <c r="AA1888" s="218"/>
      <c r="AB1888" s="209"/>
      <c r="AC1888" s="988" t="e">
        <f>R1888+R1890+R1891+R1892+AD1880+AD1881+AD1882+AD1883+AD1884+AD1885+AD1886+AD1887</f>
        <v>#REF!</v>
      </c>
      <c r="AD1888" s="989"/>
      <c r="AF1888" s="103"/>
      <c r="AG1888" s="33"/>
    </row>
    <row r="1889" spans="2:64" ht="18" customHeight="1">
      <c r="B1889" s="58" t="s">
        <v>197</v>
      </c>
      <c r="C1889" s="28"/>
      <c r="D1889" s="28"/>
      <c r="E1889" s="28"/>
      <c r="F1889" s="28"/>
      <c r="G1889" s="206"/>
      <c r="H1889" s="206"/>
      <c r="I1889" s="206"/>
      <c r="J1889" s="206"/>
      <c r="K1889" s="280"/>
      <c r="L1889" s="287" t="s">
        <v>77</v>
      </c>
      <c r="M1889" s="288"/>
      <c r="N1889" s="211"/>
      <c r="O1889" s="278" t="s">
        <v>199</v>
      </c>
      <c r="P1889" s="210"/>
      <c r="Q1889" s="210"/>
      <c r="R1889" s="210"/>
      <c r="S1889" s="210"/>
      <c r="T1889" s="210"/>
      <c r="U1889" s="210"/>
      <c r="V1889" s="210"/>
      <c r="W1889" s="289"/>
      <c r="X1889" s="278" t="s">
        <v>433</v>
      </c>
      <c r="Y1889" s="218"/>
      <c r="Z1889" s="230"/>
      <c r="AA1889" s="290"/>
      <c r="AB1889" s="228"/>
      <c r="AC1889" s="135" t="e">
        <f>VLOOKUP(A1880,'Payroll master 总表'!B:AY,45,FALSE)</f>
        <v>#REF!</v>
      </c>
      <c r="AE1889" s="61"/>
      <c r="AF1889" s="245"/>
      <c r="AG1889" s="33"/>
    </row>
    <row r="1890" spans="2:64" ht="18" customHeight="1">
      <c r="B1890" s="58" t="s">
        <v>180</v>
      </c>
      <c r="C1890" s="28"/>
      <c r="D1890" s="28"/>
      <c r="E1890" s="28"/>
      <c r="F1890" s="28"/>
      <c r="G1890" s="206"/>
      <c r="H1890" s="206"/>
      <c r="I1890" s="206"/>
      <c r="J1890" s="206"/>
      <c r="K1890" s="280"/>
      <c r="L1890" s="282" t="e">
        <f>VLOOKUP(A1880,'Payroll master 总表'!B:AY,19,FALSE)</f>
        <v>#REF!</v>
      </c>
      <c r="M1890" s="206"/>
      <c r="N1890" s="208"/>
      <c r="O1890" s="283"/>
      <c r="P1890" s="273"/>
      <c r="Q1890" s="224"/>
      <c r="R1890" s="990" t="e">
        <f>VLOOKUP(A1880,'Payroll master 总表'!B:AY,26,FALSE)</f>
        <v>#REF!</v>
      </c>
      <c r="S1890" s="990"/>
      <c r="T1890" s="224" t="s">
        <v>82</v>
      </c>
      <c r="U1890" s="224"/>
      <c r="V1890" s="224"/>
      <c r="W1890" s="228"/>
      <c r="X1890" s="278" t="s">
        <v>861</v>
      </c>
      <c r="Y1890" s="218"/>
      <c r="Z1890" s="230"/>
      <c r="AB1890" s="224"/>
      <c r="AD1890" s="57"/>
      <c r="AE1890" s="999" t="e">
        <f>VLOOKUP(A1880,'Payroll master 总表'!B:AY,42,FALSE)</f>
        <v>#REF!</v>
      </c>
      <c r="AF1890" s="1000"/>
      <c r="AG1890" s="33"/>
    </row>
    <row r="1891" spans="2:64" ht="18" customHeight="1">
      <c r="B1891" s="58" t="s">
        <v>181</v>
      </c>
      <c r="C1891" s="28"/>
      <c r="D1891" s="28"/>
      <c r="E1891" s="28"/>
      <c r="F1891" s="28"/>
      <c r="G1891" s="206"/>
      <c r="H1891" s="206"/>
      <c r="I1891" s="206"/>
      <c r="J1891" s="206"/>
      <c r="K1891" s="280"/>
      <c r="L1891" s="282" t="e">
        <f>VLOOKUP(A1880,'Payroll master 总表'!B:AY,22,FALSE)</f>
        <v>#REF!</v>
      </c>
      <c r="M1891" s="206"/>
      <c r="N1891" s="208"/>
      <c r="O1891" s="283"/>
      <c r="P1891" s="273"/>
      <c r="Q1891" s="224"/>
      <c r="R1891" s="990" t="e">
        <f>VLOOKUP(A1880,'Payroll master 总表'!B:AY,28,FALSE)</f>
        <v>#REF!</v>
      </c>
      <c r="S1891" s="990"/>
      <c r="T1891" s="224" t="s">
        <v>82</v>
      </c>
      <c r="U1891" s="224"/>
      <c r="V1891" s="224"/>
      <c r="W1891" s="228"/>
      <c r="X1891" s="291" t="s">
        <v>244</v>
      </c>
      <c r="Y1891" s="218"/>
      <c r="Z1891" s="218"/>
      <c r="AA1891" s="230"/>
      <c r="AB1891" s="229"/>
      <c r="AC1891" s="76"/>
      <c r="AD1891" s="57" t="e">
        <f>VLOOKUP(A1880,'Payroll master 总表'!B:AY,44,FALSE)</f>
        <v>#REF!</v>
      </c>
      <c r="AE1891" s="541"/>
      <c r="AF1891" s="542"/>
      <c r="AG1891" s="33"/>
    </row>
    <row r="1892" spans="2:64" ht="18" customHeight="1">
      <c r="B1892" s="59" t="s">
        <v>182</v>
      </c>
      <c r="C1892" s="56"/>
      <c r="D1892" s="56"/>
      <c r="E1892" s="56"/>
      <c r="F1892" s="56"/>
      <c r="G1892" s="219"/>
      <c r="H1892" s="219"/>
      <c r="I1892" s="219"/>
      <c r="J1892" s="219"/>
      <c r="K1892" s="292"/>
      <c r="L1892" s="293" t="e">
        <f>VLOOKUP(A1880,'Payroll master 总表'!B:AY,23,FALSE)</f>
        <v>#REF!</v>
      </c>
      <c r="M1892" s="219"/>
      <c r="N1892" s="212"/>
      <c r="O1892" s="294"/>
      <c r="P1892" s="295"/>
      <c r="Q1892" s="225"/>
      <c r="R1892" s="981" t="e">
        <f>VLOOKUP(A1880,'Payroll master 总表'!B:AY,30,FALSE)</f>
        <v>#REF!</v>
      </c>
      <c r="S1892" s="981"/>
      <c r="T1892" s="225" t="s">
        <v>82</v>
      </c>
      <c r="U1892" s="225"/>
      <c r="V1892" s="225"/>
      <c r="W1892" s="225"/>
      <c r="X1892" s="278" t="s">
        <v>194</v>
      </c>
      <c r="Y1892" s="218"/>
      <c r="Z1892" s="218"/>
      <c r="AA1892" s="218"/>
      <c r="AB1892" s="230"/>
      <c r="AC1892" s="26"/>
      <c r="AD1892" s="57" t="e">
        <f>AE1890+AD1891</f>
        <v>#REF!</v>
      </c>
      <c r="AE1892" s="49"/>
      <c r="AF1892" s="73"/>
      <c r="AG1892" s="33"/>
    </row>
    <row r="1893" spans="2:64" ht="18" customHeight="1">
      <c r="B1893" s="29"/>
      <c r="C1893" s="30"/>
      <c r="D1893" s="31"/>
      <c r="E1893" s="30"/>
      <c r="F1893" s="32"/>
      <c r="G1893" s="220"/>
      <c r="H1893" s="220"/>
      <c r="I1893" s="220"/>
      <c r="J1893" s="220"/>
      <c r="S1893" s="220"/>
      <c r="T1893" s="220"/>
      <c r="U1893" s="220"/>
      <c r="X1893" s="297" t="s">
        <v>191</v>
      </c>
      <c r="Y1893" s="218"/>
      <c r="Z1893" s="218"/>
      <c r="AA1893" s="218"/>
      <c r="AB1893" s="230"/>
      <c r="AC1893" s="982" t="e">
        <f>ROUND((AC1888-AD1892-AC1889),2)</f>
        <v>#REF!</v>
      </c>
      <c r="AD1893" s="983"/>
      <c r="AE1893" s="49"/>
      <c r="AF1893" s="73"/>
      <c r="AG1893" s="33"/>
    </row>
    <row r="1894" spans="2:64" ht="18" customHeight="1">
      <c r="B1894" s="35" t="s">
        <v>78</v>
      </c>
      <c r="C1894" s="36"/>
      <c r="D1894" s="36"/>
      <c r="E1894" s="36"/>
      <c r="F1894" s="36"/>
      <c r="G1894" s="221"/>
      <c r="H1894" s="221"/>
      <c r="I1894" s="220"/>
      <c r="J1894" s="220"/>
      <c r="S1894" s="220"/>
      <c r="T1894" s="220"/>
      <c r="U1894" s="220"/>
      <c r="X1894" s="298" t="s">
        <v>432</v>
      </c>
      <c r="Y1894" s="299"/>
      <c r="Z1894" s="280"/>
      <c r="AA1894" s="206"/>
      <c r="AB1894" s="231"/>
      <c r="AC1894" s="63" t="e">
        <f>INT(AC1893)</f>
        <v>#REF!</v>
      </c>
      <c r="AE1894" s="62"/>
      <c r="AF1894" s="80"/>
      <c r="AG1894" s="33"/>
    </row>
    <row r="1895" spans="2:64" ht="18" customHeight="1">
      <c r="B1895" s="37"/>
      <c r="C1895" s="38"/>
      <c r="D1895" s="39"/>
      <c r="E1895" s="38"/>
      <c r="F1895" s="38"/>
      <c r="G1895" s="202"/>
      <c r="H1895" s="202"/>
      <c r="I1895" s="220"/>
      <c r="J1895" s="220"/>
      <c r="S1895" s="220"/>
      <c r="T1895" s="220"/>
      <c r="U1895" s="220"/>
      <c r="X1895" s="300" t="s">
        <v>192</v>
      </c>
      <c r="Y1895" s="301"/>
      <c r="Z1895" s="302"/>
      <c r="AA1895" s="219"/>
      <c r="AB1895" s="232"/>
      <c r="AC1895" s="77" t="e">
        <f>ROUND((MOD(AC1893,1)*4000),-2)</f>
        <v>#REF!</v>
      </c>
      <c r="AD1895" s="45"/>
      <c r="AE1895" s="45"/>
      <c r="AF1895" s="81"/>
      <c r="AG1895" s="33"/>
    </row>
    <row r="1896" spans="2:64" ht="18" customHeight="1">
      <c r="B1896" s="29"/>
      <c r="C1896" s="30"/>
      <c r="D1896" s="31"/>
      <c r="E1896" s="30"/>
      <c r="F1896" s="30"/>
      <c r="G1896" s="220"/>
      <c r="H1896" s="220"/>
      <c r="I1896" s="220"/>
      <c r="J1896" s="220"/>
      <c r="S1896" s="220"/>
      <c r="T1896" s="220"/>
      <c r="U1896" s="220"/>
      <c r="Y1896" s="221"/>
      <c r="Z1896" s="303"/>
      <c r="AB1896" s="233"/>
      <c r="AD1896" s="82"/>
      <c r="AE1896" s="82"/>
      <c r="AF1896" s="84"/>
      <c r="AG1896" s="33"/>
    </row>
    <row r="1897" spans="2:64" ht="18" customHeight="1">
      <c r="B1897" s="40" t="s">
        <v>79</v>
      </c>
      <c r="C1897" s="41"/>
      <c r="D1897" s="41"/>
      <c r="E1897" s="41"/>
      <c r="AF1897" s="101"/>
      <c r="AG1897" s="33"/>
    </row>
    <row r="1898" spans="2:64" s="10" customFormat="1" ht="18" customHeight="1">
      <c r="B1898" s="237">
        <v>1</v>
      </c>
      <c r="C1898" s="236">
        <v>2</v>
      </c>
      <c r="D1898" s="236">
        <v>3</v>
      </c>
      <c r="E1898" s="236">
        <v>4</v>
      </c>
      <c r="F1898" s="670">
        <v>5</v>
      </c>
      <c r="G1898" s="669">
        <v>6</v>
      </c>
      <c r="H1898" s="237">
        <v>7</v>
      </c>
      <c r="I1898" s="237">
        <v>8</v>
      </c>
      <c r="J1898" s="670">
        <v>9</v>
      </c>
      <c r="K1898" s="236">
        <v>10</v>
      </c>
      <c r="L1898" s="236">
        <v>11</v>
      </c>
      <c r="M1898" s="670">
        <v>12</v>
      </c>
      <c r="N1898" s="669">
        <v>13</v>
      </c>
      <c r="O1898" s="236">
        <v>14</v>
      </c>
      <c r="P1898" s="237">
        <v>15</v>
      </c>
      <c r="Q1898" s="236">
        <v>16</v>
      </c>
      <c r="R1898" s="236">
        <v>17</v>
      </c>
      <c r="S1898" s="236">
        <v>18</v>
      </c>
      <c r="T1898" s="670">
        <v>19</v>
      </c>
      <c r="U1898" s="669">
        <v>20</v>
      </c>
      <c r="V1898" s="236">
        <v>21</v>
      </c>
      <c r="W1898" s="237">
        <v>22</v>
      </c>
      <c r="X1898" s="236">
        <v>23</v>
      </c>
      <c r="Y1898" s="237">
        <v>24</v>
      </c>
      <c r="Z1898" s="236">
        <v>25</v>
      </c>
      <c r="AA1898" s="670">
        <v>26</v>
      </c>
      <c r="AB1898" s="697">
        <v>27</v>
      </c>
      <c r="AC1898" s="670">
        <v>28</v>
      </c>
      <c r="AD1898" s="237">
        <v>29</v>
      </c>
      <c r="AE1898" s="236">
        <v>30</v>
      </c>
      <c r="AF1898" s="236">
        <v>31</v>
      </c>
      <c r="AG1898" s="11"/>
      <c r="AH1898" s="11"/>
      <c r="AI1898" s="11"/>
      <c r="AJ1898" s="11"/>
      <c r="AK1898" s="11"/>
      <c r="AL1898" s="11"/>
      <c r="AM1898" s="11"/>
      <c r="AN1898" s="11"/>
      <c r="AO1898" s="11"/>
      <c r="AP1898" s="11"/>
      <c r="AQ1898" s="11"/>
      <c r="AR1898" s="11"/>
      <c r="AS1898" s="11"/>
      <c r="AT1898" s="11"/>
      <c r="AU1898" s="11"/>
      <c r="AV1898" s="11"/>
      <c r="AW1898" s="11"/>
      <c r="AX1898" s="11"/>
      <c r="AY1898" s="11"/>
      <c r="AZ1898" s="11"/>
      <c r="BA1898" s="11"/>
      <c r="BB1898" s="11"/>
      <c r="BC1898" s="11"/>
      <c r="BD1898" s="11"/>
      <c r="BE1898" s="11"/>
      <c r="BF1898" s="11"/>
      <c r="BG1898" s="11"/>
      <c r="BH1898" s="11"/>
      <c r="BI1898" s="11"/>
      <c r="BJ1898" s="11"/>
      <c r="BK1898" s="11"/>
      <c r="BL1898" s="11"/>
    </row>
    <row r="1899" spans="2:64" ht="18" customHeight="1">
      <c r="B1899" s="48" t="e">
        <f>VLOOKUP(A1880,#REF!,276,FALSE)</f>
        <v>#REF!</v>
      </c>
      <c r="C1899" s="48" t="e">
        <f>VLOOKUP(A1880,#REF!,278,FALSE)</f>
        <v>#REF!</v>
      </c>
      <c r="D1899" s="48" t="e">
        <f>VLOOKUP(A1880,#REF!,280,FALSE)</f>
        <v>#REF!</v>
      </c>
      <c r="E1899" s="48" t="e">
        <f>VLOOKUP(A1880,#REF!,282,FALSE)</f>
        <v>#REF!</v>
      </c>
      <c r="F1899" s="48" t="e">
        <f>VLOOKUP(A1880,#REF!,284,FALSE)</f>
        <v>#REF!</v>
      </c>
      <c r="G1899" s="48" t="e">
        <f>VLOOKUP(A1880,#REF!,286,FALSE)</f>
        <v>#REF!</v>
      </c>
      <c r="H1899" s="48" t="e">
        <f>VLOOKUP(A1880,#REF!,288,FALSE)</f>
        <v>#REF!</v>
      </c>
      <c r="I1899" s="48" t="e">
        <f>VLOOKUP(A1880,#REF!,290,FALSE)</f>
        <v>#REF!</v>
      </c>
      <c r="J1899" s="48" t="e">
        <f>VLOOKUP(A1880,#REF!,292,FALSE)</f>
        <v>#REF!</v>
      </c>
      <c r="K1899" s="48" t="e">
        <f>VLOOKUP(A1880,#REF!,294,FALSE)</f>
        <v>#REF!</v>
      </c>
      <c r="L1899" s="48" t="e">
        <f>VLOOKUP(A1880,#REF!,296,FALSE)</f>
        <v>#REF!</v>
      </c>
      <c r="M1899" s="48" t="e">
        <f>VLOOKUP(A1880,#REF!,298,FALSE)</f>
        <v>#REF!</v>
      </c>
      <c r="N1899" s="48" t="e">
        <f>VLOOKUP(A1880,#REF!,300,FALSE)</f>
        <v>#REF!</v>
      </c>
      <c r="O1899" s="48" t="e">
        <f>VLOOKUP(A1880,#REF!,302,FALSE)</f>
        <v>#REF!</v>
      </c>
      <c r="P1899" s="48" t="e">
        <f>VLOOKUP(A1880,#REF!,304,FALSE)</f>
        <v>#REF!</v>
      </c>
      <c r="Q1899" s="48" t="e">
        <f>VLOOKUP(A1880,#REF!,306,FALSE)</f>
        <v>#REF!</v>
      </c>
      <c r="R1899" s="48" t="e">
        <f>VLOOKUP(A1880,#REF!,308,FALSE)</f>
        <v>#REF!</v>
      </c>
      <c r="S1899" s="48" t="e">
        <f>VLOOKUP(A1880,#REF!,310,FALSE)</f>
        <v>#REF!</v>
      </c>
      <c r="T1899" s="48" t="e">
        <f>VLOOKUP(A1880,#REF!,312,FALSE)</f>
        <v>#REF!</v>
      </c>
      <c r="U1899" s="48" t="e">
        <f>VLOOKUP(A1880,#REF!,314,FALSE)</f>
        <v>#REF!</v>
      </c>
      <c r="V1899" s="48" t="e">
        <f>VLOOKUP(A1880,#REF!,316,FALSE)</f>
        <v>#REF!</v>
      </c>
      <c r="W1899" s="48" t="e">
        <f>VLOOKUP(A1880,#REF!,318,FALSE)</f>
        <v>#REF!</v>
      </c>
      <c r="X1899" s="48" t="e">
        <f>VLOOKUP(A1880,#REF!,320,FALSE)</f>
        <v>#REF!</v>
      </c>
      <c r="Y1899" s="48" t="e">
        <f>VLOOKUP(A1880,#REF!,322,FALSE)</f>
        <v>#REF!</v>
      </c>
      <c r="Z1899" s="48" t="e">
        <f>VLOOKUP(A1880,#REF!,324,FALSE)</f>
        <v>#REF!</v>
      </c>
      <c r="AA1899" s="48" t="e">
        <f>VLOOKUP(A1880,#REF!,326,FALSE)</f>
        <v>#REF!</v>
      </c>
      <c r="AB1899" s="48" t="e">
        <f>VLOOKUP(A1880,#REF!,328,FALSE)</f>
        <v>#REF!</v>
      </c>
      <c r="AC1899" s="48" t="e">
        <f>VLOOKUP(A1880,#REF!,330,FALSE)</f>
        <v>#REF!</v>
      </c>
      <c r="AD1899" s="48" t="e">
        <f>VLOOKUP(A1880,#REF!,332,FALSE)</f>
        <v>#REF!</v>
      </c>
      <c r="AE1899" s="48" t="e">
        <f>VLOOKUP(A1880,#REF!,334,FALSE)</f>
        <v>#REF!</v>
      </c>
      <c r="AF1899" s="48" t="e">
        <f>VLOOKUP(A1880,#REF!,336,FALSE)</f>
        <v>#REF!</v>
      </c>
      <c r="AG1899" s="33"/>
    </row>
    <row r="1900" spans="2:64" ht="18" customHeight="1">
      <c r="B1900" s="48" t="e">
        <f>VLOOKUP(A1880,#REF!,53,FALSE)</f>
        <v>#REF!</v>
      </c>
      <c r="C1900" s="48" t="e">
        <f>VLOOKUP(A1880,#REF!,54,FALSE)</f>
        <v>#REF!</v>
      </c>
      <c r="D1900" s="48" t="e">
        <f>VLOOKUP(A1880,#REF!,55,FALSE)</f>
        <v>#REF!</v>
      </c>
      <c r="E1900" s="48" t="e">
        <f>VLOOKUP(A1880,#REF!,56,FALSE)</f>
        <v>#REF!</v>
      </c>
      <c r="F1900" s="48" t="e">
        <f>VLOOKUP(A1880,#REF!,57,FALSE)</f>
        <v>#REF!</v>
      </c>
      <c r="G1900" s="48" t="e">
        <f>VLOOKUP(A1880,#REF!,58,FALSE)</f>
        <v>#REF!</v>
      </c>
      <c r="H1900" s="48" t="e">
        <f>VLOOKUP(A1880,#REF!,59,FALSE)</f>
        <v>#REF!</v>
      </c>
      <c r="I1900" s="48" t="e">
        <f>VLOOKUP(A1880,#REF!,60,FALSE)</f>
        <v>#REF!</v>
      </c>
      <c r="J1900" s="48" t="e">
        <f>VLOOKUP(A1880,#REF!,61,FALSE)</f>
        <v>#REF!</v>
      </c>
      <c r="K1900" s="48" t="e">
        <f>VLOOKUP(A1880,#REF!,62,FALSE)</f>
        <v>#REF!</v>
      </c>
      <c r="L1900" s="48" t="e">
        <f>VLOOKUP(A1880,#REF!,63,FALSE)</f>
        <v>#REF!</v>
      </c>
      <c r="M1900" s="48" t="e">
        <f>VLOOKUP(A1880,#REF!,64,FALSE)</f>
        <v>#REF!</v>
      </c>
      <c r="N1900" s="48" t="e">
        <f>VLOOKUP(A1880,#REF!,65,FALSE)</f>
        <v>#REF!</v>
      </c>
      <c r="O1900" s="48" t="e">
        <f>VLOOKUP(A1880,#REF!,66,FALSE)</f>
        <v>#REF!</v>
      </c>
      <c r="P1900" s="48" t="e">
        <f>VLOOKUP(A1880,#REF!,67,FALSE)</f>
        <v>#REF!</v>
      </c>
      <c r="Q1900" s="48" t="e">
        <f>VLOOKUP(A1880,#REF!,68,FALSE)</f>
        <v>#REF!</v>
      </c>
      <c r="R1900" s="48" t="e">
        <f>VLOOKUP(A1880,#REF!,69,FALSE)</f>
        <v>#REF!</v>
      </c>
      <c r="S1900" s="48" t="e">
        <f>VLOOKUP(A1880,#REF!,70,FALSE)</f>
        <v>#REF!</v>
      </c>
      <c r="T1900" s="48" t="e">
        <f>VLOOKUP(A1880,#REF!,71,FALSE)</f>
        <v>#REF!</v>
      </c>
      <c r="U1900" s="48" t="e">
        <f>VLOOKUP(A1880,#REF!,72,FALSE)</f>
        <v>#REF!</v>
      </c>
      <c r="V1900" s="48" t="e">
        <f>VLOOKUP(A1880,#REF!,73,FALSE)</f>
        <v>#REF!</v>
      </c>
      <c r="W1900" s="48" t="e">
        <f>VLOOKUP(A1880,#REF!,74,FALSE)</f>
        <v>#REF!</v>
      </c>
      <c r="X1900" s="48" t="e">
        <f>VLOOKUP(A1880,#REF!,75,FALSE)</f>
        <v>#REF!</v>
      </c>
      <c r="Y1900" s="48" t="e">
        <f>VLOOKUP(A1880,#REF!,76,FALSE)</f>
        <v>#REF!</v>
      </c>
      <c r="Z1900" s="48" t="e">
        <f>VLOOKUP(A1880,#REF!,77,FALSE)</f>
        <v>#REF!</v>
      </c>
      <c r="AA1900" s="48" t="e">
        <f>VLOOKUP(A1880,#REF!,78,FALSE)</f>
        <v>#REF!</v>
      </c>
      <c r="AB1900" s="48" t="e">
        <f>VLOOKUP(A1880,#REF!,79,FALSE)</f>
        <v>#REF!</v>
      </c>
      <c r="AC1900" s="48" t="e">
        <f>VLOOKUP(A1880,#REF!,80,FALSE)</f>
        <v>#REF!</v>
      </c>
      <c r="AD1900" s="48" t="e">
        <f>VLOOKUP(A1880,#REF!,81,FALSE)</f>
        <v>#REF!</v>
      </c>
      <c r="AE1900" s="48" t="e">
        <f>VLOOKUP(A1880,#REF!,82,FALSE)</f>
        <v>#REF!</v>
      </c>
      <c r="AF1900" s="48" t="e">
        <f>VLOOKUP(A1880,#REF!,83,FALSE)</f>
        <v>#REF!</v>
      </c>
      <c r="AG1900" s="33"/>
    </row>
    <row r="1901" spans="2:64" ht="18" customHeight="1">
      <c r="B1901" s="48" t="e">
        <f>VLOOKUP(A1880,#REF!,277,FALSE)</f>
        <v>#REF!</v>
      </c>
      <c r="C1901" s="48" t="e">
        <f>VLOOKUP(A1880,#REF!,279,FALSE)</f>
        <v>#REF!</v>
      </c>
      <c r="D1901" s="48" t="e">
        <f>VLOOKUP(A1880,#REF!,281,FALSE)</f>
        <v>#REF!</v>
      </c>
      <c r="E1901" s="48" t="e">
        <f>VLOOKUP(A1880,#REF!,283,FALSE)</f>
        <v>#REF!</v>
      </c>
      <c r="F1901" s="48" t="e">
        <f>VLOOKUP(A1880,#REF!,285,FALSE)</f>
        <v>#REF!</v>
      </c>
      <c r="G1901" s="48" t="e">
        <f>VLOOKUP(A1880,#REF!,287,FALSE)</f>
        <v>#REF!</v>
      </c>
      <c r="H1901" s="48" t="e">
        <f>VLOOKUP(A1880,#REF!,289,FALSE)</f>
        <v>#REF!</v>
      </c>
      <c r="I1901" s="48" t="e">
        <f>VLOOKUP(A1880,#REF!,291,FALSE)</f>
        <v>#REF!</v>
      </c>
      <c r="J1901" s="48" t="e">
        <f>VLOOKUP(A1880,#REF!,293,FALSE)</f>
        <v>#REF!</v>
      </c>
      <c r="K1901" s="48" t="e">
        <f>VLOOKUP(A1880,#REF!,295,FALSE)</f>
        <v>#REF!</v>
      </c>
      <c r="L1901" s="48" t="e">
        <f>VLOOKUP(A1880,#REF!,297,FALSE)</f>
        <v>#REF!</v>
      </c>
      <c r="M1901" s="48" t="e">
        <f>VLOOKUP(A1880,#REF!,299,FALSE)</f>
        <v>#REF!</v>
      </c>
      <c r="N1901" s="48" t="e">
        <f>VLOOKUP(A1880,#REF!,301,FALSE)</f>
        <v>#REF!</v>
      </c>
      <c r="O1901" s="48" t="e">
        <f>VLOOKUP(A1880,#REF!,303,FALSE)</f>
        <v>#REF!</v>
      </c>
      <c r="P1901" s="48" t="e">
        <f>VLOOKUP(A1880,#REF!,305,FALSE)</f>
        <v>#REF!</v>
      </c>
      <c r="Q1901" s="48" t="e">
        <f>VLOOKUP(A1880,#REF!,307,FALSE)</f>
        <v>#REF!</v>
      </c>
      <c r="R1901" s="48" t="e">
        <f>VLOOKUP(A1880,#REF!,309,FALSE)</f>
        <v>#REF!</v>
      </c>
      <c r="S1901" s="48" t="e">
        <f>VLOOKUP(A1880,#REF!,311,FALSE)</f>
        <v>#REF!</v>
      </c>
      <c r="T1901" s="48" t="e">
        <f>VLOOKUP(A1880,#REF!,313,FALSE)</f>
        <v>#REF!</v>
      </c>
      <c r="U1901" s="48" t="e">
        <f>VLOOKUP(A1880,#REF!,315,FALSE)</f>
        <v>#REF!</v>
      </c>
      <c r="V1901" s="48" t="e">
        <f>VLOOKUP(A1880,#REF!,317,FALSE)</f>
        <v>#REF!</v>
      </c>
      <c r="W1901" s="48" t="e">
        <f>VLOOKUP(A1880,#REF!,319,FALSE)</f>
        <v>#REF!</v>
      </c>
      <c r="X1901" s="48" t="e">
        <f>VLOOKUP(A1880,#REF!,321,FALSE)</f>
        <v>#REF!</v>
      </c>
      <c r="Y1901" s="48" t="e">
        <f>VLOOKUP(A1880,#REF!,323,FALSE)</f>
        <v>#REF!</v>
      </c>
      <c r="Z1901" s="48" t="e">
        <f>VLOOKUP(A1880,#REF!,325,FALSE)</f>
        <v>#REF!</v>
      </c>
      <c r="AA1901" s="48" t="e">
        <f>VLOOKUP(A1880,#REF!,327,FALSE)</f>
        <v>#REF!</v>
      </c>
      <c r="AB1901" s="48" t="e">
        <f>VLOOKUP(A1880,#REF!,329,FALSE)</f>
        <v>#REF!</v>
      </c>
      <c r="AC1901" s="48" t="e">
        <f>VLOOKUP(A1880,#REF!,331,FALSE)</f>
        <v>#REF!</v>
      </c>
      <c r="AD1901" s="48" t="e">
        <f>VLOOKUP(A1880,#REF!,333,FALSE)</f>
        <v>#REF!</v>
      </c>
      <c r="AE1901" s="48" t="e">
        <f>VLOOKUP(A1880,#REF!,335,FALSE)</f>
        <v>#REF!</v>
      </c>
      <c r="AF1901" s="48" t="e">
        <f>VLOOKUP(A1880,#REF!,337,FALSE)</f>
        <v>#REF!</v>
      </c>
      <c r="AG1901" s="33"/>
    </row>
    <row r="1902" spans="2:64" s="140" customFormat="1" ht="18" customHeight="1">
      <c r="B1902" s="980"/>
      <c r="C1902" s="980"/>
      <c r="D1902" s="980"/>
      <c r="E1902" s="980"/>
      <c r="F1902" s="980"/>
      <c r="G1902" s="980"/>
      <c r="H1902" s="980"/>
      <c r="I1902" s="980"/>
      <c r="J1902" s="980"/>
      <c r="K1902" s="980"/>
      <c r="L1902" s="980"/>
      <c r="M1902" s="980"/>
      <c r="N1902" s="980"/>
      <c r="O1902" s="980"/>
      <c r="P1902" s="980"/>
      <c r="Q1902" s="980"/>
      <c r="R1902" s="980"/>
      <c r="S1902" s="980"/>
      <c r="T1902" s="980"/>
      <c r="U1902" s="980"/>
      <c r="V1902" s="980"/>
      <c r="W1902" s="980"/>
      <c r="X1902" s="980"/>
      <c r="Y1902" s="980"/>
      <c r="Z1902" s="980"/>
      <c r="AA1902" s="980"/>
      <c r="AB1902" s="980"/>
      <c r="AC1902" s="980"/>
      <c r="AD1902" s="980"/>
      <c r="AE1902" s="980"/>
      <c r="AF1902" s="980"/>
      <c r="AH1902" s="33"/>
      <c r="AI1902" s="33"/>
      <c r="AJ1902" s="33"/>
      <c r="AK1902" s="33"/>
      <c r="AL1902" s="33"/>
      <c r="AM1902" s="33"/>
      <c r="AN1902" s="33"/>
      <c r="AO1902" s="33"/>
      <c r="AP1902" s="33"/>
      <c r="AQ1902" s="33"/>
      <c r="AR1902" s="33"/>
      <c r="AS1902" s="33"/>
      <c r="AT1902" s="33"/>
      <c r="AU1902" s="33"/>
      <c r="AV1902" s="33"/>
      <c r="AW1902" s="33"/>
      <c r="AX1902" s="33"/>
      <c r="AY1902" s="33"/>
      <c r="AZ1902" s="33"/>
      <c r="BA1902" s="33"/>
      <c r="BB1902" s="33"/>
      <c r="BC1902" s="33"/>
      <c r="BD1902" s="33"/>
      <c r="BE1902" s="33"/>
      <c r="BF1902" s="33"/>
      <c r="BG1902" s="33"/>
      <c r="BH1902" s="33"/>
      <c r="BI1902" s="33"/>
      <c r="BJ1902" s="33"/>
      <c r="BK1902" s="33"/>
      <c r="BL1902" s="33"/>
    </row>
    <row r="1903" spans="2:64" ht="18" customHeight="1">
      <c r="B1903" s="880" t="s">
        <v>826</v>
      </c>
      <c r="C1903" s="880"/>
      <c r="D1903" s="880"/>
      <c r="E1903" s="880"/>
      <c r="F1903" s="880"/>
      <c r="G1903" s="880"/>
      <c r="H1903" s="880"/>
      <c r="I1903" s="880"/>
      <c r="J1903" s="880"/>
      <c r="K1903" s="880"/>
      <c r="L1903" s="880"/>
      <c r="M1903" s="880"/>
      <c r="N1903" s="880"/>
      <c r="O1903" s="880"/>
      <c r="P1903" s="880"/>
      <c r="Q1903" s="880"/>
      <c r="R1903" s="880"/>
      <c r="S1903" s="880"/>
      <c r="T1903" s="880"/>
      <c r="U1903" s="880"/>
      <c r="V1903" s="880"/>
      <c r="W1903" s="880"/>
      <c r="X1903" s="880"/>
      <c r="Y1903" s="880"/>
      <c r="Z1903" s="880"/>
      <c r="AA1903" s="880"/>
      <c r="AB1903" s="880"/>
      <c r="AC1903" s="880"/>
      <c r="AD1903" s="880"/>
      <c r="AE1903" s="880"/>
      <c r="AF1903" s="880"/>
      <c r="AG1903" s="33"/>
    </row>
    <row r="1904" spans="2:64" ht="18" customHeight="1">
      <c r="B1904" s="15" t="s">
        <v>80</v>
      </c>
      <c r="C1904" s="16"/>
      <c r="D1904" s="16"/>
      <c r="E1904" s="16"/>
      <c r="F1904" s="16"/>
      <c r="G1904" s="216"/>
      <c r="H1904" s="201"/>
      <c r="I1904" s="201"/>
      <c r="J1904" s="201"/>
      <c r="K1904" s="202"/>
      <c r="L1904" s="201"/>
      <c r="M1904" s="201"/>
      <c r="N1904" s="201"/>
      <c r="O1904" s="270"/>
      <c r="P1904" s="270"/>
      <c r="Q1904" s="201"/>
      <c r="R1904" s="201"/>
      <c r="S1904" s="201"/>
      <c r="T1904" s="201"/>
      <c r="U1904" s="201"/>
      <c r="V1904" s="201"/>
      <c r="W1904" s="270"/>
      <c r="X1904" s="984" t="str">
        <f>X1879</f>
        <v>វិច្ឆិកា ឆ្នាំ ២០២៣</v>
      </c>
      <c r="Y1904" s="985"/>
      <c r="Z1904" s="985"/>
      <c r="AA1904" s="985"/>
      <c r="AB1904" s="985"/>
      <c r="AC1904" s="985"/>
      <c r="AD1904" s="985"/>
      <c r="AE1904" s="985"/>
      <c r="AF1904" s="986"/>
      <c r="AG1904" s="33"/>
    </row>
    <row r="1905" spans="1:33" ht="18" customHeight="1">
      <c r="A1905" s="140" t="e">
        <f>#REF!</f>
        <v>#REF!</v>
      </c>
      <c r="B1905" s="20" t="s">
        <v>176</v>
      </c>
      <c r="C1905" s="3"/>
      <c r="D1905" s="3"/>
      <c r="E1905" s="3"/>
      <c r="F1905" s="3"/>
      <c r="G1905" s="217"/>
      <c r="H1905" s="271"/>
      <c r="I1905" s="217"/>
      <c r="J1905" s="271"/>
      <c r="K1905" s="991" t="e">
        <f>VLOOKUP(A1905,'Payroll master 总表'!B:AY,3,FALSE)</f>
        <v>#REF!</v>
      </c>
      <c r="L1905" s="992"/>
      <c r="M1905" s="992"/>
      <c r="N1905" s="993"/>
      <c r="O1905" s="272" t="s">
        <v>183</v>
      </c>
      <c r="P1905" s="273"/>
      <c r="Q1905" s="203"/>
      <c r="R1905" s="203"/>
      <c r="S1905" s="203"/>
      <c r="T1905" s="994" t="e">
        <f>#REF!</f>
        <v>#REF!</v>
      </c>
      <c r="U1905" s="994"/>
      <c r="V1905" s="217"/>
      <c r="W1905" s="274"/>
      <c r="X1905" s="275" t="s">
        <v>279</v>
      </c>
      <c r="Y1905" s="203"/>
      <c r="Z1905" s="203"/>
      <c r="AA1905" s="203"/>
      <c r="AB1905" s="227"/>
      <c r="AC1905" s="75"/>
      <c r="AD1905" s="139" t="e">
        <f>VLOOKUP(A1905,'Payroll master 总表'!B:AY,39,FALSE)</f>
        <v>#REF!</v>
      </c>
      <c r="AE1905" s="23" t="s">
        <v>82</v>
      </c>
      <c r="AF1905" s="244"/>
      <c r="AG1905" s="33"/>
    </row>
    <row r="1906" spans="1:33" ht="18" customHeight="1">
      <c r="B1906" s="55" t="s">
        <v>177</v>
      </c>
      <c r="C1906" s="28"/>
      <c r="D1906" s="28"/>
      <c r="E1906" s="28"/>
      <c r="F1906" s="21"/>
      <c r="G1906" s="206"/>
      <c r="H1906" s="206"/>
      <c r="I1906" s="206"/>
      <c r="J1906" s="206"/>
      <c r="K1906" s="995" t="e">
        <f>VLOOKUP(A1905,'Payroll master 总表'!B:AY,1,FALSE)</f>
        <v>#REF!</v>
      </c>
      <c r="L1906" s="996"/>
      <c r="M1906" s="206"/>
      <c r="N1906" s="208"/>
      <c r="O1906" s="276" t="s">
        <v>184</v>
      </c>
      <c r="P1906" s="273"/>
      <c r="Q1906" s="218"/>
      <c r="R1906" s="218"/>
      <c r="S1906" s="218"/>
      <c r="U1906" s="222" t="e">
        <f>VLOOKUP(A1905,'Payroll master 总表'!B:AY,15,FALSE)</f>
        <v>#REF!</v>
      </c>
      <c r="V1906" s="222"/>
      <c r="W1906" s="208"/>
      <c r="X1906" s="278" t="s">
        <v>187</v>
      </c>
      <c r="Y1906" s="218"/>
      <c r="Z1906" s="218"/>
      <c r="AA1906" s="218"/>
      <c r="AB1906" s="209"/>
      <c r="AC1906" s="26"/>
      <c r="AD1906" s="139" t="e">
        <f>VLOOKUP(A1905,'Payroll master 总表'!B:AY,35,FALSE)</f>
        <v>#REF!</v>
      </c>
      <c r="AE1906" s="23" t="s">
        <v>82</v>
      </c>
      <c r="AF1906" s="103"/>
      <c r="AG1906" s="33"/>
    </row>
    <row r="1907" spans="1:33" ht="18" customHeight="1">
      <c r="B1907" s="24" t="s">
        <v>178</v>
      </c>
      <c r="C1907" s="22"/>
      <c r="D1907" s="25"/>
      <c r="E1907" s="21"/>
      <c r="F1907" s="21"/>
      <c r="G1907" s="206"/>
      <c r="H1907" s="206"/>
      <c r="I1907" s="206"/>
      <c r="J1907" s="206"/>
      <c r="K1907" s="995" t="e">
        <f>VLOOKUP(A1905,'Payroll master 总表'!B:AY,5,FALSE)</f>
        <v>#REF!</v>
      </c>
      <c r="L1907" s="996"/>
      <c r="M1907" s="206"/>
      <c r="N1907" s="208"/>
      <c r="O1907" s="205" t="s">
        <v>198</v>
      </c>
      <c r="P1907" s="273"/>
      <c r="Q1907" s="218"/>
      <c r="R1907" s="218"/>
      <c r="S1907" s="218"/>
      <c r="T1907" s="206"/>
      <c r="U1907" s="997" t="e">
        <f>VLOOKUP(A1905,'Payroll master 总表'!B:AY,8,FALSE)</f>
        <v>#REF!</v>
      </c>
      <c r="V1907" s="997"/>
      <c r="W1907" s="998"/>
      <c r="X1907" s="278" t="s">
        <v>185</v>
      </c>
      <c r="Y1907" s="218"/>
      <c r="Z1907" s="218"/>
      <c r="AA1907" s="218"/>
      <c r="AB1907" s="209"/>
      <c r="AC1907" s="26"/>
      <c r="AD1907" s="139" t="e">
        <f>VLOOKUP(A1905,'Payroll master 总表'!B:AY,34,FALSE)</f>
        <v>#REF!</v>
      </c>
      <c r="AE1907" s="23" t="s">
        <v>82</v>
      </c>
      <c r="AF1907" s="103"/>
      <c r="AG1907" s="33"/>
    </row>
    <row r="1908" spans="1:33" ht="18" customHeight="1">
      <c r="B1908" s="58"/>
      <c r="C1908" s="28"/>
      <c r="D1908" s="28"/>
      <c r="E1908" s="28"/>
      <c r="F1908" s="28"/>
      <c r="G1908" s="206"/>
      <c r="H1908" s="206"/>
      <c r="I1908" s="206"/>
      <c r="J1908" s="206"/>
      <c r="K1908" s="280"/>
      <c r="L1908" s="281" t="s">
        <v>76</v>
      </c>
      <c r="M1908" s="206"/>
      <c r="N1908" s="208"/>
      <c r="O1908" s="278" t="s">
        <v>199</v>
      </c>
      <c r="P1908" s="273"/>
      <c r="Q1908" s="218"/>
      <c r="R1908" s="218"/>
      <c r="S1908" s="218"/>
      <c r="T1908" s="218"/>
      <c r="U1908" s="218"/>
      <c r="V1908" s="218"/>
      <c r="W1908" s="230"/>
      <c r="X1908" s="278" t="s">
        <v>753</v>
      </c>
      <c r="Y1908" s="218"/>
      <c r="Z1908" s="218"/>
      <c r="AA1908" s="218"/>
      <c r="AB1908" s="209"/>
      <c r="AC1908" s="26"/>
      <c r="AD1908" s="139" t="e">
        <f>VLOOKUP(A1905,'Payroll master 总表'!B:AY,33,FALSE)</f>
        <v>#REF!</v>
      </c>
      <c r="AE1908" s="23" t="s">
        <v>82</v>
      </c>
      <c r="AF1908" s="103"/>
      <c r="AG1908" s="33"/>
    </row>
    <row r="1909" spans="1:33" ht="18" customHeight="1">
      <c r="B1909" s="54" t="s">
        <v>196</v>
      </c>
      <c r="C1909" s="28"/>
      <c r="D1909" s="28"/>
      <c r="E1909" s="28"/>
      <c r="F1909" s="28"/>
      <c r="G1909" s="206"/>
      <c r="H1909" s="206"/>
      <c r="I1909" s="206"/>
      <c r="J1909" s="206"/>
      <c r="K1909" s="280"/>
      <c r="L1909" s="282" t="e">
        <f>VLOOKUP(A1905,'Payroll master 总表'!B:AY,18,FALSE)</f>
        <v>#REF!</v>
      </c>
      <c r="M1909" s="206"/>
      <c r="N1909" s="208"/>
      <c r="O1909" s="283"/>
      <c r="P1909" s="273"/>
      <c r="Q1909" s="223"/>
      <c r="R1909" s="987" t="e">
        <f>U1906/26*L1909</f>
        <v>#REF!</v>
      </c>
      <c r="S1909" s="987"/>
      <c r="T1909" s="284" t="s">
        <v>82</v>
      </c>
      <c r="U1909" s="223"/>
      <c r="V1909" s="223"/>
      <c r="W1909" s="285"/>
      <c r="X1909" s="278" t="s">
        <v>186</v>
      </c>
      <c r="Y1909" s="218"/>
      <c r="Z1909" s="218"/>
      <c r="AA1909" s="218"/>
      <c r="AB1909" s="209"/>
      <c r="AC1909" s="26"/>
      <c r="AD1909" s="139" t="e">
        <f>VLOOKUP(A1905,'Payroll master 总表'!B:AY,37,FALSE)+'Payroll master 总表'!AM83</f>
        <v>#REF!</v>
      </c>
      <c r="AE1909" s="23" t="s">
        <v>82</v>
      </c>
      <c r="AF1909" s="103"/>
      <c r="AG1909" s="33"/>
    </row>
    <row r="1910" spans="1:33" ht="18" customHeight="1">
      <c r="B1910" s="27" t="s">
        <v>528</v>
      </c>
      <c r="C1910" s="28"/>
      <c r="D1910" s="28"/>
      <c r="E1910" s="28"/>
      <c r="F1910" s="28"/>
      <c r="G1910" s="206"/>
      <c r="H1910" s="206"/>
      <c r="I1910" s="206"/>
      <c r="J1910" s="206"/>
      <c r="K1910" s="280"/>
      <c r="L1910" s="282" t="e">
        <f>VLOOKUP(A1905,'Payroll master 总表'!B:AY,21,FALSE)</f>
        <v>#REF!</v>
      </c>
      <c r="M1910" s="206"/>
      <c r="N1910" s="208"/>
      <c r="O1910" s="283"/>
      <c r="P1910" s="273"/>
      <c r="Q1910" s="223"/>
      <c r="R1910" s="987" t="e">
        <f>VLOOKUP(A1905,'Payroll master 总表'!B:AY,29,FALSE)</f>
        <v>#REF!</v>
      </c>
      <c r="S1910" s="987"/>
      <c r="T1910" s="284" t="s">
        <v>82</v>
      </c>
      <c r="U1910" s="223"/>
      <c r="V1910" s="223"/>
      <c r="W1910" s="285"/>
      <c r="X1910" s="278" t="s">
        <v>455</v>
      </c>
      <c r="Y1910" s="218"/>
      <c r="Z1910" s="218"/>
      <c r="AA1910" s="218"/>
      <c r="AB1910" s="209"/>
      <c r="AC1910" s="26"/>
      <c r="AD1910" s="139" t="e">
        <f>VLOOKUP(A1905,'Payroll master 总表'!B:AY,32,FALSE)</f>
        <v>#REF!</v>
      </c>
      <c r="AE1910" s="23" t="s">
        <v>82</v>
      </c>
      <c r="AF1910" s="103"/>
      <c r="AG1910" s="33"/>
    </row>
    <row r="1911" spans="1:33" ht="18" customHeight="1">
      <c r="B1911" s="58" t="s">
        <v>534</v>
      </c>
      <c r="C1911" s="28"/>
      <c r="D1911" s="28"/>
      <c r="E1911" s="28"/>
      <c r="F1911" s="28"/>
      <c r="G1911" s="206"/>
      <c r="H1911" s="206"/>
      <c r="I1911" s="206"/>
      <c r="J1911" s="206"/>
      <c r="K1911" s="280"/>
      <c r="L1911" s="282" t="e">
        <f>VLOOKUP(A1905,'Payroll master 总表'!B:AY,20,FALSE)</f>
        <v>#REF!</v>
      </c>
      <c r="M1911" s="206"/>
      <c r="N1911" s="208"/>
      <c r="O1911" s="283"/>
      <c r="P1911" s="273"/>
      <c r="Q1911" s="223"/>
      <c r="R1911" s="987" t="e">
        <f>VLOOKUP(A1905,'Payroll master 总表'!B:AY,27,FALSE)</f>
        <v>#REF!</v>
      </c>
      <c r="S1911" s="987"/>
      <c r="T1911" s="284" t="s">
        <v>82</v>
      </c>
      <c r="U1911" s="223"/>
      <c r="V1911" s="223"/>
      <c r="W1911" s="285"/>
      <c r="X1911" s="278" t="s">
        <v>189</v>
      </c>
      <c r="Y1911" s="218"/>
      <c r="Z1911" s="218"/>
      <c r="AA1911" s="218"/>
      <c r="AB1911" s="209"/>
      <c r="AC1911" s="26"/>
      <c r="AD1911" s="139" t="e">
        <f>VLOOKUP(A1905,'Payroll master 总表'!B:AY,31,FALSE)</f>
        <v>#REF!</v>
      </c>
      <c r="AE1911" s="23" t="s">
        <v>82</v>
      </c>
      <c r="AF1911" s="103"/>
      <c r="AG1911" s="33"/>
    </row>
    <row r="1912" spans="1:33" ht="18" customHeight="1">
      <c r="B1912" s="58" t="s">
        <v>195</v>
      </c>
      <c r="C1912" s="28"/>
      <c r="D1912" s="28"/>
      <c r="E1912" s="28"/>
      <c r="F1912" s="28"/>
      <c r="G1912" s="206"/>
      <c r="H1912" s="206"/>
      <c r="I1912" s="206"/>
      <c r="J1912" s="206"/>
      <c r="K1912" s="280"/>
      <c r="L1912" s="282" t="e">
        <f>VLOOKUP(A1905,'Payroll master 总表'!B:AY,17,FALSE)</f>
        <v>#REF!</v>
      </c>
      <c r="M1912" s="206"/>
      <c r="N1912" s="208"/>
      <c r="O1912" s="283"/>
      <c r="P1912" s="273"/>
      <c r="Q1912" s="223"/>
      <c r="R1912" s="987" t="e">
        <f>U1906/26*L1912</f>
        <v>#REF!</v>
      </c>
      <c r="S1912" s="987"/>
      <c r="T1912" s="284" t="s">
        <v>82</v>
      </c>
      <c r="U1912" s="223"/>
      <c r="V1912" s="223"/>
      <c r="W1912" s="285"/>
      <c r="X1912" s="278" t="s">
        <v>188</v>
      </c>
      <c r="Y1912" s="218"/>
      <c r="Z1912" s="218"/>
      <c r="AA1912" s="218"/>
      <c r="AB1912" s="209"/>
      <c r="AC1912" s="26"/>
      <c r="AD1912" s="139" t="e">
        <f>VLOOKUP(A1905,'Payroll master 总表'!B:AY,36,FALSE)</f>
        <v>#REF!</v>
      </c>
      <c r="AE1912" s="23" t="s">
        <v>82</v>
      </c>
      <c r="AF1912" s="103"/>
      <c r="AG1912" s="33"/>
    </row>
    <row r="1913" spans="1:33" ht="18" customHeight="1">
      <c r="B1913" s="27" t="s">
        <v>179</v>
      </c>
      <c r="C1913" s="28"/>
      <c r="D1913" s="28"/>
      <c r="E1913" s="28"/>
      <c r="F1913" s="28"/>
      <c r="G1913" s="218"/>
      <c r="H1913" s="218"/>
      <c r="I1913" s="218"/>
      <c r="J1913" s="206"/>
      <c r="K1913" s="280"/>
      <c r="L1913" s="286"/>
      <c r="M1913" s="206"/>
      <c r="N1913" s="208"/>
      <c r="O1913" s="283"/>
      <c r="P1913" s="273"/>
      <c r="Q1913" s="223"/>
      <c r="R1913" s="987" t="e">
        <f>SUM(R1909:S1912)</f>
        <v>#REF!</v>
      </c>
      <c r="S1913" s="987"/>
      <c r="T1913" s="284" t="s">
        <v>82</v>
      </c>
      <c r="U1913" s="223"/>
      <c r="V1913" s="223"/>
      <c r="W1913" s="285"/>
      <c r="X1913" s="278" t="s">
        <v>190</v>
      </c>
      <c r="Y1913" s="218"/>
      <c r="Z1913" s="218"/>
      <c r="AA1913" s="218"/>
      <c r="AB1913" s="209"/>
      <c r="AC1913" s="988" t="e">
        <f>R1913+R1915+R1916+R1917+AD1905+AD1906+AD1907+AD1908+AD1909+AD1910+AD1911+AD1912</f>
        <v>#REF!</v>
      </c>
      <c r="AD1913" s="989"/>
      <c r="AF1913" s="103"/>
      <c r="AG1913" s="33"/>
    </row>
    <row r="1914" spans="1:33" ht="18" customHeight="1">
      <c r="B1914" s="58" t="s">
        <v>197</v>
      </c>
      <c r="C1914" s="28"/>
      <c r="D1914" s="28"/>
      <c r="E1914" s="28"/>
      <c r="F1914" s="28"/>
      <c r="G1914" s="206"/>
      <c r="H1914" s="206"/>
      <c r="I1914" s="206"/>
      <c r="J1914" s="206"/>
      <c r="K1914" s="280"/>
      <c r="L1914" s="287" t="s">
        <v>77</v>
      </c>
      <c r="M1914" s="288"/>
      <c r="N1914" s="211"/>
      <c r="O1914" s="278" t="s">
        <v>199</v>
      </c>
      <c r="P1914" s="210"/>
      <c r="Q1914" s="210"/>
      <c r="R1914" s="210"/>
      <c r="S1914" s="210"/>
      <c r="T1914" s="210"/>
      <c r="U1914" s="210"/>
      <c r="V1914" s="210"/>
      <c r="W1914" s="289"/>
      <c r="X1914" s="278" t="s">
        <v>433</v>
      </c>
      <c r="Y1914" s="218"/>
      <c r="Z1914" s="230"/>
      <c r="AA1914" s="290"/>
      <c r="AB1914" s="228"/>
      <c r="AC1914" s="135" t="e">
        <f>VLOOKUP(A1905,'Payroll master 总表'!B:AY,45,FALSE)</f>
        <v>#REF!</v>
      </c>
      <c r="AE1914" s="61"/>
      <c r="AF1914" s="245"/>
      <c r="AG1914" s="33"/>
    </row>
    <row r="1915" spans="1:33" ht="18" customHeight="1">
      <c r="B1915" s="58" t="s">
        <v>180</v>
      </c>
      <c r="C1915" s="28"/>
      <c r="D1915" s="28"/>
      <c r="E1915" s="28"/>
      <c r="F1915" s="28"/>
      <c r="G1915" s="206"/>
      <c r="H1915" s="206"/>
      <c r="I1915" s="206"/>
      <c r="J1915" s="206"/>
      <c r="K1915" s="280"/>
      <c r="L1915" s="282" t="e">
        <f>VLOOKUP(A1905,'Payroll master 总表'!B:AY,19,FALSE)</f>
        <v>#REF!</v>
      </c>
      <c r="M1915" s="206"/>
      <c r="N1915" s="208"/>
      <c r="O1915" s="283"/>
      <c r="P1915" s="273"/>
      <c r="Q1915" s="224"/>
      <c r="R1915" s="990" t="e">
        <f>VLOOKUP(A1905,'Payroll master 总表'!B:AY,26,FALSE)</f>
        <v>#REF!</v>
      </c>
      <c r="S1915" s="990"/>
      <c r="T1915" s="224" t="s">
        <v>82</v>
      </c>
      <c r="U1915" s="224"/>
      <c r="V1915" s="224"/>
      <c r="W1915" s="228"/>
      <c r="X1915" s="278" t="s">
        <v>861</v>
      </c>
      <c r="Y1915" s="218"/>
      <c r="Z1915" s="230"/>
      <c r="AB1915" s="224"/>
      <c r="AD1915" s="57"/>
      <c r="AE1915" s="999" t="e">
        <f>VLOOKUP(A1905,'Payroll master 总表'!B:AY,42,FALSE)</f>
        <v>#REF!</v>
      </c>
      <c r="AF1915" s="1000"/>
      <c r="AG1915" s="33"/>
    </row>
    <row r="1916" spans="1:33" ht="18" customHeight="1">
      <c r="B1916" s="58" t="s">
        <v>181</v>
      </c>
      <c r="C1916" s="28"/>
      <c r="D1916" s="28"/>
      <c r="E1916" s="28"/>
      <c r="F1916" s="28"/>
      <c r="G1916" s="206"/>
      <c r="H1916" s="206"/>
      <c r="I1916" s="206"/>
      <c r="J1916" s="206"/>
      <c r="K1916" s="280"/>
      <c r="L1916" s="282" t="e">
        <f>VLOOKUP(A1905,'Payroll master 总表'!B:AY,22,FALSE)</f>
        <v>#REF!</v>
      </c>
      <c r="M1916" s="206"/>
      <c r="N1916" s="208"/>
      <c r="O1916" s="283"/>
      <c r="P1916" s="273"/>
      <c r="Q1916" s="224"/>
      <c r="R1916" s="990" t="e">
        <f>VLOOKUP(A1905,'Payroll master 总表'!B:AY,28,FALSE)</f>
        <v>#REF!</v>
      </c>
      <c r="S1916" s="990"/>
      <c r="T1916" s="224" t="s">
        <v>82</v>
      </c>
      <c r="U1916" s="224"/>
      <c r="V1916" s="224"/>
      <c r="W1916" s="228"/>
      <c r="X1916" s="291" t="s">
        <v>244</v>
      </c>
      <c r="Y1916" s="218"/>
      <c r="Z1916" s="218"/>
      <c r="AA1916" s="230"/>
      <c r="AB1916" s="229"/>
      <c r="AC1916" s="76"/>
      <c r="AD1916" s="57" t="e">
        <f>VLOOKUP(A1905,'Payroll master 总表'!B:AY,44,FALSE)</f>
        <v>#REF!</v>
      </c>
      <c r="AE1916" s="541"/>
      <c r="AF1916" s="542"/>
      <c r="AG1916" s="33"/>
    </row>
    <row r="1917" spans="1:33" ht="18" customHeight="1">
      <c r="B1917" s="59" t="s">
        <v>182</v>
      </c>
      <c r="C1917" s="56"/>
      <c r="D1917" s="56"/>
      <c r="E1917" s="56"/>
      <c r="F1917" s="56"/>
      <c r="G1917" s="219"/>
      <c r="H1917" s="219"/>
      <c r="I1917" s="219"/>
      <c r="J1917" s="219"/>
      <c r="K1917" s="292"/>
      <c r="L1917" s="293" t="e">
        <f>VLOOKUP(A1905,'Payroll master 总表'!B:AY,23,FALSE)</f>
        <v>#REF!</v>
      </c>
      <c r="M1917" s="219"/>
      <c r="N1917" s="212"/>
      <c r="O1917" s="294"/>
      <c r="P1917" s="295"/>
      <c r="Q1917" s="225"/>
      <c r="R1917" s="981" t="e">
        <f>VLOOKUP(A1905,'Payroll master 总表'!B:AY,30,FALSE)</f>
        <v>#REF!</v>
      </c>
      <c r="S1917" s="981"/>
      <c r="T1917" s="225" t="s">
        <v>82</v>
      </c>
      <c r="U1917" s="225"/>
      <c r="V1917" s="225"/>
      <c r="W1917" s="225"/>
      <c r="X1917" s="278" t="s">
        <v>194</v>
      </c>
      <c r="Y1917" s="218"/>
      <c r="Z1917" s="218"/>
      <c r="AA1917" s="218"/>
      <c r="AB1917" s="230"/>
      <c r="AC1917" s="26"/>
      <c r="AD1917" s="57" t="e">
        <f>AE1915+AD1916</f>
        <v>#REF!</v>
      </c>
      <c r="AE1917" s="49"/>
      <c r="AF1917" s="73"/>
      <c r="AG1917" s="33"/>
    </row>
    <row r="1918" spans="1:33" ht="18" customHeight="1">
      <c r="B1918" s="29"/>
      <c r="C1918" s="30"/>
      <c r="D1918" s="31"/>
      <c r="E1918" s="30"/>
      <c r="F1918" s="32"/>
      <c r="G1918" s="220"/>
      <c r="H1918" s="220"/>
      <c r="I1918" s="220"/>
      <c r="J1918" s="220"/>
      <c r="S1918" s="220"/>
      <c r="T1918" s="220"/>
      <c r="U1918" s="220"/>
      <c r="X1918" s="297" t="s">
        <v>191</v>
      </c>
      <c r="Y1918" s="218"/>
      <c r="Z1918" s="218"/>
      <c r="AA1918" s="218"/>
      <c r="AB1918" s="230"/>
      <c r="AC1918" s="982" t="e">
        <f>ROUND((AC1913-AD1917-AC1914),2)</f>
        <v>#REF!</v>
      </c>
      <c r="AD1918" s="983"/>
      <c r="AE1918" s="49"/>
      <c r="AF1918" s="73"/>
      <c r="AG1918" s="33"/>
    </row>
    <row r="1919" spans="1:33" ht="18" customHeight="1">
      <c r="B1919" s="35" t="s">
        <v>78</v>
      </c>
      <c r="C1919" s="36"/>
      <c r="D1919" s="36"/>
      <c r="E1919" s="36"/>
      <c r="F1919" s="36"/>
      <c r="G1919" s="221"/>
      <c r="H1919" s="221"/>
      <c r="I1919" s="220"/>
      <c r="J1919" s="220"/>
      <c r="S1919" s="220"/>
      <c r="T1919" s="220"/>
      <c r="U1919" s="220"/>
      <c r="X1919" s="298" t="s">
        <v>432</v>
      </c>
      <c r="Y1919" s="299"/>
      <c r="Z1919" s="280"/>
      <c r="AA1919" s="206"/>
      <c r="AB1919" s="231"/>
      <c r="AC1919" s="63" t="e">
        <f>INT(AC1918)</f>
        <v>#REF!</v>
      </c>
      <c r="AE1919" s="62"/>
      <c r="AF1919" s="80"/>
      <c r="AG1919" s="33"/>
    </row>
    <row r="1920" spans="1:33" ht="18" customHeight="1">
      <c r="B1920" s="37"/>
      <c r="C1920" s="38"/>
      <c r="D1920" s="39"/>
      <c r="E1920" s="38"/>
      <c r="F1920" s="38"/>
      <c r="G1920" s="202"/>
      <c r="H1920" s="202"/>
      <c r="I1920" s="220"/>
      <c r="J1920" s="220"/>
      <c r="S1920" s="220"/>
      <c r="T1920" s="220"/>
      <c r="U1920" s="220"/>
      <c r="X1920" s="300" t="s">
        <v>192</v>
      </c>
      <c r="Y1920" s="301"/>
      <c r="Z1920" s="302"/>
      <c r="AA1920" s="219"/>
      <c r="AB1920" s="232"/>
      <c r="AC1920" s="77" t="e">
        <f>ROUND((MOD(AC1918,1)*4000),-2)</f>
        <v>#REF!</v>
      </c>
      <c r="AD1920" s="45"/>
      <c r="AE1920" s="45"/>
      <c r="AF1920" s="81"/>
      <c r="AG1920" s="33"/>
    </row>
    <row r="1921" spans="1:64" ht="18" customHeight="1">
      <c r="B1921" s="29"/>
      <c r="C1921" s="30"/>
      <c r="D1921" s="31"/>
      <c r="E1921" s="30"/>
      <c r="F1921" s="30"/>
      <c r="G1921" s="220"/>
      <c r="H1921" s="220"/>
      <c r="I1921" s="220"/>
      <c r="J1921" s="220"/>
      <c r="S1921" s="220"/>
      <c r="T1921" s="220"/>
      <c r="U1921" s="220"/>
      <c r="Y1921" s="221"/>
      <c r="Z1921" s="303"/>
      <c r="AB1921" s="233"/>
      <c r="AD1921" s="82"/>
      <c r="AE1921" s="82"/>
      <c r="AF1921" s="84"/>
      <c r="AG1921" s="33"/>
    </row>
    <row r="1922" spans="1:64" ht="18" customHeight="1">
      <c r="B1922" s="40" t="s">
        <v>79</v>
      </c>
      <c r="C1922" s="41"/>
      <c r="D1922" s="41"/>
      <c r="E1922" s="41"/>
      <c r="AF1922" s="101"/>
      <c r="AG1922" s="33"/>
    </row>
    <row r="1923" spans="1:64" s="10" customFormat="1" ht="18" customHeight="1">
      <c r="B1923" s="237">
        <v>1</v>
      </c>
      <c r="C1923" s="236">
        <v>2</v>
      </c>
      <c r="D1923" s="236">
        <v>3</v>
      </c>
      <c r="E1923" s="236">
        <v>4</v>
      </c>
      <c r="F1923" s="670">
        <v>5</v>
      </c>
      <c r="G1923" s="669">
        <v>6</v>
      </c>
      <c r="H1923" s="237">
        <v>7</v>
      </c>
      <c r="I1923" s="237">
        <v>8</v>
      </c>
      <c r="J1923" s="670">
        <v>9</v>
      </c>
      <c r="K1923" s="236">
        <v>10</v>
      </c>
      <c r="L1923" s="236">
        <v>11</v>
      </c>
      <c r="M1923" s="670">
        <v>12</v>
      </c>
      <c r="N1923" s="669">
        <v>13</v>
      </c>
      <c r="O1923" s="236">
        <v>14</v>
      </c>
      <c r="P1923" s="237">
        <v>15</v>
      </c>
      <c r="Q1923" s="236">
        <v>16</v>
      </c>
      <c r="R1923" s="236">
        <v>17</v>
      </c>
      <c r="S1923" s="236">
        <v>18</v>
      </c>
      <c r="T1923" s="670">
        <v>19</v>
      </c>
      <c r="U1923" s="669">
        <v>20</v>
      </c>
      <c r="V1923" s="236">
        <v>21</v>
      </c>
      <c r="W1923" s="237">
        <v>22</v>
      </c>
      <c r="X1923" s="236">
        <v>23</v>
      </c>
      <c r="Y1923" s="237">
        <v>24</v>
      </c>
      <c r="Z1923" s="236">
        <v>25</v>
      </c>
      <c r="AA1923" s="670">
        <v>26</v>
      </c>
      <c r="AB1923" s="697">
        <v>27</v>
      </c>
      <c r="AC1923" s="670">
        <v>28</v>
      </c>
      <c r="AD1923" s="237">
        <v>29</v>
      </c>
      <c r="AE1923" s="236">
        <v>30</v>
      </c>
      <c r="AF1923" s="236">
        <v>31</v>
      </c>
      <c r="AG1923" s="11"/>
      <c r="AH1923" s="11"/>
      <c r="AI1923" s="11"/>
      <c r="AJ1923" s="11"/>
      <c r="AK1923" s="11"/>
      <c r="AL1923" s="11"/>
      <c r="AM1923" s="11"/>
      <c r="AN1923" s="11"/>
      <c r="AO1923" s="11"/>
      <c r="AP1923" s="11"/>
      <c r="AQ1923" s="11"/>
      <c r="AR1923" s="11"/>
      <c r="AS1923" s="11"/>
      <c r="AT1923" s="11"/>
      <c r="AU1923" s="11"/>
      <c r="AV1923" s="11"/>
      <c r="AW1923" s="11"/>
      <c r="AX1923" s="11"/>
      <c r="AY1923" s="11"/>
      <c r="AZ1923" s="11"/>
      <c r="BA1923" s="11"/>
      <c r="BB1923" s="11"/>
      <c r="BC1923" s="11"/>
      <c r="BD1923" s="11"/>
      <c r="BE1923" s="11"/>
      <c r="BF1923" s="11"/>
      <c r="BG1923" s="11"/>
      <c r="BH1923" s="11"/>
      <c r="BI1923" s="11"/>
      <c r="BJ1923" s="11"/>
      <c r="BK1923" s="11"/>
      <c r="BL1923" s="11"/>
    </row>
    <row r="1924" spans="1:64" ht="18" customHeight="1">
      <c r="B1924" s="48" t="e">
        <f>VLOOKUP(A1905,#REF!,276,FALSE)</f>
        <v>#REF!</v>
      </c>
      <c r="C1924" s="48" t="e">
        <f>VLOOKUP(A1905,#REF!,278,FALSE)</f>
        <v>#REF!</v>
      </c>
      <c r="D1924" s="48" t="e">
        <f>VLOOKUP(A1905,#REF!,280,FALSE)</f>
        <v>#REF!</v>
      </c>
      <c r="E1924" s="48" t="e">
        <f>VLOOKUP(A1905,#REF!,282,FALSE)</f>
        <v>#REF!</v>
      </c>
      <c r="F1924" s="48" t="e">
        <f>VLOOKUP(A1905,#REF!,284,FALSE)</f>
        <v>#REF!</v>
      </c>
      <c r="G1924" s="48" t="e">
        <f>VLOOKUP(A1905,#REF!,286,FALSE)</f>
        <v>#REF!</v>
      </c>
      <c r="H1924" s="48" t="e">
        <f>VLOOKUP(A1905,#REF!,288,FALSE)</f>
        <v>#REF!</v>
      </c>
      <c r="I1924" s="48" t="e">
        <f>VLOOKUP(A1905,#REF!,290,FALSE)</f>
        <v>#REF!</v>
      </c>
      <c r="J1924" s="48" t="e">
        <f>VLOOKUP(A1905,#REF!,292,FALSE)</f>
        <v>#REF!</v>
      </c>
      <c r="K1924" s="48" t="e">
        <f>VLOOKUP(A1905,#REF!,294,FALSE)</f>
        <v>#REF!</v>
      </c>
      <c r="L1924" s="48" t="e">
        <f>VLOOKUP(A1905,#REF!,296,FALSE)</f>
        <v>#REF!</v>
      </c>
      <c r="M1924" s="48" t="e">
        <f>VLOOKUP(A1905,#REF!,298,FALSE)</f>
        <v>#REF!</v>
      </c>
      <c r="N1924" s="48" t="e">
        <f>VLOOKUP(A1905,#REF!,300,FALSE)</f>
        <v>#REF!</v>
      </c>
      <c r="O1924" s="48" t="e">
        <f>VLOOKUP(A1905,#REF!,302,FALSE)</f>
        <v>#REF!</v>
      </c>
      <c r="P1924" s="48" t="e">
        <f>VLOOKUP(A1905,#REF!,304,FALSE)</f>
        <v>#REF!</v>
      </c>
      <c r="Q1924" s="48" t="e">
        <f>VLOOKUP(A1905,#REF!,306,FALSE)</f>
        <v>#REF!</v>
      </c>
      <c r="R1924" s="48" t="e">
        <f>VLOOKUP(A1905,#REF!,308,FALSE)</f>
        <v>#REF!</v>
      </c>
      <c r="S1924" s="48" t="e">
        <f>VLOOKUP(A1905,#REF!,310,FALSE)</f>
        <v>#REF!</v>
      </c>
      <c r="T1924" s="48" t="e">
        <f>VLOOKUP(A1905,#REF!,312,FALSE)</f>
        <v>#REF!</v>
      </c>
      <c r="U1924" s="48" t="e">
        <f>VLOOKUP(A1905,#REF!,314,FALSE)</f>
        <v>#REF!</v>
      </c>
      <c r="V1924" s="48" t="e">
        <f>VLOOKUP(A1905,#REF!,316,FALSE)</f>
        <v>#REF!</v>
      </c>
      <c r="W1924" s="48" t="e">
        <f>VLOOKUP(A1905,#REF!,318,FALSE)</f>
        <v>#REF!</v>
      </c>
      <c r="X1924" s="48" t="e">
        <f>VLOOKUP(A1905,#REF!,320,FALSE)</f>
        <v>#REF!</v>
      </c>
      <c r="Y1924" s="48" t="e">
        <f>VLOOKUP(A1905,#REF!,322,FALSE)</f>
        <v>#REF!</v>
      </c>
      <c r="Z1924" s="48" t="e">
        <f>VLOOKUP(A1905,#REF!,324,FALSE)</f>
        <v>#REF!</v>
      </c>
      <c r="AA1924" s="48" t="e">
        <f>VLOOKUP(A1905,#REF!,326,FALSE)</f>
        <v>#REF!</v>
      </c>
      <c r="AB1924" s="48" t="e">
        <f>VLOOKUP(A1905,#REF!,328,FALSE)</f>
        <v>#REF!</v>
      </c>
      <c r="AC1924" s="48" t="e">
        <f>VLOOKUP(A1905,#REF!,330,FALSE)</f>
        <v>#REF!</v>
      </c>
      <c r="AD1924" s="48" t="e">
        <f>VLOOKUP(A1905,#REF!,332,FALSE)</f>
        <v>#REF!</v>
      </c>
      <c r="AE1924" s="48" t="e">
        <f>VLOOKUP(A1905,#REF!,334,FALSE)</f>
        <v>#REF!</v>
      </c>
      <c r="AF1924" s="48" t="e">
        <f>VLOOKUP(A1905,#REF!,336,FALSE)</f>
        <v>#REF!</v>
      </c>
      <c r="AG1924" s="33"/>
    </row>
    <row r="1925" spans="1:64" ht="18" customHeight="1">
      <c r="B1925" s="48" t="e">
        <f>VLOOKUP(A1905,#REF!,53,FALSE)</f>
        <v>#REF!</v>
      </c>
      <c r="C1925" s="48" t="e">
        <f>VLOOKUP(A1905,#REF!,54,FALSE)</f>
        <v>#REF!</v>
      </c>
      <c r="D1925" s="48" t="e">
        <f>VLOOKUP(A1905,#REF!,55,FALSE)</f>
        <v>#REF!</v>
      </c>
      <c r="E1925" s="48" t="e">
        <f>VLOOKUP(A1905,#REF!,56,FALSE)</f>
        <v>#REF!</v>
      </c>
      <c r="F1925" s="48" t="e">
        <f>VLOOKUP(A1905,#REF!,57,FALSE)</f>
        <v>#REF!</v>
      </c>
      <c r="G1925" s="48" t="e">
        <f>VLOOKUP(A1905,#REF!,58,FALSE)</f>
        <v>#REF!</v>
      </c>
      <c r="H1925" s="48" t="e">
        <f>VLOOKUP(A1905,#REF!,59,FALSE)</f>
        <v>#REF!</v>
      </c>
      <c r="I1925" s="48" t="e">
        <f>VLOOKUP(A1905,#REF!,60,FALSE)</f>
        <v>#REF!</v>
      </c>
      <c r="J1925" s="48" t="e">
        <f>VLOOKUP(A1905,#REF!,61,FALSE)</f>
        <v>#REF!</v>
      </c>
      <c r="K1925" s="48" t="e">
        <f>VLOOKUP(A1905,#REF!,62,FALSE)</f>
        <v>#REF!</v>
      </c>
      <c r="L1925" s="48" t="e">
        <f>VLOOKUP(A1905,#REF!,63,FALSE)</f>
        <v>#REF!</v>
      </c>
      <c r="M1925" s="48" t="e">
        <f>VLOOKUP(A1905,#REF!,64,FALSE)</f>
        <v>#REF!</v>
      </c>
      <c r="N1925" s="48" t="e">
        <f>VLOOKUP(A1905,#REF!,65,FALSE)</f>
        <v>#REF!</v>
      </c>
      <c r="O1925" s="48" t="e">
        <f>VLOOKUP(A1905,#REF!,66,FALSE)</f>
        <v>#REF!</v>
      </c>
      <c r="P1925" s="48" t="e">
        <f>VLOOKUP(A1905,#REF!,67,FALSE)</f>
        <v>#REF!</v>
      </c>
      <c r="Q1925" s="48" t="e">
        <f>VLOOKUP(A1905,#REF!,68,FALSE)</f>
        <v>#REF!</v>
      </c>
      <c r="R1925" s="48" t="e">
        <f>VLOOKUP(A1905,#REF!,69,FALSE)</f>
        <v>#REF!</v>
      </c>
      <c r="S1925" s="48" t="e">
        <f>VLOOKUP(A1905,#REF!,70,FALSE)</f>
        <v>#REF!</v>
      </c>
      <c r="T1925" s="48" t="e">
        <f>VLOOKUP(A1905,#REF!,71,FALSE)</f>
        <v>#REF!</v>
      </c>
      <c r="U1925" s="48" t="e">
        <f>VLOOKUP(A1905,#REF!,72,FALSE)</f>
        <v>#REF!</v>
      </c>
      <c r="V1925" s="48" t="e">
        <f>VLOOKUP(A1905,#REF!,73,FALSE)</f>
        <v>#REF!</v>
      </c>
      <c r="W1925" s="48" t="e">
        <f>VLOOKUP(A1905,#REF!,74,FALSE)</f>
        <v>#REF!</v>
      </c>
      <c r="X1925" s="48" t="e">
        <f>VLOOKUP(A1905,#REF!,75,FALSE)</f>
        <v>#REF!</v>
      </c>
      <c r="Y1925" s="48" t="e">
        <f>VLOOKUP(A1905,#REF!,76,FALSE)</f>
        <v>#REF!</v>
      </c>
      <c r="Z1925" s="48" t="e">
        <f>VLOOKUP(A1905,#REF!,77,FALSE)</f>
        <v>#REF!</v>
      </c>
      <c r="AA1925" s="48" t="e">
        <f>VLOOKUP(A1905,#REF!,78,FALSE)</f>
        <v>#REF!</v>
      </c>
      <c r="AB1925" s="48" t="e">
        <f>VLOOKUP(A1905,#REF!,79,FALSE)</f>
        <v>#REF!</v>
      </c>
      <c r="AC1925" s="48" t="e">
        <f>VLOOKUP(A1905,#REF!,80,FALSE)</f>
        <v>#REF!</v>
      </c>
      <c r="AD1925" s="48" t="e">
        <f>VLOOKUP(A1905,#REF!,81,FALSE)</f>
        <v>#REF!</v>
      </c>
      <c r="AE1925" s="48" t="e">
        <f>VLOOKUP(A1905,#REF!,82,FALSE)</f>
        <v>#REF!</v>
      </c>
      <c r="AF1925" s="48" t="e">
        <f>VLOOKUP(A1905,#REF!,83,FALSE)</f>
        <v>#REF!</v>
      </c>
      <c r="AG1925" s="33"/>
    </row>
    <row r="1926" spans="1:64" ht="18" customHeight="1">
      <c r="B1926" s="48" t="e">
        <f>VLOOKUP(A1905,#REF!,277,FALSE)</f>
        <v>#REF!</v>
      </c>
      <c r="C1926" s="48" t="e">
        <f>VLOOKUP(A1905,#REF!,279,FALSE)</f>
        <v>#REF!</v>
      </c>
      <c r="D1926" s="48" t="e">
        <f>VLOOKUP(A1905,#REF!,281,FALSE)</f>
        <v>#REF!</v>
      </c>
      <c r="E1926" s="48" t="e">
        <f>VLOOKUP(A1905,#REF!,283,FALSE)</f>
        <v>#REF!</v>
      </c>
      <c r="F1926" s="48" t="e">
        <f>VLOOKUP(A1905,#REF!,285,FALSE)</f>
        <v>#REF!</v>
      </c>
      <c r="G1926" s="48" t="e">
        <f>VLOOKUP(A1905,#REF!,287,FALSE)</f>
        <v>#REF!</v>
      </c>
      <c r="H1926" s="48" t="e">
        <f>VLOOKUP(A1905,#REF!,289,FALSE)</f>
        <v>#REF!</v>
      </c>
      <c r="I1926" s="48" t="e">
        <f>VLOOKUP(A1905,#REF!,291,FALSE)</f>
        <v>#REF!</v>
      </c>
      <c r="J1926" s="48" t="e">
        <f>VLOOKUP(A1905,#REF!,293,FALSE)</f>
        <v>#REF!</v>
      </c>
      <c r="K1926" s="48" t="e">
        <f>VLOOKUP(A1905,#REF!,295,FALSE)</f>
        <v>#REF!</v>
      </c>
      <c r="L1926" s="48" t="e">
        <f>VLOOKUP(A1905,#REF!,297,FALSE)</f>
        <v>#REF!</v>
      </c>
      <c r="M1926" s="48" t="e">
        <f>VLOOKUP(A1905,#REF!,299,FALSE)</f>
        <v>#REF!</v>
      </c>
      <c r="N1926" s="48" t="e">
        <f>VLOOKUP(A1905,#REF!,301,FALSE)</f>
        <v>#REF!</v>
      </c>
      <c r="O1926" s="48" t="e">
        <f>VLOOKUP(A1905,#REF!,303,FALSE)</f>
        <v>#REF!</v>
      </c>
      <c r="P1926" s="48" t="e">
        <f>VLOOKUP(A1905,#REF!,305,FALSE)</f>
        <v>#REF!</v>
      </c>
      <c r="Q1926" s="48" t="e">
        <f>VLOOKUP(A1905,#REF!,307,FALSE)</f>
        <v>#REF!</v>
      </c>
      <c r="R1926" s="48" t="e">
        <f>VLOOKUP(A1905,#REF!,309,FALSE)</f>
        <v>#REF!</v>
      </c>
      <c r="S1926" s="48" t="e">
        <f>VLOOKUP(A1905,#REF!,311,FALSE)</f>
        <v>#REF!</v>
      </c>
      <c r="T1926" s="48" t="e">
        <f>VLOOKUP(A1905,#REF!,313,FALSE)</f>
        <v>#REF!</v>
      </c>
      <c r="U1926" s="48" t="e">
        <f>VLOOKUP(A1905,#REF!,315,FALSE)</f>
        <v>#REF!</v>
      </c>
      <c r="V1926" s="48" t="e">
        <f>VLOOKUP(A1905,#REF!,317,FALSE)</f>
        <v>#REF!</v>
      </c>
      <c r="W1926" s="48" t="e">
        <f>VLOOKUP(A1905,#REF!,319,FALSE)</f>
        <v>#REF!</v>
      </c>
      <c r="X1926" s="48" t="e">
        <f>VLOOKUP(A1905,#REF!,321,FALSE)</f>
        <v>#REF!</v>
      </c>
      <c r="Y1926" s="48" t="e">
        <f>VLOOKUP(A1905,#REF!,323,FALSE)</f>
        <v>#REF!</v>
      </c>
      <c r="Z1926" s="48" t="e">
        <f>VLOOKUP(A1905,#REF!,325,FALSE)</f>
        <v>#REF!</v>
      </c>
      <c r="AA1926" s="48" t="e">
        <f>VLOOKUP(A1905,#REF!,327,FALSE)</f>
        <v>#REF!</v>
      </c>
      <c r="AB1926" s="48" t="e">
        <f>VLOOKUP(A1905,#REF!,329,FALSE)</f>
        <v>#REF!</v>
      </c>
      <c r="AC1926" s="48" t="e">
        <f>VLOOKUP(A1905,#REF!,331,FALSE)</f>
        <v>#REF!</v>
      </c>
      <c r="AD1926" s="48" t="e">
        <f>VLOOKUP(A1905,#REF!,333,FALSE)</f>
        <v>#REF!</v>
      </c>
      <c r="AE1926" s="48" t="e">
        <f>VLOOKUP(A1905,#REF!,335,FALSE)</f>
        <v>#REF!</v>
      </c>
      <c r="AF1926" s="48" t="e">
        <f>VLOOKUP(A1905,#REF!,337,FALSE)</f>
        <v>#REF!</v>
      </c>
      <c r="AG1926" s="33"/>
    </row>
    <row r="1927" spans="1:64" s="140" customFormat="1" ht="18" customHeight="1">
      <c r="B1927" s="980"/>
      <c r="C1927" s="980"/>
      <c r="D1927" s="980"/>
      <c r="E1927" s="980"/>
      <c r="F1927" s="980"/>
      <c r="G1927" s="980"/>
      <c r="H1927" s="980"/>
      <c r="I1927" s="980"/>
      <c r="J1927" s="980"/>
      <c r="K1927" s="980"/>
      <c r="L1927" s="980"/>
      <c r="M1927" s="980"/>
      <c r="N1927" s="980"/>
      <c r="O1927" s="980"/>
      <c r="P1927" s="980"/>
      <c r="Q1927" s="980"/>
      <c r="R1927" s="980"/>
      <c r="S1927" s="980"/>
      <c r="T1927" s="980"/>
      <c r="U1927" s="980"/>
      <c r="V1927" s="980"/>
      <c r="W1927" s="980"/>
      <c r="X1927" s="980"/>
      <c r="Y1927" s="980"/>
      <c r="Z1927" s="980"/>
      <c r="AA1927" s="980"/>
      <c r="AB1927" s="980"/>
      <c r="AC1927" s="980"/>
      <c r="AD1927" s="980"/>
      <c r="AE1927" s="980"/>
      <c r="AF1927" s="980"/>
      <c r="AH1927" s="33"/>
      <c r="AI1927" s="33"/>
      <c r="AJ1927" s="33"/>
      <c r="AK1927" s="33"/>
      <c r="AL1927" s="33"/>
      <c r="AM1927" s="33"/>
      <c r="AN1927" s="33"/>
      <c r="AO1927" s="33"/>
      <c r="AP1927" s="33"/>
      <c r="AQ1927" s="33"/>
      <c r="AR1927" s="33"/>
      <c r="AS1927" s="33"/>
      <c r="AT1927" s="33"/>
      <c r="AU1927" s="33"/>
      <c r="AV1927" s="33"/>
      <c r="AW1927" s="33"/>
      <c r="AX1927" s="33"/>
      <c r="AY1927" s="33"/>
      <c r="AZ1927" s="33"/>
      <c r="BA1927" s="33"/>
      <c r="BB1927" s="33"/>
      <c r="BC1927" s="33"/>
      <c r="BD1927" s="33"/>
      <c r="BE1927" s="33"/>
      <c r="BF1927" s="33"/>
      <c r="BG1927" s="33"/>
      <c r="BH1927" s="33"/>
      <c r="BI1927" s="33"/>
      <c r="BJ1927" s="33"/>
      <c r="BK1927" s="33"/>
      <c r="BL1927" s="33"/>
    </row>
    <row r="1928" spans="1:64" ht="18" customHeight="1">
      <c r="B1928" s="880" t="s">
        <v>826</v>
      </c>
      <c r="C1928" s="880"/>
      <c r="D1928" s="880"/>
      <c r="E1928" s="880"/>
      <c r="F1928" s="880"/>
      <c r="G1928" s="880"/>
      <c r="H1928" s="880"/>
      <c r="I1928" s="880"/>
      <c r="J1928" s="880"/>
      <c r="K1928" s="880"/>
      <c r="L1928" s="880"/>
      <c r="M1928" s="880"/>
      <c r="N1928" s="880"/>
      <c r="O1928" s="880"/>
      <c r="P1928" s="880"/>
      <c r="Q1928" s="880"/>
      <c r="R1928" s="880"/>
      <c r="S1928" s="880"/>
      <c r="T1928" s="880"/>
      <c r="U1928" s="880"/>
      <c r="V1928" s="880"/>
      <c r="W1928" s="880"/>
      <c r="X1928" s="880"/>
      <c r="Y1928" s="880"/>
      <c r="Z1928" s="880"/>
      <c r="AA1928" s="880"/>
      <c r="AB1928" s="880"/>
      <c r="AC1928" s="880"/>
      <c r="AD1928" s="880"/>
      <c r="AE1928" s="880"/>
      <c r="AF1928" s="880"/>
      <c r="AG1928" s="33"/>
    </row>
    <row r="1929" spans="1:64" ht="18" customHeight="1">
      <c r="B1929" s="15" t="s">
        <v>80</v>
      </c>
      <c r="C1929" s="16"/>
      <c r="D1929" s="16"/>
      <c r="E1929" s="16"/>
      <c r="F1929" s="16"/>
      <c r="G1929" s="216"/>
      <c r="H1929" s="201"/>
      <c r="I1929" s="201"/>
      <c r="J1929" s="201"/>
      <c r="K1929" s="202"/>
      <c r="L1929" s="201"/>
      <c r="M1929" s="201"/>
      <c r="N1929" s="201"/>
      <c r="O1929" s="270"/>
      <c r="P1929" s="270"/>
      <c r="Q1929" s="201"/>
      <c r="R1929" s="201"/>
      <c r="S1929" s="201"/>
      <c r="T1929" s="201"/>
      <c r="U1929" s="201"/>
      <c r="V1929" s="201"/>
      <c r="W1929" s="270"/>
      <c r="X1929" s="984" t="str">
        <f>X1904</f>
        <v>វិច្ឆិកា ឆ្នាំ ២០២៣</v>
      </c>
      <c r="Y1929" s="985"/>
      <c r="Z1929" s="985"/>
      <c r="AA1929" s="985"/>
      <c r="AB1929" s="985"/>
      <c r="AC1929" s="985"/>
      <c r="AD1929" s="985"/>
      <c r="AE1929" s="985"/>
      <c r="AF1929" s="986"/>
      <c r="AG1929" s="33"/>
    </row>
    <row r="1930" spans="1:64" ht="18" customHeight="1">
      <c r="A1930" s="140" t="e">
        <f>#REF!</f>
        <v>#REF!</v>
      </c>
      <c r="B1930" s="20" t="s">
        <v>176</v>
      </c>
      <c r="C1930" s="3"/>
      <c r="D1930" s="3"/>
      <c r="E1930" s="3"/>
      <c r="F1930" s="3"/>
      <c r="G1930" s="217"/>
      <c r="H1930" s="271"/>
      <c r="I1930" s="217"/>
      <c r="J1930" s="271"/>
      <c r="K1930" s="991" t="e">
        <f>VLOOKUP(A1930,'Payroll master 总表'!B:AY,3,FALSE)</f>
        <v>#REF!</v>
      </c>
      <c r="L1930" s="992"/>
      <c r="M1930" s="992"/>
      <c r="N1930" s="993"/>
      <c r="O1930" s="272" t="s">
        <v>183</v>
      </c>
      <c r="P1930" s="273"/>
      <c r="Q1930" s="203"/>
      <c r="R1930" s="203"/>
      <c r="S1930" s="203"/>
      <c r="T1930" s="994" t="e">
        <f>#REF!</f>
        <v>#REF!</v>
      </c>
      <c r="U1930" s="994"/>
      <c r="V1930" s="217"/>
      <c r="W1930" s="274"/>
      <c r="X1930" s="275" t="s">
        <v>279</v>
      </c>
      <c r="Y1930" s="203"/>
      <c r="Z1930" s="203"/>
      <c r="AA1930" s="203"/>
      <c r="AB1930" s="227"/>
      <c r="AC1930" s="75"/>
      <c r="AD1930" s="139" t="e">
        <f>VLOOKUP(A1930,'Payroll master 总表'!B:AY,39,FALSE)</f>
        <v>#REF!</v>
      </c>
      <c r="AE1930" s="23" t="s">
        <v>82</v>
      </c>
      <c r="AF1930" s="244"/>
      <c r="AG1930" s="33"/>
    </row>
    <row r="1931" spans="1:64" ht="18" customHeight="1">
      <c r="B1931" s="55" t="s">
        <v>177</v>
      </c>
      <c r="C1931" s="28"/>
      <c r="D1931" s="28"/>
      <c r="E1931" s="28"/>
      <c r="F1931" s="21"/>
      <c r="G1931" s="206"/>
      <c r="H1931" s="206"/>
      <c r="I1931" s="206"/>
      <c r="J1931" s="206"/>
      <c r="K1931" s="995" t="e">
        <f>VLOOKUP(A1930,'Payroll master 总表'!B:AY,1,FALSE)</f>
        <v>#REF!</v>
      </c>
      <c r="L1931" s="996"/>
      <c r="M1931" s="206"/>
      <c r="N1931" s="208"/>
      <c r="O1931" s="276" t="s">
        <v>184</v>
      </c>
      <c r="P1931" s="273"/>
      <c r="Q1931" s="218"/>
      <c r="R1931" s="218"/>
      <c r="S1931" s="218"/>
      <c r="U1931" s="222" t="e">
        <f>VLOOKUP(A1930,'Payroll master 总表'!B:AY,15,FALSE)</f>
        <v>#REF!</v>
      </c>
      <c r="V1931" s="222"/>
      <c r="W1931" s="208"/>
      <c r="X1931" s="278" t="s">
        <v>187</v>
      </c>
      <c r="Y1931" s="218"/>
      <c r="Z1931" s="218"/>
      <c r="AA1931" s="218"/>
      <c r="AB1931" s="209"/>
      <c r="AC1931" s="26"/>
      <c r="AD1931" s="139" t="e">
        <f>VLOOKUP(A1930,'Payroll master 总表'!B:AY,35,FALSE)</f>
        <v>#REF!</v>
      </c>
      <c r="AE1931" s="23" t="s">
        <v>82</v>
      </c>
      <c r="AF1931" s="103"/>
      <c r="AG1931" s="33"/>
    </row>
    <row r="1932" spans="1:64" ht="18" customHeight="1">
      <c r="B1932" s="24" t="s">
        <v>178</v>
      </c>
      <c r="C1932" s="22"/>
      <c r="D1932" s="25"/>
      <c r="E1932" s="21"/>
      <c r="F1932" s="21"/>
      <c r="G1932" s="206"/>
      <c r="H1932" s="206"/>
      <c r="I1932" s="206"/>
      <c r="J1932" s="206"/>
      <c r="K1932" s="995" t="e">
        <f>VLOOKUP(A1930,'Payroll master 总表'!B:AY,5,FALSE)</f>
        <v>#REF!</v>
      </c>
      <c r="L1932" s="996"/>
      <c r="M1932" s="206"/>
      <c r="N1932" s="208"/>
      <c r="O1932" s="205" t="s">
        <v>198</v>
      </c>
      <c r="P1932" s="273"/>
      <c r="Q1932" s="218"/>
      <c r="R1932" s="218"/>
      <c r="S1932" s="218"/>
      <c r="T1932" s="206"/>
      <c r="U1932" s="997" t="e">
        <f>VLOOKUP(A1930,'Payroll master 总表'!B:AY,8,FALSE)</f>
        <v>#REF!</v>
      </c>
      <c r="V1932" s="997"/>
      <c r="W1932" s="998"/>
      <c r="X1932" s="278" t="s">
        <v>185</v>
      </c>
      <c r="Y1932" s="218"/>
      <c r="Z1932" s="218"/>
      <c r="AA1932" s="218"/>
      <c r="AB1932" s="209"/>
      <c r="AC1932" s="26"/>
      <c r="AD1932" s="139" t="e">
        <f>VLOOKUP(A1930,'Payroll master 总表'!B:AY,34,FALSE)</f>
        <v>#REF!</v>
      </c>
      <c r="AE1932" s="23" t="s">
        <v>82</v>
      </c>
      <c r="AF1932" s="103"/>
      <c r="AG1932" s="33"/>
    </row>
    <row r="1933" spans="1:64" ht="18" customHeight="1">
      <c r="B1933" s="58"/>
      <c r="C1933" s="28"/>
      <c r="D1933" s="28"/>
      <c r="E1933" s="28"/>
      <c r="F1933" s="28"/>
      <c r="G1933" s="206"/>
      <c r="H1933" s="206"/>
      <c r="I1933" s="206"/>
      <c r="J1933" s="206"/>
      <c r="K1933" s="280"/>
      <c r="L1933" s="281" t="s">
        <v>76</v>
      </c>
      <c r="M1933" s="206"/>
      <c r="N1933" s="208"/>
      <c r="O1933" s="278" t="s">
        <v>199</v>
      </c>
      <c r="P1933" s="273"/>
      <c r="Q1933" s="218"/>
      <c r="R1933" s="218"/>
      <c r="S1933" s="218"/>
      <c r="T1933" s="218"/>
      <c r="U1933" s="218"/>
      <c r="V1933" s="218"/>
      <c r="W1933" s="230"/>
      <c r="X1933" s="278" t="s">
        <v>753</v>
      </c>
      <c r="Y1933" s="218"/>
      <c r="Z1933" s="218"/>
      <c r="AA1933" s="218"/>
      <c r="AB1933" s="209"/>
      <c r="AC1933" s="26"/>
      <c r="AD1933" s="139" t="e">
        <f>VLOOKUP(A1930,'Payroll master 总表'!B:AY,33,FALSE)</f>
        <v>#REF!</v>
      </c>
      <c r="AE1933" s="23" t="s">
        <v>82</v>
      </c>
      <c r="AF1933" s="103"/>
      <c r="AG1933" s="33"/>
    </row>
    <row r="1934" spans="1:64" ht="18" customHeight="1">
      <c r="B1934" s="54" t="s">
        <v>196</v>
      </c>
      <c r="C1934" s="28"/>
      <c r="D1934" s="28"/>
      <c r="E1934" s="28"/>
      <c r="F1934" s="28"/>
      <c r="G1934" s="206"/>
      <c r="H1934" s="206"/>
      <c r="I1934" s="206"/>
      <c r="J1934" s="206"/>
      <c r="K1934" s="280"/>
      <c r="L1934" s="282" t="e">
        <f>VLOOKUP(A1930,'Payroll master 总表'!B:AY,18,FALSE)</f>
        <v>#REF!</v>
      </c>
      <c r="M1934" s="206"/>
      <c r="N1934" s="208"/>
      <c r="O1934" s="283"/>
      <c r="P1934" s="273"/>
      <c r="Q1934" s="223"/>
      <c r="R1934" s="987" t="e">
        <f>U1931/26*L1934</f>
        <v>#REF!</v>
      </c>
      <c r="S1934" s="987"/>
      <c r="T1934" s="284" t="s">
        <v>82</v>
      </c>
      <c r="U1934" s="223"/>
      <c r="V1934" s="223"/>
      <c r="W1934" s="285"/>
      <c r="X1934" s="278" t="s">
        <v>186</v>
      </c>
      <c r="Y1934" s="218"/>
      <c r="Z1934" s="218"/>
      <c r="AA1934" s="218"/>
      <c r="AB1934" s="209"/>
      <c r="AC1934" s="26"/>
      <c r="AD1934" s="139" t="e">
        <f>VLOOKUP(A1930,'Payroll master 总表'!B:AY,37,FALSE)+'Payroll master 总表'!AM84</f>
        <v>#REF!</v>
      </c>
      <c r="AE1934" s="23" t="s">
        <v>82</v>
      </c>
      <c r="AF1934" s="103"/>
      <c r="AG1934" s="33"/>
    </row>
    <row r="1935" spans="1:64" ht="18" customHeight="1">
      <c r="B1935" s="27" t="s">
        <v>528</v>
      </c>
      <c r="C1935" s="28"/>
      <c r="D1935" s="28"/>
      <c r="E1935" s="28"/>
      <c r="F1935" s="28"/>
      <c r="G1935" s="206"/>
      <c r="H1935" s="206"/>
      <c r="I1935" s="206"/>
      <c r="J1935" s="206"/>
      <c r="K1935" s="280"/>
      <c r="L1935" s="282" t="e">
        <f>VLOOKUP(A1930,'Payroll master 总表'!B:AY,21,FALSE)</f>
        <v>#REF!</v>
      </c>
      <c r="M1935" s="206"/>
      <c r="N1935" s="208"/>
      <c r="O1935" s="283"/>
      <c r="P1935" s="273"/>
      <c r="Q1935" s="223"/>
      <c r="R1935" s="987" t="e">
        <f>VLOOKUP(A1930,'Payroll master 总表'!B:AY,29,FALSE)</f>
        <v>#REF!</v>
      </c>
      <c r="S1935" s="987"/>
      <c r="T1935" s="284" t="s">
        <v>82</v>
      </c>
      <c r="U1935" s="223"/>
      <c r="V1935" s="223"/>
      <c r="W1935" s="285"/>
      <c r="X1935" s="278" t="s">
        <v>455</v>
      </c>
      <c r="Y1935" s="218"/>
      <c r="Z1935" s="218"/>
      <c r="AA1935" s="218"/>
      <c r="AB1935" s="209"/>
      <c r="AC1935" s="26"/>
      <c r="AD1935" s="139" t="e">
        <f>VLOOKUP(A1930,'Payroll master 总表'!B:AY,32,FALSE)</f>
        <v>#REF!</v>
      </c>
      <c r="AE1935" s="23" t="s">
        <v>82</v>
      </c>
      <c r="AF1935" s="103"/>
      <c r="AG1935" s="33"/>
    </row>
    <row r="1936" spans="1:64" ht="18" customHeight="1">
      <c r="B1936" s="58" t="s">
        <v>534</v>
      </c>
      <c r="C1936" s="28"/>
      <c r="D1936" s="28"/>
      <c r="E1936" s="28"/>
      <c r="F1936" s="28"/>
      <c r="G1936" s="206"/>
      <c r="H1936" s="206"/>
      <c r="I1936" s="206"/>
      <c r="J1936" s="206"/>
      <c r="K1936" s="280"/>
      <c r="L1936" s="282" t="e">
        <f>VLOOKUP(A1930,'Payroll master 总表'!B:AY,20,FALSE)</f>
        <v>#REF!</v>
      </c>
      <c r="M1936" s="206"/>
      <c r="N1936" s="208"/>
      <c r="O1936" s="283"/>
      <c r="P1936" s="273"/>
      <c r="Q1936" s="223"/>
      <c r="R1936" s="987" t="e">
        <f>VLOOKUP(A1930,'Payroll master 总表'!B:AY,27,FALSE)</f>
        <v>#REF!</v>
      </c>
      <c r="S1936" s="987"/>
      <c r="T1936" s="284" t="s">
        <v>82</v>
      </c>
      <c r="U1936" s="223"/>
      <c r="V1936" s="223"/>
      <c r="W1936" s="285"/>
      <c r="X1936" s="278" t="s">
        <v>189</v>
      </c>
      <c r="Y1936" s="218"/>
      <c r="Z1936" s="218"/>
      <c r="AA1936" s="218"/>
      <c r="AB1936" s="209"/>
      <c r="AC1936" s="26"/>
      <c r="AD1936" s="139" t="e">
        <f>VLOOKUP(A1930,'Payroll master 总表'!B:AY,31,FALSE)</f>
        <v>#REF!</v>
      </c>
      <c r="AE1936" s="23" t="s">
        <v>82</v>
      </c>
      <c r="AF1936" s="103"/>
      <c r="AG1936" s="33"/>
    </row>
    <row r="1937" spans="2:64" ht="18" customHeight="1">
      <c r="B1937" s="58" t="s">
        <v>195</v>
      </c>
      <c r="C1937" s="28"/>
      <c r="D1937" s="28"/>
      <c r="E1937" s="28"/>
      <c r="F1937" s="28"/>
      <c r="G1937" s="206"/>
      <c r="H1937" s="206"/>
      <c r="I1937" s="206"/>
      <c r="J1937" s="206"/>
      <c r="K1937" s="280"/>
      <c r="L1937" s="282" t="e">
        <f>VLOOKUP(A1930,'Payroll master 总表'!B:AY,17,FALSE)</f>
        <v>#REF!</v>
      </c>
      <c r="M1937" s="206"/>
      <c r="N1937" s="208"/>
      <c r="O1937" s="283"/>
      <c r="P1937" s="273"/>
      <c r="Q1937" s="223"/>
      <c r="R1937" s="987" t="e">
        <f>U1931/26*L1937</f>
        <v>#REF!</v>
      </c>
      <c r="S1937" s="987"/>
      <c r="T1937" s="284" t="s">
        <v>82</v>
      </c>
      <c r="U1937" s="223"/>
      <c r="V1937" s="223"/>
      <c r="W1937" s="285"/>
      <c r="X1937" s="278" t="s">
        <v>188</v>
      </c>
      <c r="Y1937" s="218"/>
      <c r="Z1937" s="218"/>
      <c r="AA1937" s="218"/>
      <c r="AB1937" s="209"/>
      <c r="AC1937" s="26"/>
      <c r="AD1937" s="139" t="e">
        <f>VLOOKUP(A1930,'Payroll master 总表'!B:AY,36,FALSE)</f>
        <v>#REF!</v>
      </c>
      <c r="AE1937" s="23" t="s">
        <v>82</v>
      </c>
      <c r="AF1937" s="103"/>
      <c r="AG1937" s="33"/>
    </row>
    <row r="1938" spans="2:64" ht="18" customHeight="1">
      <c r="B1938" s="27" t="s">
        <v>179</v>
      </c>
      <c r="C1938" s="28"/>
      <c r="D1938" s="28"/>
      <c r="E1938" s="28"/>
      <c r="F1938" s="28"/>
      <c r="G1938" s="218"/>
      <c r="H1938" s="218"/>
      <c r="I1938" s="218"/>
      <c r="J1938" s="206"/>
      <c r="K1938" s="280"/>
      <c r="L1938" s="286"/>
      <c r="M1938" s="206"/>
      <c r="N1938" s="208"/>
      <c r="O1938" s="283"/>
      <c r="P1938" s="273"/>
      <c r="Q1938" s="223"/>
      <c r="R1938" s="987" t="e">
        <f>SUM(R1934:S1937)</f>
        <v>#REF!</v>
      </c>
      <c r="S1938" s="987"/>
      <c r="T1938" s="284" t="s">
        <v>82</v>
      </c>
      <c r="U1938" s="223"/>
      <c r="V1938" s="223"/>
      <c r="W1938" s="285"/>
      <c r="X1938" s="278" t="s">
        <v>190</v>
      </c>
      <c r="Y1938" s="218"/>
      <c r="Z1938" s="218"/>
      <c r="AA1938" s="218"/>
      <c r="AB1938" s="209"/>
      <c r="AC1938" s="988" t="e">
        <f>R1938+R1940+R1941+R1942+AD1930+AD1931+AD1932+AD1933+AD1934+AD1935+AD1936+AD1937</f>
        <v>#REF!</v>
      </c>
      <c r="AD1938" s="989"/>
      <c r="AF1938" s="103"/>
      <c r="AG1938" s="33"/>
    </row>
    <row r="1939" spans="2:64" ht="18" customHeight="1">
      <c r="B1939" s="58" t="s">
        <v>197</v>
      </c>
      <c r="C1939" s="28"/>
      <c r="D1939" s="28"/>
      <c r="E1939" s="28"/>
      <c r="F1939" s="28"/>
      <c r="G1939" s="206"/>
      <c r="H1939" s="206"/>
      <c r="I1939" s="206"/>
      <c r="J1939" s="206"/>
      <c r="K1939" s="280"/>
      <c r="L1939" s="287" t="s">
        <v>77</v>
      </c>
      <c r="M1939" s="288"/>
      <c r="N1939" s="211"/>
      <c r="O1939" s="278" t="s">
        <v>199</v>
      </c>
      <c r="P1939" s="210"/>
      <c r="Q1939" s="210"/>
      <c r="R1939" s="210"/>
      <c r="S1939" s="210"/>
      <c r="T1939" s="210"/>
      <c r="U1939" s="210"/>
      <c r="V1939" s="210"/>
      <c r="W1939" s="289"/>
      <c r="X1939" s="278" t="s">
        <v>433</v>
      </c>
      <c r="Y1939" s="218"/>
      <c r="Z1939" s="230"/>
      <c r="AA1939" s="290"/>
      <c r="AB1939" s="228"/>
      <c r="AC1939" s="135" t="e">
        <f>VLOOKUP(A1930,'Payroll master 总表'!B:AY,45,FALSE)</f>
        <v>#REF!</v>
      </c>
      <c r="AE1939" s="61"/>
      <c r="AF1939" s="245"/>
      <c r="AG1939" s="33"/>
    </row>
    <row r="1940" spans="2:64" ht="18" customHeight="1">
      <c r="B1940" s="58" t="s">
        <v>180</v>
      </c>
      <c r="C1940" s="28"/>
      <c r="D1940" s="28"/>
      <c r="E1940" s="28"/>
      <c r="F1940" s="28"/>
      <c r="G1940" s="206"/>
      <c r="H1940" s="206"/>
      <c r="I1940" s="206"/>
      <c r="J1940" s="206"/>
      <c r="K1940" s="280"/>
      <c r="L1940" s="282" t="e">
        <f>VLOOKUP(A1930,'Payroll master 总表'!B:AY,19,FALSE)</f>
        <v>#REF!</v>
      </c>
      <c r="M1940" s="206"/>
      <c r="N1940" s="208"/>
      <c r="O1940" s="283"/>
      <c r="P1940" s="273"/>
      <c r="Q1940" s="224"/>
      <c r="R1940" s="990" t="e">
        <f>VLOOKUP(A1930,'Payroll master 总表'!B:AY,26,FALSE)</f>
        <v>#REF!</v>
      </c>
      <c r="S1940" s="990"/>
      <c r="T1940" s="224" t="s">
        <v>82</v>
      </c>
      <c r="U1940" s="224"/>
      <c r="V1940" s="224"/>
      <c r="W1940" s="228"/>
      <c r="X1940" s="278" t="s">
        <v>861</v>
      </c>
      <c r="Y1940" s="218"/>
      <c r="Z1940" s="230"/>
      <c r="AB1940" s="224"/>
      <c r="AD1940" s="57"/>
      <c r="AE1940" s="999" t="e">
        <f>VLOOKUP(A1930,'Payroll master 总表'!B:AY,42,FALSE)</f>
        <v>#REF!</v>
      </c>
      <c r="AF1940" s="1000"/>
      <c r="AG1940" s="33"/>
    </row>
    <row r="1941" spans="2:64" ht="18" customHeight="1">
      <c r="B1941" s="58" t="s">
        <v>181</v>
      </c>
      <c r="C1941" s="28"/>
      <c r="D1941" s="28"/>
      <c r="E1941" s="28"/>
      <c r="F1941" s="28"/>
      <c r="G1941" s="206"/>
      <c r="H1941" s="206"/>
      <c r="I1941" s="206"/>
      <c r="J1941" s="206"/>
      <c r="K1941" s="280"/>
      <c r="L1941" s="282" t="e">
        <f>VLOOKUP(A1930,'Payroll master 总表'!B:AY,22,FALSE)</f>
        <v>#REF!</v>
      </c>
      <c r="M1941" s="206"/>
      <c r="N1941" s="208"/>
      <c r="O1941" s="283"/>
      <c r="P1941" s="273"/>
      <c r="Q1941" s="224"/>
      <c r="R1941" s="990" t="e">
        <f>VLOOKUP(A1930,'Payroll master 总表'!B:AY,28,FALSE)</f>
        <v>#REF!</v>
      </c>
      <c r="S1941" s="990"/>
      <c r="T1941" s="224" t="s">
        <v>82</v>
      </c>
      <c r="U1941" s="224"/>
      <c r="V1941" s="224"/>
      <c r="W1941" s="228"/>
      <c r="X1941" s="291" t="s">
        <v>244</v>
      </c>
      <c r="Y1941" s="218"/>
      <c r="Z1941" s="218"/>
      <c r="AA1941" s="230"/>
      <c r="AB1941" s="229"/>
      <c r="AC1941" s="76"/>
      <c r="AD1941" s="57" t="e">
        <f>VLOOKUP(A1930,'Payroll master 总表'!B:AY,44,FALSE)</f>
        <v>#REF!</v>
      </c>
      <c r="AE1941" s="541"/>
      <c r="AF1941" s="542"/>
      <c r="AG1941" s="33"/>
    </row>
    <row r="1942" spans="2:64" ht="18" customHeight="1">
      <c r="B1942" s="59" t="s">
        <v>182</v>
      </c>
      <c r="C1942" s="56"/>
      <c r="D1942" s="56"/>
      <c r="E1942" s="56"/>
      <c r="F1942" s="56"/>
      <c r="G1942" s="219"/>
      <c r="H1942" s="219"/>
      <c r="I1942" s="219"/>
      <c r="J1942" s="219"/>
      <c r="K1942" s="292"/>
      <c r="L1942" s="293" t="e">
        <f>VLOOKUP(A1930,'Payroll master 总表'!B:AY,23,FALSE)</f>
        <v>#REF!</v>
      </c>
      <c r="M1942" s="219"/>
      <c r="N1942" s="212"/>
      <c r="O1942" s="294"/>
      <c r="P1942" s="295"/>
      <c r="Q1942" s="225"/>
      <c r="R1942" s="981" t="e">
        <f>VLOOKUP(A1930,'Payroll master 总表'!B:AY,30,FALSE)</f>
        <v>#REF!</v>
      </c>
      <c r="S1942" s="981"/>
      <c r="T1942" s="225" t="s">
        <v>82</v>
      </c>
      <c r="U1942" s="225"/>
      <c r="V1942" s="225"/>
      <c r="W1942" s="225"/>
      <c r="X1942" s="278" t="s">
        <v>194</v>
      </c>
      <c r="Y1942" s="218"/>
      <c r="Z1942" s="218"/>
      <c r="AA1942" s="218"/>
      <c r="AB1942" s="230"/>
      <c r="AC1942" s="26"/>
      <c r="AD1942" s="57" t="e">
        <f>AE1940+AD1941</f>
        <v>#REF!</v>
      </c>
      <c r="AE1942" s="49"/>
      <c r="AF1942" s="73"/>
      <c r="AG1942" s="33"/>
    </row>
    <row r="1943" spans="2:64" ht="18" customHeight="1">
      <c r="B1943" s="29"/>
      <c r="C1943" s="30"/>
      <c r="D1943" s="31"/>
      <c r="E1943" s="30"/>
      <c r="F1943" s="32"/>
      <c r="G1943" s="220"/>
      <c r="H1943" s="220"/>
      <c r="I1943" s="220"/>
      <c r="J1943" s="220"/>
      <c r="S1943" s="220"/>
      <c r="T1943" s="220"/>
      <c r="U1943" s="220"/>
      <c r="X1943" s="297" t="s">
        <v>191</v>
      </c>
      <c r="Y1943" s="218"/>
      <c r="Z1943" s="218"/>
      <c r="AA1943" s="218"/>
      <c r="AB1943" s="230"/>
      <c r="AC1943" s="982" t="e">
        <f>ROUND((AC1938-AD1942-AC1939),2)</f>
        <v>#REF!</v>
      </c>
      <c r="AD1943" s="983"/>
      <c r="AE1943" s="49"/>
      <c r="AF1943" s="73"/>
      <c r="AG1943" s="33"/>
    </row>
    <row r="1944" spans="2:64" ht="18" customHeight="1">
      <c r="B1944" s="35" t="s">
        <v>78</v>
      </c>
      <c r="C1944" s="36"/>
      <c r="D1944" s="36"/>
      <c r="E1944" s="36"/>
      <c r="F1944" s="36"/>
      <c r="G1944" s="221"/>
      <c r="H1944" s="221"/>
      <c r="I1944" s="220"/>
      <c r="J1944" s="220"/>
      <c r="S1944" s="220"/>
      <c r="T1944" s="220"/>
      <c r="U1944" s="220"/>
      <c r="X1944" s="298" t="s">
        <v>432</v>
      </c>
      <c r="Y1944" s="299"/>
      <c r="Z1944" s="280"/>
      <c r="AA1944" s="206"/>
      <c r="AB1944" s="231"/>
      <c r="AC1944" s="63" t="e">
        <f>INT(AC1943)</f>
        <v>#REF!</v>
      </c>
      <c r="AE1944" s="62"/>
      <c r="AF1944" s="80"/>
      <c r="AG1944" s="33"/>
    </row>
    <row r="1945" spans="2:64" ht="18" customHeight="1">
      <c r="B1945" s="37"/>
      <c r="C1945" s="38"/>
      <c r="D1945" s="39"/>
      <c r="E1945" s="38"/>
      <c r="F1945" s="38"/>
      <c r="G1945" s="202"/>
      <c r="H1945" s="202"/>
      <c r="I1945" s="220"/>
      <c r="J1945" s="220"/>
      <c r="S1945" s="220"/>
      <c r="T1945" s="220"/>
      <c r="U1945" s="220"/>
      <c r="X1945" s="300" t="s">
        <v>192</v>
      </c>
      <c r="Y1945" s="301"/>
      <c r="Z1945" s="302"/>
      <c r="AA1945" s="219"/>
      <c r="AB1945" s="232"/>
      <c r="AC1945" s="77" t="e">
        <f>ROUND((MOD(AC1943,1)*4000),-2)</f>
        <v>#REF!</v>
      </c>
      <c r="AD1945" s="45"/>
      <c r="AE1945" s="45"/>
      <c r="AF1945" s="81"/>
      <c r="AG1945" s="33"/>
    </row>
    <row r="1946" spans="2:64" ht="18" customHeight="1">
      <c r="B1946" s="29"/>
      <c r="C1946" s="30"/>
      <c r="D1946" s="31"/>
      <c r="E1946" s="30"/>
      <c r="F1946" s="30"/>
      <c r="G1946" s="220"/>
      <c r="H1946" s="220"/>
      <c r="I1946" s="220"/>
      <c r="J1946" s="220"/>
      <c r="S1946" s="220"/>
      <c r="T1946" s="220"/>
      <c r="U1946" s="220"/>
      <c r="Y1946" s="221"/>
      <c r="Z1946" s="303"/>
      <c r="AB1946" s="233"/>
      <c r="AD1946" s="82"/>
      <c r="AE1946" s="82"/>
      <c r="AF1946" s="84"/>
      <c r="AG1946" s="33"/>
    </row>
    <row r="1947" spans="2:64" ht="18" customHeight="1">
      <c r="B1947" s="40" t="s">
        <v>79</v>
      </c>
      <c r="C1947" s="41"/>
      <c r="D1947" s="41"/>
      <c r="E1947" s="41"/>
      <c r="AF1947" s="101"/>
      <c r="AG1947" s="33"/>
    </row>
    <row r="1948" spans="2:64" s="10" customFormat="1" ht="18" customHeight="1">
      <c r="B1948" s="237">
        <v>1</v>
      </c>
      <c r="C1948" s="236">
        <v>2</v>
      </c>
      <c r="D1948" s="236">
        <v>3</v>
      </c>
      <c r="E1948" s="236">
        <v>4</v>
      </c>
      <c r="F1948" s="670">
        <v>5</v>
      </c>
      <c r="G1948" s="669">
        <v>6</v>
      </c>
      <c r="H1948" s="237">
        <v>7</v>
      </c>
      <c r="I1948" s="237">
        <v>8</v>
      </c>
      <c r="J1948" s="670">
        <v>9</v>
      </c>
      <c r="K1948" s="236">
        <v>10</v>
      </c>
      <c r="L1948" s="236">
        <v>11</v>
      </c>
      <c r="M1948" s="670">
        <v>12</v>
      </c>
      <c r="N1948" s="669">
        <v>13</v>
      </c>
      <c r="O1948" s="236">
        <v>14</v>
      </c>
      <c r="P1948" s="237">
        <v>15</v>
      </c>
      <c r="Q1948" s="236">
        <v>16</v>
      </c>
      <c r="R1948" s="236">
        <v>17</v>
      </c>
      <c r="S1948" s="236">
        <v>18</v>
      </c>
      <c r="T1948" s="670">
        <v>19</v>
      </c>
      <c r="U1948" s="669">
        <v>20</v>
      </c>
      <c r="V1948" s="236">
        <v>21</v>
      </c>
      <c r="W1948" s="237">
        <v>22</v>
      </c>
      <c r="X1948" s="236">
        <v>23</v>
      </c>
      <c r="Y1948" s="237">
        <v>24</v>
      </c>
      <c r="Z1948" s="236">
        <v>25</v>
      </c>
      <c r="AA1948" s="670">
        <v>26</v>
      </c>
      <c r="AB1948" s="697">
        <v>27</v>
      </c>
      <c r="AC1948" s="670">
        <v>28</v>
      </c>
      <c r="AD1948" s="237">
        <v>29</v>
      </c>
      <c r="AE1948" s="236">
        <v>30</v>
      </c>
      <c r="AF1948" s="236">
        <v>31</v>
      </c>
      <c r="AG1948" s="11"/>
      <c r="AH1948" s="11"/>
      <c r="AI1948" s="11"/>
      <c r="AJ1948" s="11"/>
      <c r="AK1948" s="11"/>
      <c r="AL1948" s="11"/>
      <c r="AM1948" s="11"/>
      <c r="AN1948" s="11"/>
      <c r="AO1948" s="11"/>
      <c r="AP1948" s="11"/>
      <c r="AQ1948" s="11"/>
      <c r="AR1948" s="11"/>
      <c r="AS1948" s="11"/>
      <c r="AT1948" s="11"/>
      <c r="AU1948" s="11"/>
      <c r="AV1948" s="11"/>
      <c r="AW1948" s="11"/>
      <c r="AX1948" s="11"/>
      <c r="AY1948" s="11"/>
      <c r="AZ1948" s="11"/>
      <c r="BA1948" s="11"/>
      <c r="BB1948" s="11"/>
      <c r="BC1948" s="11"/>
      <c r="BD1948" s="11"/>
      <c r="BE1948" s="11"/>
      <c r="BF1948" s="11"/>
      <c r="BG1948" s="11"/>
      <c r="BH1948" s="11"/>
      <c r="BI1948" s="11"/>
      <c r="BJ1948" s="11"/>
      <c r="BK1948" s="11"/>
      <c r="BL1948" s="11"/>
    </row>
    <row r="1949" spans="2:64" ht="18" customHeight="1">
      <c r="B1949" s="48" t="e">
        <f>VLOOKUP(A1930,#REF!,276,FALSE)</f>
        <v>#REF!</v>
      </c>
      <c r="C1949" s="48" t="e">
        <f>VLOOKUP(A1930,#REF!,278,FALSE)</f>
        <v>#REF!</v>
      </c>
      <c r="D1949" s="48" t="e">
        <f>VLOOKUP(A1930,#REF!,280,FALSE)</f>
        <v>#REF!</v>
      </c>
      <c r="E1949" s="48" t="e">
        <f>VLOOKUP(A1930,#REF!,282,FALSE)</f>
        <v>#REF!</v>
      </c>
      <c r="F1949" s="48" t="e">
        <f>VLOOKUP(A1930,#REF!,284,FALSE)</f>
        <v>#REF!</v>
      </c>
      <c r="G1949" s="48" t="e">
        <f>VLOOKUP(A1930,#REF!,286,FALSE)</f>
        <v>#REF!</v>
      </c>
      <c r="H1949" s="48" t="e">
        <f>VLOOKUP(A1930,#REF!,288,FALSE)</f>
        <v>#REF!</v>
      </c>
      <c r="I1949" s="48" t="e">
        <f>VLOOKUP(A1930,#REF!,290,FALSE)</f>
        <v>#REF!</v>
      </c>
      <c r="J1949" s="48" t="e">
        <f>VLOOKUP(A1930,#REF!,292,FALSE)</f>
        <v>#REF!</v>
      </c>
      <c r="K1949" s="48" t="e">
        <f>VLOOKUP(A1930,#REF!,294,FALSE)</f>
        <v>#REF!</v>
      </c>
      <c r="L1949" s="48" t="e">
        <f>VLOOKUP(A1930,#REF!,296,FALSE)</f>
        <v>#REF!</v>
      </c>
      <c r="M1949" s="48" t="e">
        <f>VLOOKUP(A1930,#REF!,298,FALSE)</f>
        <v>#REF!</v>
      </c>
      <c r="N1949" s="48" t="e">
        <f>VLOOKUP(A1930,#REF!,300,FALSE)</f>
        <v>#REF!</v>
      </c>
      <c r="O1949" s="48" t="e">
        <f>VLOOKUP(A1930,#REF!,302,FALSE)</f>
        <v>#REF!</v>
      </c>
      <c r="P1949" s="48" t="e">
        <f>VLOOKUP(A1930,#REF!,304,FALSE)</f>
        <v>#REF!</v>
      </c>
      <c r="Q1949" s="48" t="e">
        <f>VLOOKUP(A1930,#REF!,306,FALSE)</f>
        <v>#REF!</v>
      </c>
      <c r="R1949" s="48" t="e">
        <f>VLOOKUP(A1930,#REF!,308,FALSE)</f>
        <v>#REF!</v>
      </c>
      <c r="S1949" s="48" t="e">
        <f>VLOOKUP(A1930,#REF!,310,FALSE)</f>
        <v>#REF!</v>
      </c>
      <c r="T1949" s="48" t="e">
        <f>VLOOKUP(A1930,#REF!,312,FALSE)</f>
        <v>#REF!</v>
      </c>
      <c r="U1949" s="48" t="e">
        <f>VLOOKUP(A1930,#REF!,314,FALSE)</f>
        <v>#REF!</v>
      </c>
      <c r="V1949" s="48" t="e">
        <f>VLOOKUP(A1930,#REF!,316,FALSE)</f>
        <v>#REF!</v>
      </c>
      <c r="W1949" s="48" t="e">
        <f>VLOOKUP(A1930,#REF!,318,FALSE)</f>
        <v>#REF!</v>
      </c>
      <c r="X1949" s="48" t="e">
        <f>VLOOKUP(A1930,#REF!,320,FALSE)</f>
        <v>#REF!</v>
      </c>
      <c r="Y1949" s="48" t="e">
        <f>VLOOKUP(A1930,#REF!,322,FALSE)</f>
        <v>#REF!</v>
      </c>
      <c r="Z1949" s="48" t="e">
        <f>VLOOKUP(A1930,#REF!,324,FALSE)</f>
        <v>#REF!</v>
      </c>
      <c r="AA1949" s="48" t="e">
        <f>VLOOKUP(A1930,#REF!,326,FALSE)</f>
        <v>#REF!</v>
      </c>
      <c r="AB1949" s="48" t="e">
        <f>VLOOKUP(A1930,#REF!,328,FALSE)</f>
        <v>#REF!</v>
      </c>
      <c r="AC1949" s="48" t="e">
        <f>VLOOKUP(A1930,#REF!,330,FALSE)</f>
        <v>#REF!</v>
      </c>
      <c r="AD1949" s="48" t="e">
        <f>VLOOKUP(A1930,#REF!,332,FALSE)</f>
        <v>#REF!</v>
      </c>
      <c r="AE1949" s="48" t="e">
        <f>VLOOKUP(A1930,#REF!,334,FALSE)</f>
        <v>#REF!</v>
      </c>
      <c r="AF1949" s="48" t="e">
        <f>VLOOKUP(A1930,#REF!,336,FALSE)</f>
        <v>#REF!</v>
      </c>
      <c r="AG1949" s="33"/>
    </row>
    <row r="1950" spans="2:64" ht="18" customHeight="1">
      <c r="B1950" s="48" t="e">
        <f>VLOOKUP(A1930,#REF!,53,FALSE)</f>
        <v>#REF!</v>
      </c>
      <c r="C1950" s="48" t="e">
        <f>VLOOKUP(A1930,#REF!,54,FALSE)</f>
        <v>#REF!</v>
      </c>
      <c r="D1950" s="48" t="e">
        <f>VLOOKUP(A1930,#REF!,55,FALSE)</f>
        <v>#REF!</v>
      </c>
      <c r="E1950" s="48" t="e">
        <f>VLOOKUP(A1930,#REF!,56,FALSE)</f>
        <v>#REF!</v>
      </c>
      <c r="F1950" s="48" t="e">
        <f>VLOOKUP(A1930,#REF!,57,FALSE)</f>
        <v>#REF!</v>
      </c>
      <c r="G1950" s="48" t="e">
        <f>VLOOKUP(A1930,#REF!,58,FALSE)</f>
        <v>#REF!</v>
      </c>
      <c r="H1950" s="48" t="e">
        <f>VLOOKUP(A1930,#REF!,59,FALSE)</f>
        <v>#REF!</v>
      </c>
      <c r="I1950" s="48" t="e">
        <f>VLOOKUP(A1930,#REF!,60,FALSE)</f>
        <v>#REF!</v>
      </c>
      <c r="J1950" s="48" t="e">
        <f>VLOOKUP(A1930,#REF!,61,FALSE)</f>
        <v>#REF!</v>
      </c>
      <c r="K1950" s="48" t="e">
        <f>VLOOKUP(A1930,#REF!,62,FALSE)</f>
        <v>#REF!</v>
      </c>
      <c r="L1950" s="48" t="e">
        <f>VLOOKUP(A1930,#REF!,63,FALSE)</f>
        <v>#REF!</v>
      </c>
      <c r="M1950" s="48" t="e">
        <f>VLOOKUP(A1930,#REF!,64,FALSE)</f>
        <v>#REF!</v>
      </c>
      <c r="N1950" s="48" t="e">
        <f>VLOOKUP(A1930,#REF!,65,FALSE)</f>
        <v>#REF!</v>
      </c>
      <c r="O1950" s="48" t="e">
        <f>VLOOKUP(A1930,#REF!,66,FALSE)</f>
        <v>#REF!</v>
      </c>
      <c r="P1950" s="48" t="e">
        <f>VLOOKUP(A1930,#REF!,67,FALSE)</f>
        <v>#REF!</v>
      </c>
      <c r="Q1950" s="48" t="e">
        <f>VLOOKUP(A1930,#REF!,68,FALSE)</f>
        <v>#REF!</v>
      </c>
      <c r="R1950" s="48" t="e">
        <f>VLOOKUP(A1930,#REF!,69,FALSE)</f>
        <v>#REF!</v>
      </c>
      <c r="S1950" s="48" t="e">
        <f>VLOOKUP(A1930,#REF!,70,FALSE)</f>
        <v>#REF!</v>
      </c>
      <c r="T1950" s="48" t="e">
        <f>VLOOKUP(A1930,#REF!,71,FALSE)</f>
        <v>#REF!</v>
      </c>
      <c r="U1950" s="48" t="e">
        <f>VLOOKUP(A1930,#REF!,72,FALSE)</f>
        <v>#REF!</v>
      </c>
      <c r="V1950" s="48" t="e">
        <f>VLOOKUP(A1930,#REF!,73,FALSE)</f>
        <v>#REF!</v>
      </c>
      <c r="W1950" s="48" t="e">
        <f>VLOOKUP(A1930,#REF!,74,FALSE)</f>
        <v>#REF!</v>
      </c>
      <c r="X1950" s="48" t="e">
        <f>VLOOKUP(A1930,#REF!,75,FALSE)</f>
        <v>#REF!</v>
      </c>
      <c r="Y1950" s="48" t="e">
        <f>VLOOKUP(A1930,#REF!,76,FALSE)</f>
        <v>#REF!</v>
      </c>
      <c r="Z1950" s="48" t="e">
        <f>VLOOKUP(A1930,#REF!,77,FALSE)</f>
        <v>#REF!</v>
      </c>
      <c r="AA1950" s="48" t="e">
        <f>VLOOKUP(A1930,#REF!,78,FALSE)</f>
        <v>#REF!</v>
      </c>
      <c r="AB1950" s="48" t="e">
        <f>VLOOKUP(A1930,#REF!,79,FALSE)</f>
        <v>#REF!</v>
      </c>
      <c r="AC1950" s="48" t="e">
        <f>VLOOKUP(A1930,#REF!,80,FALSE)</f>
        <v>#REF!</v>
      </c>
      <c r="AD1950" s="48" t="e">
        <f>VLOOKUP(A1930,#REF!,81,FALSE)</f>
        <v>#REF!</v>
      </c>
      <c r="AE1950" s="48" t="e">
        <f>VLOOKUP(A1930,#REF!,82,FALSE)</f>
        <v>#REF!</v>
      </c>
      <c r="AF1950" s="48" t="e">
        <f>VLOOKUP(A1930,#REF!,83,FALSE)</f>
        <v>#REF!</v>
      </c>
      <c r="AG1950" s="33"/>
    </row>
    <row r="1951" spans="2:64" ht="18" customHeight="1">
      <c r="B1951" s="12" t="e">
        <f>VLOOKUP(A1930,#REF!,277,FALSE)</f>
        <v>#REF!</v>
      </c>
      <c r="C1951" s="48" t="e">
        <f>VLOOKUP(A1930,#REF!,279,FALSE)</f>
        <v>#REF!</v>
      </c>
      <c r="D1951" s="48" t="e">
        <f>VLOOKUP(A1930,#REF!,281,FALSE)</f>
        <v>#REF!</v>
      </c>
      <c r="E1951" s="48" t="e">
        <f>VLOOKUP(A1930,#REF!,283,FALSE)</f>
        <v>#REF!</v>
      </c>
      <c r="F1951" s="48" t="e">
        <f>VLOOKUP(A1930,#REF!,285,FALSE)</f>
        <v>#REF!</v>
      </c>
      <c r="G1951" s="48" t="e">
        <f>VLOOKUP(A1930,#REF!,287,FALSE)</f>
        <v>#REF!</v>
      </c>
      <c r="H1951" s="48" t="e">
        <f>VLOOKUP(A1930,#REF!,289,FALSE)</f>
        <v>#REF!</v>
      </c>
      <c r="I1951" s="48" t="e">
        <f>VLOOKUP(A1930,#REF!,291,FALSE)</f>
        <v>#REF!</v>
      </c>
      <c r="J1951" s="48" t="e">
        <f>VLOOKUP(A1930,#REF!,293,FALSE)</f>
        <v>#REF!</v>
      </c>
      <c r="K1951" s="48" t="e">
        <f>VLOOKUP(A1930,#REF!,295,FALSE)</f>
        <v>#REF!</v>
      </c>
      <c r="L1951" s="48" t="e">
        <f>VLOOKUP(A1930,#REF!,297,FALSE)</f>
        <v>#REF!</v>
      </c>
      <c r="M1951" s="48" t="e">
        <f>VLOOKUP(A1930,#REF!,299,FALSE)</f>
        <v>#REF!</v>
      </c>
      <c r="N1951" s="48" t="e">
        <f>VLOOKUP(A1930,#REF!,301,FALSE)</f>
        <v>#REF!</v>
      </c>
      <c r="O1951" s="48" t="e">
        <f>VLOOKUP(A1930,#REF!,303,FALSE)</f>
        <v>#REF!</v>
      </c>
      <c r="P1951" s="48" t="e">
        <f>VLOOKUP(A1930,#REF!,305,FALSE)</f>
        <v>#REF!</v>
      </c>
      <c r="Q1951" s="48" t="e">
        <f>VLOOKUP(A1930,#REF!,307,FALSE)</f>
        <v>#REF!</v>
      </c>
      <c r="R1951" s="48" t="e">
        <f>VLOOKUP(A1930,#REF!,309,FALSE)</f>
        <v>#REF!</v>
      </c>
      <c r="S1951" s="48" t="e">
        <f>VLOOKUP(A1930,#REF!,311,FALSE)</f>
        <v>#REF!</v>
      </c>
      <c r="T1951" s="48" t="e">
        <f>VLOOKUP(A1930,#REF!,313,FALSE)</f>
        <v>#REF!</v>
      </c>
      <c r="U1951" s="48" t="e">
        <f>VLOOKUP(A1930,#REF!,315,FALSE)</f>
        <v>#REF!</v>
      </c>
      <c r="V1951" s="48" t="e">
        <f>VLOOKUP(A1930,#REF!,317,FALSE)</f>
        <v>#REF!</v>
      </c>
      <c r="W1951" s="48" t="e">
        <f>VLOOKUP(A1930,#REF!,319,FALSE)</f>
        <v>#REF!</v>
      </c>
      <c r="X1951" s="48" t="e">
        <f>VLOOKUP(A1930,#REF!,321,FALSE)</f>
        <v>#REF!</v>
      </c>
      <c r="Y1951" s="48" t="e">
        <f>VLOOKUP(A1930,#REF!,323,FALSE)</f>
        <v>#REF!</v>
      </c>
      <c r="Z1951" s="48" t="e">
        <f>VLOOKUP(A1930,#REF!,325,FALSE)</f>
        <v>#REF!</v>
      </c>
      <c r="AA1951" s="48" t="e">
        <f>VLOOKUP(A1930,#REF!,327,FALSE)</f>
        <v>#REF!</v>
      </c>
      <c r="AB1951" s="48" t="e">
        <f>VLOOKUP(A1930,#REF!,329,FALSE)</f>
        <v>#REF!</v>
      </c>
      <c r="AC1951" s="48" t="e">
        <f>VLOOKUP(A1930,#REF!,331,FALSE)</f>
        <v>#REF!</v>
      </c>
      <c r="AD1951" s="48" t="e">
        <f>VLOOKUP(A1930,#REF!,333,FALSE)</f>
        <v>#REF!</v>
      </c>
      <c r="AE1951" s="48" t="e">
        <f>VLOOKUP(A1930,#REF!,335,FALSE)</f>
        <v>#REF!</v>
      </c>
      <c r="AF1951" s="48" t="e">
        <f>VLOOKUP(A1930,#REF!,337,FALSE)</f>
        <v>#REF!</v>
      </c>
      <c r="AG1951" s="33"/>
    </row>
    <row r="1952" spans="2:64" s="140" customFormat="1" ht="18" customHeight="1">
      <c r="B1952" s="980"/>
      <c r="C1952" s="980"/>
      <c r="D1952" s="980"/>
      <c r="E1952" s="980"/>
      <c r="F1952" s="980"/>
      <c r="G1952" s="980"/>
      <c r="H1952" s="980"/>
      <c r="I1952" s="980"/>
      <c r="J1952" s="980"/>
      <c r="K1952" s="980"/>
      <c r="L1952" s="980"/>
      <c r="M1952" s="980"/>
      <c r="N1952" s="980"/>
      <c r="O1952" s="980"/>
      <c r="P1952" s="980"/>
      <c r="Q1952" s="980"/>
      <c r="R1952" s="980"/>
      <c r="S1952" s="980"/>
      <c r="T1952" s="980"/>
      <c r="U1952" s="980"/>
      <c r="V1952" s="980"/>
      <c r="W1952" s="980"/>
      <c r="X1952" s="980"/>
      <c r="Y1952" s="980"/>
      <c r="Z1952" s="980"/>
      <c r="AA1952" s="980"/>
      <c r="AB1952" s="980"/>
      <c r="AC1952" s="980"/>
      <c r="AD1952" s="980"/>
      <c r="AE1952" s="980"/>
      <c r="AF1952" s="980"/>
      <c r="AG1952" s="33"/>
      <c r="AH1952" s="33"/>
      <c r="AI1952" s="33"/>
      <c r="AJ1952" s="33"/>
      <c r="AK1952" s="33"/>
      <c r="AL1952" s="33"/>
      <c r="AM1952" s="33"/>
      <c r="AN1952" s="33"/>
      <c r="AO1952" s="33"/>
      <c r="AP1952" s="33"/>
      <c r="AQ1952" s="33"/>
      <c r="AR1952" s="33"/>
      <c r="AS1952" s="33"/>
      <c r="AT1952" s="33"/>
      <c r="AU1952" s="33"/>
      <c r="AV1952" s="33"/>
      <c r="AW1952" s="33"/>
      <c r="AX1952" s="33"/>
      <c r="AY1952" s="33"/>
      <c r="AZ1952" s="33"/>
      <c r="BA1952" s="33"/>
      <c r="BB1952" s="33"/>
      <c r="BC1952" s="33"/>
      <c r="BD1952" s="33"/>
      <c r="BE1952" s="33"/>
      <c r="BF1952" s="33"/>
      <c r="BG1952" s="33"/>
      <c r="BH1952" s="33"/>
      <c r="BI1952" s="33"/>
      <c r="BJ1952" s="33"/>
      <c r="BK1952" s="33"/>
      <c r="BL1952" s="33"/>
    </row>
    <row r="1953" spans="1:64" s="140" customFormat="1" ht="18" customHeight="1">
      <c r="B1953" s="880" t="s">
        <v>826</v>
      </c>
      <c r="C1953" s="880"/>
      <c r="D1953" s="880"/>
      <c r="E1953" s="880"/>
      <c r="F1953" s="880"/>
      <c r="G1953" s="880"/>
      <c r="H1953" s="880"/>
      <c r="I1953" s="880"/>
      <c r="J1953" s="880"/>
      <c r="K1953" s="880"/>
      <c r="L1953" s="880"/>
      <c r="M1953" s="880"/>
      <c r="N1953" s="880"/>
      <c r="O1953" s="880"/>
      <c r="P1953" s="880"/>
      <c r="Q1953" s="880"/>
      <c r="R1953" s="880"/>
      <c r="S1953" s="880"/>
      <c r="T1953" s="880"/>
      <c r="U1953" s="880"/>
      <c r="V1953" s="880"/>
      <c r="W1953" s="880"/>
      <c r="X1953" s="880"/>
      <c r="Y1953" s="880"/>
      <c r="Z1953" s="880"/>
      <c r="AA1953" s="880"/>
      <c r="AB1953" s="880"/>
      <c r="AC1953" s="880"/>
      <c r="AD1953" s="880"/>
      <c r="AE1953" s="880"/>
      <c r="AF1953" s="880"/>
      <c r="AG1953" s="33"/>
      <c r="AH1953" s="33"/>
      <c r="AI1953" s="33"/>
      <c r="AJ1953" s="33"/>
      <c r="AK1953" s="33"/>
      <c r="AL1953" s="33"/>
      <c r="AM1953" s="33"/>
      <c r="AN1953" s="33"/>
      <c r="AO1953" s="33"/>
      <c r="AP1953" s="33"/>
      <c r="AQ1953" s="33"/>
      <c r="AR1953" s="33"/>
      <c r="AS1953" s="33"/>
      <c r="AT1953" s="33"/>
      <c r="AU1953" s="33"/>
      <c r="AV1953" s="33"/>
      <c r="AW1953" s="33"/>
      <c r="AX1953" s="33"/>
      <c r="AY1953" s="33"/>
      <c r="AZ1953" s="33"/>
      <c r="BA1953" s="33"/>
      <c r="BB1953" s="33"/>
      <c r="BC1953" s="33"/>
      <c r="BD1953" s="33"/>
      <c r="BE1953" s="33"/>
      <c r="BF1953" s="33"/>
      <c r="BG1953" s="33"/>
      <c r="BH1953" s="33"/>
      <c r="BI1953" s="33"/>
      <c r="BJ1953" s="33"/>
      <c r="BK1953" s="33"/>
      <c r="BL1953" s="33"/>
    </row>
    <row r="1954" spans="1:64" s="140" customFormat="1" ht="18" customHeight="1">
      <c r="B1954" s="15" t="s">
        <v>80</v>
      </c>
      <c r="C1954" s="16"/>
      <c r="D1954" s="16"/>
      <c r="E1954" s="16"/>
      <c r="F1954" s="16"/>
      <c r="G1954" s="216"/>
      <c r="H1954" s="201"/>
      <c r="I1954" s="201"/>
      <c r="J1954" s="201"/>
      <c r="K1954" s="202"/>
      <c r="L1954" s="201"/>
      <c r="M1954" s="201"/>
      <c r="N1954" s="201"/>
      <c r="O1954" s="270"/>
      <c r="P1954" s="270"/>
      <c r="Q1954" s="201"/>
      <c r="R1954" s="201"/>
      <c r="S1954" s="201"/>
      <c r="T1954" s="201"/>
      <c r="U1954" s="201"/>
      <c r="V1954" s="201"/>
      <c r="W1954" s="270"/>
      <c r="X1954" s="984" t="str">
        <f>X1929</f>
        <v>វិច្ឆិកា ឆ្នាំ ២០២៣</v>
      </c>
      <c r="Y1954" s="985"/>
      <c r="Z1954" s="985"/>
      <c r="AA1954" s="985"/>
      <c r="AB1954" s="985"/>
      <c r="AC1954" s="985"/>
      <c r="AD1954" s="985"/>
      <c r="AE1954" s="985"/>
      <c r="AF1954" s="986"/>
      <c r="AG1954" s="33"/>
      <c r="AH1954" s="33"/>
      <c r="AI1954" s="33"/>
      <c r="AJ1954" s="33"/>
      <c r="AK1954" s="33"/>
      <c r="AL1954" s="33"/>
      <c r="AM1954" s="33"/>
      <c r="AN1954" s="33"/>
      <c r="AO1954" s="33"/>
      <c r="AP1954" s="33"/>
      <c r="AQ1954" s="33"/>
      <c r="AR1954" s="33"/>
      <c r="AS1954" s="33"/>
      <c r="AT1954" s="33"/>
      <c r="AU1954" s="33"/>
      <c r="AV1954" s="33"/>
      <c r="AW1954" s="33"/>
      <c r="AX1954" s="33"/>
      <c r="AY1954" s="33"/>
      <c r="AZ1954" s="33"/>
      <c r="BA1954" s="33"/>
      <c r="BB1954" s="33"/>
      <c r="BC1954" s="33"/>
      <c r="BD1954" s="33"/>
      <c r="BE1954" s="33"/>
      <c r="BF1954" s="33"/>
      <c r="BG1954" s="33"/>
      <c r="BH1954" s="33"/>
      <c r="BI1954" s="33"/>
      <c r="BJ1954" s="33"/>
      <c r="BK1954" s="33"/>
      <c r="BL1954" s="33"/>
    </row>
    <row r="1955" spans="1:64" s="140" customFormat="1" ht="18" customHeight="1">
      <c r="A1955" s="140" t="e">
        <f>#REF!</f>
        <v>#REF!</v>
      </c>
      <c r="B1955" s="20" t="s">
        <v>176</v>
      </c>
      <c r="C1955" s="3"/>
      <c r="D1955" s="3"/>
      <c r="E1955" s="3"/>
      <c r="F1955" s="3"/>
      <c r="G1955" s="217"/>
      <c r="H1955" s="271"/>
      <c r="I1955" s="217"/>
      <c r="J1955" s="271"/>
      <c r="K1955" s="991" t="e">
        <f>VLOOKUP(A1955,'Payroll master 总表'!B:AY,3,FALSE)</f>
        <v>#REF!</v>
      </c>
      <c r="L1955" s="992"/>
      <c r="M1955" s="992"/>
      <c r="N1955" s="993"/>
      <c r="O1955" s="272" t="s">
        <v>183</v>
      </c>
      <c r="P1955" s="273"/>
      <c r="Q1955" s="203"/>
      <c r="R1955" s="203"/>
      <c r="S1955" s="203"/>
      <c r="T1955" s="994" t="e">
        <f>#REF!</f>
        <v>#REF!</v>
      </c>
      <c r="U1955" s="994"/>
      <c r="V1955" s="217"/>
      <c r="W1955" s="274"/>
      <c r="X1955" s="275" t="s">
        <v>279</v>
      </c>
      <c r="Y1955" s="203"/>
      <c r="Z1955" s="203"/>
      <c r="AA1955" s="203"/>
      <c r="AB1955" s="227"/>
      <c r="AC1955" s="75"/>
      <c r="AD1955" s="139" t="e">
        <f>VLOOKUP(A1955,'Payroll master 总表'!B:AY,39,FALSE)</f>
        <v>#REF!</v>
      </c>
      <c r="AE1955" s="23" t="s">
        <v>82</v>
      </c>
      <c r="AF1955" s="244"/>
      <c r="AG1955" s="33"/>
      <c r="AH1955" s="33"/>
      <c r="AI1955" s="33"/>
      <c r="AJ1955" s="33"/>
      <c r="AK1955" s="33"/>
      <c r="AL1955" s="33"/>
      <c r="AM1955" s="33"/>
      <c r="AN1955" s="33"/>
      <c r="AO1955" s="33"/>
      <c r="AP1955" s="33"/>
      <c r="AQ1955" s="33"/>
      <c r="AR1955" s="33"/>
      <c r="AS1955" s="33"/>
      <c r="AT1955" s="33"/>
      <c r="AU1955" s="33"/>
      <c r="AV1955" s="33"/>
      <c r="AW1955" s="33"/>
      <c r="AX1955" s="33"/>
      <c r="AY1955" s="33"/>
      <c r="AZ1955" s="33"/>
      <c r="BA1955" s="33"/>
      <c r="BB1955" s="33"/>
      <c r="BC1955" s="33"/>
      <c r="BD1955" s="33"/>
      <c r="BE1955" s="33"/>
      <c r="BF1955" s="33"/>
      <c r="BG1955" s="33"/>
      <c r="BH1955" s="33"/>
      <c r="BI1955" s="33"/>
      <c r="BJ1955" s="33"/>
      <c r="BK1955" s="33"/>
      <c r="BL1955" s="33"/>
    </row>
    <row r="1956" spans="1:64" s="140" customFormat="1" ht="18" customHeight="1">
      <c r="B1956" s="55" t="s">
        <v>177</v>
      </c>
      <c r="C1956" s="28"/>
      <c r="D1956" s="28"/>
      <c r="E1956" s="28"/>
      <c r="F1956" s="21"/>
      <c r="G1956" s="206"/>
      <c r="H1956" s="206"/>
      <c r="I1956" s="206"/>
      <c r="J1956" s="206"/>
      <c r="K1956" s="995" t="e">
        <f>VLOOKUP(A1955,'Payroll master 总表'!B:AY,1,FALSE)</f>
        <v>#REF!</v>
      </c>
      <c r="L1956" s="996"/>
      <c r="M1956" s="206"/>
      <c r="N1956" s="208"/>
      <c r="O1956" s="276" t="s">
        <v>184</v>
      </c>
      <c r="P1956" s="273"/>
      <c r="Q1956" s="218"/>
      <c r="R1956" s="218"/>
      <c r="S1956" s="218"/>
      <c r="T1956" s="199"/>
      <c r="U1956" s="222" t="e">
        <f>VLOOKUP(A1955,'Payroll master 总表'!B:AY,15,FALSE)</f>
        <v>#REF!</v>
      </c>
      <c r="V1956" s="222"/>
      <c r="W1956" s="208"/>
      <c r="X1956" s="278" t="s">
        <v>187</v>
      </c>
      <c r="Y1956" s="218"/>
      <c r="Z1956" s="218"/>
      <c r="AA1956" s="218"/>
      <c r="AB1956" s="209"/>
      <c r="AC1956" s="26"/>
      <c r="AD1956" s="139" t="e">
        <f>VLOOKUP(A1955,'Payroll master 总表'!B:AY,35,FALSE)</f>
        <v>#REF!</v>
      </c>
      <c r="AE1956" s="23" t="s">
        <v>82</v>
      </c>
      <c r="AF1956" s="103"/>
      <c r="AG1956" s="33"/>
      <c r="AH1956" s="33"/>
      <c r="AI1956" s="33"/>
      <c r="AJ1956" s="33"/>
      <c r="AK1956" s="33"/>
      <c r="AL1956" s="33"/>
      <c r="AM1956" s="33"/>
      <c r="AN1956" s="33"/>
      <c r="AO1956" s="33"/>
      <c r="AP1956" s="33"/>
      <c r="AQ1956" s="33"/>
      <c r="AR1956" s="33"/>
      <c r="AS1956" s="33"/>
      <c r="AT1956" s="33"/>
      <c r="AU1956" s="33"/>
      <c r="AV1956" s="33"/>
      <c r="AW1956" s="33"/>
      <c r="AX1956" s="33"/>
      <c r="AY1956" s="33"/>
      <c r="AZ1956" s="33"/>
      <c r="BA1956" s="33"/>
      <c r="BB1956" s="33"/>
      <c r="BC1956" s="33"/>
      <c r="BD1956" s="33"/>
      <c r="BE1956" s="33"/>
      <c r="BF1956" s="33"/>
      <c r="BG1956" s="33"/>
      <c r="BH1956" s="33"/>
      <c r="BI1956" s="33"/>
      <c r="BJ1956" s="33"/>
      <c r="BK1956" s="33"/>
      <c r="BL1956" s="33"/>
    </row>
    <row r="1957" spans="1:64" s="140" customFormat="1" ht="18" customHeight="1">
      <c r="B1957" s="24" t="s">
        <v>178</v>
      </c>
      <c r="C1957" s="22"/>
      <c r="D1957" s="25"/>
      <c r="E1957" s="21"/>
      <c r="F1957" s="21"/>
      <c r="G1957" s="206"/>
      <c r="H1957" s="206"/>
      <c r="I1957" s="206"/>
      <c r="J1957" s="206"/>
      <c r="K1957" s="995" t="e">
        <f>VLOOKUP(A1955,'Payroll master 总表'!B:AY,5,FALSE)</f>
        <v>#REF!</v>
      </c>
      <c r="L1957" s="996"/>
      <c r="M1957" s="206"/>
      <c r="N1957" s="208"/>
      <c r="O1957" s="205" t="s">
        <v>198</v>
      </c>
      <c r="P1957" s="273"/>
      <c r="Q1957" s="218"/>
      <c r="R1957" s="218"/>
      <c r="S1957" s="218"/>
      <c r="T1957" s="206"/>
      <c r="U1957" s="997" t="e">
        <f>VLOOKUP(A1955,'Payroll master 总表'!B:AY,8,FALSE)</f>
        <v>#REF!</v>
      </c>
      <c r="V1957" s="997"/>
      <c r="W1957" s="998"/>
      <c r="X1957" s="278" t="s">
        <v>185</v>
      </c>
      <c r="Y1957" s="218"/>
      <c r="Z1957" s="218"/>
      <c r="AA1957" s="218"/>
      <c r="AB1957" s="209"/>
      <c r="AC1957" s="26"/>
      <c r="AD1957" s="139" t="e">
        <f>VLOOKUP(A1955,'Payroll master 总表'!B:AY,34,FALSE)</f>
        <v>#REF!</v>
      </c>
      <c r="AE1957" s="23" t="s">
        <v>82</v>
      </c>
      <c r="AF1957" s="103"/>
      <c r="AG1957" s="33"/>
      <c r="AH1957" s="33"/>
      <c r="AI1957" s="33"/>
      <c r="AJ1957" s="33"/>
      <c r="AK1957" s="33"/>
      <c r="AL1957" s="33"/>
      <c r="AM1957" s="33"/>
      <c r="AN1957" s="33"/>
      <c r="AO1957" s="33"/>
      <c r="AP1957" s="33"/>
      <c r="AQ1957" s="33"/>
      <c r="AR1957" s="33"/>
      <c r="AS1957" s="33"/>
      <c r="AT1957" s="33"/>
      <c r="AU1957" s="33"/>
      <c r="AV1957" s="33"/>
      <c r="AW1957" s="33"/>
      <c r="AX1957" s="33"/>
      <c r="AY1957" s="33"/>
      <c r="AZ1957" s="33"/>
      <c r="BA1957" s="33"/>
      <c r="BB1957" s="33"/>
      <c r="BC1957" s="33"/>
      <c r="BD1957" s="33"/>
      <c r="BE1957" s="33"/>
      <c r="BF1957" s="33"/>
      <c r="BG1957" s="33"/>
      <c r="BH1957" s="33"/>
      <c r="BI1957" s="33"/>
      <c r="BJ1957" s="33"/>
      <c r="BK1957" s="33"/>
      <c r="BL1957" s="33"/>
    </row>
    <row r="1958" spans="1:64" s="140" customFormat="1" ht="18" customHeight="1">
      <c r="B1958" s="58"/>
      <c r="C1958" s="28"/>
      <c r="D1958" s="28"/>
      <c r="E1958" s="28"/>
      <c r="F1958" s="28"/>
      <c r="G1958" s="206"/>
      <c r="H1958" s="206"/>
      <c r="I1958" s="206"/>
      <c r="J1958" s="206"/>
      <c r="K1958" s="280"/>
      <c r="L1958" s="281" t="s">
        <v>76</v>
      </c>
      <c r="M1958" s="206"/>
      <c r="N1958" s="208"/>
      <c r="O1958" s="278" t="s">
        <v>199</v>
      </c>
      <c r="P1958" s="273"/>
      <c r="Q1958" s="218"/>
      <c r="R1958" s="218"/>
      <c r="S1958" s="218"/>
      <c r="T1958" s="218"/>
      <c r="U1958" s="218"/>
      <c r="V1958" s="218"/>
      <c r="W1958" s="230"/>
      <c r="X1958" s="278" t="s">
        <v>753</v>
      </c>
      <c r="Y1958" s="218"/>
      <c r="Z1958" s="218"/>
      <c r="AA1958" s="218"/>
      <c r="AB1958" s="209"/>
      <c r="AC1958" s="26"/>
      <c r="AD1958" s="139" t="e">
        <f>VLOOKUP(A1955,'Payroll master 总表'!B:AY,33,FALSE)</f>
        <v>#REF!</v>
      </c>
      <c r="AE1958" s="23" t="s">
        <v>82</v>
      </c>
      <c r="AF1958" s="103"/>
      <c r="AG1958" s="33"/>
      <c r="AH1958" s="33"/>
      <c r="AI1958" s="33"/>
      <c r="AJ1958" s="33"/>
      <c r="AK1958" s="33"/>
      <c r="AL1958" s="33"/>
      <c r="AM1958" s="33"/>
      <c r="AN1958" s="33"/>
      <c r="AO1958" s="33"/>
      <c r="AP1958" s="33"/>
      <c r="AQ1958" s="33"/>
      <c r="AR1958" s="33"/>
      <c r="AS1958" s="33"/>
      <c r="AT1958" s="33"/>
      <c r="AU1958" s="33"/>
      <c r="AV1958" s="33"/>
      <c r="AW1958" s="33"/>
      <c r="AX1958" s="33"/>
      <c r="AY1958" s="33"/>
      <c r="AZ1958" s="33"/>
      <c r="BA1958" s="33"/>
      <c r="BB1958" s="33"/>
      <c r="BC1958" s="33"/>
      <c r="BD1958" s="33"/>
      <c r="BE1958" s="33"/>
      <c r="BF1958" s="33"/>
      <c r="BG1958" s="33"/>
      <c r="BH1958" s="33"/>
      <c r="BI1958" s="33"/>
      <c r="BJ1958" s="33"/>
      <c r="BK1958" s="33"/>
      <c r="BL1958" s="33"/>
    </row>
    <row r="1959" spans="1:64" s="140" customFormat="1" ht="18" customHeight="1">
      <c r="B1959" s="54" t="s">
        <v>196</v>
      </c>
      <c r="C1959" s="28"/>
      <c r="D1959" s="28"/>
      <c r="E1959" s="28"/>
      <c r="F1959" s="28"/>
      <c r="G1959" s="206"/>
      <c r="H1959" s="206"/>
      <c r="I1959" s="206"/>
      <c r="J1959" s="206"/>
      <c r="K1959" s="280"/>
      <c r="L1959" s="282" t="e">
        <f>VLOOKUP(A1955,'Payroll master 总表'!B:AY,18,FALSE)</f>
        <v>#REF!</v>
      </c>
      <c r="M1959" s="206"/>
      <c r="N1959" s="208"/>
      <c r="O1959" s="283"/>
      <c r="P1959" s="273"/>
      <c r="Q1959" s="223"/>
      <c r="R1959" s="987" t="e">
        <f>U1956/26*L1959</f>
        <v>#REF!</v>
      </c>
      <c r="S1959" s="987"/>
      <c r="T1959" s="284" t="s">
        <v>82</v>
      </c>
      <c r="U1959" s="223"/>
      <c r="V1959" s="223"/>
      <c r="W1959" s="285"/>
      <c r="X1959" s="278" t="s">
        <v>186</v>
      </c>
      <c r="Y1959" s="218"/>
      <c r="Z1959" s="218"/>
      <c r="AA1959" s="218"/>
      <c r="AB1959" s="209"/>
      <c r="AC1959" s="26"/>
      <c r="AD1959" s="139" t="e">
        <f>VLOOKUP(A1955,'Payroll master 总表'!B:AY,37,FALSE)+'Payroll master 总表'!AM85</f>
        <v>#REF!</v>
      </c>
      <c r="AE1959" s="23" t="s">
        <v>82</v>
      </c>
      <c r="AF1959" s="103"/>
      <c r="AG1959" s="33"/>
      <c r="AH1959" s="33"/>
      <c r="AI1959" s="33"/>
      <c r="AJ1959" s="33"/>
      <c r="AK1959" s="33"/>
      <c r="AL1959" s="33"/>
      <c r="AM1959" s="33"/>
      <c r="AN1959" s="33"/>
      <c r="AO1959" s="33"/>
      <c r="AP1959" s="33"/>
      <c r="AQ1959" s="33"/>
      <c r="AR1959" s="33"/>
      <c r="AS1959" s="33"/>
      <c r="AT1959" s="33"/>
      <c r="AU1959" s="33"/>
      <c r="AV1959" s="33"/>
      <c r="AW1959" s="33"/>
      <c r="AX1959" s="33"/>
      <c r="AY1959" s="33"/>
      <c r="AZ1959" s="33"/>
      <c r="BA1959" s="33"/>
      <c r="BB1959" s="33"/>
      <c r="BC1959" s="33"/>
      <c r="BD1959" s="33"/>
      <c r="BE1959" s="33"/>
      <c r="BF1959" s="33"/>
      <c r="BG1959" s="33"/>
      <c r="BH1959" s="33"/>
      <c r="BI1959" s="33"/>
      <c r="BJ1959" s="33"/>
      <c r="BK1959" s="33"/>
      <c r="BL1959" s="33"/>
    </row>
    <row r="1960" spans="1:64" s="140" customFormat="1" ht="18" customHeight="1">
      <c r="B1960" s="27" t="s">
        <v>528</v>
      </c>
      <c r="C1960" s="28"/>
      <c r="D1960" s="28"/>
      <c r="E1960" s="28"/>
      <c r="F1960" s="28"/>
      <c r="G1960" s="206"/>
      <c r="H1960" s="206"/>
      <c r="I1960" s="206"/>
      <c r="J1960" s="206"/>
      <c r="K1960" s="280"/>
      <c r="L1960" s="282" t="e">
        <f>VLOOKUP(A1955,'Payroll master 总表'!B:AY,21,FALSE)</f>
        <v>#REF!</v>
      </c>
      <c r="M1960" s="206"/>
      <c r="N1960" s="208"/>
      <c r="O1960" s="283"/>
      <c r="P1960" s="273"/>
      <c r="Q1960" s="223"/>
      <c r="R1960" s="987" t="e">
        <f>VLOOKUP(A1955,'Payroll master 总表'!B:AY,29,FALSE)</f>
        <v>#REF!</v>
      </c>
      <c r="S1960" s="987"/>
      <c r="T1960" s="284" t="s">
        <v>82</v>
      </c>
      <c r="U1960" s="223"/>
      <c r="V1960" s="223"/>
      <c r="W1960" s="285"/>
      <c r="X1960" s="278" t="s">
        <v>455</v>
      </c>
      <c r="Y1960" s="218"/>
      <c r="Z1960" s="218"/>
      <c r="AA1960" s="218"/>
      <c r="AB1960" s="209"/>
      <c r="AC1960" s="26"/>
      <c r="AD1960" s="139" t="e">
        <f>VLOOKUP(A1955,'Payroll master 总表'!B:AY,32,FALSE)</f>
        <v>#REF!</v>
      </c>
      <c r="AE1960" s="23" t="s">
        <v>82</v>
      </c>
      <c r="AF1960" s="103"/>
      <c r="AG1960" s="33"/>
      <c r="AH1960" s="33"/>
      <c r="AI1960" s="33"/>
      <c r="AJ1960" s="33"/>
      <c r="AK1960" s="33"/>
      <c r="AL1960" s="33"/>
      <c r="AM1960" s="33"/>
      <c r="AN1960" s="33"/>
      <c r="AO1960" s="33"/>
      <c r="AP1960" s="33"/>
      <c r="AQ1960" s="33"/>
      <c r="AR1960" s="33"/>
      <c r="AS1960" s="33"/>
      <c r="AT1960" s="33"/>
      <c r="AU1960" s="33"/>
      <c r="AV1960" s="33"/>
      <c r="AW1960" s="33"/>
      <c r="AX1960" s="33"/>
      <c r="AY1960" s="33"/>
      <c r="AZ1960" s="33"/>
      <c r="BA1960" s="33"/>
      <c r="BB1960" s="33"/>
      <c r="BC1960" s="33"/>
      <c r="BD1960" s="33"/>
      <c r="BE1960" s="33"/>
      <c r="BF1960" s="33"/>
      <c r="BG1960" s="33"/>
      <c r="BH1960" s="33"/>
      <c r="BI1960" s="33"/>
      <c r="BJ1960" s="33"/>
      <c r="BK1960" s="33"/>
      <c r="BL1960" s="33"/>
    </row>
    <row r="1961" spans="1:64" s="140" customFormat="1" ht="18" customHeight="1">
      <c r="B1961" s="58" t="s">
        <v>534</v>
      </c>
      <c r="C1961" s="28"/>
      <c r="D1961" s="28"/>
      <c r="E1961" s="28"/>
      <c r="F1961" s="28"/>
      <c r="G1961" s="206"/>
      <c r="H1961" s="206"/>
      <c r="I1961" s="206"/>
      <c r="J1961" s="206"/>
      <c r="K1961" s="280"/>
      <c r="L1961" s="282" t="e">
        <f>VLOOKUP(A1955,'Payroll master 总表'!B:AY,20,FALSE)</f>
        <v>#REF!</v>
      </c>
      <c r="M1961" s="206"/>
      <c r="N1961" s="208"/>
      <c r="O1961" s="283"/>
      <c r="P1961" s="273"/>
      <c r="Q1961" s="223"/>
      <c r="R1961" s="987" t="e">
        <f>VLOOKUP(A1955,'Payroll master 总表'!B:AY,27,FALSE)</f>
        <v>#REF!</v>
      </c>
      <c r="S1961" s="987"/>
      <c r="T1961" s="284" t="s">
        <v>82</v>
      </c>
      <c r="U1961" s="223"/>
      <c r="V1961" s="223"/>
      <c r="W1961" s="285"/>
      <c r="X1961" s="278" t="s">
        <v>189</v>
      </c>
      <c r="Y1961" s="218"/>
      <c r="Z1961" s="218"/>
      <c r="AA1961" s="218"/>
      <c r="AB1961" s="209"/>
      <c r="AC1961" s="26"/>
      <c r="AD1961" s="139" t="e">
        <f>VLOOKUP(A1955,'Payroll master 总表'!B:AY,31,FALSE)</f>
        <v>#REF!</v>
      </c>
      <c r="AE1961" s="23" t="s">
        <v>82</v>
      </c>
      <c r="AF1961" s="103"/>
      <c r="AG1961" s="33"/>
      <c r="AH1961" s="33"/>
      <c r="AI1961" s="33"/>
      <c r="AJ1961" s="33"/>
      <c r="AK1961" s="33"/>
      <c r="AL1961" s="33"/>
      <c r="AM1961" s="33"/>
      <c r="AN1961" s="33"/>
      <c r="AO1961" s="33"/>
      <c r="AP1961" s="33"/>
      <c r="AQ1961" s="33"/>
      <c r="AR1961" s="33"/>
      <c r="AS1961" s="33"/>
      <c r="AT1961" s="33"/>
      <c r="AU1961" s="33"/>
      <c r="AV1961" s="33"/>
      <c r="AW1961" s="33"/>
      <c r="AX1961" s="33"/>
      <c r="AY1961" s="33"/>
      <c r="AZ1961" s="33"/>
      <c r="BA1961" s="33"/>
      <c r="BB1961" s="33"/>
      <c r="BC1961" s="33"/>
      <c r="BD1961" s="33"/>
      <c r="BE1961" s="33"/>
      <c r="BF1961" s="33"/>
      <c r="BG1961" s="33"/>
      <c r="BH1961" s="33"/>
      <c r="BI1961" s="33"/>
      <c r="BJ1961" s="33"/>
      <c r="BK1961" s="33"/>
      <c r="BL1961" s="33"/>
    </row>
    <row r="1962" spans="1:64" s="140" customFormat="1" ht="18" customHeight="1">
      <c r="B1962" s="58" t="s">
        <v>195</v>
      </c>
      <c r="C1962" s="28"/>
      <c r="D1962" s="28"/>
      <c r="E1962" s="28"/>
      <c r="F1962" s="28"/>
      <c r="G1962" s="206"/>
      <c r="H1962" s="206"/>
      <c r="I1962" s="206"/>
      <c r="J1962" s="206"/>
      <c r="K1962" s="280"/>
      <c r="L1962" s="282" t="e">
        <f>VLOOKUP(A1955,'Payroll master 总表'!B:AY,17,FALSE)</f>
        <v>#REF!</v>
      </c>
      <c r="M1962" s="206"/>
      <c r="N1962" s="208"/>
      <c r="O1962" s="283"/>
      <c r="P1962" s="273"/>
      <c r="Q1962" s="223"/>
      <c r="R1962" s="987" t="e">
        <f>U1956/26*L1962</f>
        <v>#REF!</v>
      </c>
      <c r="S1962" s="987"/>
      <c r="T1962" s="284" t="s">
        <v>82</v>
      </c>
      <c r="U1962" s="223"/>
      <c r="V1962" s="223"/>
      <c r="W1962" s="285"/>
      <c r="X1962" s="278" t="s">
        <v>188</v>
      </c>
      <c r="Y1962" s="218"/>
      <c r="Z1962" s="218"/>
      <c r="AA1962" s="218"/>
      <c r="AB1962" s="209"/>
      <c r="AC1962" s="26"/>
      <c r="AD1962" s="139" t="e">
        <f>VLOOKUP(A1955,'Payroll master 总表'!B:AY,36,FALSE)</f>
        <v>#REF!</v>
      </c>
      <c r="AE1962" s="23" t="s">
        <v>82</v>
      </c>
      <c r="AF1962" s="103"/>
      <c r="AG1962" s="33"/>
      <c r="AH1962" s="33"/>
      <c r="AI1962" s="33"/>
      <c r="AJ1962" s="33"/>
      <c r="AK1962" s="33"/>
      <c r="AL1962" s="33"/>
      <c r="AM1962" s="33"/>
      <c r="AN1962" s="33"/>
      <c r="AO1962" s="33"/>
      <c r="AP1962" s="33"/>
      <c r="AQ1962" s="33"/>
      <c r="AR1962" s="33"/>
      <c r="AS1962" s="33"/>
      <c r="AT1962" s="33"/>
      <c r="AU1962" s="33"/>
      <c r="AV1962" s="33"/>
      <c r="AW1962" s="33"/>
      <c r="AX1962" s="33"/>
      <c r="AY1962" s="33"/>
      <c r="AZ1962" s="33"/>
      <c r="BA1962" s="33"/>
      <c r="BB1962" s="33"/>
      <c r="BC1962" s="33"/>
      <c r="BD1962" s="33"/>
      <c r="BE1962" s="33"/>
      <c r="BF1962" s="33"/>
      <c r="BG1962" s="33"/>
      <c r="BH1962" s="33"/>
      <c r="BI1962" s="33"/>
      <c r="BJ1962" s="33"/>
      <c r="BK1962" s="33"/>
      <c r="BL1962" s="33"/>
    </row>
    <row r="1963" spans="1:64" s="140" customFormat="1" ht="18" customHeight="1">
      <c r="B1963" s="27" t="s">
        <v>179</v>
      </c>
      <c r="C1963" s="28"/>
      <c r="D1963" s="28"/>
      <c r="E1963" s="28"/>
      <c r="F1963" s="28"/>
      <c r="G1963" s="218"/>
      <c r="H1963" s="218"/>
      <c r="I1963" s="218"/>
      <c r="J1963" s="206"/>
      <c r="K1963" s="280"/>
      <c r="L1963" s="286"/>
      <c r="M1963" s="206"/>
      <c r="N1963" s="208"/>
      <c r="O1963" s="283"/>
      <c r="P1963" s="273"/>
      <c r="Q1963" s="223"/>
      <c r="R1963" s="987" t="e">
        <f>SUM(R1959:S1962)</f>
        <v>#REF!</v>
      </c>
      <c r="S1963" s="987"/>
      <c r="T1963" s="284" t="s">
        <v>82</v>
      </c>
      <c r="U1963" s="223"/>
      <c r="V1963" s="223"/>
      <c r="W1963" s="285"/>
      <c r="X1963" s="278" t="s">
        <v>190</v>
      </c>
      <c r="Y1963" s="218"/>
      <c r="Z1963" s="218"/>
      <c r="AA1963" s="218"/>
      <c r="AB1963" s="209"/>
      <c r="AC1963" s="988" t="e">
        <f>R1963+R1965+R1966+R1967+AD1955+AD1956+AD1957+AD1958+AD1959+AD1960+AD1961+AD1962</f>
        <v>#REF!</v>
      </c>
      <c r="AD1963" s="989"/>
      <c r="AE1963" s="33"/>
      <c r="AF1963" s="103"/>
      <c r="AG1963" s="33"/>
      <c r="AH1963" s="33"/>
      <c r="AI1963" s="33"/>
      <c r="AJ1963" s="33"/>
      <c r="AK1963" s="33"/>
      <c r="AL1963" s="33"/>
      <c r="AM1963" s="33"/>
      <c r="AN1963" s="33"/>
      <c r="AO1963" s="33"/>
      <c r="AP1963" s="33"/>
      <c r="AQ1963" s="33"/>
      <c r="AR1963" s="33"/>
      <c r="AS1963" s="33"/>
      <c r="AT1963" s="33"/>
      <c r="AU1963" s="33"/>
      <c r="AV1963" s="33"/>
      <c r="AW1963" s="33"/>
      <c r="AX1963" s="33"/>
      <c r="AY1963" s="33"/>
      <c r="AZ1963" s="33"/>
      <c r="BA1963" s="33"/>
      <c r="BB1963" s="33"/>
      <c r="BC1963" s="33"/>
      <c r="BD1963" s="33"/>
      <c r="BE1963" s="33"/>
      <c r="BF1963" s="33"/>
      <c r="BG1963" s="33"/>
      <c r="BH1963" s="33"/>
      <c r="BI1963" s="33"/>
      <c r="BJ1963" s="33"/>
      <c r="BK1963" s="33"/>
      <c r="BL1963" s="33"/>
    </row>
    <row r="1964" spans="1:64" s="140" customFormat="1" ht="18" customHeight="1">
      <c r="B1964" s="58" t="s">
        <v>197</v>
      </c>
      <c r="C1964" s="28"/>
      <c r="D1964" s="28"/>
      <c r="E1964" s="28"/>
      <c r="F1964" s="28"/>
      <c r="G1964" s="206"/>
      <c r="H1964" s="206"/>
      <c r="I1964" s="206"/>
      <c r="J1964" s="206"/>
      <c r="K1964" s="280"/>
      <c r="L1964" s="287" t="s">
        <v>77</v>
      </c>
      <c r="M1964" s="288"/>
      <c r="N1964" s="211"/>
      <c r="O1964" s="278" t="s">
        <v>199</v>
      </c>
      <c r="P1964" s="210"/>
      <c r="Q1964" s="210"/>
      <c r="R1964" s="210"/>
      <c r="S1964" s="210"/>
      <c r="T1964" s="210"/>
      <c r="U1964" s="210"/>
      <c r="V1964" s="210"/>
      <c r="W1964" s="289"/>
      <c r="X1964" s="278" t="s">
        <v>433</v>
      </c>
      <c r="Y1964" s="218"/>
      <c r="Z1964" s="230"/>
      <c r="AA1964" s="290"/>
      <c r="AB1964" s="228"/>
      <c r="AC1964" s="135" t="e">
        <f>VLOOKUP(A1955,'Payroll master 总表'!B:AY,45,FALSE)</f>
        <v>#REF!</v>
      </c>
      <c r="AD1964" s="33"/>
      <c r="AE1964" s="61"/>
      <c r="AF1964" s="245"/>
      <c r="AG1964" s="33"/>
      <c r="AH1964" s="33"/>
      <c r="AI1964" s="33"/>
      <c r="AJ1964" s="33"/>
      <c r="AK1964" s="33"/>
      <c r="AL1964" s="33"/>
      <c r="AM1964" s="33"/>
      <c r="AN1964" s="33"/>
      <c r="AO1964" s="33"/>
      <c r="AP1964" s="33"/>
      <c r="AQ1964" s="33"/>
      <c r="AR1964" s="33"/>
      <c r="AS1964" s="33"/>
      <c r="AT1964" s="33"/>
      <c r="AU1964" s="33"/>
      <c r="AV1964" s="33"/>
      <c r="AW1964" s="33"/>
      <c r="AX1964" s="33"/>
      <c r="AY1964" s="33"/>
      <c r="AZ1964" s="33"/>
      <c r="BA1964" s="33"/>
      <c r="BB1964" s="33"/>
      <c r="BC1964" s="33"/>
      <c r="BD1964" s="33"/>
      <c r="BE1964" s="33"/>
      <c r="BF1964" s="33"/>
      <c r="BG1964" s="33"/>
      <c r="BH1964" s="33"/>
      <c r="BI1964" s="33"/>
      <c r="BJ1964" s="33"/>
      <c r="BK1964" s="33"/>
      <c r="BL1964" s="33"/>
    </row>
    <row r="1965" spans="1:64" s="140" customFormat="1" ht="18" customHeight="1">
      <c r="B1965" s="58" t="s">
        <v>180</v>
      </c>
      <c r="C1965" s="28"/>
      <c r="D1965" s="28"/>
      <c r="E1965" s="28"/>
      <c r="F1965" s="28"/>
      <c r="G1965" s="206"/>
      <c r="H1965" s="206"/>
      <c r="I1965" s="206"/>
      <c r="J1965" s="206"/>
      <c r="K1965" s="280"/>
      <c r="L1965" s="282" t="e">
        <f>VLOOKUP(A1955,'Payroll master 总表'!B:AY,19,FALSE)</f>
        <v>#REF!</v>
      </c>
      <c r="M1965" s="206"/>
      <c r="N1965" s="208"/>
      <c r="O1965" s="283"/>
      <c r="P1965" s="273"/>
      <c r="Q1965" s="224"/>
      <c r="R1965" s="990" t="e">
        <f>VLOOKUP(A1955,'Payroll master 总表'!B:AY,26,FALSE)</f>
        <v>#REF!</v>
      </c>
      <c r="S1965" s="990"/>
      <c r="T1965" s="224" t="s">
        <v>82</v>
      </c>
      <c r="U1965" s="224"/>
      <c r="V1965" s="224"/>
      <c r="W1965" s="228"/>
      <c r="X1965" s="278" t="s">
        <v>861</v>
      </c>
      <c r="Y1965" s="218"/>
      <c r="Z1965" s="230"/>
      <c r="AA1965" s="199"/>
      <c r="AB1965" s="224"/>
      <c r="AC1965" s="34"/>
      <c r="AD1965" s="57"/>
      <c r="AE1965" s="999" t="e">
        <f>VLOOKUP(A1955,'Payroll master 总表'!B:AY,42,FALSE)</f>
        <v>#REF!</v>
      </c>
      <c r="AF1965" s="1000"/>
      <c r="AG1965" s="33"/>
      <c r="AH1965" s="33"/>
      <c r="AI1965" s="33"/>
      <c r="AJ1965" s="33"/>
      <c r="AK1965" s="33"/>
      <c r="AL1965" s="33"/>
      <c r="AM1965" s="33"/>
      <c r="AN1965" s="33"/>
      <c r="AO1965" s="33"/>
      <c r="AP1965" s="33"/>
      <c r="AQ1965" s="33"/>
      <c r="AR1965" s="33"/>
      <c r="AS1965" s="33"/>
      <c r="AT1965" s="33"/>
      <c r="AU1965" s="33"/>
      <c r="AV1965" s="33"/>
      <c r="AW1965" s="33"/>
      <c r="AX1965" s="33"/>
      <c r="AY1965" s="33"/>
      <c r="AZ1965" s="33"/>
      <c r="BA1965" s="33"/>
      <c r="BB1965" s="33"/>
      <c r="BC1965" s="33"/>
      <c r="BD1965" s="33"/>
      <c r="BE1965" s="33"/>
      <c r="BF1965" s="33"/>
      <c r="BG1965" s="33"/>
      <c r="BH1965" s="33"/>
      <c r="BI1965" s="33"/>
      <c r="BJ1965" s="33"/>
      <c r="BK1965" s="33"/>
      <c r="BL1965" s="33"/>
    </row>
    <row r="1966" spans="1:64" s="140" customFormat="1" ht="18" customHeight="1">
      <c r="B1966" s="58" t="s">
        <v>181</v>
      </c>
      <c r="C1966" s="28"/>
      <c r="D1966" s="28"/>
      <c r="E1966" s="28"/>
      <c r="F1966" s="28"/>
      <c r="G1966" s="206"/>
      <c r="H1966" s="206"/>
      <c r="I1966" s="206"/>
      <c r="J1966" s="206"/>
      <c r="K1966" s="280"/>
      <c r="L1966" s="282" t="e">
        <f>VLOOKUP(A1955,'Payroll master 总表'!B:AY,22,FALSE)</f>
        <v>#REF!</v>
      </c>
      <c r="M1966" s="206"/>
      <c r="N1966" s="208"/>
      <c r="O1966" s="283"/>
      <c r="P1966" s="273"/>
      <c r="Q1966" s="224"/>
      <c r="R1966" s="990" t="e">
        <f>VLOOKUP(A1955,'Payroll master 总表'!B:AY,28,FALSE)</f>
        <v>#REF!</v>
      </c>
      <c r="S1966" s="990"/>
      <c r="T1966" s="224" t="s">
        <v>82</v>
      </c>
      <c r="U1966" s="224"/>
      <c r="V1966" s="224"/>
      <c r="W1966" s="228"/>
      <c r="X1966" s="291" t="s">
        <v>244</v>
      </c>
      <c r="Y1966" s="218"/>
      <c r="Z1966" s="218"/>
      <c r="AA1966" s="230"/>
      <c r="AB1966" s="229"/>
      <c r="AC1966" s="76"/>
      <c r="AD1966" s="57" t="e">
        <f>VLOOKUP(A1955,'Payroll master 总表'!B:AY,44,FALSE)</f>
        <v>#REF!</v>
      </c>
      <c r="AE1966" s="541"/>
      <c r="AF1966" s="542"/>
      <c r="AG1966" s="33"/>
      <c r="AH1966" s="33"/>
      <c r="AI1966" s="33"/>
      <c r="AJ1966" s="33"/>
      <c r="AK1966" s="33"/>
      <c r="AL1966" s="33"/>
      <c r="AM1966" s="33"/>
      <c r="AN1966" s="33"/>
      <c r="AO1966" s="33"/>
      <c r="AP1966" s="33"/>
      <c r="AQ1966" s="33"/>
      <c r="AR1966" s="33"/>
      <c r="AS1966" s="33"/>
      <c r="AT1966" s="33"/>
      <c r="AU1966" s="33"/>
      <c r="AV1966" s="33"/>
      <c r="AW1966" s="33"/>
      <c r="AX1966" s="33"/>
      <c r="AY1966" s="33"/>
      <c r="AZ1966" s="33"/>
      <c r="BA1966" s="33"/>
      <c r="BB1966" s="33"/>
      <c r="BC1966" s="33"/>
      <c r="BD1966" s="33"/>
      <c r="BE1966" s="33"/>
      <c r="BF1966" s="33"/>
      <c r="BG1966" s="33"/>
      <c r="BH1966" s="33"/>
      <c r="BI1966" s="33"/>
      <c r="BJ1966" s="33"/>
      <c r="BK1966" s="33"/>
      <c r="BL1966" s="33"/>
    </row>
    <row r="1967" spans="1:64" s="140" customFormat="1" ht="18" customHeight="1">
      <c r="B1967" s="59" t="s">
        <v>182</v>
      </c>
      <c r="C1967" s="56"/>
      <c r="D1967" s="56"/>
      <c r="E1967" s="56"/>
      <c r="F1967" s="56"/>
      <c r="G1967" s="219"/>
      <c r="H1967" s="219"/>
      <c r="I1967" s="219"/>
      <c r="J1967" s="219"/>
      <c r="K1967" s="292"/>
      <c r="L1967" s="293" t="e">
        <f>VLOOKUP(A1955,'Payroll master 总表'!B:AY,23,FALSE)</f>
        <v>#REF!</v>
      </c>
      <c r="M1967" s="219"/>
      <c r="N1967" s="212"/>
      <c r="O1967" s="294"/>
      <c r="P1967" s="295"/>
      <c r="Q1967" s="225"/>
      <c r="R1967" s="981" t="e">
        <f>VLOOKUP(A1955,'Payroll master 总表'!B:AY,30,FALSE)</f>
        <v>#REF!</v>
      </c>
      <c r="S1967" s="981"/>
      <c r="T1967" s="225" t="s">
        <v>82</v>
      </c>
      <c r="U1967" s="225"/>
      <c r="V1967" s="225"/>
      <c r="W1967" s="225"/>
      <c r="X1967" s="278" t="s">
        <v>194</v>
      </c>
      <c r="Y1967" s="218"/>
      <c r="Z1967" s="218"/>
      <c r="AA1967" s="218"/>
      <c r="AB1967" s="230"/>
      <c r="AC1967" s="26"/>
      <c r="AD1967" s="57" t="e">
        <f>AE1965+AD1966</f>
        <v>#REF!</v>
      </c>
      <c r="AE1967" s="49"/>
      <c r="AF1967" s="73"/>
      <c r="AG1967" s="33"/>
      <c r="AH1967" s="33"/>
      <c r="AI1967" s="33"/>
      <c r="AJ1967" s="33"/>
      <c r="AK1967" s="33"/>
      <c r="AL1967" s="33"/>
      <c r="AM1967" s="33"/>
      <c r="AN1967" s="33"/>
      <c r="AO1967" s="33"/>
      <c r="AP1967" s="33"/>
      <c r="AQ1967" s="33"/>
      <c r="AR1967" s="33"/>
      <c r="AS1967" s="33"/>
      <c r="AT1967" s="33"/>
      <c r="AU1967" s="33"/>
      <c r="AV1967" s="33"/>
      <c r="AW1967" s="33"/>
      <c r="AX1967" s="33"/>
      <c r="AY1967" s="33"/>
      <c r="AZ1967" s="33"/>
      <c r="BA1967" s="33"/>
      <c r="BB1967" s="33"/>
      <c r="BC1967" s="33"/>
      <c r="BD1967" s="33"/>
      <c r="BE1967" s="33"/>
      <c r="BF1967" s="33"/>
      <c r="BG1967" s="33"/>
      <c r="BH1967" s="33"/>
      <c r="BI1967" s="33"/>
      <c r="BJ1967" s="33"/>
      <c r="BK1967" s="33"/>
      <c r="BL1967" s="33"/>
    </row>
    <row r="1968" spans="1:64" s="140" customFormat="1" ht="18" customHeight="1">
      <c r="B1968" s="29"/>
      <c r="C1968" s="30"/>
      <c r="D1968" s="31"/>
      <c r="E1968" s="30"/>
      <c r="F1968" s="32"/>
      <c r="G1968" s="220"/>
      <c r="H1968" s="220"/>
      <c r="I1968" s="220"/>
      <c r="J1968" s="220"/>
      <c r="K1968" s="220"/>
      <c r="L1968" s="199"/>
      <c r="M1968" s="199"/>
      <c r="N1968" s="199"/>
      <c r="O1968" s="296"/>
      <c r="P1968" s="296"/>
      <c r="Q1968" s="199"/>
      <c r="R1968" s="199"/>
      <c r="S1968" s="220"/>
      <c r="T1968" s="220"/>
      <c r="U1968" s="220"/>
      <c r="V1968" s="199"/>
      <c r="W1968" s="199"/>
      <c r="X1968" s="297" t="s">
        <v>191</v>
      </c>
      <c r="Y1968" s="218"/>
      <c r="Z1968" s="218"/>
      <c r="AA1968" s="218"/>
      <c r="AB1968" s="230"/>
      <c r="AC1968" s="982" t="e">
        <f>ROUND((AC1963-AD1967-AC1964),2)</f>
        <v>#REF!</v>
      </c>
      <c r="AD1968" s="983"/>
      <c r="AE1968" s="49"/>
      <c r="AF1968" s="73"/>
      <c r="AG1968" s="33"/>
      <c r="AH1968" s="33"/>
      <c r="AI1968" s="33"/>
      <c r="AJ1968" s="33"/>
      <c r="AK1968" s="33"/>
      <c r="AL1968" s="33"/>
      <c r="AM1968" s="33"/>
      <c r="AN1968" s="33"/>
      <c r="AO1968" s="33"/>
      <c r="AP1968" s="33"/>
      <c r="AQ1968" s="33"/>
      <c r="AR1968" s="33"/>
      <c r="AS1968" s="33"/>
      <c r="AT1968" s="33"/>
      <c r="AU1968" s="33"/>
      <c r="AV1968" s="33"/>
      <c r="AW1968" s="33"/>
      <c r="AX1968" s="33"/>
      <c r="AY1968" s="33"/>
      <c r="AZ1968" s="33"/>
      <c r="BA1968" s="33"/>
      <c r="BB1968" s="33"/>
      <c r="BC1968" s="33"/>
      <c r="BD1968" s="33"/>
      <c r="BE1968" s="33"/>
      <c r="BF1968" s="33"/>
      <c r="BG1968" s="33"/>
      <c r="BH1968" s="33"/>
      <c r="BI1968" s="33"/>
      <c r="BJ1968" s="33"/>
      <c r="BK1968" s="33"/>
      <c r="BL1968" s="33"/>
    </row>
    <row r="1969" spans="1:64" s="140" customFormat="1" ht="18" customHeight="1">
      <c r="B1969" s="35" t="s">
        <v>78</v>
      </c>
      <c r="C1969" s="36"/>
      <c r="D1969" s="36"/>
      <c r="E1969" s="36"/>
      <c r="F1969" s="36"/>
      <c r="G1969" s="221"/>
      <c r="H1969" s="221"/>
      <c r="I1969" s="220"/>
      <c r="J1969" s="220"/>
      <c r="K1969" s="220"/>
      <c r="L1969" s="199"/>
      <c r="M1969" s="199"/>
      <c r="N1969" s="199"/>
      <c r="O1969" s="296"/>
      <c r="P1969" s="296"/>
      <c r="Q1969" s="199"/>
      <c r="R1969" s="199"/>
      <c r="S1969" s="220"/>
      <c r="T1969" s="220"/>
      <c r="U1969" s="220"/>
      <c r="V1969" s="199"/>
      <c r="W1969" s="199"/>
      <c r="X1969" s="298" t="s">
        <v>432</v>
      </c>
      <c r="Y1969" s="299"/>
      <c r="Z1969" s="280"/>
      <c r="AA1969" s="206"/>
      <c r="AB1969" s="231"/>
      <c r="AC1969" s="63" t="e">
        <f>INT(AC1968)</f>
        <v>#REF!</v>
      </c>
      <c r="AD1969" s="33"/>
      <c r="AE1969" s="62"/>
      <c r="AF1969" s="80"/>
      <c r="AG1969" s="33"/>
      <c r="AH1969" s="33"/>
      <c r="AI1969" s="33"/>
      <c r="AJ1969" s="33"/>
      <c r="AK1969" s="33"/>
      <c r="AL1969" s="33"/>
      <c r="AM1969" s="33"/>
      <c r="AN1969" s="33"/>
      <c r="AO1969" s="33"/>
      <c r="AP1969" s="33"/>
      <c r="AQ1969" s="33"/>
      <c r="AR1969" s="33"/>
      <c r="AS1969" s="33"/>
      <c r="AT1969" s="33"/>
      <c r="AU1969" s="33"/>
      <c r="AV1969" s="33"/>
      <c r="AW1969" s="33"/>
      <c r="AX1969" s="33"/>
      <c r="AY1969" s="33"/>
      <c r="AZ1969" s="33"/>
      <c r="BA1969" s="33"/>
      <c r="BB1969" s="33"/>
      <c r="BC1969" s="33"/>
      <c r="BD1969" s="33"/>
      <c r="BE1969" s="33"/>
      <c r="BF1969" s="33"/>
      <c r="BG1969" s="33"/>
      <c r="BH1969" s="33"/>
      <c r="BI1969" s="33"/>
      <c r="BJ1969" s="33"/>
      <c r="BK1969" s="33"/>
      <c r="BL1969" s="33"/>
    </row>
    <row r="1970" spans="1:64" s="140" customFormat="1" ht="18" customHeight="1">
      <c r="B1970" s="37"/>
      <c r="C1970" s="38"/>
      <c r="D1970" s="39"/>
      <c r="E1970" s="38"/>
      <c r="F1970" s="38"/>
      <c r="G1970" s="202"/>
      <c r="H1970" s="202"/>
      <c r="I1970" s="220"/>
      <c r="J1970" s="220"/>
      <c r="K1970" s="220"/>
      <c r="L1970" s="199"/>
      <c r="M1970" s="199"/>
      <c r="N1970" s="199"/>
      <c r="O1970" s="296"/>
      <c r="P1970" s="296"/>
      <c r="Q1970" s="199"/>
      <c r="R1970" s="199"/>
      <c r="S1970" s="220"/>
      <c r="T1970" s="220"/>
      <c r="U1970" s="220"/>
      <c r="V1970" s="199"/>
      <c r="W1970" s="199"/>
      <c r="X1970" s="300" t="s">
        <v>192</v>
      </c>
      <c r="Y1970" s="301"/>
      <c r="Z1970" s="302"/>
      <c r="AA1970" s="219"/>
      <c r="AB1970" s="232"/>
      <c r="AC1970" s="77" t="e">
        <f>ROUND((MOD(AC1968,1)*4000),-2)</f>
        <v>#REF!</v>
      </c>
      <c r="AD1970" s="45"/>
      <c r="AE1970" s="45"/>
      <c r="AF1970" s="81"/>
      <c r="AG1970" s="33"/>
      <c r="AH1970" s="33"/>
      <c r="AI1970" s="33"/>
      <c r="AJ1970" s="33"/>
      <c r="AK1970" s="33"/>
      <c r="AL1970" s="33"/>
      <c r="AM1970" s="33"/>
      <c r="AN1970" s="33"/>
      <c r="AO1970" s="33"/>
      <c r="AP1970" s="33"/>
      <c r="AQ1970" s="33"/>
      <c r="AR1970" s="33"/>
      <c r="AS1970" s="33"/>
      <c r="AT1970" s="33"/>
      <c r="AU1970" s="33"/>
      <c r="AV1970" s="33"/>
      <c r="AW1970" s="33"/>
      <c r="AX1970" s="33"/>
      <c r="AY1970" s="33"/>
      <c r="AZ1970" s="33"/>
      <c r="BA1970" s="33"/>
      <c r="BB1970" s="33"/>
      <c r="BC1970" s="33"/>
      <c r="BD1970" s="33"/>
      <c r="BE1970" s="33"/>
      <c r="BF1970" s="33"/>
      <c r="BG1970" s="33"/>
      <c r="BH1970" s="33"/>
      <c r="BI1970" s="33"/>
      <c r="BJ1970" s="33"/>
      <c r="BK1970" s="33"/>
      <c r="BL1970" s="33"/>
    </row>
    <row r="1971" spans="1:64" s="140" customFormat="1" ht="18" customHeight="1">
      <c r="B1971" s="29"/>
      <c r="C1971" s="30"/>
      <c r="D1971" s="31"/>
      <c r="E1971" s="30"/>
      <c r="F1971" s="30"/>
      <c r="G1971" s="220"/>
      <c r="H1971" s="220"/>
      <c r="I1971" s="220"/>
      <c r="J1971" s="220"/>
      <c r="K1971" s="220"/>
      <c r="L1971" s="199"/>
      <c r="M1971" s="199"/>
      <c r="N1971" s="199"/>
      <c r="O1971" s="296"/>
      <c r="P1971" s="296"/>
      <c r="Q1971" s="199"/>
      <c r="R1971" s="199"/>
      <c r="S1971" s="220"/>
      <c r="T1971" s="220"/>
      <c r="U1971" s="220"/>
      <c r="V1971" s="199"/>
      <c r="W1971" s="199"/>
      <c r="X1971" s="199"/>
      <c r="Y1971" s="221"/>
      <c r="Z1971" s="303"/>
      <c r="AA1971" s="199"/>
      <c r="AB1971" s="233"/>
      <c r="AC1971" s="34"/>
      <c r="AD1971" s="82"/>
      <c r="AE1971" s="82"/>
      <c r="AF1971" s="84"/>
      <c r="AG1971" s="33"/>
      <c r="AH1971" s="33"/>
      <c r="AI1971" s="33"/>
      <c r="AJ1971" s="33"/>
      <c r="AK1971" s="33"/>
      <c r="AL1971" s="33"/>
      <c r="AM1971" s="33"/>
      <c r="AN1971" s="33"/>
      <c r="AO1971" s="33"/>
      <c r="AP1971" s="33"/>
      <c r="AQ1971" s="33"/>
      <c r="AR1971" s="33"/>
      <c r="AS1971" s="33"/>
      <c r="AT1971" s="33"/>
      <c r="AU1971" s="33"/>
      <c r="AV1971" s="33"/>
      <c r="AW1971" s="33"/>
      <c r="AX1971" s="33"/>
      <c r="AY1971" s="33"/>
      <c r="AZ1971" s="33"/>
      <c r="BA1971" s="33"/>
      <c r="BB1971" s="33"/>
      <c r="BC1971" s="33"/>
      <c r="BD1971" s="33"/>
      <c r="BE1971" s="33"/>
      <c r="BF1971" s="33"/>
      <c r="BG1971" s="33"/>
      <c r="BH1971" s="33"/>
      <c r="BI1971" s="33"/>
      <c r="BJ1971" s="33"/>
      <c r="BK1971" s="33"/>
      <c r="BL1971" s="33"/>
    </row>
    <row r="1972" spans="1:64" s="140" customFormat="1" ht="18" customHeight="1">
      <c r="B1972" s="40" t="s">
        <v>79</v>
      </c>
      <c r="C1972" s="41"/>
      <c r="D1972" s="41"/>
      <c r="E1972" s="41"/>
      <c r="F1972" s="33"/>
      <c r="G1972" s="199"/>
      <c r="H1972" s="199"/>
      <c r="I1972" s="199"/>
      <c r="J1972" s="199"/>
      <c r="K1972" s="220"/>
      <c r="L1972" s="199"/>
      <c r="M1972" s="199"/>
      <c r="N1972" s="199"/>
      <c r="O1972" s="296"/>
      <c r="P1972" s="296"/>
      <c r="Q1972" s="199"/>
      <c r="R1972" s="199"/>
      <c r="S1972" s="199"/>
      <c r="T1972" s="199"/>
      <c r="U1972" s="199"/>
      <c r="V1972" s="199"/>
      <c r="W1972" s="199"/>
      <c r="X1972" s="199"/>
      <c r="Y1972" s="199"/>
      <c r="Z1972" s="199"/>
      <c r="AA1972" s="199"/>
      <c r="AB1972" s="199"/>
      <c r="AC1972" s="34"/>
      <c r="AD1972" s="33"/>
      <c r="AE1972" s="33"/>
      <c r="AF1972" s="101"/>
      <c r="AG1972" s="33"/>
      <c r="AH1972" s="33"/>
      <c r="AI1972" s="33"/>
      <c r="AJ1972" s="33"/>
      <c r="AK1972" s="33"/>
      <c r="AL1972" s="33"/>
      <c r="AM1972" s="33"/>
      <c r="AN1972" s="33"/>
      <c r="AO1972" s="33"/>
      <c r="AP1972" s="33"/>
      <c r="AQ1972" s="33"/>
      <c r="AR1972" s="33"/>
      <c r="AS1972" s="33"/>
      <c r="AT1972" s="33"/>
      <c r="AU1972" s="33"/>
      <c r="AV1972" s="33"/>
      <c r="AW1972" s="33"/>
      <c r="AX1972" s="33"/>
      <c r="AY1972" s="33"/>
      <c r="AZ1972" s="33"/>
      <c r="BA1972" s="33"/>
      <c r="BB1972" s="33"/>
      <c r="BC1972" s="33"/>
      <c r="BD1972" s="33"/>
      <c r="BE1972" s="33"/>
      <c r="BF1972" s="33"/>
      <c r="BG1972" s="33"/>
      <c r="BH1972" s="33"/>
      <c r="BI1972" s="33"/>
      <c r="BJ1972" s="33"/>
      <c r="BK1972" s="33"/>
      <c r="BL1972" s="33"/>
    </row>
    <row r="1973" spans="1:64" s="10" customFormat="1" ht="18" customHeight="1">
      <c r="B1973" s="237">
        <v>1</v>
      </c>
      <c r="C1973" s="236">
        <v>2</v>
      </c>
      <c r="D1973" s="236">
        <v>3</v>
      </c>
      <c r="E1973" s="236">
        <v>4</v>
      </c>
      <c r="F1973" s="670">
        <v>5</v>
      </c>
      <c r="G1973" s="669">
        <v>6</v>
      </c>
      <c r="H1973" s="237">
        <v>7</v>
      </c>
      <c r="I1973" s="237">
        <v>8</v>
      </c>
      <c r="J1973" s="670">
        <v>9</v>
      </c>
      <c r="K1973" s="236">
        <v>10</v>
      </c>
      <c r="L1973" s="236">
        <v>11</v>
      </c>
      <c r="M1973" s="670">
        <v>12</v>
      </c>
      <c r="N1973" s="669">
        <v>13</v>
      </c>
      <c r="O1973" s="236">
        <v>14</v>
      </c>
      <c r="P1973" s="237">
        <v>15</v>
      </c>
      <c r="Q1973" s="236">
        <v>16</v>
      </c>
      <c r="R1973" s="236">
        <v>17</v>
      </c>
      <c r="S1973" s="236">
        <v>18</v>
      </c>
      <c r="T1973" s="670">
        <v>19</v>
      </c>
      <c r="U1973" s="669">
        <v>20</v>
      </c>
      <c r="V1973" s="236">
        <v>21</v>
      </c>
      <c r="W1973" s="237">
        <v>22</v>
      </c>
      <c r="X1973" s="236">
        <v>23</v>
      </c>
      <c r="Y1973" s="237">
        <v>24</v>
      </c>
      <c r="Z1973" s="236">
        <v>25</v>
      </c>
      <c r="AA1973" s="670">
        <v>26</v>
      </c>
      <c r="AB1973" s="697">
        <v>27</v>
      </c>
      <c r="AC1973" s="670">
        <v>28</v>
      </c>
      <c r="AD1973" s="237">
        <v>29</v>
      </c>
      <c r="AE1973" s="236">
        <v>30</v>
      </c>
      <c r="AF1973" s="236">
        <v>31</v>
      </c>
      <c r="AG1973" s="11"/>
      <c r="AH1973" s="11"/>
      <c r="AI1973" s="11"/>
      <c r="AJ1973" s="11"/>
      <c r="AK1973" s="11"/>
      <c r="AL1973" s="11"/>
      <c r="AM1973" s="11"/>
      <c r="AN1973" s="11"/>
      <c r="AO1973" s="11"/>
      <c r="AP1973" s="11"/>
      <c r="AQ1973" s="11"/>
      <c r="AR1973" s="11"/>
      <c r="AS1973" s="11"/>
      <c r="AT1973" s="11"/>
      <c r="AU1973" s="11"/>
      <c r="AV1973" s="11"/>
      <c r="AW1973" s="11"/>
      <c r="AX1973" s="11"/>
      <c r="AY1973" s="11"/>
      <c r="AZ1973" s="11"/>
      <c r="BA1973" s="11"/>
      <c r="BB1973" s="11"/>
      <c r="BC1973" s="11"/>
      <c r="BD1973" s="11"/>
      <c r="BE1973" s="11"/>
      <c r="BF1973" s="11"/>
      <c r="BG1973" s="11"/>
      <c r="BH1973" s="11"/>
      <c r="BI1973" s="11"/>
      <c r="BJ1973" s="11"/>
      <c r="BK1973" s="11"/>
      <c r="BL1973" s="11"/>
    </row>
    <row r="1974" spans="1:64" s="140" customFormat="1" ht="18" customHeight="1">
      <c r="B1974" s="48" t="e">
        <f>VLOOKUP(A1955,#REF!,276,FALSE)</f>
        <v>#REF!</v>
      </c>
      <c r="C1974" s="48" t="e">
        <f>VLOOKUP(A1955,#REF!,278,FALSE)</f>
        <v>#REF!</v>
      </c>
      <c r="D1974" s="48" t="e">
        <f>VLOOKUP(A1955,#REF!,280,FALSE)</f>
        <v>#REF!</v>
      </c>
      <c r="E1974" s="48" t="e">
        <f>VLOOKUP(A1955,#REF!,282,FALSE)</f>
        <v>#REF!</v>
      </c>
      <c r="F1974" s="48" t="e">
        <f>VLOOKUP(A1955,#REF!,284,FALSE)</f>
        <v>#REF!</v>
      </c>
      <c r="G1974" s="48" t="e">
        <f>VLOOKUP(A1955,#REF!,286,FALSE)</f>
        <v>#REF!</v>
      </c>
      <c r="H1974" s="48" t="e">
        <f>VLOOKUP(A1955,#REF!,288,FALSE)</f>
        <v>#REF!</v>
      </c>
      <c r="I1974" s="48" t="e">
        <f>VLOOKUP(A1955,#REF!,290,FALSE)</f>
        <v>#REF!</v>
      </c>
      <c r="J1974" s="48" t="e">
        <f>VLOOKUP(A1955,#REF!,292,FALSE)</f>
        <v>#REF!</v>
      </c>
      <c r="K1974" s="48" t="e">
        <f>VLOOKUP(A1955,#REF!,294,FALSE)</f>
        <v>#REF!</v>
      </c>
      <c r="L1974" s="48" t="e">
        <f>VLOOKUP(A1955,#REF!,296,FALSE)</f>
        <v>#REF!</v>
      </c>
      <c r="M1974" s="48" t="e">
        <f>VLOOKUP(A1955,#REF!,298,FALSE)</f>
        <v>#REF!</v>
      </c>
      <c r="N1974" s="48" t="e">
        <f>VLOOKUP(A1955,#REF!,300,FALSE)</f>
        <v>#REF!</v>
      </c>
      <c r="O1974" s="48" t="e">
        <f>VLOOKUP(A1955,#REF!,302,FALSE)</f>
        <v>#REF!</v>
      </c>
      <c r="P1974" s="48" t="e">
        <f>VLOOKUP(A1955,#REF!,304,FALSE)</f>
        <v>#REF!</v>
      </c>
      <c r="Q1974" s="48" t="e">
        <f>VLOOKUP(A1955,#REF!,306,FALSE)</f>
        <v>#REF!</v>
      </c>
      <c r="R1974" s="48" t="e">
        <f>VLOOKUP(A1955,#REF!,308,FALSE)</f>
        <v>#REF!</v>
      </c>
      <c r="S1974" s="48" t="e">
        <f>VLOOKUP(A1955,#REF!,310,FALSE)</f>
        <v>#REF!</v>
      </c>
      <c r="T1974" s="48" t="e">
        <f>VLOOKUP(A1955,#REF!,312,FALSE)</f>
        <v>#REF!</v>
      </c>
      <c r="U1974" s="48" t="e">
        <f>VLOOKUP(A1955,#REF!,314,FALSE)</f>
        <v>#REF!</v>
      </c>
      <c r="V1974" s="48" t="e">
        <f>VLOOKUP(A1955,#REF!,316,FALSE)</f>
        <v>#REF!</v>
      </c>
      <c r="W1974" s="48" t="e">
        <f>VLOOKUP(A1955,#REF!,318,FALSE)</f>
        <v>#REF!</v>
      </c>
      <c r="X1974" s="48" t="e">
        <f>VLOOKUP(A1955,#REF!,320,FALSE)</f>
        <v>#REF!</v>
      </c>
      <c r="Y1974" s="48" t="e">
        <f>VLOOKUP(A1955,#REF!,322,FALSE)</f>
        <v>#REF!</v>
      </c>
      <c r="Z1974" s="48" t="e">
        <f>VLOOKUP(A1955,#REF!,324,FALSE)</f>
        <v>#REF!</v>
      </c>
      <c r="AA1974" s="48" t="e">
        <f>VLOOKUP(A1955,#REF!,326,FALSE)</f>
        <v>#REF!</v>
      </c>
      <c r="AB1974" s="48" t="e">
        <f>VLOOKUP(A1955,#REF!,328,FALSE)</f>
        <v>#REF!</v>
      </c>
      <c r="AC1974" s="48" t="e">
        <f>VLOOKUP(A1955,#REF!,330,FALSE)</f>
        <v>#REF!</v>
      </c>
      <c r="AD1974" s="48" t="e">
        <f>VLOOKUP(A1955,#REF!,332,FALSE)</f>
        <v>#REF!</v>
      </c>
      <c r="AE1974" s="48" t="e">
        <f>VLOOKUP(A1955,#REF!,334,FALSE)</f>
        <v>#REF!</v>
      </c>
      <c r="AF1974" s="48" t="e">
        <f>VLOOKUP(A1955,#REF!,336,FALSE)</f>
        <v>#REF!</v>
      </c>
      <c r="AG1974" s="33"/>
      <c r="AH1974" s="33"/>
      <c r="AI1974" s="33"/>
      <c r="AJ1974" s="33"/>
      <c r="AK1974" s="33"/>
      <c r="AL1974" s="33"/>
      <c r="AM1974" s="33"/>
      <c r="AN1974" s="33"/>
      <c r="AO1974" s="33"/>
      <c r="AP1974" s="33"/>
      <c r="AQ1974" s="33"/>
      <c r="AR1974" s="33"/>
      <c r="AS1974" s="33"/>
      <c r="AT1974" s="33"/>
      <c r="AU1974" s="33"/>
      <c r="AV1974" s="33"/>
      <c r="AW1974" s="33"/>
      <c r="AX1974" s="33"/>
      <c r="AY1974" s="33"/>
      <c r="AZ1974" s="33"/>
      <c r="BA1974" s="33"/>
      <c r="BB1974" s="33"/>
      <c r="BC1974" s="33"/>
      <c r="BD1974" s="33"/>
      <c r="BE1974" s="33"/>
      <c r="BF1974" s="33"/>
      <c r="BG1974" s="33"/>
      <c r="BH1974" s="33"/>
      <c r="BI1974" s="33"/>
      <c r="BJ1974" s="33"/>
      <c r="BK1974" s="33"/>
      <c r="BL1974" s="33"/>
    </row>
    <row r="1975" spans="1:64" s="140" customFormat="1" ht="18" customHeight="1">
      <c r="B1975" s="48" t="e">
        <f>VLOOKUP(A1955,#REF!,53,FALSE)</f>
        <v>#REF!</v>
      </c>
      <c r="C1975" s="48" t="e">
        <f>VLOOKUP(A1955,#REF!,54,FALSE)</f>
        <v>#REF!</v>
      </c>
      <c r="D1975" s="48" t="e">
        <f>VLOOKUP(A1955,#REF!,55,FALSE)</f>
        <v>#REF!</v>
      </c>
      <c r="E1975" s="48" t="e">
        <f>VLOOKUP(A1955,#REF!,56,FALSE)</f>
        <v>#REF!</v>
      </c>
      <c r="F1975" s="48" t="e">
        <f>VLOOKUP(A1955,#REF!,57,FALSE)</f>
        <v>#REF!</v>
      </c>
      <c r="G1975" s="48" t="e">
        <f>VLOOKUP(A1955,#REF!,58,FALSE)</f>
        <v>#REF!</v>
      </c>
      <c r="H1975" s="48" t="e">
        <f>VLOOKUP(A1955,#REF!,59,FALSE)</f>
        <v>#REF!</v>
      </c>
      <c r="I1975" s="48" t="e">
        <f>VLOOKUP(A1955,#REF!,60,FALSE)</f>
        <v>#REF!</v>
      </c>
      <c r="J1975" s="48" t="e">
        <f>VLOOKUP(A1955,#REF!,61,FALSE)</f>
        <v>#REF!</v>
      </c>
      <c r="K1975" s="48" t="e">
        <f>VLOOKUP(A1955,#REF!,62,FALSE)</f>
        <v>#REF!</v>
      </c>
      <c r="L1975" s="48" t="e">
        <f>VLOOKUP(A1955,#REF!,63,FALSE)</f>
        <v>#REF!</v>
      </c>
      <c r="M1975" s="48" t="e">
        <f>VLOOKUP(A1955,#REF!,64,FALSE)</f>
        <v>#REF!</v>
      </c>
      <c r="N1975" s="48" t="e">
        <f>VLOOKUP(A1955,#REF!,65,FALSE)</f>
        <v>#REF!</v>
      </c>
      <c r="O1975" s="48" t="e">
        <f>VLOOKUP(A1955,#REF!,66,FALSE)</f>
        <v>#REF!</v>
      </c>
      <c r="P1975" s="48" t="e">
        <f>VLOOKUP(A1955,#REF!,67,FALSE)</f>
        <v>#REF!</v>
      </c>
      <c r="Q1975" s="48" t="e">
        <f>VLOOKUP(A1955,#REF!,68,FALSE)</f>
        <v>#REF!</v>
      </c>
      <c r="R1975" s="48" t="e">
        <f>VLOOKUP(A1955,#REF!,69,FALSE)</f>
        <v>#REF!</v>
      </c>
      <c r="S1975" s="48" t="e">
        <f>VLOOKUP(A1955,#REF!,70,FALSE)</f>
        <v>#REF!</v>
      </c>
      <c r="T1975" s="48" t="e">
        <f>VLOOKUP(A1955,#REF!,71,FALSE)</f>
        <v>#REF!</v>
      </c>
      <c r="U1975" s="48" t="e">
        <f>VLOOKUP(A1955,#REF!,72,FALSE)</f>
        <v>#REF!</v>
      </c>
      <c r="V1975" s="48" t="e">
        <f>VLOOKUP(A1955,#REF!,73,FALSE)</f>
        <v>#REF!</v>
      </c>
      <c r="W1975" s="48" t="e">
        <f>VLOOKUP(A1955,#REF!,74,FALSE)</f>
        <v>#REF!</v>
      </c>
      <c r="X1975" s="48" t="e">
        <f>VLOOKUP(A1955,#REF!,75,FALSE)</f>
        <v>#REF!</v>
      </c>
      <c r="Y1975" s="48" t="e">
        <f>VLOOKUP(A1955,#REF!,76,FALSE)</f>
        <v>#REF!</v>
      </c>
      <c r="Z1975" s="48" t="e">
        <f>VLOOKUP(A1955,#REF!,77,FALSE)</f>
        <v>#REF!</v>
      </c>
      <c r="AA1975" s="48" t="e">
        <f>VLOOKUP(A1955,#REF!,78,FALSE)</f>
        <v>#REF!</v>
      </c>
      <c r="AB1975" s="48" t="e">
        <f>VLOOKUP(A1955,#REF!,79,FALSE)</f>
        <v>#REF!</v>
      </c>
      <c r="AC1975" s="48" t="e">
        <f>VLOOKUP(A1955,#REF!,80,FALSE)</f>
        <v>#REF!</v>
      </c>
      <c r="AD1975" s="48" t="e">
        <f>VLOOKUP(A1955,#REF!,81,FALSE)</f>
        <v>#REF!</v>
      </c>
      <c r="AE1975" s="48" t="e">
        <f>VLOOKUP(A1955,#REF!,82,FALSE)</f>
        <v>#REF!</v>
      </c>
      <c r="AF1975" s="48" t="e">
        <f>VLOOKUP(A1955,#REF!,83,FALSE)</f>
        <v>#REF!</v>
      </c>
      <c r="AG1975" s="33"/>
      <c r="AH1975" s="33"/>
      <c r="AI1975" s="33"/>
      <c r="AJ1975" s="33"/>
      <c r="AK1975" s="33"/>
      <c r="AL1975" s="33"/>
      <c r="AM1975" s="33"/>
      <c r="AN1975" s="33"/>
      <c r="AO1975" s="33"/>
      <c r="AP1975" s="33"/>
      <c r="AQ1975" s="33"/>
      <c r="AR1975" s="33"/>
      <c r="AS1975" s="33"/>
      <c r="AT1975" s="33"/>
      <c r="AU1975" s="33"/>
      <c r="AV1975" s="33"/>
      <c r="AW1975" s="33"/>
      <c r="AX1975" s="33"/>
      <c r="AY1975" s="33"/>
      <c r="AZ1975" s="33"/>
      <c r="BA1975" s="33"/>
      <c r="BB1975" s="33"/>
      <c r="BC1975" s="33"/>
      <c r="BD1975" s="33"/>
      <c r="BE1975" s="33"/>
      <c r="BF1975" s="33"/>
      <c r="BG1975" s="33"/>
      <c r="BH1975" s="33"/>
      <c r="BI1975" s="33"/>
      <c r="BJ1975" s="33"/>
      <c r="BK1975" s="33"/>
      <c r="BL1975" s="33"/>
    </row>
    <row r="1976" spans="1:64" s="140" customFormat="1" ht="18" customHeight="1">
      <c r="B1976" s="48" t="e">
        <f>VLOOKUP(A1955,#REF!,277,FALSE)</f>
        <v>#REF!</v>
      </c>
      <c r="C1976" s="48" t="e">
        <f>VLOOKUP(A1955,#REF!,279,FALSE)</f>
        <v>#REF!</v>
      </c>
      <c r="D1976" s="48" t="e">
        <f>VLOOKUP(A1955,#REF!,281,FALSE)</f>
        <v>#REF!</v>
      </c>
      <c r="E1976" s="48" t="e">
        <f>VLOOKUP(A1955,#REF!,283,FALSE)</f>
        <v>#REF!</v>
      </c>
      <c r="F1976" s="48" t="e">
        <f>VLOOKUP(A1955,#REF!,285,FALSE)</f>
        <v>#REF!</v>
      </c>
      <c r="G1976" s="48" t="e">
        <f>VLOOKUP(A1955,#REF!,287,FALSE)</f>
        <v>#REF!</v>
      </c>
      <c r="H1976" s="48" t="e">
        <f>VLOOKUP(A1955,#REF!,289,FALSE)</f>
        <v>#REF!</v>
      </c>
      <c r="I1976" s="48" t="e">
        <f>VLOOKUP(A1955,#REF!,291,FALSE)</f>
        <v>#REF!</v>
      </c>
      <c r="J1976" s="48" t="e">
        <f>VLOOKUP(A1955,#REF!,293,FALSE)</f>
        <v>#REF!</v>
      </c>
      <c r="K1976" s="48" t="e">
        <f>VLOOKUP(A1955,#REF!,295,FALSE)</f>
        <v>#REF!</v>
      </c>
      <c r="L1976" s="48" t="e">
        <f>VLOOKUP(A1955,#REF!,297,FALSE)</f>
        <v>#REF!</v>
      </c>
      <c r="M1976" s="48" t="e">
        <f>VLOOKUP(A1955,#REF!,299,FALSE)</f>
        <v>#REF!</v>
      </c>
      <c r="N1976" s="48" t="e">
        <f>VLOOKUP(A1955,#REF!,301,FALSE)</f>
        <v>#REF!</v>
      </c>
      <c r="O1976" s="48" t="e">
        <f>VLOOKUP(A1955,#REF!,303,FALSE)</f>
        <v>#REF!</v>
      </c>
      <c r="P1976" s="48" t="e">
        <f>VLOOKUP(A1955,#REF!,305,FALSE)</f>
        <v>#REF!</v>
      </c>
      <c r="Q1976" s="48" t="e">
        <f>VLOOKUP(A1955,#REF!,307,FALSE)</f>
        <v>#REF!</v>
      </c>
      <c r="R1976" s="48" t="e">
        <f>VLOOKUP(A1955,#REF!,309,FALSE)</f>
        <v>#REF!</v>
      </c>
      <c r="S1976" s="48" t="e">
        <f>VLOOKUP(A1955,#REF!,311,FALSE)</f>
        <v>#REF!</v>
      </c>
      <c r="T1976" s="48" t="e">
        <f>VLOOKUP(A1955,#REF!,313,FALSE)</f>
        <v>#REF!</v>
      </c>
      <c r="U1976" s="48" t="e">
        <f>VLOOKUP(A1955,#REF!,315,FALSE)</f>
        <v>#REF!</v>
      </c>
      <c r="V1976" s="48" t="e">
        <f>VLOOKUP(A1955,#REF!,317,FALSE)</f>
        <v>#REF!</v>
      </c>
      <c r="W1976" s="48" t="e">
        <f>VLOOKUP(A1955,#REF!,319,FALSE)</f>
        <v>#REF!</v>
      </c>
      <c r="X1976" s="48" t="e">
        <f>VLOOKUP(A1955,#REF!,321,FALSE)</f>
        <v>#REF!</v>
      </c>
      <c r="Y1976" s="48" t="e">
        <f>VLOOKUP(A1955,#REF!,323,FALSE)</f>
        <v>#REF!</v>
      </c>
      <c r="Z1976" s="48" t="e">
        <f>VLOOKUP(A1955,#REF!,325,FALSE)</f>
        <v>#REF!</v>
      </c>
      <c r="AA1976" s="48" t="e">
        <f>VLOOKUP(A1955,#REF!,327,FALSE)</f>
        <v>#REF!</v>
      </c>
      <c r="AB1976" s="48" t="e">
        <f>VLOOKUP(A1955,#REF!,329,FALSE)</f>
        <v>#REF!</v>
      </c>
      <c r="AC1976" s="48" t="e">
        <f>VLOOKUP(A1955,#REF!,331,FALSE)</f>
        <v>#REF!</v>
      </c>
      <c r="AD1976" s="48" t="e">
        <f>VLOOKUP(A1955,#REF!,333,FALSE)</f>
        <v>#REF!</v>
      </c>
      <c r="AE1976" s="48" t="e">
        <f>VLOOKUP(A1955,#REF!,335,FALSE)</f>
        <v>#REF!</v>
      </c>
      <c r="AF1976" s="48" t="e">
        <f>VLOOKUP(A1955,#REF!,337,FALSE)</f>
        <v>#REF!</v>
      </c>
      <c r="AG1976" s="33"/>
      <c r="AH1976" s="33"/>
      <c r="AI1976" s="33"/>
      <c r="AJ1976" s="33"/>
      <c r="AK1976" s="33"/>
      <c r="AL1976" s="33"/>
      <c r="AM1976" s="33"/>
      <c r="AN1976" s="33"/>
      <c r="AO1976" s="33"/>
      <c r="AP1976" s="33"/>
      <c r="AQ1976" s="33"/>
      <c r="AR1976" s="33"/>
      <c r="AS1976" s="33"/>
      <c r="AT1976" s="33"/>
      <c r="AU1976" s="33"/>
      <c r="AV1976" s="33"/>
      <c r="AW1976" s="33"/>
      <c r="AX1976" s="33"/>
      <c r="AY1976" s="33"/>
      <c r="AZ1976" s="33"/>
      <c r="BA1976" s="33"/>
      <c r="BB1976" s="33"/>
      <c r="BC1976" s="33"/>
      <c r="BD1976" s="33"/>
      <c r="BE1976" s="33"/>
      <c r="BF1976" s="33"/>
      <c r="BG1976" s="33"/>
      <c r="BH1976" s="33"/>
      <c r="BI1976" s="33"/>
      <c r="BJ1976" s="33"/>
      <c r="BK1976" s="33"/>
      <c r="BL1976" s="33"/>
    </row>
    <row r="1977" spans="1:64" s="140" customFormat="1" ht="18" customHeight="1">
      <c r="B1977" s="980"/>
      <c r="C1977" s="980"/>
      <c r="D1977" s="980"/>
      <c r="E1977" s="980"/>
      <c r="F1977" s="980"/>
      <c r="G1977" s="980"/>
      <c r="H1977" s="980"/>
      <c r="I1977" s="980"/>
      <c r="J1977" s="980"/>
      <c r="K1977" s="980"/>
      <c r="L1977" s="980"/>
      <c r="M1977" s="980"/>
      <c r="N1977" s="980"/>
      <c r="O1977" s="980"/>
      <c r="P1977" s="980"/>
      <c r="Q1977" s="980"/>
      <c r="R1977" s="980"/>
      <c r="S1977" s="980"/>
      <c r="T1977" s="980"/>
      <c r="U1977" s="980"/>
      <c r="V1977" s="980"/>
      <c r="W1977" s="980"/>
      <c r="X1977" s="980"/>
      <c r="Y1977" s="980"/>
      <c r="Z1977" s="980"/>
      <c r="AA1977" s="980"/>
      <c r="AB1977" s="980"/>
      <c r="AC1977" s="980"/>
      <c r="AD1977" s="980"/>
      <c r="AE1977" s="980"/>
      <c r="AF1977" s="980"/>
      <c r="AG1977" s="33"/>
      <c r="AH1977" s="33"/>
      <c r="AI1977" s="33"/>
      <c r="AJ1977" s="33"/>
      <c r="AK1977" s="33"/>
      <c r="AL1977" s="33"/>
      <c r="AM1977" s="33"/>
      <c r="AN1977" s="33"/>
      <c r="AO1977" s="33"/>
      <c r="AP1977" s="33"/>
      <c r="AQ1977" s="33"/>
      <c r="AR1977" s="33"/>
      <c r="AS1977" s="33"/>
      <c r="AT1977" s="33"/>
      <c r="AU1977" s="33"/>
      <c r="AV1977" s="33"/>
      <c r="AW1977" s="33"/>
      <c r="AX1977" s="33"/>
      <c r="AY1977" s="33"/>
      <c r="AZ1977" s="33"/>
      <c r="BA1977" s="33"/>
      <c r="BB1977" s="33"/>
      <c r="BC1977" s="33"/>
      <c r="BD1977" s="33"/>
      <c r="BE1977" s="33"/>
      <c r="BF1977" s="33"/>
      <c r="BG1977" s="33"/>
      <c r="BH1977" s="33"/>
      <c r="BI1977" s="33"/>
      <c r="BJ1977" s="33"/>
      <c r="BK1977" s="33"/>
      <c r="BL1977" s="33"/>
    </row>
    <row r="1978" spans="1:64" ht="18" customHeight="1">
      <c r="B1978" s="880" t="s">
        <v>826</v>
      </c>
      <c r="C1978" s="880"/>
      <c r="D1978" s="880"/>
      <c r="E1978" s="880"/>
      <c r="F1978" s="880"/>
      <c r="G1978" s="880"/>
      <c r="H1978" s="880"/>
      <c r="I1978" s="880"/>
      <c r="J1978" s="880"/>
      <c r="K1978" s="880"/>
      <c r="L1978" s="880"/>
      <c r="M1978" s="880"/>
      <c r="N1978" s="880"/>
      <c r="O1978" s="880"/>
      <c r="P1978" s="880"/>
      <c r="Q1978" s="880"/>
      <c r="R1978" s="880"/>
      <c r="S1978" s="880"/>
      <c r="T1978" s="880"/>
      <c r="U1978" s="880"/>
      <c r="V1978" s="880"/>
      <c r="W1978" s="880"/>
      <c r="X1978" s="880"/>
      <c r="Y1978" s="880"/>
      <c r="Z1978" s="880"/>
      <c r="AA1978" s="880"/>
      <c r="AB1978" s="880"/>
      <c r="AC1978" s="880"/>
      <c r="AD1978" s="880"/>
      <c r="AE1978" s="880"/>
      <c r="AF1978" s="880"/>
      <c r="AG1978" s="33"/>
    </row>
    <row r="1979" spans="1:64" ht="18" customHeight="1">
      <c r="B1979" s="15" t="s">
        <v>80</v>
      </c>
      <c r="C1979" s="16"/>
      <c r="D1979" s="16"/>
      <c r="E1979" s="16"/>
      <c r="F1979" s="16"/>
      <c r="G1979" s="216"/>
      <c r="H1979" s="201"/>
      <c r="I1979" s="201"/>
      <c r="J1979" s="201"/>
      <c r="K1979" s="202"/>
      <c r="L1979" s="201"/>
      <c r="M1979" s="201"/>
      <c r="N1979" s="201"/>
      <c r="O1979" s="270"/>
      <c r="P1979" s="270"/>
      <c r="Q1979" s="201"/>
      <c r="R1979" s="201"/>
      <c r="S1979" s="201"/>
      <c r="T1979" s="201"/>
      <c r="U1979" s="201"/>
      <c r="V1979" s="201"/>
      <c r="W1979" s="270"/>
      <c r="X1979" s="984" t="str">
        <f>X1954</f>
        <v>វិច្ឆិកា ឆ្នាំ ២០២៣</v>
      </c>
      <c r="Y1979" s="985"/>
      <c r="Z1979" s="985"/>
      <c r="AA1979" s="985"/>
      <c r="AB1979" s="985"/>
      <c r="AC1979" s="985"/>
      <c r="AD1979" s="985"/>
      <c r="AE1979" s="985"/>
      <c r="AF1979" s="986"/>
      <c r="AG1979" s="33"/>
    </row>
    <row r="1980" spans="1:64" ht="18" customHeight="1">
      <c r="A1980" s="140" t="e">
        <f>#REF!</f>
        <v>#REF!</v>
      </c>
      <c r="B1980" s="20" t="s">
        <v>176</v>
      </c>
      <c r="C1980" s="3"/>
      <c r="D1980" s="3"/>
      <c r="E1980" s="3"/>
      <c r="F1980" s="3"/>
      <c r="G1980" s="217"/>
      <c r="H1980" s="271"/>
      <c r="I1980" s="217"/>
      <c r="J1980" s="271"/>
      <c r="K1980" s="991" t="e">
        <f>VLOOKUP(A1980,'Payroll master 总表'!B:AY,3,FALSE)</f>
        <v>#REF!</v>
      </c>
      <c r="L1980" s="992"/>
      <c r="M1980" s="992"/>
      <c r="N1980" s="993"/>
      <c r="O1980" s="272" t="s">
        <v>183</v>
      </c>
      <c r="P1980" s="273"/>
      <c r="Q1980" s="203"/>
      <c r="R1980" s="203"/>
      <c r="S1980" s="203"/>
      <c r="T1980" s="994" t="e">
        <f>#REF!</f>
        <v>#REF!</v>
      </c>
      <c r="U1980" s="994"/>
      <c r="V1980" s="217"/>
      <c r="W1980" s="274"/>
      <c r="X1980" s="275" t="s">
        <v>279</v>
      </c>
      <c r="Y1980" s="203"/>
      <c r="Z1980" s="203"/>
      <c r="AA1980" s="203"/>
      <c r="AB1980" s="227"/>
      <c r="AC1980" s="75"/>
      <c r="AD1980" s="139" t="e">
        <f>VLOOKUP(A1980,'Payroll master 总表'!B:AY,39,FALSE)</f>
        <v>#REF!</v>
      </c>
      <c r="AE1980" s="23" t="s">
        <v>82</v>
      </c>
      <c r="AF1980" s="244"/>
      <c r="AG1980" s="33"/>
    </row>
    <row r="1981" spans="1:64" ht="18" customHeight="1">
      <c r="B1981" s="55" t="s">
        <v>177</v>
      </c>
      <c r="C1981" s="28"/>
      <c r="D1981" s="28"/>
      <c r="E1981" s="28"/>
      <c r="F1981" s="21"/>
      <c r="G1981" s="206"/>
      <c r="H1981" s="206"/>
      <c r="I1981" s="206"/>
      <c r="J1981" s="206"/>
      <c r="K1981" s="995" t="e">
        <f>VLOOKUP(A1980,'Payroll master 总表'!B:AY,1,FALSE)</f>
        <v>#REF!</v>
      </c>
      <c r="L1981" s="996"/>
      <c r="M1981" s="206"/>
      <c r="N1981" s="208"/>
      <c r="O1981" s="276" t="s">
        <v>184</v>
      </c>
      <c r="P1981" s="273"/>
      <c r="Q1981" s="218"/>
      <c r="R1981" s="218"/>
      <c r="S1981" s="218"/>
      <c r="U1981" s="222" t="e">
        <f>VLOOKUP(A1980,'Payroll master 总表'!B:AY,15,FALSE)</f>
        <v>#REF!</v>
      </c>
      <c r="V1981" s="222"/>
      <c r="W1981" s="208"/>
      <c r="X1981" s="278" t="s">
        <v>187</v>
      </c>
      <c r="Y1981" s="218"/>
      <c r="Z1981" s="218"/>
      <c r="AA1981" s="218"/>
      <c r="AB1981" s="209"/>
      <c r="AC1981" s="26"/>
      <c r="AD1981" s="139" t="e">
        <f>VLOOKUP(A1980,'Payroll master 总表'!B:AY,35,FALSE)</f>
        <v>#REF!</v>
      </c>
      <c r="AE1981" s="23" t="s">
        <v>82</v>
      </c>
      <c r="AF1981" s="103"/>
      <c r="AG1981" s="33"/>
    </row>
    <row r="1982" spans="1:64" ht="18" customHeight="1">
      <c r="B1982" s="24" t="s">
        <v>178</v>
      </c>
      <c r="C1982" s="22"/>
      <c r="D1982" s="25"/>
      <c r="E1982" s="21"/>
      <c r="F1982" s="21"/>
      <c r="G1982" s="206"/>
      <c r="H1982" s="206"/>
      <c r="I1982" s="206"/>
      <c r="J1982" s="206"/>
      <c r="K1982" s="995" t="e">
        <f>VLOOKUP(A1980,'Payroll master 总表'!B:AY,5,FALSE)</f>
        <v>#REF!</v>
      </c>
      <c r="L1982" s="996"/>
      <c r="M1982" s="206"/>
      <c r="N1982" s="208"/>
      <c r="O1982" s="205" t="s">
        <v>198</v>
      </c>
      <c r="P1982" s="273"/>
      <c r="Q1982" s="218"/>
      <c r="R1982" s="218"/>
      <c r="S1982" s="218"/>
      <c r="T1982" s="206"/>
      <c r="U1982" s="997" t="e">
        <f>VLOOKUP(A1980,'Payroll master 总表'!B:AY,8,FALSE)</f>
        <v>#REF!</v>
      </c>
      <c r="V1982" s="997"/>
      <c r="W1982" s="998"/>
      <c r="X1982" s="278" t="s">
        <v>185</v>
      </c>
      <c r="Y1982" s="218"/>
      <c r="Z1982" s="218"/>
      <c r="AA1982" s="218"/>
      <c r="AB1982" s="209"/>
      <c r="AC1982" s="26"/>
      <c r="AD1982" s="139" t="e">
        <f>VLOOKUP(A1980,'Payroll master 总表'!B:AY,34,FALSE)</f>
        <v>#REF!</v>
      </c>
      <c r="AE1982" s="23" t="s">
        <v>82</v>
      </c>
      <c r="AF1982" s="103"/>
      <c r="AG1982" s="33"/>
    </row>
    <row r="1983" spans="1:64" ht="18" customHeight="1">
      <c r="B1983" s="58"/>
      <c r="C1983" s="28"/>
      <c r="D1983" s="28"/>
      <c r="E1983" s="28"/>
      <c r="F1983" s="28"/>
      <c r="G1983" s="206"/>
      <c r="H1983" s="206"/>
      <c r="I1983" s="206"/>
      <c r="J1983" s="206"/>
      <c r="K1983" s="280"/>
      <c r="L1983" s="281" t="s">
        <v>76</v>
      </c>
      <c r="M1983" s="206"/>
      <c r="N1983" s="208"/>
      <c r="O1983" s="278" t="s">
        <v>199</v>
      </c>
      <c r="P1983" s="273"/>
      <c r="Q1983" s="218"/>
      <c r="R1983" s="218"/>
      <c r="S1983" s="218"/>
      <c r="T1983" s="218"/>
      <c r="U1983" s="218"/>
      <c r="V1983" s="218"/>
      <c r="W1983" s="230"/>
      <c r="X1983" s="278" t="s">
        <v>753</v>
      </c>
      <c r="Y1983" s="218"/>
      <c r="Z1983" s="218"/>
      <c r="AA1983" s="218"/>
      <c r="AB1983" s="209"/>
      <c r="AC1983" s="26"/>
      <c r="AD1983" s="139" t="e">
        <f>VLOOKUP(A1980,'Payroll master 总表'!B:AY,33,FALSE)</f>
        <v>#REF!</v>
      </c>
      <c r="AE1983" s="23" t="s">
        <v>82</v>
      </c>
      <c r="AF1983" s="103"/>
      <c r="AG1983" s="33"/>
    </row>
    <row r="1984" spans="1:64" ht="18" customHeight="1">
      <c r="B1984" s="54" t="s">
        <v>196</v>
      </c>
      <c r="C1984" s="28"/>
      <c r="D1984" s="28"/>
      <c r="E1984" s="28"/>
      <c r="F1984" s="28"/>
      <c r="G1984" s="206"/>
      <c r="H1984" s="206"/>
      <c r="I1984" s="206"/>
      <c r="J1984" s="206"/>
      <c r="K1984" s="280"/>
      <c r="L1984" s="282" t="e">
        <f>VLOOKUP(A1980,'Payroll master 总表'!B:AY,18,FALSE)</f>
        <v>#REF!</v>
      </c>
      <c r="M1984" s="206"/>
      <c r="N1984" s="208"/>
      <c r="O1984" s="283"/>
      <c r="P1984" s="273"/>
      <c r="Q1984" s="223"/>
      <c r="R1984" s="987" t="e">
        <f>U1981/26*L1984</f>
        <v>#REF!</v>
      </c>
      <c r="S1984" s="987"/>
      <c r="T1984" s="284" t="s">
        <v>82</v>
      </c>
      <c r="U1984" s="223"/>
      <c r="V1984" s="223"/>
      <c r="W1984" s="285"/>
      <c r="X1984" s="278" t="s">
        <v>186</v>
      </c>
      <c r="Y1984" s="218"/>
      <c r="Z1984" s="218"/>
      <c r="AA1984" s="218"/>
      <c r="AB1984" s="209"/>
      <c r="AC1984" s="26"/>
      <c r="AD1984" s="139" t="e">
        <f>VLOOKUP(A1980,'Payroll master 总表'!B:AY,37,FALSE)+'Payroll master 总表'!AM86</f>
        <v>#REF!</v>
      </c>
      <c r="AE1984" s="23" t="s">
        <v>82</v>
      </c>
      <c r="AF1984" s="103"/>
      <c r="AG1984" s="33"/>
    </row>
    <row r="1985" spans="2:64" ht="18" customHeight="1">
      <c r="B1985" s="27" t="s">
        <v>528</v>
      </c>
      <c r="C1985" s="28"/>
      <c r="D1985" s="28"/>
      <c r="E1985" s="28"/>
      <c r="F1985" s="28"/>
      <c r="G1985" s="206"/>
      <c r="H1985" s="206"/>
      <c r="I1985" s="206"/>
      <c r="J1985" s="206"/>
      <c r="K1985" s="280"/>
      <c r="L1985" s="282" t="e">
        <f>VLOOKUP(A1980,'Payroll master 总表'!B:AY,21,FALSE)</f>
        <v>#REF!</v>
      </c>
      <c r="M1985" s="206"/>
      <c r="N1985" s="208"/>
      <c r="O1985" s="283"/>
      <c r="P1985" s="273"/>
      <c r="Q1985" s="223"/>
      <c r="R1985" s="987" t="e">
        <f>VLOOKUP(A1980,'Payroll master 总表'!B:AY,29,FALSE)</f>
        <v>#REF!</v>
      </c>
      <c r="S1985" s="987"/>
      <c r="T1985" s="284" t="s">
        <v>82</v>
      </c>
      <c r="U1985" s="223"/>
      <c r="V1985" s="223"/>
      <c r="W1985" s="285"/>
      <c r="X1985" s="278" t="s">
        <v>455</v>
      </c>
      <c r="Y1985" s="218"/>
      <c r="Z1985" s="218"/>
      <c r="AA1985" s="218"/>
      <c r="AB1985" s="209"/>
      <c r="AC1985" s="26"/>
      <c r="AD1985" s="139" t="e">
        <f>VLOOKUP(A1980,'Payroll master 总表'!B:AY,32,FALSE)</f>
        <v>#REF!</v>
      </c>
      <c r="AE1985" s="23" t="s">
        <v>82</v>
      </c>
      <c r="AF1985" s="103"/>
      <c r="AG1985" s="33"/>
    </row>
    <row r="1986" spans="2:64" ht="18" customHeight="1">
      <c r="B1986" s="58" t="s">
        <v>534</v>
      </c>
      <c r="C1986" s="28"/>
      <c r="D1986" s="28"/>
      <c r="E1986" s="28"/>
      <c r="F1986" s="28"/>
      <c r="G1986" s="206"/>
      <c r="H1986" s="206"/>
      <c r="I1986" s="206"/>
      <c r="J1986" s="206"/>
      <c r="K1986" s="280"/>
      <c r="L1986" s="282" t="e">
        <f>VLOOKUP(A1980,'Payroll master 总表'!B:AY,20,FALSE)</f>
        <v>#REF!</v>
      </c>
      <c r="M1986" s="206"/>
      <c r="N1986" s="208"/>
      <c r="O1986" s="283"/>
      <c r="P1986" s="273"/>
      <c r="Q1986" s="223"/>
      <c r="R1986" s="987" t="e">
        <f>VLOOKUP(A1980,'Payroll master 总表'!B:AY,27,FALSE)</f>
        <v>#REF!</v>
      </c>
      <c r="S1986" s="987"/>
      <c r="T1986" s="284" t="s">
        <v>82</v>
      </c>
      <c r="U1986" s="223"/>
      <c r="V1986" s="223"/>
      <c r="W1986" s="285"/>
      <c r="X1986" s="278" t="s">
        <v>189</v>
      </c>
      <c r="Y1986" s="218"/>
      <c r="Z1986" s="218"/>
      <c r="AA1986" s="218"/>
      <c r="AB1986" s="209"/>
      <c r="AC1986" s="26"/>
      <c r="AD1986" s="139" t="e">
        <f>VLOOKUP(A1980,'Payroll master 总表'!B:AY,31,FALSE)</f>
        <v>#REF!</v>
      </c>
      <c r="AE1986" s="23" t="s">
        <v>82</v>
      </c>
      <c r="AF1986" s="103"/>
      <c r="AG1986" s="33"/>
    </row>
    <row r="1987" spans="2:64" ht="18" customHeight="1">
      <c r="B1987" s="58" t="s">
        <v>195</v>
      </c>
      <c r="C1987" s="28"/>
      <c r="D1987" s="28"/>
      <c r="E1987" s="28"/>
      <c r="F1987" s="28"/>
      <c r="G1987" s="206"/>
      <c r="H1987" s="206"/>
      <c r="I1987" s="206"/>
      <c r="J1987" s="206"/>
      <c r="K1987" s="280"/>
      <c r="L1987" s="282" t="e">
        <f>VLOOKUP(A1980,'Payroll master 总表'!B:AY,17,FALSE)</f>
        <v>#REF!</v>
      </c>
      <c r="M1987" s="206"/>
      <c r="N1987" s="208"/>
      <c r="O1987" s="283"/>
      <c r="P1987" s="273"/>
      <c r="Q1987" s="223"/>
      <c r="R1987" s="987" t="e">
        <f>U1981/26*L1987</f>
        <v>#REF!</v>
      </c>
      <c r="S1987" s="987"/>
      <c r="T1987" s="284" t="s">
        <v>82</v>
      </c>
      <c r="U1987" s="223"/>
      <c r="V1987" s="223"/>
      <c r="W1987" s="285"/>
      <c r="X1987" s="278" t="s">
        <v>188</v>
      </c>
      <c r="Y1987" s="218"/>
      <c r="Z1987" s="218"/>
      <c r="AA1987" s="218"/>
      <c r="AB1987" s="209"/>
      <c r="AC1987" s="26"/>
      <c r="AD1987" s="139" t="e">
        <f>VLOOKUP(A1980,'Payroll master 总表'!B:AY,36,FALSE)</f>
        <v>#REF!</v>
      </c>
      <c r="AE1987" s="23" t="s">
        <v>82</v>
      </c>
      <c r="AF1987" s="103"/>
      <c r="AG1987" s="33"/>
    </row>
    <row r="1988" spans="2:64" ht="18" customHeight="1">
      <c r="B1988" s="27" t="s">
        <v>179</v>
      </c>
      <c r="C1988" s="28"/>
      <c r="D1988" s="28"/>
      <c r="E1988" s="28"/>
      <c r="F1988" s="28"/>
      <c r="G1988" s="218"/>
      <c r="H1988" s="218"/>
      <c r="I1988" s="218"/>
      <c r="J1988" s="206"/>
      <c r="K1988" s="280"/>
      <c r="L1988" s="286"/>
      <c r="M1988" s="206"/>
      <c r="N1988" s="208"/>
      <c r="O1988" s="283"/>
      <c r="P1988" s="273"/>
      <c r="Q1988" s="223"/>
      <c r="R1988" s="987" t="e">
        <f>SUM(R1984:S1987)</f>
        <v>#REF!</v>
      </c>
      <c r="S1988" s="987"/>
      <c r="T1988" s="284" t="s">
        <v>82</v>
      </c>
      <c r="U1988" s="223"/>
      <c r="V1988" s="223"/>
      <c r="W1988" s="285"/>
      <c r="X1988" s="278" t="s">
        <v>190</v>
      </c>
      <c r="Y1988" s="218"/>
      <c r="Z1988" s="218"/>
      <c r="AA1988" s="218"/>
      <c r="AB1988" s="209"/>
      <c r="AC1988" s="988" t="e">
        <f>R1988+R1990+R1991+R1992+AD1980+AD1981+AD1982+AD1983+AD1984+AD1985+AD1986+AD1987</f>
        <v>#REF!</v>
      </c>
      <c r="AD1988" s="989"/>
      <c r="AF1988" s="103"/>
      <c r="AG1988" s="33"/>
    </row>
    <row r="1989" spans="2:64" ht="18" customHeight="1">
      <c r="B1989" s="58" t="s">
        <v>197</v>
      </c>
      <c r="C1989" s="28"/>
      <c r="D1989" s="28"/>
      <c r="E1989" s="28"/>
      <c r="F1989" s="28"/>
      <c r="G1989" s="206"/>
      <c r="H1989" s="206"/>
      <c r="I1989" s="206"/>
      <c r="J1989" s="206"/>
      <c r="K1989" s="280"/>
      <c r="L1989" s="287" t="s">
        <v>77</v>
      </c>
      <c r="M1989" s="288"/>
      <c r="N1989" s="211"/>
      <c r="O1989" s="278" t="s">
        <v>199</v>
      </c>
      <c r="P1989" s="210"/>
      <c r="Q1989" s="210"/>
      <c r="R1989" s="210"/>
      <c r="S1989" s="210"/>
      <c r="T1989" s="210"/>
      <c r="U1989" s="210"/>
      <c r="V1989" s="210"/>
      <c r="W1989" s="289"/>
      <c r="X1989" s="278" t="s">
        <v>433</v>
      </c>
      <c r="Y1989" s="218"/>
      <c r="Z1989" s="230"/>
      <c r="AA1989" s="290"/>
      <c r="AB1989" s="228"/>
      <c r="AC1989" s="135" t="e">
        <f>VLOOKUP(A1980,'Payroll master 总表'!B:AY,45,FALSE)</f>
        <v>#REF!</v>
      </c>
      <c r="AE1989" s="61"/>
      <c r="AF1989" s="245"/>
      <c r="AG1989" s="33"/>
    </row>
    <row r="1990" spans="2:64" ht="18" customHeight="1">
      <c r="B1990" s="58" t="s">
        <v>180</v>
      </c>
      <c r="C1990" s="28"/>
      <c r="D1990" s="28"/>
      <c r="E1990" s="28"/>
      <c r="F1990" s="28"/>
      <c r="G1990" s="206"/>
      <c r="H1990" s="206"/>
      <c r="I1990" s="206"/>
      <c r="J1990" s="206"/>
      <c r="K1990" s="280"/>
      <c r="L1990" s="282" t="e">
        <f>VLOOKUP(A1980,'Payroll master 总表'!B:AY,19,FALSE)</f>
        <v>#REF!</v>
      </c>
      <c r="M1990" s="206"/>
      <c r="N1990" s="208"/>
      <c r="O1990" s="283"/>
      <c r="P1990" s="273"/>
      <c r="Q1990" s="224"/>
      <c r="R1990" s="990" t="e">
        <f>VLOOKUP(A1980,'Payroll master 总表'!B:AY,26,FALSE)</f>
        <v>#REF!</v>
      </c>
      <c r="S1990" s="990"/>
      <c r="T1990" s="224" t="s">
        <v>82</v>
      </c>
      <c r="U1990" s="224"/>
      <c r="V1990" s="224"/>
      <c r="W1990" s="228"/>
      <c r="X1990" s="278" t="s">
        <v>861</v>
      </c>
      <c r="Y1990" s="218"/>
      <c r="Z1990" s="230"/>
      <c r="AB1990" s="224"/>
      <c r="AD1990" s="57"/>
      <c r="AE1990" s="999" t="e">
        <f>VLOOKUP(A1980,'Payroll master 总表'!B:AY,42,FALSE)</f>
        <v>#REF!</v>
      </c>
      <c r="AF1990" s="1000"/>
      <c r="AG1990" s="33"/>
    </row>
    <row r="1991" spans="2:64" ht="18" customHeight="1">
      <c r="B1991" s="58" t="s">
        <v>181</v>
      </c>
      <c r="C1991" s="28"/>
      <c r="D1991" s="28"/>
      <c r="E1991" s="28"/>
      <c r="F1991" s="28"/>
      <c r="G1991" s="206"/>
      <c r="H1991" s="206"/>
      <c r="I1991" s="206"/>
      <c r="J1991" s="206"/>
      <c r="K1991" s="280"/>
      <c r="L1991" s="282" t="e">
        <f>VLOOKUP(A1980,'Payroll master 总表'!B:AY,22,FALSE)</f>
        <v>#REF!</v>
      </c>
      <c r="M1991" s="206"/>
      <c r="N1991" s="208"/>
      <c r="O1991" s="283"/>
      <c r="P1991" s="273"/>
      <c r="Q1991" s="224"/>
      <c r="R1991" s="990" t="e">
        <f>VLOOKUP(A1980,'Payroll master 总表'!B:AY,28,FALSE)</f>
        <v>#REF!</v>
      </c>
      <c r="S1991" s="990"/>
      <c r="T1991" s="224" t="s">
        <v>82</v>
      </c>
      <c r="U1991" s="224"/>
      <c r="V1991" s="224"/>
      <c r="W1991" s="228"/>
      <c r="X1991" s="291" t="s">
        <v>244</v>
      </c>
      <c r="Y1991" s="218"/>
      <c r="Z1991" s="218"/>
      <c r="AA1991" s="230"/>
      <c r="AB1991" s="229"/>
      <c r="AC1991" s="76"/>
      <c r="AD1991" s="57" t="e">
        <f>VLOOKUP(A1980,'Payroll master 总表'!B:AY,44,FALSE)</f>
        <v>#REF!</v>
      </c>
      <c r="AE1991" s="541"/>
      <c r="AF1991" s="542"/>
      <c r="AG1991" s="33"/>
    </row>
    <row r="1992" spans="2:64" ht="18" customHeight="1">
      <c r="B1992" s="59" t="s">
        <v>182</v>
      </c>
      <c r="C1992" s="56"/>
      <c r="D1992" s="56"/>
      <c r="E1992" s="56"/>
      <c r="F1992" s="56"/>
      <c r="G1992" s="219"/>
      <c r="H1992" s="219"/>
      <c r="I1992" s="219"/>
      <c r="J1992" s="219"/>
      <c r="K1992" s="292"/>
      <c r="L1992" s="293" t="e">
        <f>VLOOKUP(A1980,'Payroll master 总表'!B:AY,23,FALSE)</f>
        <v>#REF!</v>
      </c>
      <c r="M1992" s="219"/>
      <c r="N1992" s="212"/>
      <c r="O1992" s="294"/>
      <c r="P1992" s="295"/>
      <c r="Q1992" s="225"/>
      <c r="R1992" s="981" t="e">
        <f>VLOOKUP(A1980,'Payroll master 总表'!B:AY,30,FALSE)</f>
        <v>#REF!</v>
      </c>
      <c r="S1992" s="981"/>
      <c r="T1992" s="225" t="s">
        <v>82</v>
      </c>
      <c r="U1992" s="225"/>
      <c r="V1992" s="225"/>
      <c r="W1992" s="225"/>
      <c r="X1992" s="278" t="s">
        <v>194</v>
      </c>
      <c r="Y1992" s="218"/>
      <c r="Z1992" s="218"/>
      <c r="AA1992" s="218"/>
      <c r="AB1992" s="230"/>
      <c r="AC1992" s="26"/>
      <c r="AD1992" s="57" t="e">
        <f>AE1990+AD1991</f>
        <v>#REF!</v>
      </c>
      <c r="AE1992" s="49"/>
      <c r="AF1992" s="73"/>
      <c r="AG1992" s="33"/>
    </row>
    <row r="1993" spans="2:64" ht="18" customHeight="1">
      <c r="B1993" s="29"/>
      <c r="C1993" s="30"/>
      <c r="D1993" s="31"/>
      <c r="E1993" s="30"/>
      <c r="F1993" s="32"/>
      <c r="G1993" s="220"/>
      <c r="H1993" s="220"/>
      <c r="I1993" s="220"/>
      <c r="J1993" s="220"/>
      <c r="S1993" s="220"/>
      <c r="T1993" s="220"/>
      <c r="U1993" s="220"/>
      <c r="X1993" s="297" t="s">
        <v>191</v>
      </c>
      <c r="Y1993" s="218"/>
      <c r="Z1993" s="218"/>
      <c r="AA1993" s="218"/>
      <c r="AB1993" s="230"/>
      <c r="AC1993" s="982" t="e">
        <f>ROUND((AC1988-AD1992-AC1989),2)</f>
        <v>#REF!</v>
      </c>
      <c r="AD1993" s="983"/>
      <c r="AE1993" s="49"/>
      <c r="AF1993" s="73"/>
      <c r="AG1993" s="33"/>
    </row>
    <row r="1994" spans="2:64" ht="18" customHeight="1">
      <c r="B1994" s="35" t="s">
        <v>78</v>
      </c>
      <c r="C1994" s="36"/>
      <c r="D1994" s="36"/>
      <c r="E1994" s="36"/>
      <c r="F1994" s="36"/>
      <c r="G1994" s="221"/>
      <c r="H1994" s="221"/>
      <c r="I1994" s="220"/>
      <c r="J1994" s="220"/>
      <c r="S1994" s="220"/>
      <c r="T1994" s="220"/>
      <c r="U1994" s="220"/>
      <c r="X1994" s="298" t="s">
        <v>432</v>
      </c>
      <c r="Y1994" s="299"/>
      <c r="Z1994" s="280"/>
      <c r="AA1994" s="206"/>
      <c r="AB1994" s="231"/>
      <c r="AC1994" s="63" t="e">
        <f>INT(AC1993)</f>
        <v>#REF!</v>
      </c>
      <c r="AE1994" s="62"/>
      <c r="AF1994" s="80"/>
      <c r="AG1994" s="33"/>
    </row>
    <row r="1995" spans="2:64" ht="18" customHeight="1">
      <c r="B1995" s="37"/>
      <c r="C1995" s="38"/>
      <c r="D1995" s="39"/>
      <c r="E1995" s="38"/>
      <c r="F1995" s="38"/>
      <c r="G1995" s="202"/>
      <c r="H1995" s="202"/>
      <c r="I1995" s="220"/>
      <c r="J1995" s="220"/>
      <c r="S1995" s="220"/>
      <c r="T1995" s="220"/>
      <c r="U1995" s="220"/>
      <c r="X1995" s="300" t="s">
        <v>192</v>
      </c>
      <c r="Y1995" s="301"/>
      <c r="Z1995" s="302"/>
      <c r="AA1995" s="219"/>
      <c r="AB1995" s="232"/>
      <c r="AC1995" s="77" t="e">
        <f>ROUND((MOD(AC1993,1)*4000),-2)</f>
        <v>#REF!</v>
      </c>
      <c r="AD1995" s="45"/>
      <c r="AE1995" s="45"/>
      <c r="AF1995" s="81"/>
      <c r="AG1995" s="33"/>
    </row>
    <row r="1996" spans="2:64" ht="18" customHeight="1">
      <c r="B1996" s="29"/>
      <c r="C1996" s="30"/>
      <c r="D1996" s="31"/>
      <c r="E1996" s="30"/>
      <c r="F1996" s="30"/>
      <c r="G1996" s="220"/>
      <c r="H1996" s="220"/>
      <c r="I1996" s="220"/>
      <c r="J1996" s="220"/>
      <c r="S1996" s="220"/>
      <c r="T1996" s="220"/>
      <c r="U1996" s="220"/>
      <c r="Y1996" s="221"/>
      <c r="Z1996" s="303"/>
      <c r="AB1996" s="233"/>
      <c r="AD1996" s="82"/>
      <c r="AE1996" s="82"/>
      <c r="AF1996" s="84"/>
      <c r="AG1996" s="33"/>
    </row>
    <row r="1997" spans="2:64" ht="18" customHeight="1">
      <c r="B1997" s="40" t="s">
        <v>79</v>
      </c>
      <c r="C1997" s="41"/>
      <c r="D1997" s="41"/>
      <c r="E1997" s="41"/>
      <c r="AF1997" s="101"/>
      <c r="AG1997" s="33"/>
    </row>
    <row r="1998" spans="2:64" s="10" customFormat="1" ht="18" customHeight="1">
      <c r="B1998" s="237">
        <v>1</v>
      </c>
      <c r="C1998" s="236">
        <v>2</v>
      </c>
      <c r="D1998" s="236">
        <v>3</v>
      </c>
      <c r="E1998" s="236">
        <v>4</v>
      </c>
      <c r="F1998" s="670">
        <v>5</v>
      </c>
      <c r="G1998" s="669">
        <v>6</v>
      </c>
      <c r="H1998" s="237">
        <v>7</v>
      </c>
      <c r="I1998" s="237">
        <v>8</v>
      </c>
      <c r="J1998" s="670">
        <v>9</v>
      </c>
      <c r="K1998" s="236">
        <v>10</v>
      </c>
      <c r="L1998" s="236">
        <v>11</v>
      </c>
      <c r="M1998" s="670">
        <v>12</v>
      </c>
      <c r="N1998" s="669">
        <v>13</v>
      </c>
      <c r="O1998" s="236">
        <v>14</v>
      </c>
      <c r="P1998" s="237">
        <v>15</v>
      </c>
      <c r="Q1998" s="236">
        <v>16</v>
      </c>
      <c r="R1998" s="236">
        <v>17</v>
      </c>
      <c r="S1998" s="236">
        <v>18</v>
      </c>
      <c r="T1998" s="670">
        <v>19</v>
      </c>
      <c r="U1998" s="669">
        <v>20</v>
      </c>
      <c r="V1998" s="236">
        <v>21</v>
      </c>
      <c r="W1998" s="237">
        <v>22</v>
      </c>
      <c r="X1998" s="236">
        <v>23</v>
      </c>
      <c r="Y1998" s="237">
        <v>24</v>
      </c>
      <c r="Z1998" s="236">
        <v>25</v>
      </c>
      <c r="AA1998" s="670">
        <v>26</v>
      </c>
      <c r="AB1998" s="697">
        <v>27</v>
      </c>
      <c r="AC1998" s="670">
        <v>28</v>
      </c>
      <c r="AD1998" s="237">
        <v>29</v>
      </c>
      <c r="AE1998" s="236">
        <v>30</v>
      </c>
      <c r="AF1998" s="236">
        <v>31</v>
      </c>
      <c r="AG1998" s="11"/>
      <c r="AH1998" s="11"/>
      <c r="AI1998" s="11"/>
      <c r="AJ1998" s="11"/>
      <c r="AK1998" s="11"/>
      <c r="AL1998" s="11"/>
      <c r="AM1998" s="11"/>
      <c r="AN1998" s="11"/>
      <c r="AO1998" s="11"/>
      <c r="AP1998" s="11"/>
      <c r="AQ1998" s="11"/>
      <c r="AR1998" s="11"/>
      <c r="AS1998" s="11"/>
      <c r="AT1998" s="11"/>
      <c r="AU1998" s="11"/>
      <c r="AV1998" s="11"/>
      <c r="AW1998" s="11"/>
      <c r="AX1998" s="11"/>
      <c r="AY1998" s="11"/>
      <c r="AZ1998" s="11"/>
      <c r="BA1998" s="11"/>
      <c r="BB1998" s="11"/>
      <c r="BC1998" s="11"/>
      <c r="BD1998" s="11"/>
      <c r="BE1998" s="11"/>
      <c r="BF1998" s="11"/>
      <c r="BG1998" s="11"/>
      <c r="BH1998" s="11"/>
      <c r="BI1998" s="11"/>
      <c r="BJ1998" s="11"/>
      <c r="BK1998" s="11"/>
      <c r="BL1998" s="11"/>
    </row>
    <row r="1999" spans="2:64" ht="18" customHeight="1">
      <c r="B1999" s="48" t="e">
        <f>VLOOKUP(A1980,#REF!,276,FALSE)</f>
        <v>#REF!</v>
      </c>
      <c r="C1999" s="48" t="e">
        <f>VLOOKUP(A1980,#REF!,278,FALSE)</f>
        <v>#REF!</v>
      </c>
      <c r="D1999" s="48" t="e">
        <f>VLOOKUP(A1980,#REF!,280,FALSE)</f>
        <v>#REF!</v>
      </c>
      <c r="E1999" s="48" t="e">
        <f>VLOOKUP(A1980,#REF!,282,FALSE)</f>
        <v>#REF!</v>
      </c>
      <c r="F1999" s="48" t="e">
        <f>VLOOKUP(A1980,#REF!,284,FALSE)</f>
        <v>#REF!</v>
      </c>
      <c r="G1999" s="48" t="e">
        <f>VLOOKUP(A1980,#REF!,286,FALSE)</f>
        <v>#REF!</v>
      </c>
      <c r="H1999" s="48" t="e">
        <f>VLOOKUP(A1980,#REF!,288,FALSE)</f>
        <v>#REF!</v>
      </c>
      <c r="I1999" s="48" t="e">
        <f>VLOOKUP(A1980,#REF!,290,FALSE)</f>
        <v>#REF!</v>
      </c>
      <c r="J1999" s="48" t="e">
        <f>VLOOKUP(A1980,#REF!,292,FALSE)</f>
        <v>#REF!</v>
      </c>
      <c r="K1999" s="48" t="e">
        <f>VLOOKUP(A1980,#REF!,294,FALSE)</f>
        <v>#REF!</v>
      </c>
      <c r="L1999" s="48" t="e">
        <f>VLOOKUP(A1980,#REF!,296,FALSE)</f>
        <v>#REF!</v>
      </c>
      <c r="M1999" s="48" t="e">
        <f>VLOOKUP(A1980,#REF!,298,FALSE)</f>
        <v>#REF!</v>
      </c>
      <c r="N1999" s="48" t="e">
        <f>VLOOKUP(A1980,#REF!,300,FALSE)</f>
        <v>#REF!</v>
      </c>
      <c r="O1999" s="48" t="e">
        <f>VLOOKUP(A1980,#REF!,302,FALSE)</f>
        <v>#REF!</v>
      </c>
      <c r="P1999" s="48" t="e">
        <f>VLOOKUP(A1980,#REF!,304,FALSE)</f>
        <v>#REF!</v>
      </c>
      <c r="Q1999" s="48" t="e">
        <f>VLOOKUP(A1980,#REF!,306,FALSE)</f>
        <v>#REF!</v>
      </c>
      <c r="R1999" s="48" t="e">
        <f>VLOOKUP(A1980,#REF!,308,FALSE)</f>
        <v>#REF!</v>
      </c>
      <c r="S1999" s="48" t="e">
        <f>VLOOKUP(A1980,#REF!,310,FALSE)</f>
        <v>#REF!</v>
      </c>
      <c r="T1999" s="48" t="e">
        <f>VLOOKUP(A1980,#REF!,312,FALSE)</f>
        <v>#REF!</v>
      </c>
      <c r="U1999" s="48" t="e">
        <f>VLOOKUP(A1980,#REF!,314,FALSE)</f>
        <v>#REF!</v>
      </c>
      <c r="V1999" s="48" t="e">
        <f>VLOOKUP(A1980,#REF!,316,FALSE)</f>
        <v>#REF!</v>
      </c>
      <c r="W1999" s="48" t="e">
        <f>VLOOKUP(A1980,#REF!,318,FALSE)</f>
        <v>#REF!</v>
      </c>
      <c r="X1999" s="48" t="e">
        <f>VLOOKUP(A1980,#REF!,320,FALSE)</f>
        <v>#REF!</v>
      </c>
      <c r="Y1999" s="48" t="e">
        <f>VLOOKUP(A1980,#REF!,322,FALSE)</f>
        <v>#REF!</v>
      </c>
      <c r="Z1999" s="48" t="e">
        <f>VLOOKUP(A1980,#REF!,324,FALSE)</f>
        <v>#REF!</v>
      </c>
      <c r="AA1999" s="48" t="e">
        <f>VLOOKUP(A1980,#REF!,326,FALSE)</f>
        <v>#REF!</v>
      </c>
      <c r="AB1999" s="48" t="e">
        <f>VLOOKUP(A1980,#REF!,328,FALSE)</f>
        <v>#REF!</v>
      </c>
      <c r="AC1999" s="48" t="e">
        <f>VLOOKUP(A1980,#REF!,330,FALSE)</f>
        <v>#REF!</v>
      </c>
      <c r="AD1999" s="48" t="e">
        <f>VLOOKUP(A1980,#REF!,332,FALSE)</f>
        <v>#REF!</v>
      </c>
      <c r="AE1999" s="48" t="e">
        <f>VLOOKUP(A1980,#REF!,334,FALSE)</f>
        <v>#REF!</v>
      </c>
      <c r="AF1999" s="48" t="e">
        <f>VLOOKUP(A1980,#REF!,336,FALSE)</f>
        <v>#REF!</v>
      </c>
      <c r="AG1999" s="33"/>
    </row>
    <row r="2000" spans="2:64" ht="18" customHeight="1">
      <c r="B2000" s="48" t="e">
        <f>VLOOKUP(A1980,#REF!,53,FALSE)</f>
        <v>#REF!</v>
      </c>
      <c r="C2000" s="48" t="e">
        <f>VLOOKUP(A1980,#REF!,54,FALSE)</f>
        <v>#REF!</v>
      </c>
      <c r="D2000" s="48" t="e">
        <f>VLOOKUP(A1980,#REF!,55,FALSE)</f>
        <v>#REF!</v>
      </c>
      <c r="E2000" s="48" t="e">
        <f>VLOOKUP(A1980,#REF!,56,FALSE)</f>
        <v>#REF!</v>
      </c>
      <c r="F2000" s="48" t="e">
        <f>VLOOKUP(A1980,#REF!,57,FALSE)</f>
        <v>#REF!</v>
      </c>
      <c r="G2000" s="48" t="e">
        <f>VLOOKUP(A1980,#REF!,58,FALSE)</f>
        <v>#REF!</v>
      </c>
      <c r="H2000" s="48" t="e">
        <f>VLOOKUP(A1980,#REF!,59,FALSE)</f>
        <v>#REF!</v>
      </c>
      <c r="I2000" s="48" t="e">
        <f>VLOOKUP(A1980,#REF!,60,FALSE)</f>
        <v>#REF!</v>
      </c>
      <c r="J2000" s="48" t="e">
        <f>VLOOKUP(A1980,#REF!,61,FALSE)</f>
        <v>#REF!</v>
      </c>
      <c r="K2000" s="48" t="e">
        <f>VLOOKUP(A1980,#REF!,62,FALSE)</f>
        <v>#REF!</v>
      </c>
      <c r="L2000" s="48" t="e">
        <f>VLOOKUP(A1980,#REF!,63,FALSE)</f>
        <v>#REF!</v>
      </c>
      <c r="M2000" s="48" t="e">
        <f>VLOOKUP(A1980,#REF!,64,FALSE)</f>
        <v>#REF!</v>
      </c>
      <c r="N2000" s="48" t="e">
        <f>VLOOKUP(A1980,#REF!,65,FALSE)</f>
        <v>#REF!</v>
      </c>
      <c r="O2000" s="48" t="e">
        <f>VLOOKUP(A1980,#REF!,66,FALSE)</f>
        <v>#REF!</v>
      </c>
      <c r="P2000" s="48" t="e">
        <f>VLOOKUP(A1980,#REF!,67,FALSE)</f>
        <v>#REF!</v>
      </c>
      <c r="Q2000" s="48" t="e">
        <f>VLOOKUP(A1980,#REF!,68,FALSE)</f>
        <v>#REF!</v>
      </c>
      <c r="R2000" s="48" t="e">
        <f>VLOOKUP(A1980,#REF!,69,FALSE)</f>
        <v>#REF!</v>
      </c>
      <c r="S2000" s="48" t="e">
        <f>VLOOKUP(A1980,#REF!,70,FALSE)</f>
        <v>#REF!</v>
      </c>
      <c r="T2000" s="48" t="e">
        <f>VLOOKUP(A1980,#REF!,71,FALSE)</f>
        <v>#REF!</v>
      </c>
      <c r="U2000" s="48" t="e">
        <f>VLOOKUP(A1980,#REF!,72,FALSE)</f>
        <v>#REF!</v>
      </c>
      <c r="V2000" s="48" t="e">
        <f>VLOOKUP(A1980,#REF!,73,FALSE)</f>
        <v>#REF!</v>
      </c>
      <c r="W2000" s="48" t="e">
        <f>VLOOKUP(A1980,#REF!,74,FALSE)</f>
        <v>#REF!</v>
      </c>
      <c r="X2000" s="48" t="e">
        <f>VLOOKUP(A1980,#REF!,75,FALSE)</f>
        <v>#REF!</v>
      </c>
      <c r="Y2000" s="48" t="e">
        <f>VLOOKUP(A1980,#REF!,76,FALSE)</f>
        <v>#REF!</v>
      </c>
      <c r="Z2000" s="48" t="e">
        <f>VLOOKUP(A1980,#REF!,77,FALSE)</f>
        <v>#REF!</v>
      </c>
      <c r="AA2000" s="48" t="e">
        <f>VLOOKUP(A1980,#REF!,78,FALSE)</f>
        <v>#REF!</v>
      </c>
      <c r="AB2000" s="48" t="e">
        <f>VLOOKUP(A1980,#REF!,79,FALSE)</f>
        <v>#REF!</v>
      </c>
      <c r="AC2000" s="48" t="e">
        <f>VLOOKUP(A1980,#REF!,80,FALSE)</f>
        <v>#REF!</v>
      </c>
      <c r="AD2000" s="48" t="e">
        <f>VLOOKUP(A1980,#REF!,81,FALSE)</f>
        <v>#REF!</v>
      </c>
      <c r="AE2000" s="48" t="e">
        <f>VLOOKUP(A1980,#REF!,82,FALSE)</f>
        <v>#REF!</v>
      </c>
      <c r="AF2000" s="48" t="e">
        <f>VLOOKUP(A1980,#REF!,83,FALSE)</f>
        <v>#REF!</v>
      </c>
      <c r="AG2000" s="33"/>
    </row>
    <row r="2001" spans="1:64" ht="18" customHeight="1">
      <c r="B2001" s="12" t="e">
        <f>VLOOKUP(A1980,#REF!,277,FALSE)</f>
        <v>#REF!</v>
      </c>
      <c r="C2001" s="48" t="e">
        <f>VLOOKUP(A1980,#REF!,279,FALSE)</f>
        <v>#REF!</v>
      </c>
      <c r="D2001" s="48" t="e">
        <f>VLOOKUP(A1980,#REF!,281,FALSE)</f>
        <v>#REF!</v>
      </c>
      <c r="E2001" s="48" t="e">
        <f>VLOOKUP(A1980,#REF!,283,FALSE)</f>
        <v>#REF!</v>
      </c>
      <c r="F2001" s="48" t="e">
        <f>VLOOKUP(A1980,#REF!,285,FALSE)</f>
        <v>#REF!</v>
      </c>
      <c r="G2001" s="48" t="e">
        <f>VLOOKUP(A1980,#REF!,287,FALSE)</f>
        <v>#REF!</v>
      </c>
      <c r="H2001" s="48" t="e">
        <f>VLOOKUP(A1980,#REF!,289,FALSE)</f>
        <v>#REF!</v>
      </c>
      <c r="I2001" s="48" t="e">
        <f>VLOOKUP(A1980,#REF!,291,FALSE)</f>
        <v>#REF!</v>
      </c>
      <c r="J2001" s="48" t="e">
        <f>VLOOKUP(A1980,#REF!,293,FALSE)</f>
        <v>#REF!</v>
      </c>
      <c r="K2001" s="48" t="e">
        <f>VLOOKUP(A1980,#REF!,295,FALSE)</f>
        <v>#REF!</v>
      </c>
      <c r="L2001" s="48" t="e">
        <f>VLOOKUP(A1980,#REF!,297,FALSE)</f>
        <v>#REF!</v>
      </c>
      <c r="M2001" s="48" t="e">
        <f>VLOOKUP(A1980,#REF!,299,FALSE)</f>
        <v>#REF!</v>
      </c>
      <c r="N2001" s="48" t="e">
        <f>VLOOKUP(A1980,#REF!,301,FALSE)</f>
        <v>#REF!</v>
      </c>
      <c r="O2001" s="48" t="e">
        <f>VLOOKUP(A1980,#REF!,303,FALSE)</f>
        <v>#REF!</v>
      </c>
      <c r="P2001" s="48" t="e">
        <f>VLOOKUP(A1980,#REF!,305,FALSE)</f>
        <v>#REF!</v>
      </c>
      <c r="Q2001" s="48" t="e">
        <f>VLOOKUP(A1980,#REF!,307,FALSE)</f>
        <v>#REF!</v>
      </c>
      <c r="R2001" s="48" t="e">
        <f>VLOOKUP(A1980,#REF!,309,FALSE)</f>
        <v>#REF!</v>
      </c>
      <c r="S2001" s="48" t="e">
        <f>VLOOKUP(A1980,#REF!,311,FALSE)</f>
        <v>#REF!</v>
      </c>
      <c r="T2001" s="48" t="e">
        <f>VLOOKUP(A1980,#REF!,313,FALSE)</f>
        <v>#REF!</v>
      </c>
      <c r="U2001" s="48" t="e">
        <f>VLOOKUP(A1980,#REF!,315,FALSE)</f>
        <v>#REF!</v>
      </c>
      <c r="V2001" s="48" t="e">
        <f>VLOOKUP(A1980,#REF!,317,FALSE)</f>
        <v>#REF!</v>
      </c>
      <c r="W2001" s="48" t="e">
        <f>VLOOKUP(A1980,#REF!,319,FALSE)</f>
        <v>#REF!</v>
      </c>
      <c r="X2001" s="48" t="e">
        <f>VLOOKUP(A1980,#REF!,321,FALSE)</f>
        <v>#REF!</v>
      </c>
      <c r="Y2001" s="48" t="e">
        <f>VLOOKUP(A1980,#REF!,323,FALSE)</f>
        <v>#REF!</v>
      </c>
      <c r="Z2001" s="48" t="e">
        <f>VLOOKUP(A1980,#REF!,325,FALSE)</f>
        <v>#REF!</v>
      </c>
      <c r="AA2001" s="48" t="e">
        <f>VLOOKUP(A1980,#REF!,327,FALSE)</f>
        <v>#REF!</v>
      </c>
      <c r="AB2001" s="48" t="e">
        <f>VLOOKUP(A1980,#REF!,329,FALSE)</f>
        <v>#REF!</v>
      </c>
      <c r="AC2001" s="48" t="e">
        <f>VLOOKUP(A1980,#REF!,331,FALSE)</f>
        <v>#REF!</v>
      </c>
      <c r="AD2001" s="48" t="e">
        <f>VLOOKUP(A1980,#REF!,333,FALSE)</f>
        <v>#REF!</v>
      </c>
      <c r="AE2001" s="48" t="e">
        <f>VLOOKUP(A1980,#REF!,335,FALSE)</f>
        <v>#REF!</v>
      </c>
      <c r="AF2001" s="48" t="e">
        <f>VLOOKUP(A1980,#REF!,337,FALSE)</f>
        <v>#REF!</v>
      </c>
      <c r="AG2001" s="33"/>
    </row>
    <row r="2002" spans="1:64" s="140" customFormat="1" ht="18" customHeight="1">
      <c r="B2002" s="980"/>
      <c r="C2002" s="980"/>
      <c r="D2002" s="980"/>
      <c r="E2002" s="980"/>
      <c r="F2002" s="980"/>
      <c r="G2002" s="980"/>
      <c r="H2002" s="980"/>
      <c r="I2002" s="980"/>
      <c r="J2002" s="980"/>
      <c r="K2002" s="980"/>
      <c r="L2002" s="980"/>
      <c r="M2002" s="980"/>
      <c r="N2002" s="980"/>
      <c r="O2002" s="980"/>
      <c r="P2002" s="980"/>
      <c r="Q2002" s="980"/>
      <c r="R2002" s="980"/>
      <c r="S2002" s="980"/>
      <c r="T2002" s="980"/>
      <c r="U2002" s="980"/>
      <c r="V2002" s="980"/>
      <c r="W2002" s="980"/>
      <c r="X2002" s="980"/>
      <c r="Y2002" s="980"/>
      <c r="Z2002" s="980"/>
      <c r="AA2002" s="980"/>
      <c r="AB2002" s="980"/>
      <c r="AC2002" s="980"/>
      <c r="AD2002" s="980"/>
      <c r="AE2002" s="980"/>
      <c r="AF2002" s="980"/>
      <c r="AG2002" s="33"/>
      <c r="AH2002" s="33"/>
      <c r="AI2002" s="33"/>
      <c r="AJ2002" s="33"/>
      <c r="AK2002" s="33"/>
      <c r="AL2002" s="33"/>
      <c r="AM2002" s="33"/>
      <c r="AN2002" s="33"/>
      <c r="AO2002" s="33"/>
      <c r="AP2002" s="33"/>
      <c r="AQ2002" s="33"/>
      <c r="AR2002" s="33"/>
      <c r="AS2002" s="33"/>
      <c r="AT2002" s="33"/>
      <c r="AU2002" s="33"/>
      <c r="AV2002" s="33"/>
      <c r="AW2002" s="33"/>
      <c r="AX2002" s="33"/>
      <c r="AY2002" s="33"/>
      <c r="AZ2002" s="33"/>
      <c r="BA2002" s="33"/>
      <c r="BB2002" s="33"/>
      <c r="BC2002" s="33"/>
      <c r="BD2002" s="33"/>
      <c r="BE2002" s="33"/>
      <c r="BF2002" s="33"/>
      <c r="BG2002" s="33"/>
      <c r="BH2002" s="33"/>
      <c r="BI2002" s="33"/>
      <c r="BJ2002" s="33"/>
      <c r="BK2002" s="33"/>
      <c r="BL2002" s="33"/>
    </row>
    <row r="2003" spans="1:64" ht="18" customHeight="1">
      <c r="B2003" s="880" t="s">
        <v>826</v>
      </c>
      <c r="C2003" s="880"/>
      <c r="D2003" s="880"/>
      <c r="E2003" s="880"/>
      <c r="F2003" s="880"/>
      <c r="G2003" s="880"/>
      <c r="H2003" s="880"/>
      <c r="I2003" s="880"/>
      <c r="J2003" s="880"/>
      <c r="K2003" s="880"/>
      <c r="L2003" s="880"/>
      <c r="M2003" s="880"/>
      <c r="N2003" s="880"/>
      <c r="O2003" s="880"/>
      <c r="P2003" s="880"/>
      <c r="Q2003" s="880"/>
      <c r="R2003" s="880"/>
      <c r="S2003" s="880"/>
      <c r="T2003" s="880"/>
      <c r="U2003" s="880"/>
      <c r="V2003" s="880"/>
      <c r="W2003" s="880"/>
      <c r="X2003" s="880"/>
      <c r="Y2003" s="880"/>
      <c r="Z2003" s="880"/>
      <c r="AA2003" s="880"/>
      <c r="AB2003" s="880"/>
      <c r="AC2003" s="880"/>
      <c r="AD2003" s="880"/>
      <c r="AE2003" s="880"/>
      <c r="AF2003" s="880"/>
      <c r="AG2003" s="33"/>
    </row>
    <row r="2004" spans="1:64" ht="18" customHeight="1">
      <c r="B2004" s="15" t="s">
        <v>80</v>
      </c>
      <c r="C2004" s="16"/>
      <c r="D2004" s="16"/>
      <c r="E2004" s="16"/>
      <c r="F2004" s="16"/>
      <c r="G2004" s="216"/>
      <c r="H2004" s="201"/>
      <c r="I2004" s="201"/>
      <c r="J2004" s="201"/>
      <c r="K2004" s="202"/>
      <c r="L2004" s="201"/>
      <c r="M2004" s="201"/>
      <c r="N2004" s="201"/>
      <c r="O2004" s="270"/>
      <c r="P2004" s="270"/>
      <c r="Q2004" s="201"/>
      <c r="R2004" s="201"/>
      <c r="S2004" s="201"/>
      <c r="T2004" s="201"/>
      <c r="U2004" s="201"/>
      <c r="V2004" s="201"/>
      <c r="W2004" s="270"/>
      <c r="X2004" s="984" t="str">
        <f>X1979</f>
        <v>វិច្ឆិកា ឆ្នាំ ២០២៣</v>
      </c>
      <c r="Y2004" s="985"/>
      <c r="Z2004" s="985"/>
      <c r="AA2004" s="985"/>
      <c r="AB2004" s="985"/>
      <c r="AC2004" s="985"/>
      <c r="AD2004" s="985"/>
      <c r="AE2004" s="985"/>
      <c r="AF2004" s="986"/>
      <c r="AG2004" s="33"/>
    </row>
    <row r="2005" spans="1:64" ht="18" customHeight="1">
      <c r="A2005" s="140" t="e">
        <f>#REF!</f>
        <v>#REF!</v>
      </c>
      <c r="B2005" s="20" t="s">
        <v>176</v>
      </c>
      <c r="C2005" s="3"/>
      <c r="D2005" s="3"/>
      <c r="E2005" s="3"/>
      <c r="F2005" s="3"/>
      <c r="G2005" s="217"/>
      <c r="H2005" s="271"/>
      <c r="I2005" s="217"/>
      <c r="J2005" s="271"/>
      <c r="K2005" s="991" t="e">
        <f>VLOOKUP(A2005,'Payroll master 总表'!B:AY,3,FALSE)</f>
        <v>#REF!</v>
      </c>
      <c r="L2005" s="992"/>
      <c r="M2005" s="992"/>
      <c r="N2005" s="993"/>
      <c r="O2005" s="272" t="s">
        <v>183</v>
      </c>
      <c r="P2005" s="273"/>
      <c r="Q2005" s="203"/>
      <c r="R2005" s="203"/>
      <c r="S2005" s="203"/>
      <c r="T2005" s="994" t="e">
        <f>#REF!</f>
        <v>#REF!</v>
      </c>
      <c r="U2005" s="994"/>
      <c r="V2005" s="217"/>
      <c r="W2005" s="274"/>
      <c r="X2005" s="275" t="s">
        <v>279</v>
      </c>
      <c r="Y2005" s="203"/>
      <c r="Z2005" s="203"/>
      <c r="AA2005" s="203"/>
      <c r="AB2005" s="227"/>
      <c r="AC2005" s="75"/>
      <c r="AD2005" s="139" t="e">
        <f>VLOOKUP(A2005,'Payroll master 总表'!B:AY,39,FALSE)</f>
        <v>#REF!</v>
      </c>
      <c r="AE2005" s="23" t="s">
        <v>82</v>
      </c>
      <c r="AF2005" s="244"/>
      <c r="AG2005" s="33"/>
    </row>
    <row r="2006" spans="1:64" ht="18" customHeight="1">
      <c r="B2006" s="55" t="s">
        <v>177</v>
      </c>
      <c r="C2006" s="28"/>
      <c r="D2006" s="28"/>
      <c r="E2006" s="28"/>
      <c r="F2006" s="21"/>
      <c r="G2006" s="206"/>
      <c r="H2006" s="206"/>
      <c r="I2006" s="206"/>
      <c r="J2006" s="206"/>
      <c r="K2006" s="995" t="e">
        <f>VLOOKUP(A2005,'Payroll master 总表'!B:AY,1,FALSE)</f>
        <v>#REF!</v>
      </c>
      <c r="L2006" s="996"/>
      <c r="M2006" s="206"/>
      <c r="N2006" s="208"/>
      <c r="O2006" s="276" t="s">
        <v>184</v>
      </c>
      <c r="P2006" s="273"/>
      <c r="Q2006" s="218"/>
      <c r="R2006" s="218"/>
      <c r="S2006" s="218"/>
      <c r="U2006" s="222" t="e">
        <f>VLOOKUP(A2005,'Payroll master 总表'!B:AY,15,FALSE)</f>
        <v>#REF!</v>
      </c>
      <c r="V2006" s="222"/>
      <c r="W2006" s="208"/>
      <c r="X2006" s="278" t="s">
        <v>187</v>
      </c>
      <c r="Y2006" s="218"/>
      <c r="Z2006" s="218"/>
      <c r="AA2006" s="218"/>
      <c r="AB2006" s="209"/>
      <c r="AC2006" s="26"/>
      <c r="AD2006" s="139" t="e">
        <f>VLOOKUP(A2005,'Payroll master 总表'!B:AY,35,FALSE)</f>
        <v>#REF!</v>
      </c>
      <c r="AE2006" s="23" t="s">
        <v>82</v>
      </c>
      <c r="AF2006" s="103"/>
      <c r="AG2006" s="33"/>
    </row>
    <row r="2007" spans="1:64" ht="18" customHeight="1">
      <c r="B2007" s="24" t="s">
        <v>178</v>
      </c>
      <c r="C2007" s="22"/>
      <c r="D2007" s="25"/>
      <c r="E2007" s="21"/>
      <c r="F2007" s="21"/>
      <c r="G2007" s="206"/>
      <c r="H2007" s="206"/>
      <c r="I2007" s="206"/>
      <c r="J2007" s="206"/>
      <c r="K2007" s="995" t="e">
        <f>VLOOKUP(A2005,'Payroll master 总表'!B:AY,5,FALSE)</f>
        <v>#REF!</v>
      </c>
      <c r="L2007" s="996"/>
      <c r="M2007" s="206"/>
      <c r="N2007" s="208"/>
      <c r="O2007" s="205" t="s">
        <v>198</v>
      </c>
      <c r="P2007" s="273"/>
      <c r="Q2007" s="218"/>
      <c r="R2007" s="218"/>
      <c r="S2007" s="218"/>
      <c r="T2007" s="206"/>
      <c r="U2007" s="997" t="e">
        <f>VLOOKUP(A2005,'Payroll master 总表'!B:AY,8,FALSE)</f>
        <v>#REF!</v>
      </c>
      <c r="V2007" s="997"/>
      <c r="W2007" s="998"/>
      <c r="X2007" s="278" t="s">
        <v>185</v>
      </c>
      <c r="Y2007" s="218"/>
      <c r="Z2007" s="218"/>
      <c r="AA2007" s="218"/>
      <c r="AB2007" s="209"/>
      <c r="AC2007" s="26"/>
      <c r="AD2007" s="139" t="e">
        <f>VLOOKUP(A2005,'Payroll master 总表'!B:AY,34,FALSE)</f>
        <v>#REF!</v>
      </c>
      <c r="AE2007" s="23" t="s">
        <v>82</v>
      </c>
      <c r="AF2007" s="103"/>
      <c r="AG2007" s="33"/>
    </row>
    <row r="2008" spans="1:64" ht="18" customHeight="1">
      <c r="B2008" s="58"/>
      <c r="C2008" s="28"/>
      <c r="D2008" s="28"/>
      <c r="E2008" s="28"/>
      <c r="F2008" s="28"/>
      <c r="G2008" s="206"/>
      <c r="H2008" s="206"/>
      <c r="I2008" s="206"/>
      <c r="J2008" s="206"/>
      <c r="K2008" s="280"/>
      <c r="L2008" s="281" t="s">
        <v>76</v>
      </c>
      <c r="M2008" s="206"/>
      <c r="N2008" s="208"/>
      <c r="O2008" s="278" t="s">
        <v>199</v>
      </c>
      <c r="P2008" s="273"/>
      <c r="Q2008" s="218"/>
      <c r="R2008" s="218"/>
      <c r="S2008" s="218"/>
      <c r="T2008" s="218"/>
      <c r="U2008" s="218"/>
      <c r="V2008" s="218"/>
      <c r="W2008" s="230"/>
      <c r="X2008" s="278" t="s">
        <v>753</v>
      </c>
      <c r="Y2008" s="218"/>
      <c r="Z2008" s="218"/>
      <c r="AA2008" s="218"/>
      <c r="AB2008" s="209"/>
      <c r="AC2008" s="26"/>
      <c r="AD2008" s="139" t="e">
        <f>VLOOKUP(A2005,'Payroll master 总表'!B:AY,33,FALSE)</f>
        <v>#REF!</v>
      </c>
      <c r="AE2008" s="23" t="s">
        <v>82</v>
      </c>
      <c r="AF2008" s="103"/>
      <c r="AG2008" s="33"/>
    </row>
    <row r="2009" spans="1:64" ht="18" customHeight="1">
      <c r="B2009" s="54" t="s">
        <v>196</v>
      </c>
      <c r="C2009" s="28"/>
      <c r="D2009" s="28"/>
      <c r="E2009" s="28"/>
      <c r="F2009" s="28"/>
      <c r="G2009" s="206"/>
      <c r="H2009" s="206"/>
      <c r="I2009" s="206"/>
      <c r="J2009" s="206"/>
      <c r="K2009" s="280"/>
      <c r="L2009" s="282" t="e">
        <f>VLOOKUP(A2005,'Payroll master 总表'!B:AY,18,FALSE)</f>
        <v>#REF!</v>
      </c>
      <c r="M2009" s="206"/>
      <c r="N2009" s="208"/>
      <c r="O2009" s="283"/>
      <c r="P2009" s="273"/>
      <c r="Q2009" s="223"/>
      <c r="R2009" s="987" t="e">
        <f>U2006/26*L2009</f>
        <v>#REF!</v>
      </c>
      <c r="S2009" s="987"/>
      <c r="T2009" s="284" t="s">
        <v>82</v>
      </c>
      <c r="U2009" s="223"/>
      <c r="V2009" s="223"/>
      <c r="W2009" s="285"/>
      <c r="X2009" s="278" t="s">
        <v>186</v>
      </c>
      <c r="Y2009" s="218"/>
      <c r="Z2009" s="218"/>
      <c r="AA2009" s="218"/>
      <c r="AB2009" s="209"/>
      <c r="AC2009" s="26"/>
      <c r="AD2009" s="139" t="e">
        <f>VLOOKUP(A2005,'Payroll master 总表'!B:AY,37,FALSE)+'Payroll master 总表'!AM87</f>
        <v>#REF!</v>
      </c>
      <c r="AE2009" s="23" t="s">
        <v>82</v>
      </c>
      <c r="AF2009" s="103"/>
      <c r="AG2009" s="33"/>
    </row>
    <row r="2010" spans="1:64" ht="18" customHeight="1">
      <c r="B2010" s="27" t="s">
        <v>528</v>
      </c>
      <c r="C2010" s="28"/>
      <c r="D2010" s="28"/>
      <c r="E2010" s="28"/>
      <c r="F2010" s="28"/>
      <c r="G2010" s="206"/>
      <c r="H2010" s="206"/>
      <c r="I2010" s="206"/>
      <c r="J2010" s="206"/>
      <c r="K2010" s="280"/>
      <c r="L2010" s="282" t="e">
        <f>VLOOKUP(A2005,'Payroll master 总表'!B:AY,21,FALSE)</f>
        <v>#REF!</v>
      </c>
      <c r="M2010" s="206"/>
      <c r="N2010" s="208"/>
      <c r="O2010" s="283"/>
      <c r="P2010" s="273"/>
      <c r="Q2010" s="223"/>
      <c r="R2010" s="987" t="e">
        <f>VLOOKUP(A2005,'Payroll master 总表'!B:AY,29,FALSE)</f>
        <v>#REF!</v>
      </c>
      <c r="S2010" s="987"/>
      <c r="T2010" s="284" t="s">
        <v>82</v>
      </c>
      <c r="U2010" s="223"/>
      <c r="V2010" s="223"/>
      <c r="W2010" s="285"/>
      <c r="X2010" s="278" t="s">
        <v>455</v>
      </c>
      <c r="Y2010" s="218"/>
      <c r="Z2010" s="218"/>
      <c r="AA2010" s="218"/>
      <c r="AB2010" s="209"/>
      <c r="AC2010" s="26"/>
      <c r="AD2010" s="139" t="e">
        <f>VLOOKUP(A2005,'Payroll master 总表'!B:AY,32,FALSE)</f>
        <v>#REF!</v>
      </c>
      <c r="AE2010" s="23" t="s">
        <v>82</v>
      </c>
      <c r="AF2010" s="103"/>
      <c r="AG2010" s="33"/>
    </row>
    <row r="2011" spans="1:64" ht="18" customHeight="1">
      <c r="B2011" s="58" t="s">
        <v>534</v>
      </c>
      <c r="C2011" s="28"/>
      <c r="D2011" s="28"/>
      <c r="E2011" s="28"/>
      <c r="F2011" s="28"/>
      <c r="G2011" s="206"/>
      <c r="H2011" s="206"/>
      <c r="I2011" s="206"/>
      <c r="J2011" s="206"/>
      <c r="K2011" s="280"/>
      <c r="L2011" s="282" t="e">
        <f>VLOOKUP(A2005,'Payroll master 总表'!B:AY,20,FALSE)</f>
        <v>#REF!</v>
      </c>
      <c r="M2011" s="206"/>
      <c r="N2011" s="208"/>
      <c r="O2011" s="283"/>
      <c r="P2011" s="273"/>
      <c r="Q2011" s="223"/>
      <c r="R2011" s="987" t="e">
        <f>VLOOKUP(A2005,'Payroll master 总表'!B:AY,27,FALSE)</f>
        <v>#REF!</v>
      </c>
      <c r="S2011" s="987"/>
      <c r="T2011" s="284" t="s">
        <v>82</v>
      </c>
      <c r="U2011" s="223"/>
      <c r="V2011" s="223"/>
      <c r="W2011" s="285"/>
      <c r="X2011" s="278" t="s">
        <v>189</v>
      </c>
      <c r="Y2011" s="218"/>
      <c r="Z2011" s="218"/>
      <c r="AA2011" s="218"/>
      <c r="AB2011" s="209"/>
      <c r="AC2011" s="26"/>
      <c r="AD2011" s="139" t="e">
        <f>VLOOKUP(A2005,'Payroll master 总表'!B:AY,31,FALSE)</f>
        <v>#REF!</v>
      </c>
      <c r="AE2011" s="23" t="s">
        <v>82</v>
      </c>
      <c r="AF2011" s="103"/>
      <c r="AG2011" s="33"/>
    </row>
    <row r="2012" spans="1:64" ht="18" customHeight="1">
      <c r="B2012" s="58" t="s">
        <v>195</v>
      </c>
      <c r="C2012" s="28"/>
      <c r="D2012" s="28"/>
      <c r="E2012" s="28"/>
      <c r="F2012" s="28"/>
      <c r="G2012" s="206"/>
      <c r="H2012" s="206"/>
      <c r="I2012" s="206"/>
      <c r="J2012" s="206"/>
      <c r="K2012" s="280"/>
      <c r="L2012" s="282" t="e">
        <f>VLOOKUP(A2005,'Payroll master 总表'!B:AY,17,FALSE)</f>
        <v>#REF!</v>
      </c>
      <c r="M2012" s="206"/>
      <c r="N2012" s="208"/>
      <c r="O2012" s="283"/>
      <c r="P2012" s="273"/>
      <c r="Q2012" s="223"/>
      <c r="R2012" s="987" t="e">
        <f>U2006/26*L2012</f>
        <v>#REF!</v>
      </c>
      <c r="S2012" s="987"/>
      <c r="T2012" s="284" t="s">
        <v>82</v>
      </c>
      <c r="U2012" s="223"/>
      <c r="V2012" s="223"/>
      <c r="W2012" s="285"/>
      <c r="X2012" s="278" t="s">
        <v>188</v>
      </c>
      <c r="Y2012" s="218"/>
      <c r="Z2012" s="218"/>
      <c r="AA2012" s="218"/>
      <c r="AB2012" s="209"/>
      <c r="AC2012" s="26"/>
      <c r="AD2012" s="139" t="e">
        <f>VLOOKUP(A2005,'Payroll master 总表'!B:AY,36,FALSE)</f>
        <v>#REF!</v>
      </c>
      <c r="AE2012" s="23" t="s">
        <v>82</v>
      </c>
      <c r="AF2012" s="103"/>
      <c r="AG2012" s="33"/>
    </row>
    <row r="2013" spans="1:64" ht="18" customHeight="1">
      <c r="B2013" s="27" t="s">
        <v>179</v>
      </c>
      <c r="C2013" s="28"/>
      <c r="D2013" s="28"/>
      <c r="E2013" s="28"/>
      <c r="F2013" s="28"/>
      <c r="G2013" s="218"/>
      <c r="H2013" s="218"/>
      <c r="I2013" s="218"/>
      <c r="J2013" s="206"/>
      <c r="K2013" s="280"/>
      <c r="L2013" s="286"/>
      <c r="M2013" s="206"/>
      <c r="N2013" s="208"/>
      <c r="O2013" s="283"/>
      <c r="P2013" s="273"/>
      <c r="Q2013" s="223"/>
      <c r="R2013" s="987" t="e">
        <f>SUM(R2009:S2012)</f>
        <v>#REF!</v>
      </c>
      <c r="S2013" s="987"/>
      <c r="T2013" s="284" t="s">
        <v>82</v>
      </c>
      <c r="U2013" s="223"/>
      <c r="V2013" s="223"/>
      <c r="W2013" s="285"/>
      <c r="X2013" s="278" t="s">
        <v>190</v>
      </c>
      <c r="Y2013" s="218"/>
      <c r="Z2013" s="218"/>
      <c r="AA2013" s="218"/>
      <c r="AB2013" s="209"/>
      <c r="AC2013" s="988" t="e">
        <f>R2013+R2015+R2016+R2017+AD2005+AD2006+AD2007+AD2008+AD2009+AD2010+AD2011+AD2012</f>
        <v>#REF!</v>
      </c>
      <c r="AD2013" s="989"/>
      <c r="AF2013" s="103"/>
      <c r="AG2013" s="33"/>
    </row>
    <row r="2014" spans="1:64" ht="18" customHeight="1">
      <c r="B2014" s="58" t="s">
        <v>197</v>
      </c>
      <c r="C2014" s="28"/>
      <c r="D2014" s="28"/>
      <c r="E2014" s="28"/>
      <c r="F2014" s="28"/>
      <c r="G2014" s="206"/>
      <c r="H2014" s="206"/>
      <c r="I2014" s="206"/>
      <c r="J2014" s="206"/>
      <c r="K2014" s="280"/>
      <c r="L2014" s="287" t="s">
        <v>77</v>
      </c>
      <c r="M2014" s="288"/>
      <c r="N2014" s="211"/>
      <c r="O2014" s="278" t="s">
        <v>199</v>
      </c>
      <c r="P2014" s="210"/>
      <c r="Q2014" s="210"/>
      <c r="R2014" s="210"/>
      <c r="S2014" s="210"/>
      <c r="T2014" s="210"/>
      <c r="U2014" s="210"/>
      <c r="V2014" s="210"/>
      <c r="W2014" s="289"/>
      <c r="X2014" s="278" t="s">
        <v>433</v>
      </c>
      <c r="Y2014" s="218"/>
      <c r="Z2014" s="230"/>
      <c r="AA2014" s="290"/>
      <c r="AB2014" s="228"/>
      <c r="AC2014" s="135" t="e">
        <f>VLOOKUP(A2005,'Payroll master 总表'!B:AY,45,FALSE)</f>
        <v>#REF!</v>
      </c>
      <c r="AE2014" s="61"/>
      <c r="AF2014" s="245"/>
      <c r="AG2014" s="33"/>
    </row>
    <row r="2015" spans="1:64" ht="18" customHeight="1">
      <c r="B2015" s="58" t="s">
        <v>180</v>
      </c>
      <c r="C2015" s="28"/>
      <c r="D2015" s="28"/>
      <c r="E2015" s="28"/>
      <c r="F2015" s="28"/>
      <c r="G2015" s="206"/>
      <c r="H2015" s="206"/>
      <c r="I2015" s="206"/>
      <c r="J2015" s="206"/>
      <c r="K2015" s="280"/>
      <c r="L2015" s="282" t="e">
        <f>VLOOKUP(A2005,'Payroll master 总表'!B:AY,19,FALSE)</f>
        <v>#REF!</v>
      </c>
      <c r="M2015" s="206"/>
      <c r="N2015" s="208"/>
      <c r="O2015" s="283"/>
      <c r="P2015" s="273"/>
      <c r="Q2015" s="224"/>
      <c r="R2015" s="990" t="e">
        <f>VLOOKUP(A2005,'Payroll master 总表'!B:AY,26,FALSE)</f>
        <v>#REF!</v>
      </c>
      <c r="S2015" s="990"/>
      <c r="T2015" s="224" t="s">
        <v>82</v>
      </c>
      <c r="U2015" s="224"/>
      <c r="V2015" s="224"/>
      <c r="W2015" s="228"/>
      <c r="X2015" s="278" t="s">
        <v>861</v>
      </c>
      <c r="Y2015" s="218"/>
      <c r="Z2015" s="230"/>
      <c r="AB2015" s="224"/>
      <c r="AD2015" s="57"/>
      <c r="AE2015" s="999" t="e">
        <f>VLOOKUP(A2005,'Payroll master 总表'!B:AY,42,FALSE)</f>
        <v>#REF!</v>
      </c>
      <c r="AF2015" s="1000"/>
      <c r="AG2015" s="33"/>
    </row>
    <row r="2016" spans="1:64" ht="18" customHeight="1">
      <c r="B2016" s="58" t="s">
        <v>181</v>
      </c>
      <c r="C2016" s="28"/>
      <c r="D2016" s="28"/>
      <c r="E2016" s="28"/>
      <c r="F2016" s="28"/>
      <c r="G2016" s="206"/>
      <c r="H2016" s="206"/>
      <c r="I2016" s="206"/>
      <c r="J2016" s="206"/>
      <c r="K2016" s="280"/>
      <c r="L2016" s="282" t="e">
        <f>VLOOKUP(A2005,'Payroll master 总表'!B:AY,22,FALSE)</f>
        <v>#REF!</v>
      </c>
      <c r="M2016" s="206"/>
      <c r="N2016" s="208"/>
      <c r="O2016" s="283"/>
      <c r="P2016" s="273"/>
      <c r="Q2016" s="224"/>
      <c r="R2016" s="990" t="e">
        <f>VLOOKUP(A2005,'Payroll master 总表'!B:AY,28,FALSE)</f>
        <v>#REF!</v>
      </c>
      <c r="S2016" s="990"/>
      <c r="T2016" s="224" t="s">
        <v>82</v>
      </c>
      <c r="U2016" s="224"/>
      <c r="V2016" s="224"/>
      <c r="W2016" s="228"/>
      <c r="X2016" s="291" t="s">
        <v>244</v>
      </c>
      <c r="Y2016" s="218"/>
      <c r="Z2016" s="218"/>
      <c r="AA2016" s="230"/>
      <c r="AB2016" s="229"/>
      <c r="AC2016" s="76"/>
      <c r="AD2016" s="57" t="e">
        <f>VLOOKUP(A2005,'Payroll master 总表'!B:AY,44,FALSE)</f>
        <v>#REF!</v>
      </c>
      <c r="AE2016" s="541"/>
      <c r="AF2016" s="542"/>
      <c r="AG2016" s="33"/>
    </row>
    <row r="2017" spans="1:64" ht="18" customHeight="1">
      <c r="B2017" s="59" t="s">
        <v>182</v>
      </c>
      <c r="C2017" s="56"/>
      <c r="D2017" s="56"/>
      <c r="E2017" s="56"/>
      <c r="F2017" s="56"/>
      <c r="G2017" s="219"/>
      <c r="H2017" s="219"/>
      <c r="I2017" s="219"/>
      <c r="J2017" s="219"/>
      <c r="K2017" s="292"/>
      <c r="L2017" s="293" t="e">
        <f>VLOOKUP(A2005,'Payroll master 总表'!B:AY,23,FALSE)</f>
        <v>#REF!</v>
      </c>
      <c r="M2017" s="219"/>
      <c r="N2017" s="212"/>
      <c r="O2017" s="294"/>
      <c r="P2017" s="295"/>
      <c r="Q2017" s="225"/>
      <c r="R2017" s="981" t="e">
        <f>VLOOKUP(A2005,'Payroll master 总表'!B:AY,30,FALSE)</f>
        <v>#REF!</v>
      </c>
      <c r="S2017" s="981"/>
      <c r="T2017" s="225" t="s">
        <v>82</v>
      </c>
      <c r="U2017" s="225"/>
      <c r="V2017" s="225"/>
      <c r="W2017" s="225"/>
      <c r="X2017" s="278" t="s">
        <v>194</v>
      </c>
      <c r="Y2017" s="218"/>
      <c r="Z2017" s="218"/>
      <c r="AA2017" s="218"/>
      <c r="AB2017" s="230"/>
      <c r="AC2017" s="26"/>
      <c r="AD2017" s="57" t="e">
        <f>AE2015+AD2016</f>
        <v>#REF!</v>
      </c>
      <c r="AE2017" s="49"/>
      <c r="AF2017" s="73"/>
      <c r="AG2017" s="33"/>
    </row>
    <row r="2018" spans="1:64" ht="18" customHeight="1">
      <c r="B2018" s="29"/>
      <c r="C2018" s="30"/>
      <c r="D2018" s="31"/>
      <c r="E2018" s="30"/>
      <c r="F2018" s="32"/>
      <c r="G2018" s="220"/>
      <c r="H2018" s="220"/>
      <c r="I2018" s="220"/>
      <c r="J2018" s="220"/>
      <c r="S2018" s="220"/>
      <c r="T2018" s="220"/>
      <c r="U2018" s="220"/>
      <c r="X2018" s="297" t="s">
        <v>191</v>
      </c>
      <c r="Y2018" s="218"/>
      <c r="Z2018" s="218"/>
      <c r="AA2018" s="218"/>
      <c r="AB2018" s="230"/>
      <c r="AC2018" s="982" t="e">
        <f>ROUND((AC2013-AD2017-AC2014),2)</f>
        <v>#REF!</v>
      </c>
      <c r="AD2018" s="983"/>
      <c r="AE2018" s="49"/>
      <c r="AF2018" s="73"/>
      <c r="AG2018" s="33"/>
    </row>
    <row r="2019" spans="1:64" ht="18" customHeight="1">
      <c r="B2019" s="35" t="s">
        <v>78</v>
      </c>
      <c r="C2019" s="36"/>
      <c r="D2019" s="36"/>
      <c r="E2019" s="36"/>
      <c r="F2019" s="36"/>
      <c r="G2019" s="221"/>
      <c r="H2019" s="221"/>
      <c r="I2019" s="220"/>
      <c r="J2019" s="220"/>
      <c r="S2019" s="220"/>
      <c r="T2019" s="220"/>
      <c r="U2019" s="220"/>
      <c r="X2019" s="298" t="s">
        <v>432</v>
      </c>
      <c r="Y2019" s="299"/>
      <c r="Z2019" s="280"/>
      <c r="AA2019" s="206"/>
      <c r="AB2019" s="231"/>
      <c r="AC2019" s="63" t="e">
        <f>INT(AC2018)</f>
        <v>#REF!</v>
      </c>
      <c r="AE2019" s="62"/>
      <c r="AF2019" s="80"/>
      <c r="AG2019" s="33"/>
    </row>
    <row r="2020" spans="1:64" ht="18" customHeight="1">
      <c r="B2020" s="37"/>
      <c r="C2020" s="38"/>
      <c r="D2020" s="39"/>
      <c r="E2020" s="38"/>
      <c r="F2020" s="38"/>
      <c r="G2020" s="202"/>
      <c r="H2020" s="202"/>
      <c r="I2020" s="220"/>
      <c r="J2020" s="220"/>
      <c r="S2020" s="220"/>
      <c r="T2020" s="220"/>
      <c r="U2020" s="220"/>
      <c r="X2020" s="300" t="s">
        <v>192</v>
      </c>
      <c r="Y2020" s="301"/>
      <c r="Z2020" s="302"/>
      <c r="AA2020" s="219"/>
      <c r="AB2020" s="232"/>
      <c r="AC2020" s="77" t="e">
        <f>ROUND((MOD(AC2018,1)*4000),-2)</f>
        <v>#REF!</v>
      </c>
      <c r="AD2020" s="45"/>
      <c r="AE2020" s="45"/>
      <c r="AF2020" s="81"/>
      <c r="AG2020" s="33"/>
    </row>
    <row r="2021" spans="1:64" ht="18" customHeight="1">
      <c r="B2021" s="29"/>
      <c r="C2021" s="30"/>
      <c r="D2021" s="31"/>
      <c r="E2021" s="30"/>
      <c r="F2021" s="30"/>
      <c r="G2021" s="220"/>
      <c r="H2021" s="220"/>
      <c r="I2021" s="220"/>
      <c r="J2021" s="220"/>
      <c r="S2021" s="220"/>
      <c r="T2021" s="220"/>
      <c r="U2021" s="220"/>
      <c r="Y2021" s="221"/>
      <c r="Z2021" s="303"/>
      <c r="AB2021" s="233"/>
      <c r="AD2021" s="82"/>
      <c r="AE2021" s="82"/>
      <c r="AF2021" s="84"/>
      <c r="AG2021" s="33"/>
    </row>
    <row r="2022" spans="1:64" ht="18" customHeight="1">
      <c r="B2022" s="40" t="s">
        <v>79</v>
      </c>
      <c r="C2022" s="41"/>
      <c r="D2022" s="41"/>
      <c r="E2022" s="41"/>
      <c r="AF2022" s="101"/>
      <c r="AG2022" s="33"/>
    </row>
    <row r="2023" spans="1:64" s="10" customFormat="1" ht="18" customHeight="1">
      <c r="B2023" s="237">
        <v>1</v>
      </c>
      <c r="C2023" s="236">
        <v>2</v>
      </c>
      <c r="D2023" s="236">
        <v>3</v>
      </c>
      <c r="E2023" s="236">
        <v>4</v>
      </c>
      <c r="F2023" s="670">
        <v>5</v>
      </c>
      <c r="G2023" s="669">
        <v>6</v>
      </c>
      <c r="H2023" s="237">
        <v>7</v>
      </c>
      <c r="I2023" s="237">
        <v>8</v>
      </c>
      <c r="J2023" s="670">
        <v>9</v>
      </c>
      <c r="K2023" s="236">
        <v>10</v>
      </c>
      <c r="L2023" s="236">
        <v>11</v>
      </c>
      <c r="M2023" s="670">
        <v>12</v>
      </c>
      <c r="N2023" s="669">
        <v>13</v>
      </c>
      <c r="O2023" s="236">
        <v>14</v>
      </c>
      <c r="P2023" s="237">
        <v>15</v>
      </c>
      <c r="Q2023" s="236">
        <v>16</v>
      </c>
      <c r="R2023" s="236">
        <v>17</v>
      </c>
      <c r="S2023" s="236">
        <v>18</v>
      </c>
      <c r="T2023" s="670">
        <v>19</v>
      </c>
      <c r="U2023" s="669">
        <v>20</v>
      </c>
      <c r="V2023" s="236">
        <v>21</v>
      </c>
      <c r="W2023" s="237">
        <v>22</v>
      </c>
      <c r="X2023" s="236">
        <v>23</v>
      </c>
      <c r="Y2023" s="237">
        <v>24</v>
      </c>
      <c r="Z2023" s="236">
        <v>25</v>
      </c>
      <c r="AA2023" s="670">
        <v>26</v>
      </c>
      <c r="AB2023" s="697">
        <v>27</v>
      </c>
      <c r="AC2023" s="670">
        <v>28</v>
      </c>
      <c r="AD2023" s="237">
        <v>29</v>
      </c>
      <c r="AE2023" s="236">
        <v>30</v>
      </c>
      <c r="AF2023" s="236">
        <v>31</v>
      </c>
      <c r="AG2023" s="11"/>
      <c r="AH2023" s="11"/>
      <c r="AI2023" s="11"/>
      <c r="AJ2023" s="11"/>
      <c r="AK2023" s="11"/>
      <c r="AL2023" s="11"/>
      <c r="AM2023" s="11"/>
      <c r="AN2023" s="11"/>
      <c r="AO2023" s="11"/>
      <c r="AP2023" s="11"/>
      <c r="AQ2023" s="11"/>
      <c r="AR2023" s="11"/>
      <c r="AS2023" s="11"/>
      <c r="AT2023" s="11"/>
      <c r="AU2023" s="11"/>
      <c r="AV2023" s="11"/>
      <c r="AW2023" s="11"/>
      <c r="AX2023" s="11"/>
      <c r="AY2023" s="11"/>
      <c r="AZ2023" s="11"/>
      <c r="BA2023" s="11"/>
      <c r="BB2023" s="11"/>
      <c r="BC2023" s="11"/>
      <c r="BD2023" s="11"/>
      <c r="BE2023" s="11"/>
      <c r="BF2023" s="11"/>
      <c r="BG2023" s="11"/>
      <c r="BH2023" s="11"/>
      <c r="BI2023" s="11"/>
      <c r="BJ2023" s="11"/>
      <c r="BK2023" s="11"/>
      <c r="BL2023" s="11"/>
    </row>
    <row r="2024" spans="1:64" ht="18" customHeight="1">
      <c r="B2024" s="48" t="e">
        <f>VLOOKUP(A2005,#REF!,276,FALSE)</f>
        <v>#REF!</v>
      </c>
      <c r="C2024" s="48" t="e">
        <f>VLOOKUP(A2005,#REF!,278,FALSE)</f>
        <v>#REF!</v>
      </c>
      <c r="D2024" s="48" t="e">
        <f>VLOOKUP(A2005,#REF!,280,FALSE)</f>
        <v>#REF!</v>
      </c>
      <c r="E2024" s="48" t="e">
        <f>VLOOKUP(A2005,#REF!,282,FALSE)</f>
        <v>#REF!</v>
      </c>
      <c r="F2024" s="48" t="e">
        <f>VLOOKUP(A2005,#REF!,284,FALSE)</f>
        <v>#REF!</v>
      </c>
      <c r="G2024" s="48" t="e">
        <f>VLOOKUP(A2005,#REF!,286,FALSE)</f>
        <v>#REF!</v>
      </c>
      <c r="H2024" s="48" t="e">
        <f>VLOOKUP(A2005,#REF!,288,FALSE)</f>
        <v>#REF!</v>
      </c>
      <c r="I2024" s="48" t="e">
        <f>VLOOKUP(A2005,#REF!,290,FALSE)</f>
        <v>#REF!</v>
      </c>
      <c r="J2024" s="48" t="e">
        <f>VLOOKUP(A2005,#REF!,292,FALSE)</f>
        <v>#REF!</v>
      </c>
      <c r="K2024" s="48" t="e">
        <f>VLOOKUP(A2005,#REF!,294,FALSE)</f>
        <v>#REF!</v>
      </c>
      <c r="L2024" s="48" t="e">
        <f>VLOOKUP(A2005,#REF!,296,FALSE)</f>
        <v>#REF!</v>
      </c>
      <c r="M2024" s="48" t="e">
        <f>VLOOKUP(A2005,#REF!,298,FALSE)</f>
        <v>#REF!</v>
      </c>
      <c r="N2024" s="48" t="e">
        <f>VLOOKUP(A2005,#REF!,300,FALSE)</f>
        <v>#REF!</v>
      </c>
      <c r="O2024" s="48" t="e">
        <f>VLOOKUP(A2005,#REF!,302,FALSE)</f>
        <v>#REF!</v>
      </c>
      <c r="P2024" s="48" t="e">
        <f>VLOOKUP(A2005,#REF!,304,FALSE)</f>
        <v>#REF!</v>
      </c>
      <c r="Q2024" s="48" t="e">
        <f>VLOOKUP(A2005,#REF!,306,FALSE)</f>
        <v>#REF!</v>
      </c>
      <c r="R2024" s="48" t="e">
        <f>VLOOKUP(A2005,#REF!,308,FALSE)</f>
        <v>#REF!</v>
      </c>
      <c r="S2024" s="48" t="e">
        <f>VLOOKUP(A2005,#REF!,310,FALSE)</f>
        <v>#REF!</v>
      </c>
      <c r="T2024" s="48" t="e">
        <f>VLOOKUP(A2005,#REF!,312,FALSE)</f>
        <v>#REF!</v>
      </c>
      <c r="U2024" s="48" t="e">
        <f>VLOOKUP(A2005,#REF!,314,FALSE)</f>
        <v>#REF!</v>
      </c>
      <c r="V2024" s="48" t="e">
        <f>VLOOKUP(A2005,#REF!,316,FALSE)</f>
        <v>#REF!</v>
      </c>
      <c r="W2024" s="48" t="e">
        <f>VLOOKUP(A2005,#REF!,318,FALSE)</f>
        <v>#REF!</v>
      </c>
      <c r="X2024" s="48" t="e">
        <f>VLOOKUP(A2005,#REF!,320,FALSE)</f>
        <v>#REF!</v>
      </c>
      <c r="Y2024" s="48" t="e">
        <f>VLOOKUP(A2005,#REF!,322,FALSE)</f>
        <v>#REF!</v>
      </c>
      <c r="Z2024" s="48" t="e">
        <f>VLOOKUP(A2005,#REF!,324,FALSE)</f>
        <v>#REF!</v>
      </c>
      <c r="AA2024" s="48" t="e">
        <f>VLOOKUP(A2005,#REF!,326,FALSE)</f>
        <v>#REF!</v>
      </c>
      <c r="AB2024" s="48" t="e">
        <f>VLOOKUP(A2005,#REF!,328,FALSE)</f>
        <v>#REF!</v>
      </c>
      <c r="AC2024" s="48" t="e">
        <f>VLOOKUP(A2005,#REF!,330,FALSE)</f>
        <v>#REF!</v>
      </c>
      <c r="AD2024" s="48" t="e">
        <f>VLOOKUP(A2005,#REF!,332,FALSE)</f>
        <v>#REF!</v>
      </c>
      <c r="AE2024" s="48" t="e">
        <f>VLOOKUP(A2005,#REF!,334,FALSE)</f>
        <v>#REF!</v>
      </c>
      <c r="AF2024" s="48" t="e">
        <f>VLOOKUP(A2005,#REF!,336,FALSE)</f>
        <v>#REF!</v>
      </c>
      <c r="AG2024" s="33"/>
    </row>
    <row r="2025" spans="1:64" ht="18" customHeight="1">
      <c r="B2025" s="48" t="e">
        <f>VLOOKUP(A2005,#REF!,53,FALSE)</f>
        <v>#REF!</v>
      </c>
      <c r="C2025" s="48" t="e">
        <f>VLOOKUP(A2005,#REF!,54,FALSE)</f>
        <v>#REF!</v>
      </c>
      <c r="D2025" s="48" t="e">
        <f>VLOOKUP(A2005,#REF!,55,FALSE)</f>
        <v>#REF!</v>
      </c>
      <c r="E2025" s="48" t="e">
        <f>VLOOKUP(A2005,#REF!,56,FALSE)</f>
        <v>#REF!</v>
      </c>
      <c r="F2025" s="48" t="e">
        <f>VLOOKUP(A2005,#REF!,57,FALSE)</f>
        <v>#REF!</v>
      </c>
      <c r="G2025" s="48" t="e">
        <f>VLOOKUP(A2005,#REF!,58,FALSE)</f>
        <v>#REF!</v>
      </c>
      <c r="H2025" s="48" t="e">
        <f>VLOOKUP(A2005,#REF!,59,FALSE)</f>
        <v>#REF!</v>
      </c>
      <c r="I2025" s="48" t="e">
        <f>VLOOKUP(A2005,#REF!,60,FALSE)</f>
        <v>#REF!</v>
      </c>
      <c r="J2025" s="48" t="e">
        <f>VLOOKUP(A2005,#REF!,61,FALSE)</f>
        <v>#REF!</v>
      </c>
      <c r="K2025" s="48" t="e">
        <f>VLOOKUP(A2005,#REF!,62,FALSE)</f>
        <v>#REF!</v>
      </c>
      <c r="L2025" s="48" t="e">
        <f>VLOOKUP(A2005,#REF!,63,FALSE)</f>
        <v>#REF!</v>
      </c>
      <c r="M2025" s="48" t="e">
        <f>VLOOKUP(A2005,#REF!,64,FALSE)</f>
        <v>#REF!</v>
      </c>
      <c r="N2025" s="48" t="e">
        <f>VLOOKUP(A2005,#REF!,65,FALSE)</f>
        <v>#REF!</v>
      </c>
      <c r="O2025" s="48" t="e">
        <f>VLOOKUP(A2005,#REF!,66,FALSE)</f>
        <v>#REF!</v>
      </c>
      <c r="P2025" s="48" t="e">
        <f>VLOOKUP(A2005,#REF!,67,FALSE)</f>
        <v>#REF!</v>
      </c>
      <c r="Q2025" s="48" t="e">
        <f>VLOOKUP(A2005,#REF!,68,FALSE)</f>
        <v>#REF!</v>
      </c>
      <c r="R2025" s="48" t="e">
        <f>VLOOKUP(A2005,#REF!,69,FALSE)</f>
        <v>#REF!</v>
      </c>
      <c r="S2025" s="48" t="e">
        <f>VLOOKUP(A2005,#REF!,70,FALSE)</f>
        <v>#REF!</v>
      </c>
      <c r="T2025" s="48" t="e">
        <f>VLOOKUP(A2005,#REF!,71,FALSE)</f>
        <v>#REF!</v>
      </c>
      <c r="U2025" s="48" t="e">
        <f>VLOOKUP(A2005,#REF!,72,FALSE)</f>
        <v>#REF!</v>
      </c>
      <c r="V2025" s="48" t="e">
        <f>VLOOKUP(A2005,#REF!,73,FALSE)</f>
        <v>#REF!</v>
      </c>
      <c r="W2025" s="48" t="e">
        <f>VLOOKUP(A2005,#REF!,74,FALSE)</f>
        <v>#REF!</v>
      </c>
      <c r="X2025" s="48" t="e">
        <f>VLOOKUP(A2005,#REF!,75,FALSE)</f>
        <v>#REF!</v>
      </c>
      <c r="Y2025" s="48" t="e">
        <f>VLOOKUP(A2005,#REF!,76,FALSE)</f>
        <v>#REF!</v>
      </c>
      <c r="Z2025" s="48" t="e">
        <f>VLOOKUP(A2005,#REF!,77,FALSE)</f>
        <v>#REF!</v>
      </c>
      <c r="AA2025" s="48" t="e">
        <f>VLOOKUP(A2005,#REF!,78,FALSE)</f>
        <v>#REF!</v>
      </c>
      <c r="AB2025" s="48" t="e">
        <f>VLOOKUP(A2005,#REF!,79,FALSE)</f>
        <v>#REF!</v>
      </c>
      <c r="AC2025" s="48" t="e">
        <f>VLOOKUP(A2005,#REF!,80,FALSE)</f>
        <v>#REF!</v>
      </c>
      <c r="AD2025" s="48" t="e">
        <f>VLOOKUP(A2005,#REF!,81,FALSE)</f>
        <v>#REF!</v>
      </c>
      <c r="AE2025" s="48" t="e">
        <f>VLOOKUP(A2005,#REF!,82,FALSE)</f>
        <v>#REF!</v>
      </c>
      <c r="AF2025" s="48" t="e">
        <f>VLOOKUP(A2005,#REF!,83,FALSE)</f>
        <v>#REF!</v>
      </c>
      <c r="AG2025" s="33"/>
    </row>
    <row r="2026" spans="1:64" ht="18" customHeight="1">
      <c r="B2026" s="48" t="e">
        <f>VLOOKUP(A2005,#REF!,277,FALSE)</f>
        <v>#REF!</v>
      </c>
      <c r="C2026" s="48" t="e">
        <f>VLOOKUP(A2005,#REF!,279,FALSE)</f>
        <v>#REF!</v>
      </c>
      <c r="D2026" s="48" t="e">
        <f>VLOOKUP(A2005,#REF!,281,FALSE)</f>
        <v>#REF!</v>
      </c>
      <c r="E2026" s="48" t="e">
        <f>VLOOKUP(A2005,#REF!,283,FALSE)</f>
        <v>#REF!</v>
      </c>
      <c r="F2026" s="48" t="e">
        <f>VLOOKUP(A2005,#REF!,285,FALSE)</f>
        <v>#REF!</v>
      </c>
      <c r="G2026" s="48" t="e">
        <f>VLOOKUP(A2005,#REF!,287,FALSE)</f>
        <v>#REF!</v>
      </c>
      <c r="H2026" s="48" t="e">
        <f>VLOOKUP(A2005,#REF!,289,FALSE)</f>
        <v>#REF!</v>
      </c>
      <c r="I2026" s="48" t="e">
        <f>VLOOKUP(A2005,#REF!,291,FALSE)</f>
        <v>#REF!</v>
      </c>
      <c r="J2026" s="48" t="e">
        <f>VLOOKUP(A2005,#REF!,293,FALSE)</f>
        <v>#REF!</v>
      </c>
      <c r="K2026" s="48" t="e">
        <f>VLOOKUP(A2005,#REF!,295,FALSE)</f>
        <v>#REF!</v>
      </c>
      <c r="L2026" s="48" t="e">
        <f>VLOOKUP(A2005,#REF!,297,FALSE)</f>
        <v>#REF!</v>
      </c>
      <c r="M2026" s="48" t="e">
        <f>VLOOKUP(A2005,#REF!,299,FALSE)</f>
        <v>#REF!</v>
      </c>
      <c r="N2026" s="48" t="e">
        <f>VLOOKUP(A2005,#REF!,301,FALSE)</f>
        <v>#REF!</v>
      </c>
      <c r="O2026" s="48" t="e">
        <f>VLOOKUP(A2005,#REF!,303,FALSE)</f>
        <v>#REF!</v>
      </c>
      <c r="P2026" s="48" t="e">
        <f>VLOOKUP(A2005,#REF!,305,FALSE)</f>
        <v>#REF!</v>
      </c>
      <c r="Q2026" s="48" t="e">
        <f>VLOOKUP(A2005,#REF!,307,FALSE)</f>
        <v>#REF!</v>
      </c>
      <c r="R2026" s="48" t="e">
        <f>VLOOKUP(A2005,#REF!,309,FALSE)</f>
        <v>#REF!</v>
      </c>
      <c r="S2026" s="48" t="e">
        <f>VLOOKUP(A2005,#REF!,311,FALSE)</f>
        <v>#REF!</v>
      </c>
      <c r="T2026" s="48" t="e">
        <f>VLOOKUP(A2005,#REF!,313,FALSE)</f>
        <v>#REF!</v>
      </c>
      <c r="U2026" s="48" t="e">
        <f>VLOOKUP(A2005,#REF!,315,FALSE)</f>
        <v>#REF!</v>
      </c>
      <c r="V2026" s="48" t="e">
        <f>VLOOKUP(A2005,#REF!,317,FALSE)</f>
        <v>#REF!</v>
      </c>
      <c r="W2026" s="48" t="e">
        <f>VLOOKUP(A2005,#REF!,319,FALSE)</f>
        <v>#REF!</v>
      </c>
      <c r="X2026" s="48" t="e">
        <f>VLOOKUP(A2005,#REF!,321,FALSE)</f>
        <v>#REF!</v>
      </c>
      <c r="Y2026" s="48" t="e">
        <f>VLOOKUP(A2005,#REF!,323,FALSE)</f>
        <v>#REF!</v>
      </c>
      <c r="Z2026" s="48" t="e">
        <f>VLOOKUP(A2005,#REF!,325,FALSE)</f>
        <v>#REF!</v>
      </c>
      <c r="AA2026" s="48" t="e">
        <f>VLOOKUP(A2005,#REF!,327,FALSE)</f>
        <v>#REF!</v>
      </c>
      <c r="AB2026" s="48" t="e">
        <f>VLOOKUP(A2005,#REF!,329,FALSE)</f>
        <v>#REF!</v>
      </c>
      <c r="AC2026" s="48" t="e">
        <f>VLOOKUP(A2005,#REF!,331,FALSE)</f>
        <v>#REF!</v>
      </c>
      <c r="AD2026" s="48" t="e">
        <f>VLOOKUP(A2005,#REF!,333,FALSE)</f>
        <v>#REF!</v>
      </c>
      <c r="AE2026" s="48" t="e">
        <f>VLOOKUP(A2005,#REF!,335,FALSE)</f>
        <v>#REF!</v>
      </c>
      <c r="AF2026" s="48" t="e">
        <f>VLOOKUP(A2005,#REF!,337,FALSE)</f>
        <v>#REF!</v>
      </c>
      <c r="AG2026" s="33"/>
    </row>
    <row r="2027" spans="1:64" s="140" customFormat="1" ht="18" customHeight="1">
      <c r="B2027" s="980"/>
      <c r="C2027" s="980"/>
      <c r="D2027" s="980"/>
      <c r="E2027" s="980"/>
      <c r="F2027" s="980"/>
      <c r="G2027" s="980"/>
      <c r="H2027" s="980"/>
      <c r="I2027" s="980"/>
      <c r="J2027" s="980"/>
      <c r="K2027" s="980"/>
      <c r="L2027" s="980"/>
      <c r="M2027" s="980"/>
      <c r="N2027" s="980"/>
      <c r="O2027" s="980"/>
      <c r="P2027" s="980"/>
      <c r="Q2027" s="980"/>
      <c r="R2027" s="980"/>
      <c r="S2027" s="980"/>
      <c r="T2027" s="980"/>
      <c r="U2027" s="980"/>
      <c r="V2027" s="980"/>
      <c r="W2027" s="980"/>
      <c r="X2027" s="980"/>
      <c r="Y2027" s="980"/>
      <c r="Z2027" s="980"/>
      <c r="AA2027" s="980"/>
      <c r="AB2027" s="980"/>
      <c r="AC2027" s="980"/>
      <c r="AD2027" s="980"/>
      <c r="AE2027" s="980"/>
      <c r="AF2027" s="980"/>
      <c r="AH2027" s="33"/>
      <c r="AI2027" s="33"/>
      <c r="AJ2027" s="33"/>
      <c r="AK2027" s="33"/>
      <c r="AL2027" s="33"/>
      <c r="AM2027" s="33"/>
      <c r="AN2027" s="33"/>
      <c r="AO2027" s="33"/>
      <c r="AP2027" s="33"/>
      <c r="AQ2027" s="33"/>
      <c r="AR2027" s="33"/>
      <c r="AS2027" s="33"/>
      <c r="AT2027" s="33"/>
      <c r="AU2027" s="33"/>
      <c r="AV2027" s="33"/>
      <c r="AW2027" s="33"/>
      <c r="AX2027" s="33"/>
      <c r="AY2027" s="33"/>
      <c r="AZ2027" s="33"/>
      <c r="BA2027" s="33"/>
      <c r="BB2027" s="33"/>
      <c r="BC2027" s="33"/>
      <c r="BD2027" s="33"/>
      <c r="BE2027" s="33"/>
      <c r="BF2027" s="33"/>
      <c r="BG2027" s="33"/>
      <c r="BH2027" s="33"/>
      <c r="BI2027" s="33"/>
      <c r="BJ2027" s="33"/>
      <c r="BK2027" s="33"/>
      <c r="BL2027" s="33"/>
    </row>
    <row r="2028" spans="1:64" ht="18" customHeight="1">
      <c r="B2028" s="880" t="s">
        <v>826</v>
      </c>
      <c r="C2028" s="880"/>
      <c r="D2028" s="880"/>
      <c r="E2028" s="880"/>
      <c r="F2028" s="880"/>
      <c r="G2028" s="880"/>
      <c r="H2028" s="880"/>
      <c r="I2028" s="880"/>
      <c r="J2028" s="880"/>
      <c r="K2028" s="880"/>
      <c r="L2028" s="880"/>
      <c r="M2028" s="880"/>
      <c r="N2028" s="880"/>
      <c r="O2028" s="880"/>
      <c r="P2028" s="880"/>
      <c r="Q2028" s="880"/>
      <c r="R2028" s="880"/>
      <c r="S2028" s="880"/>
      <c r="T2028" s="880"/>
      <c r="U2028" s="880"/>
      <c r="V2028" s="880"/>
      <c r="W2028" s="880"/>
      <c r="X2028" s="880"/>
      <c r="Y2028" s="880"/>
      <c r="Z2028" s="880"/>
      <c r="AA2028" s="880"/>
      <c r="AB2028" s="880"/>
      <c r="AC2028" s="880"/>
      <c r="AD2028" s="880"/>
      <c r="AE2028" s="880"/>
      <c r="AF2028" s="880"/>
      <c r="AG2028" s="33"/>
    </row>
    <row r="2029" spans="1:64" ht="18" customHeight="1">
      <c r="B2029" s="15" t="s">
        <v>80</v>
      </c>
      <c r="C2029" s="16"/>
      <c r="D2029" s="16"/>
      <c r="E2029" s="16"/>
      <c r="F2029" s="16"/>
      <c r="G2029" s="216"/>
      <c r="H2029" s="201"/>
      <c r="I2029" s="201"/>
      <c r="J2029" s="201"/>
      <c r="K2029" s="202"/>
      <c r="L2029" s="201"/>
      <c r="M2029" s="201"/>
      <c r="N2029" s="201"/>
      <c r="O2029" s="270"/>
      <c r="P2029" s="270"/>
      <c r="Q2029" s="201"/>
      <c r="R2029" s="201"/>
      <c r="S2029" s="201"/>
      <c r="T2029" s="201"/>
      <c r="U2029" s="201"/>
      <c r="V2029" s="201"/>
      <c r="W2029" s="270"/>
      <c r="X2029" s="984" t="str">
        <f>X2004</f>
        <v>វិច្ឆិកា ឆ្នាំ ២០២៣</v>
      </c>
      <c r="Y2029" s="985"/>
      <c r="Z2029" s="985"/>
      <c r="AA2029" s="985"/>
      <c r="AB2029" s="985"/>
      <c r="AC2029" s="985"/>
      <c r="AD2029" s="985"/>
      <c r="AE2029" s="985"/>
      <c r="AF2029" s="986"/>
      <c r="AG2029" s="33"/>
    </row>
    <row r="2030" spans="1:64" ht="18" customHeight="1">
      <c r="A2030" s="140" t="e">
        <f>#REF!</f>
        <v>#REF!</v>
      </c>
      <c r="B2030" s="20" t="s">
        <v>176</v>
      </c>
      <c r="C2030" s="3"/>
      <c r="D2030" s="3"/>
      <c r="E2030" s="3"/>
      <c r="F2030" s="3"/>
      <c r="G2030" s="217"/>
      <c r="H2030" s="271"/>
      <c r="I2030" s="217"/>
      <c r="J2030" s="271"/>
      <c r="K2030" s="991" t="e">
        <f>VLOOKUP(A2030,'Payroll master 总表'!B:AY,3,FALSE)</f>
        <v>#REF!</v>
      </c>
      <c r="L2030" s="992"/>
      <c r="M2030" s="992"/>
      <c r="N2030" s="993"/>
      <c r="O2030" s="272" t="s">
        <v>183</v>
      </c>
      <c r="P2030" s="273"/>
      <c r="Q2030" s="203"/>
      <c r="R2030" s="203"/>
      <c r="S2030" s="203"/>
      <c r="T2030" s="994" t="e">
        <f>#REF!</f>
        <v>#REF!</v>
      </c>
      <c r="U2030" s="994"/>
      <c r="V2030" s="217"/>
      <c r="W2030" s="274"/>
      <c r="X2030" s="275" t="s">
        <v>279</v>
      </c>
      <c r="Y2030" s="203"/>
      <c r="Z2030" s="203"/>
      <c r="AA2030" s="203"/>
      <c r="AB2030" s="227"/>
      <c r="AC2030" s="75"/>
      <c r="AD2030" s="139" t="e">
        <f>VLOOKUP(A2030,'Payroll master 总表'!B:AY,39,FALSE)</f>
        <v>#REF!</v>
      </c>
      <c r="AE2030" s="23" t="s">
        <v>82</v>
      </c>
      <c r="AF2030" s="244"/>
      <c r="AG2030" s="33"/>
    </row>
    <row r="2031" spans="1:64" ht="18" customHeight="1">
      <c r="B2031" s="55" t="s">
        <v>177</v>
      </c>
      <c r="C2031" s="28"/>
      <c r="D2031" s="28"/>
      <c r="E2031" s="28"/>
      <c r="F2031" s="21"/>
      <c r="G2031" s="206"/>
      <c r="H2031" s="206"/>
      <c r="I2031" s="206"/>
      <c r="J2031" s="206"/>
      <c r="K2031" s="995" t="e">
        <f>VLOOKUP(A2030,'Payroll master 总表'!B:AY,1,FALSE)</f>
        <v>#REF!</v>
      </c>
      <c r="L2031" s="996"/>
      <c r="M2031" s="206"/>
      <c r="N2031" s="208"/>
      <c r="O2031" s="276" t="s">
        <v>184</v>
      </c>
      <c r="P2031" s="273"/>
      <c r="Q2031" s="218"/>
      <c r="R2031" s="218"/>
      <c r="S2031" s="218"/>
      <c r="U2031" s="222" t="e">
        <f>VLOOKUP(A2030,'Payroll master 总表'!B:AY,15,FALSE)</f>
        <v>#REF!</v>
      </c>
      <c r="V2031" s="222"/>
      <c r="W2031" s="208"/>
      <c r="X2031" s="278" t="s">
        <v>187</v>
      </c>
      <c r="Y2031" s="218"/>
      <c r="Z2031" s="218"/>
      <c r="AA2031" s="218"/>
      <c r="AB2031" s="209"/>
      <c r="AC2031" s="26"/>
      <c r="AD2031" s="139" t="e">
        <f>VLOOKUP(A2030,'Payroll master 总表'!B:AY,35,FALSE)</f>
        <v>#REF!</v>
      </c>
      <c r="AE2031" s="23" t="s">
        <v>82</v>
      </c>
      <c r="AF2031" s="103"/>
      <c r="AG2031" s="33"/>
    </row>
    <row r="2032" spans="1:64" ht="18" customHeight="1">
      <c r="B2032" s="24" t="s">
        <v>178</v>
      </c>
      <c r="C2032" s="22"/>
      <c r="D2032" s="25"/>
      <c r="E2032" s="21"/>
      <c r="F2032" s="21"/>
      <c r="G2032" s="206"/>
      <c r="H2032" s="206"/>
      <c r="I2032" s="206"/>
      <c r="J2032" s="206"/>
      <c r="K2032" s="995" t="e">
        <f>VLOOKUP(A2030,'Payroll master 总表'!B:AY,5,FALSE)</f>
        <v>#REF!</v>
      </c>
      <c r="L2032" s="996"/>
      <c r="M2032" s="206"/>
      <c r="N2032" s="208"/>
      <c r="O2032" s="205" t="s">
        <v>198</v>
      </c>
      <c r="P2032" s="273"/>
      <c r="Q2032" s="218"/>
      <c r="R2032" s="218"/>
      <c r="S2032" s="218"/>
      <c r="T2032" s="206"/>
      <c r="U2032" s="997" t="e">
        <f>VLOOKUP(A2030,'Payroll master 总表'!B:AY,8,FALSE)</f>
        <v>#REF!</v>
      </c>
      <c r="V2032" s="997"/>
      <c r="W2032" s="998"/>
      <c r="X2032" s="278" t="s">
        <v>185</v>
      </c>
      <c r="Y2032" s="218"/>
      <c r="Z2032" s="218"/>
      <c r="AA2032" s="218"/>
      <c r="AB2032" s="209"/>
      <c r="AC2032" s="26"/>
      <c r="AD2032" s="139" t="e">
        <f>VLOOKUP(A2030,'Payroll master 总表'!B:AY,34,FALSE)</f>
        <v>#REF!</v>
      </c>
      <c r="AE2032" s="23" t="s">
        <v>82</v>
      </c>
      <c r="AF2032" s="103"/>
      <c r="AG2032" s="33"/>
    </row>
    <row r="2033" spans="2:64" ht="18" customHeight="1">
      <c r="B2033" s="58"/>
      <c r="C2033" s="28"/>
      <c r="D2033" s="28"/>
      <c r="E2033" s="28"/>
      <c r="F2033" s="28"/>
      <c r="G2033" s="206"/>
      <c r="H2033" s="206"/>
      <c r="I2033" s="206"/>
      <c r="J2033" s="206"/>
      <c r="K2033" s="280"/>
      <c r="L2033" s="281" t="s">
        <v>76</v>
      </c>
      <c r="M2033" s="206"/>
      <c r="N2033" s="208"/>
      <c r="O2033" s="278" t="s">
        <v>199</v>
      </c>
      <c r="P2033" s="273"/>
      <c r="Q2033" s="218"/>
      <c r="R2033" s="218"/>
      <c r="S2033" s="218"/>
      <c r="T2033" s="218"/>
      <c r="U2033" s="218"/>
      <c r="V2033" s="218"/>
      <c r="W2033" s="230"/>
      <c r="X2033" s="278" t="s">
        <v>753</v>
      </c>
      <c r="Y2033" s="218"/>
      <c r="Z2033" s="218"/>
      <c r="AA2033" s="218"/>
      <c r="AB2033" s="209"/>
      <c r="AC2033" s="26"/>
      <c r="AD2033" s="139" t="e">
        <f>VLOOKUP(A2030,'Payroll master 总表'!B:AY,33,FALSE)</f>
        <v>#REF!</v>
      </c>
      <c r="AE2033" s="23" t="s">
        <v>82</v>
      </c>
      <c r="AF2033" s="103"/>
      <c r="AG2033" s="33"/>
    </row>
    <row r="2034" spans="2:64" ht="18" customHeight="1">
      <c r="B2034" s="54" t="s">
        <v>196</v>
      </c>
      <c r="C2034" s="28"/>
      <c r="D2034" s="28"/>
      <c r="E2034" s="28"/>
      <c r="F2034" s="28"/>
      <c r="G2034" s="206"/>
      <c r="H2034" s="206"/>
      <c r="I2034" s="206"/>
      <c r="J2034" s="206"/>
      <c r="K2034" s="280"/>
      <c r="L2034" s="282" t="e">
        <f>VLOOKUP(A2030,'Payroll master 总表'!B:AY,18,FALSE)</f>
        <v>#REF!</v>
      </c>
      <c r="M2034" s="206"/>
      <c r="N2034" s="208"/>
      <c r="O2034" s="283"/>
      <c r="P2034" s="273"/>
      <c r="Q2034" s="223"/>
      <c r="R2034" s="987" t="e">
        <f>U2031/26*L2034</f>
        <v>#REF!</v>
      </c>
      <c r="S2034" s="987"/>
      <c r="T2034" s="284" t="s">
        <v>82</v>
      </c>
      <c r="U2034" s="223"/>
      <c r="V2034" s="223"/>
      <c r="W2034" s="285"/>
      <c r="X2034" s="278" t="s">
        <v>186</v>
      </c>
      <c r="Y2034" s="218"/>
      <c r="Z2034" s="218"/>
      <c r="AA2034" s="218"/>
      <c r="AB2034" s="209"/>
      <c r="AC2034" s="26"/>
      <c r="AD2034" s="139" t="e">
        <f>VLOOKUP(A2030,'Payroll master 总表'!B:AY,37,FALSE)+'Payroll master 总表'!AM88</f>
        <v>#REF!</v>
      </c>
      <c r="AE2034" s="23" t="s">
        <v>82</v>
      </c>
      <c r="AF2034" s="103"/>
      <c r="AG2034" s="33"/>
    </row>
    <row r="2035" spans="2:64" ht="18" customHeight="1">
      <c r="B2035" s="27" t="s">
        <v>528</v>
      </c>
      <c r="C2035" s="28"/>
      <c r="D2035" s="28"/>
      <c r="E2035" s="28"/>
      <c r="F2035" s="28"/>
      <c r="G2035" s="206"/>
      <c r="H2035" s="206"/>
      <c r="I2035" s="206"/>
      <c r="J2035" s="206"/>
      <c r="K2035" s="280"/>
      <c r="L2035" s="282" t="e">
        <f>VLOOKUP(A2030,'Payroll master 总表'!B:AY,21,FALSE)</f>
        <v>#REF!</v>
      </c>
      <c r="M2035" s="206"/>
      <c r="N2035" s="208"/>
      <c r="O2035" s="283"/>
      <c r="P2035" s="273"/>
      <c r="Q2035" s="223"/>
      <c r="R2035" s="987" t="e">
        <f>VLOOKUP(A2030,'Payroll master 总表'!B:AY,29,FALSE)</f>
        <v>#REF!</v>
      </c>
      <c r="S2035" s="987"/>
      <c r="T2035" s="284" t="s">
        <v>82</v>
      </c>
      <c r="U2035" s="223"/>
      <c r="V2035" s="223"/>
      <c r="W2035" s="285"/>
      <c r="X2035" s="278" t="s">
        <v>455</v>
      </c>
      <c r="Y2035" s="218"/>
      <c r="Z2035" s="218"/>
      <c r="AA2035" s="218"/>
      <c r="AB2035" s="209"/>
      <c r="AC2035" s="26"/>
      <c r="AD2035" s="139" t="e">
        <f>VLOOKUP(A2030,'Payroll master 总表'!B:AY,32,FALSE)</f>
        <v>#REF!</v>
      </c>
      <c r="AE2035" s="23" t="s">
        <v>82</v>
      </c>
      <c r="AF2035" s="103"/>
      <c r="AG2035" s="33"/>
    </row>
    <row r="2036" spans="2:64" ht="18" customHeight="1">
      <c r="B2036" s="58" t="s">
        <v>534</v>
      </c>
      <c r="C2036" s="28"/>
      <c r="D2036" s="28"/>
      <c r="E2036" s="28"/>
      <c r="F2036" s="28"/>
      <c r="G2036" s="206"/>
      <c r="H2036" s="206"/>
      <c r="I2036" s="206"/>
      <c r="J2036" s="206"/>
      <c r="K2036" s="280"/>
      <c r="L2036" s="282" t="e">
        <f>VLOOKUP(A2030,'Payroll master 总表'!B:AY,20,FALSE)</f>
        <v>#REF!</v>
      </c>
      <c r="M2036" s="206"/>
      <c r="N2036" s="208"/>
      <c r="O2036" s="283"/>
      <c r="P2036" s="273"/>
      <c r="Q2036" s="223"/>
      <c r="R2036" s="987" t="e">
        <f>VLOOKUP(A2030,'Payroll master 总表'!B:AY,27,FALSE)</f>
        <v>#REF!</v>
      </c>
      <c r="S2036" s="987"/>
      <c r="T2036" s="284" t="s">
        <v>82</v>
      </c>
      <c r="U2036" s="223"/>
      <c r="V2036" s="223"/>
      <c r="W2036" s="285"/>
      <c r="X2036" s="278" t="s">
        <v>189</v>
      </c>
      <c r="Y2036" s="218"/>
      <c r="Z2036" s="218"/>
      <c r="AA2036" s="218"/>
      <c r="AB2036" s="209"/>
      <c r="AC2036" s="26"/>
      <c r="AD2036" s="139" t="e">
        <f>VLOOKUP(A2030,'Payroll master 总表'!B:AY,31,FALSE)</f>
        <v>#REF!</v>
      </c>
      <c r="AE2036" s="23" t="s">
        <v>82</v>
      </c>
      <c r="AF2036" s="103"/>
      <c r="AG2036" s="33"/>
    </row>
    <row r="2037" spans="2:64" ht="18" customHeight="1">
      <c r="B2037" s="58" t="s">
        <v>195</v>
      </c>
      <c r="C2037" s="28"/>
      <c r="D2037" s="28"/>
      <c r="E2037" s="28"/>
      <c r="F2037" s="28"/>
      <c r="G2037" s="206"/>
      <c r="H2037" s="206"/>
      <c r="I2037" s="206"/>
      <c r="J2037" s="206"/>
      <c r="K2037" s="280"/>
      <c r="L2037" s="282" t="e">
        <f>VLOOKUP(A2030,'Payroll master 总表'!B:AY,17,FALSE)</f>
        <v>#REF!</v>
      </c>
      <c r="M2037" s="206"/>
      <c r="N2037" s="208"/>
      <c r="O2037" s="283"/>
      <c r="P2037" s="273"/>
      <c r="Q2037" s="223"/>
      <c r="R2037" s="987" t="e">
        <f>U2031/26*L2037</f>
        <v>#REF!</v>
      </c>
      <c r="S2037" s="987"/>
      <c r="T2037" s="284" t="s">
        <v>82</v>
      </c>
      <c r="U2037" s="223"/>
      <c r="V2037" s="223"/>
      <c r="W2037" s="285"/>
      <c r="X2037" s="278" t="s">
        <v>188</v>
      </c>
      <c r="Y2037" s="218"/>
      <c r="Z2037" s="218"/>
      <c r="AA2037" s="218"/>
      <c r="AB2037" s="209"/>
      <c r="AC2037" s="26"/>
      <c r="AD2037" s="139" t="e">
        <f>VLOOKUP(A2030,'Payroll master 总表'!B:AY,36,FALSE)</f>
        <v>#REF!</v>
      </c>
      <c r="AE2037" s="23" t="s">
        <v>82</v>
      </c>
      <c r="AF2037" s="103"/>
      <c r="AG2037" s="33"/>
    </row>
    <row r="2038" spans="2:64" ht="18" customHeight="1">
      <c r="B2038" s="27" t="s">
        <v>179</v>
      </c>
      <c r="C2038" s="28"/>
      <c r="D2038" s="28"/>
      <c r="E2038" s="28"/>
      <c r="F2038" s="28"/>
      <c r="G2038" s="218"/>
      <c r="H2038" s="218"/>
      <c r="I2038" s="218"/>
      <c r="J2038" s="206"/>
      <c r="K2038" s="280"/>
      <c r="L2038" s="286"/>
      <c r="M2038" s="206"/>
      <c r="N2038" s="208"/>
      <c r="O2038" s="283"/>
      <c r="P2038" s="273"/>
      <c r="Q2038" s="223"/>
      <c r="R2038" s="987" t="e">
        <f>SUM(R2034:S2037)</f>
        <v>#REF!</v>
      </c>
      <c r="S2038" s="987"/>
      <c r="T2038" s="284" t="s">
        <v>82</v>
      </c>
      <c r="U2038" s="223"/>
      <c r="V2038" s="223"/>
      <c r="W2038" s="285"/>
      <c r="X2038" s="278" t="s">
        <v>190</v>
      </c>
      <c r="Y2038" s="218"/>
      <c r="Z2038" s="218"/>
      <c r="AA2038" s="218"/>
      <c r="AB2038" s="209"/>
      <c r="AC2038" s="988" t="e">
        <f>R2038+R2040+R2041+R2042+AD2030+AD2031+AD2032+AD2033+AD2034+AD2035+AD2036+AD2037</f>
        <v>#REF!</v>
      </c>
      <c r="AD2038" s="989"/>
      <c r="AF2038" s="103"/>
      <c r="AG2038" s="33"/>
    </row>
    <row r="2039" spans="2:64" ht="18" customHeight="1">
      <c r="B2039" s="58" t="s">
        <v>197</v>
      </c>
      <c r="C2039" s="28"/>
      <c r="D2039" s="28"/>
      <c r="E2039" s="28"/>
      <c r="F2039" s="28"/>
      <c r="G2039" s="206"/>
      <c r="H2039" s="206"/>
      <c r="I2039" s="206"/>
      <c r="J2039" s="206"/>
      <c r="K2039" s="280"/>
      <c r="L2039" s="287" t="s">
        <v>77</v>
      </c>
      <c r="M2039" s="288"/>
      <c r="N2039" s="211"/>
      <c r="O2039" s="278" t="s">
        <v>199</v>
      </c>
      <c r="P2039" s="210"/>
      <c r="Q2039" s="210"/>
      <c r="R2039" s="210"/>
      <c r="S2039" s="210"/>
      <c r="T2039" s="210"/>
      <c r="U2039" s="210"/>
      <c r="V2039" s="210"/>
      <c r="W2039" s="289"/>
      <c r="X2039" s="278" t="s">
        <v>433</v>
      </c>
      <c r="Y2039" s="218"/>
      <c r="Z2039" s="230"/>
      <c r="AA2039" s="290"/>
      <c r="AB2039" s="228"/>
      <c r="AC2039" s="135" t="e">
        <f>VLOOKUP(A2030,'Payroll master 总表'!B:AY,45,FALSE)</f>
        <v>#REF!</v>
      </c>
      <c r="AE2039" s="61"/>
      <c r="AF2039" s="245"/>
      <c r="AG2039" s="33"/>
    </row>
    <row r="2040" spans="2:64" ht="18" customHeight="1">
      <c r="B2040" s="58" t="s">
        <v>180</v>
      </c>
      <c r="C2040" s="28"/>
      <c r="D2040" s="28"/>
      <c r="E2040" s="28"/>
      <c r="F2040" s="28"/>
      <c r="G2040" s="206"/>
      <c r="H2040" s="206"/>
      <c r="I2040" s="206"/>
      <c r="J2040" s="206"/>
      <c r="K2040" s="280"/>
      <c r="L2040" s="282" t="e">
        <f>VLOOKUP(A2030,'Payroll master 总表'!B:AY,19,FALSE)</f>
        <v>#REF!</v>
      </c>
      <c r="M2040" s="206"/>
      <c r="N2040" s="208"/>
      <c r="O2040" s="283"/>
      <c r="P2040" s="273"/>
      <c r="Q2040" s="224"/>
      <c r="R2040" s="990" t="e">
        <f>VLOOKUP(A2030,'Payroll master 总表'!B:AY,26,FALSE)</f>
        <v>#REF!</v>
      </c>
      <c r="S2040" s="990"/>
      <c r="T2040" s="224" t="s">
        <v>82</v>
      </c>
      <c r="U2040" s="224"/>
      <c r="V2040" s="224"/>
      <c r="W2040" s="228"/>
      <c r="X2040" s="278" t="s">
        <v>861</v>
      </c>
      <c r="Y2040" s="218"/>
      <c r="Z2040" s="230"/>
      <c r="AB2040" s="224"/>
      <c r="AD2040" s="57"/>
      <c r="AE2040" s="999" t="e">
        <f>VLOOKUP(A2030,'Payroll master 总表'!B:AY,42,FALSE)</f>
        <v>#REF!</v>
      </c>
      <c r="AF2040" s="1000"/>
      <c r="AG2040" s="33"/>
    </row>
    <row r="2041" spans="2:64" ht="18" customHeight="1">
      <c r="B2041" s="58" t="s">
        <v>181</v>
      </c>
      <c r="C2041" s="28"/>
      <c r="D2041" s="28"/>
      <c r="E2041" s="28"/>
      <c r="F2041" s="28"/>
      <c r="G2041" s="206"/>
      <c r="H2041" s="206"/>
      <c r="I2041" s="206"/>
      <c r="J2041" s="206"/>
      <c r="K2041" s="280"/>
      <c r="L2041" s="282" t="e">
        <f>VLOOKUP(A2030,'Payroll master 总表'!B:AY,22,FALSE)</f>
        <v>#REF!</v>
      </c>
      <c r="M2041" s="206"/>
      <c r="N2041" s="208"/>
      <c r="O2041" s="283"/>
      <c r="P2041" s="273"/>
      <c r="Q2041" s="224"/>
      <c r="R2041" s="990" t="e">
        <f>VLOOKUP(A2030,'Payroll master 总表'!B:AY,28,FALSE)</f>
        <v>#REF!</v>
      </c>
      <c r="S2041" s="990"/>
      <c r="T2041" s="224" t="s">
        <v>82</v>
      </c>
      <c r="U2041" s="224"/>
      <c r="V2041" s="224"/>
      <c r="W2041" s="228"/>
      <c r="X2041" s="291" t="s">
        <v>244</v>
      </c>
      <c r="Y2041" s="218"/>
      <c r="Z2041" s="218"/>
      <c r="AA2041" s="230"/>
      <c r="AB2041" s="229"/>
      <c r="AC2041" s="76"/>
      <c r="AD2041" s="57" t="e">
        <f>VLOOKUP(A2030,'Payroll master 总表'!B:AY,44,FALSE)</f>
        <v>#REF!</v>
      </c>
      <c r="AE2041" s="541"/>
      <c r="AF2041" s="542"/>
      <c r="AG2041" s="33"/>
    </row>
    <row r="2042" spans="2:64" ht="18" customHeight="1">
      <c r="B2042" s="59" t="s">
        <v>182</v>
      </c>
      <c r="C2042" s="56"/>
      <c r="D2042" s="56"/>
      <c r="E2042" s="56"/>
      <c r="F2042" s="56"/>
      <c r="G2042" s="219"/>
      <c r="H2042" s="219"/>
      <c r="I2042" s="219"/>
      <c r="J2042" s="219"/>
      <c r="K2042" s="292"/>
      <c r="L2042" s="293" t="e">
        <f>VLOOKUP(A2030,'Payroll master 总表'!B:AY,23,FALSE)</f>
        <v>#REF!</v>
      </c>
      <c r="M2042" s="219"/>
      <c r="N2042" s="212"/>
      <c r="O2042" s="294"/>
      <c r="P2042" s="295"/>
      <c r="Q2042" s="225"/>
      <c r="R2042" s="981" t="e">
        <f>VLOOKUP(A2030,'Payroll master 总表'!B:AY,30,FALSE)</f>
        <v>#REF!</v>
      </c>
      <c r="S2042" s="981"/>
      <c r="T2042" s="225" t="s">
        <v>82</v>
      </c>
      <c r="U2042" s="225"/>
      <c r="V2042" s="225"/>
      <c r="W2042" s="225"/>
      <c r="X2042" s="278" t="s">
        <v>194</v>
      </c>
      <c r="Y2042" s="218"/>
      <c r="Z2042" s="218"/>
      <c r="AA2042" s="218"/>
      <c r="AB2042" s="230"/>
      <c r="AC2042" s="26"/>
      <c r="AD2042" s="57" t="e">
        <f>AE2040+AD2041</f>
        <v>#REF!</v>
      </c>
      <c r="AE2042" s="49"/>
      <c r="AF2042" s="73"/>
      <c r="AG2042" s="33"/>
    </row>
    <row r="2043" spans="2:64" ht="18" customHeight="1">
      <c r="B2043" s="29"/>
      <c r="C2043" s="30"/>
      <c r="D2043" s="31"/>
      <c r="E2043" s="30"/>
      <c r="F2043" s="32"/>
      <c r="G2043" s="220"/>
      <c r="H2043" s="220"/>
      <c r="I2043" s="220"/>
      <c r="J2043" s="220"/>
      <c r="S2043" s="220"/>
      <c r="T2043" s="220"/>
      <c r="U2043" s="220"/>
      <c r="X2043" s="297" t="s">
        <v>191</v>
      </c>
      <c r="Y2043" s="218"/>
      <c r="Z2043" s="218"/>
      <c r="AA2043" s="218"/>
      <c r="AB2043" s="230"/>
      <c r="AC2043" s="982" t="e">
        <f>ROUND((AC2038-AD2042-AC2039),2)</f>
        <v>#REF!</v>
      </c>
      <c r="AD2043" s="983"/>
      <c r="AE2043" s="49"/>
      <c r="AF2043" s="73"/>
      <c r="AG2043" s="33"/>
    </row>
    <row r="2044" spans="2:64" ht="18" customHeight="1">
      <c r="B2044" s="35" t="s">
        <v>78</v>
      </c>
      <c r="C2044" s="36"/>
      <c r="D2044" s="36"/>
      <c r="E2044" s="36"/>
      <c r="F2044" s="36"/>
      <c r="G2044" s="221"/>
      <c r="H2044" s="221"/>
      <c r="I2044" s="220"/>
      <c r="J2044" s="220"/>
      <c r="S2044" s="220"/>
      <c r="T2044" s="220"/>
      <c r="U2044" s="220"/>
      <c r="X2044" s="298" t="s">
        <v>432</v>
      </c>
      <c r="Y2044" s="299"/>
      <c r="Z2044" s="280"/>
      <c r="AA2044" s="206"/>
      <c r="AB2044" s="231"/>
      <c r="AC2044" s="63" t="e">
        <f>INT(AC2043)</f>
        <v>#REF!</v>
      </c>
      <c r="AE2044" s="62"/>
      <c r="AF2044" s="80"/>
      <c r="AG2044" s="33"/>
    </row>
    <row r="2045" spans="2:64" ht="18" customHeight="1">
      <c r="B2045" s="37"/>
      <c r="C2045" s="38"/>
      <c r="D2045" s="39"/>
      <c r="E2045" s="38"/>
      <c r="F2045" s="38"/>
      <c r="G2045" s="202"/>
      <c r="H2045" s="202"/>
      <c r="I2045" s="220"/>
      <c r="J2045" s="220"/>
      <c r="S2045" s="220"/>
      <c r="T2045" s="220"/>
      <c r="U2045" s="220"/>
      <c r="X2045" s="300" t="s">
        <v>192</v>
      </c>
      <c r="Y2045" s="301"/>
      <c r="Z2045" s="302"/>
      <c r="AA2045" s="219"/>
      <c r="AB2045" s="232"/>
      <c r="AC2045" s="77" t="e">
        <f>ROUND((MOD(AC2043,1)*4000),-2)</f>
        <v>#REF!</v>
      </c>
      <c r="AD2045" s="45"/>
      <c r="AE2045" s="45"/>
      <c r="AF2045" s="81"/>
      <c r="AG2045" s="33"/>
    </row>
    <row r="2046" spans="2:64" ht="18" customHeight="1">
      <c r="B2046" s="29"/>
      <c r="C2046" s="30"/>
      <c r="D2046" s="31"/>
      <c r="E2046" s="30"/>
      <c r="F2046" s="30"/>
      <c r="G2046" s="220"/>
      <c r="H2046" s="220"/>
      <c r="I2046" s="220"/>
      <c r="J2046" s="220"/>
      <c r="S2046" s="220"/>
      <c r="T2046" s="220"/>
      <c r="U2046" s="220"/>
      <c r="Y2046" s="221"/>
      <c r="Z2046" s="303"/>
      <c r="AB2046" s="233"/>
      <c r="AD2046" s="82"/>
      <c r="AE2046" s="82"/>
      <c r="AF2046" s="84"/>
      <c r="AG2046" s="33"/>
    </row>
    <row r="2047" spans="2:64" ht="18" customHeight="1">
      <c r="B2047" s="40" t="s">
        <v>79</v>
      </c>
      <c r="C2047" s="41"/>
      <c r="D2047" s="41"/>
      <c r="E2047" s="41"/>
      <c r="AF2047" s="101"/>
      <c r="AG2047" s="33"/>
    </row>
    <row r="2048" spans="2:64" s="10" customFormat="1" ht="18" customHeight="1">
      <c r="B2048" s="237">
        <v>1</v>
      </c>
      <c r="C2048" s="236">
        <v>2</v>
      </c>
      <c r="D2048" s="236">
        <v>3</v>
      </c>
      <c r="E2048" s="236">
        <v>4</v>
      </c>
      <c r="F2048" s="670">
        <v>5</v>
      </c>
      <c r="G2048" s="669">
        <v>6</v>
      </c>
      <c r="H2048" s="237">
        <v>7</v>
      </c>
      <c r="I2048" s="237">
        <v>8</v>
      </c>
      <c r="J2048" s="670">
        <v>9</v>
      </c>
      <c r="K2048" s="236">
        <v>10</v>
      </c>
      <c r="L2048" s="236">
        <v>11</v>
      </c>
      <c r="M2048" s="670">
        <v>12</v>
      </c>
      <c r="N2048" s="669">
        <v>13</v>
      </c>
      <c r="O2048" s="236">
        <v>14</v>
      </c>
      <c r="P2048" s="237">
        <v>15</v>
      </c>
      <c r="Q2048" s="236">
        <v>16</v>
      </c>
      <c r="R2048" s="236">
        <v>17</v>
      </c>
      <c r="S2048" s="236">
        <v>18</v>
      </c>
      <c r="T2048" s="670">
        <v>19</v>
      </c>
      <c r="U2048" s="669">
        <v>20</v>
      </c>
      <c r="V2048" s="236">
        <v>21</v>
      </c>
      <c r="W2048" s="237">
        <v>22</v>
      </c>
      <c r="X2048" s="236">
        <v>23</v>
      </c>
      <c r="Y2048" s="237">
        <v>24</v>
      </c>
      <c r="Z2048" s="236">
        <v>25</v>
      </c>
      <c r="AA2048" s="670">
        <v>26</v>
      </c>
      <c r="AB2048" s="697">
        <v>27</v>
      </c>
      <c r="AC2048" s="670">
        <v>28</v>
      </c>
      <c r="AD2048" s="237">
        <v>29</v>
      </c>
      <c r="AE2048" s="236">
        <v>30</v>
      </c>
      <c r="AF2048" s="236">
        <v>31</v>
      </c>
      <c r="AG2048" s="11"/>
      <c r="AH2048" s="11"/>
      <c r="AI2048" s="11"/>
      <c r="AJ2048" s="11"/>
      <c r="AK2048" s="11"/>
      <c r="AL2048" s="11"/>
      <c r="AM2048" s="11"/>
      <c r="AN2048" s="11"/>
      <c r="AO2048" s="11"/>
      <c r="AP2048" s="11"/>
      <c r="AQ2048" s="11"/>
      <c r="AR2048" s="11"/>
      <c r="AS2048" s="11"/>
      <c r="AT2048" s="11"/>
      <c r="AU2048" s="11"/>
      <c r="AV2048" s="11"/>
      <c r="AW2048" s="11"/>
      <c r="AX2048" s="11"/>
      <c r="AY2048" s="11"/>
      <c r="AZ2048" s="11"/>
      <c r="BA2048" s="11"/>
      <c r="BB2048" s="11"/>
      <c r="BC2048" s="11"/>
      <c r="BD2048" s="11"/>
      <c r="BE2048" s="11"/>
      <c r="BF2048" s="11"/>
      <c r="BG2048" s="11"/>
      <c r="BH2048" s="11"/>
      <c r="BI2048" s="11"/>
      <c r="BJ2048" s="11"/>
      <c r="BK2048" s="11"/>
      <c r="BL2048" s="11"/>
    </row>
    <row r="2049" spans="1:64" ht="18" customHeight="1">
      <c r="B2049" s="48" t="e">
        <f>VLOOKUP(A2030,#REF!,276,FALSE)</f>
        <v>#REF!</v>
      </c>
      <c r="C2049" s="48" t="e">
        <f>VLOOKUP(A2030,#REF!,278,FALSE)</f>
        <v>#REF!</v>
      </c>
      <c r="D2049" s="48" t="e">
        <f>VLOOKUP(A2030,#REF!,280,FALSE)</f>
        <v>#REF!</v>
      </c>
      <c r="E2049" s="48" t="e">
        <f>VLOOKUP(A2030,#REF!,282,FALSE)</f>
        <v>#REF!</v>
      </c>
      <c r="F2049" s="48" t="e">
        <f>VLOOKUP(A2030,#REF!,284,FALSE)</f>
        <v>#REF!</v>
      </c>
      <c r="G2049" s="48" t="e">
        <f>VLOOKUP(A2030,#REF!,286,FALSE)</f>
        <v>#REF!</v>
      </c>
      <c r="H2049" s="48" t="e">
        <f>VLOOKUP(A2030,#REF!,288,FALSE)</f>
        <v>#REF!</v>
      </c>
      <c r="I2049" s="48" t="e">
        <f>VLOOKUP(A2030,#REF!,290,FALSE)</f>
        <v>#REF!</v>
      </c>
      <c r="J2049" s="48" t="e">
        <f>VLOOKUP(A2030,#REF!,292,FALSE)</f>
        <v>#REF!</v>
      </c>
      <c r="K2049" s="48" t="e">
        <f>VLOOKUP(A2030,#REF!,294,FALSE)</f>
        <v>#REF!</v>
      </c>
      <c r="L2049" s="48" t="e">
        <f>VLOOKUP(A2030,#REF!,296,FALSE)</f>
        <v>#REF!</v>
      </c>
      <c r="M2049" s="48" t="e">
        <f>VLOOKUP(A2030,#REF!,298,FALSE)</f>
        <v>#REF!</v>
      </c>
      <c r="N2049" s="48" t="e">
        <f>VLOOKUP(A2030,#REF!,300,FALSE)</f>
        <v>#REF!</v>
      </c>
      <c r="O2049" s="48" t="e">
        <f>VLOOKUP(A2030,#REF!,302,FALSE)</f>
        <v>#REF!</v>
      </c>
      <c r="P2049" s="48" t="e">
        <f>VLOOKUP(A2030,#REF!,304,FALSE)</f>
        <v>#REF!</v>
      </c>
      <c r="Q2049" s="48" t="e">
        <f>VLOOKUP(A2030,#REF!,306,FALSE)</f>
        <v>#REF!</v>
      </c>
      <c r="R2049" s="48" t="e">
        <f>VLOOKUP(A2030,#REF!,308,FALSE)</f>
        <v>#REF!</v>
      </c>
      <c r="S2049" s="48" t="e">
        <f>VLOOKUP(A2030,#REF!,310,FALSE)</f>
        <v>#REF!</v>
      </c>
      <c r="T2049" s="48" t="e">
        <f>VLOOKUP(A2030,#REF!,312,FALSE)</f>
        <v>#REF!</v>
      </c>
      <c r="U2049" s="48" t="e">
        <f>VLOOKUP(A2030,#REF!,314,FALSE)</f>
        <v>#REF!</v>
      </c>
      <c r="V2049" s="48" t="e">
        <f>VLOOKUP(A2030,#REF!,316,FALSE)</f>
        <v>#REF!</v>
      </c>
      <c r="W2049" s="48" t="e">
        <f>VLOOKUP(A2030,#REF!,318,FALSE)</f>
        <v>#REF!</v>
      </c>
      <c r="X2049" s="48" t="e">
        <f>VLOOKUP(A2030,#REF!,320,FALSE)</f>
        <v>#REF!</v>
      </c>
      <c r="Y2049" s="48" t="e">
        <f>VLOOKUP(A2030,#REF!,322,FALSE)</f>
        <v>#REF!</v>
      </c>
      <c r="Z2049" s="48" t="e">
        <f>VLOOKUP(A2030,#REF!,324,FALSE)</f>
        <v>#REF!</v>
      </c>
      <c r="AA2049" s="48" t="e">
        <f>VLOOKUP(A2030,#REF!,326,FALSE)</f>
        <v>#REF!</v>
      </c>
      <c r="AB2049" s="48" t="e">
        <f>VLOOKUP(A2030,#REF!,328,FALSE)</f>
        <v>#REF!</v>
      </c>
      <c r="AC2049" s="48" t="e">
        <f>VLOOKUP(A2030,#REF!,330,FALSE)</f>
        <v>#REF!</v>
      </c>
      <c r="AD2049" s="48" t="e">
        <f>VLOOKUP(A2030,#REF!,332,FALSE)</f>
        <v>#REF!</v>
      </c>
      <c r="AE2049" s="48" t="e">
        <f>VLOOKUP(A2030,#REF!,334,FALSE)</f>
        <v>#REF!</v>
      </c>
      <c r="AF2049" s="48" t="e">
        <f>VLOOKUP(A2030,#REF!,336,FALSE)</f>
        <v>#REF!</v>
      </c>
      <c r="AG2049" s="33"/>
    </row>
    <row r="2050" spans="1:64" ht="18" customHeight="1">
      <c r="B2050" s="48" t="e">
        <f>VLOOKUP(A2030,#REF!,53,FALSE)</f>
        <v>#REF!</v>
      </c>
      <c r="C2050" s="48" t="e">
        <f>VLOOKUP(A2030,#REF!,54,FALSE)</f>
        <v>#REF!</v>
      </c>
      <c r="D2050" s="48" t="e">
        <f>VLOOKUP(A2030,#REF!,55,FALSE)</f>
        <v>#REF!</v>
      </c>
      <c r="E2050" s="48" t="e">
        <f>VLOOKUP(A2030,#REF!,56,FALSE)</f>
        <v>#REF!</v>
      </c>
      <c r="F2050" s="48" t="e">
        <f>VLOOKUP(A2030,#REF!,57,FALSE)</f>
        <v>#REF!</v>
      </c>
      <c r="G2050" s="48" t="e">
        <f>VLOOKUP(A2030,#REF!,58,FALSE)</f>
        <v>#REF!</v>
      </c>
      <c r="H2050" s="48" t="e">
        <f>VLOOKUP(A2030,#REF!,59,FALSE)</f>
        <v>#REF!</v>
      </c>
      <c r="I2050" s="48" t="e">
        <f>VLOOKUP(A2030,#REF!,60,FALSE)</f>
        <v>#REF!</v>
      </c>
      <c r="J2050" s="48" t="e">
        <f>VLOOKUP(A2030,#REF!,61,FALSE)</f>
        <v>#REF!</v>
      </c>
      <c r="K2050" s="48" t="e">
        <f>VLOOKUP(A2030,#REF!,62,FALSE)</f>
        <v>#REF!</v>
      </c>
      <c r="L2050" s="48" t="e">
        <f>VLOOKUP(A2030,#REF!,63,FALSE)</f>
        <v>#REF!</v>
      </c>
      <c r="M2050" s="48" t="e">
        <f>VLOOKUP(A2030,#REF!,64,FALSE)</f>
        <v>#REF!</v>
      </c>
      <c r="N2050" s="48" t="e">
        <f>VLOOKUP(A2030,#REF!,65,FALSE)</f>
        <v>#REF!</v>
      </c>
      <c r="O2050" s="48" t="e">
        <f>VLOOKUP(A2030,#REF!,66,FALSE)</f>
        <v>#REF!</v>
      </c>
      <c r="P2050" s="48" t="e">
        <f>VLOOKUP(A2030,#REF!,67,FALSE)</f>
        <v>#REF!</v>
      </c>
      <c r="Q2050" s="48" t="e">
        <f>VLOOKUP(A2030,#REF!,68,FALSE)</f>
        <v>#REF!</v>
      </c>
      <c r="R2050" s="48" t="e">
        <f>VLOOKUP(A2030,#REF!,69,FALSE)</f>
        <v>#REF!</v>
      </c>
      <c r="S2050" s="48" t="e">
        <f>VLOOKUP(A2030,#REF!,70,FALSE)</f>
        <v>#REF!</v>
      </c>
      <c r="T2050" s="48" t="e">
        <f>VLOOKUP(A2030,#REF!,71,FALSE)</f>
        <v>#REF!</v>
      </c>
      <c r="U2050" s="48" t="e">
        <f>VLOOKUP(A2030,#REF!,72,FALSE)</f>
        <v>#REF!</v>
      </c>
      <c r="V2050" s="48" t="e">
        <f>VLOOKUP(A2030,#REF!,73,FALSE)</f>
        <v>#REF!</v>
      </c>
      <c r="W2050" s="48" t="e">
        <f>VLOOKUP(A2030,#REF!,74,FALSE)</f>
        <v>#REF!</v>
      </c>
      <c r="X2050" s="48" t="e">
        <f>VLOOKUP(A2030,#REF!,75,FALSE)</f>
        <v>#REF!</v>
      </c>
      <c r="Y2050" s="48" t="e">
        <f>VLOOKUP(A2030,#REF!,76,FALSE)</f>
        <v>#REF!</v>
      </c>
      <c r="Z2050" s="48" t="e">
        <f>VLOOKUP(A2030,#REF!,77,FALSE)</f>
        <v>#REF!</v>
      </c>
      <c r="AA2050" s="48" t="e">
        <f>VLOOKUP(A2030,#REF!,78,FALSE)</f>
        <v>#REF!</v>
      </c>
      <c r="AB2050" s="48" t="e">
        <f>VLOOKUP(A2030,#REF!,79,FALSE)</f>
        <v>#REF!</v>
      </c>
      <c r="AC2050" s="48" t="e">
        <f>VLOOKUP(A2030,#REF!,80,FALSE)</f>
        <v>#REF!</v>
      </c>
      <c r="AD2050" s="48" t="e">
        <f>VLOOKUP(A2030,#REF!,81,FALSE)</f>
        <v>#REF!</v>
      </c>
      <c r="AE2050" s="48" t="e">
        <f>VLOOKUP(A2030,#REF!,82,FALSE)</f>
        <v>#REF!</v>
      </c>
      <c r="AF2050" s="48" t="e">
        <f>VLOOKUP(A2030,#REF!,83,FALSE)</f>
        <v>#REF!</v>
      </c>
      <c r="AG2050" s="33"/>
    </row>
    <row r="2051" spans="1:64" ht="18" customHeight="1">
      <c r="B2051" s="48" t="e">
        <f>VLOOKUP(A2030,#REF!,277,FALSE)</f>
        <v>#REF!</v>
      </c>
      <c r="C2051" s="48" t="e">
        <f>VLOOKUP(A2030,#REF!,279,FALSE)</f>
        <v>#REF!</v>
      </c>
      <c r="D2051" s="48" t="e">
        <f>VLOOKUP(A2030,#REF!,281,FALSE)</f>
        <v>#REF!</v>
      </c>
      <c r="E2051" s="48" t="e">
        <f>VLOOKUP(A2030,#REF!,283,FALSE)</f>
        <v>#REF!</v>
      </c>
      <c r="F2051" s="48" t="e">
        <f>VLOOKUP(A2030,#REF!,285,FALSE)</f>
        <v>#REF!</v>
      </c>
      <c r="G2051" s="48" t="e">
        <f>VLOOKUP(A2030,#REF!,287,FALSE)</f>
        <v>#REF!</v>
      </c>
      <c r="H2051" s="48" t="e">
        <f>VLOOKUP(A2030,#REF!,289,FALSE)</f>
        <v>#REF!</v>
      </c>
      <c r="I2051" s="48" t="e">
        <f>VLOOKUP(A2030,#REF!,291,FALSE)</f>
        <v>#REF!</v>
      </c>
      <c r="J2051" s="48" t="e">
        <f>VLOOKUP(A2030,#REF!,293,FALSE)</f>
        <v>#REF!</v>
      </c>
      <c r="K2051" s="48" t="e">
        <f>VLOOKUP(A2030,#REF!,295,FALSE)</f>
        <v>#REF!</v>
      </c>
      <c r="L2051" s="48" t="e">
        <f>VLOOKUP(A2030,#REF!,297,FALSE)</f>
        <v>#REF!</v>
      </c>
      <c r="M2051" s="48" t="e">
        <f>VLOOKUP(A2030,#REF!,299,FALSE)</f>
        <v>#REF!</v>
      </c>
      <c r="N2051" s="48" t="e">
        <f>VLOOKUP(A2030,#REF!,301,FALSE)</f>
        <v>#REF!</v>
      </c>
      <c r="O2051" s="48" t="e">
        <f>VLOOKUP(A2030,#REF!,303,FALSE)</f>
        <v>#REF!</v>
      </c>
      <c r="P2051" s="48" t="e">
        <f>VLOOKUP(A2030,#REF!,305,FALSE)</f>
        <v>#REF!</v>
      </c>
      <c r="Q2051" s="48" t="e">
        <f>VLOOKUP(A2030,#REF!,307,FALSE)</f>
        <v>#REF!</v>
      </c>
      <c r="R2051" s="48" t="e">
        <f>VLOOKUP(A2030,#REF!,309,FALSE)</f>
        <v>#REF!</v>
      </c>
      <c r="S2051" s="48" t="e">
        <f>VLOOKUP(A2030,#REF!,311,FALSE)</f>
        <v>#REF!</v>
      </c>
      <c r="T2051" s="48" t="e">
        <f>VLOOKUP(A2030,#REF!,313,FALSE)</f>
        <v>#REF!</v>
      </c>
      <c r="U2051" s="48" t="e">
        <f>VLOOKUP(A2030,#REF!,315,FALSE)</f>
        <v>#REF!</v>
      </c>
      <c r="V2051" s="48" t="e">
        <f>VLOOKUP(A2030,#REF!,317,FALSE)</f>
        <v>#REF!</v>
      </c>
      <c r="W2051" s="48" t="e">
        <f>VLOOKUP(A2030,#REF!,319,FALSE)</f>
        <v>#REF!</v>
      </c>
      <c r="X2051" s="48" t="e">
        <f>VLOOKUP(A2030,#REF!,321,FALSE)</f>
        <v>#REF!</v>
      </c>
      <c r="Y2051" s="48" t="e">
        <f>VLOOKUP(A2030,#REF!,323,FALSE)</f>
        <v>#REF!</v>
      </c>
      <c r="Z2051" s="48" t="e">
        <f>VLOOKUP(A2030,#REF!,325,FALSE)</f>
        <v>#REF!</v>
      </c>
      <c r="AA2051" s="48" t="e">
        <f>VLOOKUP(A2030,#REF!,327,FALSE)</f>
        <v>#REF!</v>
      </c>
      <c r="AB2051" s="48" t="e">
        <f>VLOOKUP(A2030,#REF!,329,FALSE)</f>
        <v>#REF!</v>
      </c>
      <c r="AC2051" s="48" t="e">
        <f>VLOOKUP(A2030,#REF!,331,FALSE)</f>
        <v>#REF!</v>
      </c>
      <c r="AD2051" s="48" t="e">
        <f>VLOOKUP(A2030,#REF!,333,FALSE)</f>
        <v>#REF!</v>
      </c>
      <c r="AE2051" s="48" t="e">
        <f>VLOOKUP(A2030,#REF!,335,FALSE)</f>
        <v>#REF!</v>
      </c>
      <c r="AF2051" s="48" t="e">
        <f>VLOOKUP(A2030,#REF!,337,FALSE)</f>
        <v>#REF!</v>
      </c>
      <c r="AG2051" s="33"/>
    </row>
    <row r="2052" spans="1:64" s="140" customFormat="1" ht="18" customHeight="1">
      <c r="B2052" s="980"/>
      <c r="C2052" s="980"/>
      <c r="D2052" s="980"/>
      <c r="E2052" s="980"/>
      <c r="F2052" s="980"/>
      <c r="G2052" s="980"/>
      <c r="H2052" s="980"/>
      <c r="I2052" s="980"/>
      <c r="J2052" s="980"/>
      <c r="K2052" s="980"/>
      <c r="L2052" s="980"/>
      <c r="M2052" s="980"/>
      <c r="N2052" s="980"/>
      <c r="O2052" s="980"/>
      <c r="P2052" s="980"/>
      <c r="Q2052" s="980"/>
      <c r="R2052" s="980"/>
      <c r="S2052" s="980"/>
      <c r="T2052" s="980"/>
      <c r="U2052" s="980"/>
      <c r="V2052" s="980"/>
      <c r="W2052" s="980"/>
      <c r="X2052" s="980"/>
      <c r="Y2052" s="980"/>
      <c r="Z2052" s="980"/>
      <c r="AA2052" s="980"/>
      <c r="AB2052" s="980"/>
      <c r="AC2052" s="980"/>
      <c r="AD2052" s="980"/>
      <c r="AE2052" s="980"/>
      <c r="AF2052" s="980"/>
      <c r="AG2052" s="33"/>
      <c r="AH2052" s="33"/>
      <c r="AI2052" s="33"/>
      <c r="AJ2052" s="33"/>
      <c r="AK2052" s="33"/>
      <c r="AL2052" s="33"/>
      <c r="AM2052" s="33"/>
      <c r="AN2052" s="33"/>
      <c r="AO2052" s="33"/>
      <c r="AP2052" s="33"/>
      <c r="AQ2052" s="33"/>
      <c r="AR2052" s="33"/>
      <c r="AS2052" s="33"/>
      <c r="AT2052" s="33"/>
      <c r="AU2052" s="33"/>
      <c r="AV2052" s="33"/>
      <c r="AW2052" s="33"/>
      <c r="AX2052" s="33"/>
      <c r="AY2052" s="33"/>
      <c r="AZ2052" s="33"/>
      <c r="BA2052" s="33"/>
      <c r="BB2052" s="33"/>
      <c r="BC2052" s="33"/>
      <c r="BD2052" s="33"/>
      <c r="BE2052" s="33"/>
      <c r="BF2052" s="33"/>
      <c r="BG2052" s="33"/>
      <c r="BH2052" s="33"/>
      <c r="BI2052" s="33"/>
      <c r="BJ2052" s="33"/>
      <c r="BK2052" s="33"/>
      <c r="BL2052" s="33"/>
    </row>
    <row r="2053" spans="1:64" ht="18" customHeight="1">
      <c r="B2053" s="880" t="s">
        <v>826</v>
      </c>
      <c r="C2053" s="880"/>
      <c r="D2053" s="880"/>
      <c r="E2053" s="880"/>
      <c r="F2053" s="880"/>
      <c r="G2053" s="880"/>
      <c r="H2053" s="880"/>
      <c r="I2053" s="880"/>
      <c r="J2053" s="880"/>
      <c r="K2053" s="880"/>
      <c r="L2053" s="880"/>
      <c r="M2053" s="880"/>
      <c r="N2053" s="880"/>
      <c r="O2053" s="880"/>
      <c r="P2053" s="880"/>
      <c r="Q2053" s="880"/>
      <c r="R2053" s="880"/>
      <c r="S2053" s="880"/>
      <c r="T2053" s="880"/>
      <c r="U2053" s="880"/>
      <c r="V2053" s="880"/>
      <c r="W2053" s="880"/>
      <c r="X2053" s="880"/>
      <c r="Y2053" s="880"/>
      <c r="Z2053" s="880"/>
      <c r="AA2053" s="880"/>
      <c r="AB2053" s="880"/>
      <c r="AC2053" s="880"/>
      <c r="AD2053" s="880"/>
      <c r="AE2053" s="880"/>
      <c r="AF2053" s="880"/>
      <c r="AG2053" s="33"/>
    </row>
    <row r="2054" spans="1:64" ht="18" customHeight="1">
      <c r="B2054" s="15" t="s">
        <v>80</v>
      </c>
      <c r="C2054" s="16"/>
      <c r="D2054" s="16"/>
      <c r="E2054" s="16"/>
      <c r="F2054" s="16"/>
      <c r="G2054" s="216"/>
      <c r="H2054" s="201"/>
      <c r="I2054" s="201"/>
      <c r="J2054" s="201"/>
      <c r="K2054" s="202"/>
      <c r="L2054" s="201"/>
      <c r="M2054" s="201"/>
      <c r="N2054" s="201"/>
      <c r="O2054" s="270"/>
      <c r="P2054" s="270"/>
      <c r="Q2054" s="201"/>
      <c r="R2054" s="201"/>
      <c r="S2054" s="201"/>
      <c r="T2054" s="201"/>
      <c r="U2054" s="201"/>
      <c r="V2054" s="201"/>
      <c r="W2054" s="270"/>
      <c r="X2054" s="984" t="str">
        <f>X2029</f>
        <v>វិច្ឆិកា ឆ្នាំ ២០២៣</v>
      </c>
      <c r="Y2054" s="985"/>
      <c r="Z2054" s="985"/>
      <c r="AA2054" s="985"/>
      <c r="AB2054" s="985"/>
      <c r="AC2054" s="985"/>
      <c r="AD2054" s="985"/>
      <c r="AE2054" s="985"/>
      <c r="AF2054" s="986"/>
      <c r="AG2054" s="33"/>
    </row>
    <row r="2055" spans="1:64" ht="18" customHeight="1">
      <c r="A2055" s="140" t="e">
        <f>#REF!</f>
        <v>#REF!</v>
      </c>
      <c r="B2055" s="20" t="s">
        <v>176</v>
      </c>
      <c r="C2055" s="3"/>
      <c r="D2055" s="3"/>
      <c r="E2055" s="3"/>
      <c r="F2055" s="3"/>
      <c r="G2055" s="217"/>
      <c r="H2055" s="271"/>
      <c r="I2055" s="217"/>
      <c r="J2055" s="271"/>
      <c r="K2055" s="991" t="e">
        <f>VLOOKUP(A2055,'Payroll master 总表'!B:AY,3,FALSE)</f>
        <v>#REF!</v>
      </c>
      <c r="L2055" s="992"/>
      <c r="M2055" s="992"/>
      <c r="N2055" s="993"/>
      <c r="O2055" s="272" t="s">
        <v>183</v>
      </c>
      <c r="P2055" s="273"/>
      <c r="Q2055" s="203"/>
      <c r="R2055" s="203"/>
      <c r="S2055" s="203"/>
      <c r="T2055" s="994" t="e">
        <f>#REF!</f>
        <v>#REF!</v>
      </c>
      <c r="U2055" s="994"/>
      <c r="V2055" s="217"/>
      <c r="W2055" s="274"/>
      <c r="X2055" s="275" t="s">
        <v>279</v>
      </c>
      <c r="Y2055" s="203"/>
      <c r="Z2055" s="203"/>
      <c r="AA2055" s="203"/>
      <c r="AB2055" s="227"/>
      <c r="AC2055" s="75"/>
      <c r="AD2055" s="139" t="e">
        <f>VLOOKUP(A2055,'Payroll master 总表'!B:AY,39,FALSE)</f>
        <v>#REF!</v>
      </c>
      <c r="AE2055" s="23" t="s">
        <v>82</v>
      </c>
      <c r="AF2055" s="244"/>
      <c r="AG2055" s="33"/>
    </row>
    <row r="2056" spans="1:64" ht="18" customHeight="1">
      <c r="B2056" s="55" t="s">
        <v>177</v>
      </c>
      <c r="C2056" s="28"/>
      <c r="D2056" s="28"/>
      <c r="E2056" s="28"/>
      <c r="F2056" s="21"/>
      <c r="G2056" s="206"/>
      <c r="H2056" s="206"/>
      <c r="I2056" s="206"/>
      <c r="J2056" s="206"/>
      <c r="K2056" s="995" t="e">
        <f>VLOOKUP(A2055,'Payroll master 总表'!B:AY,1,FALSE)</f>
        <v>#REF!</v>
      </c>
      <c r="L2056" s="996"/>
      <c r="M2056" s="206"/>
      <c r="N2056" s="208"/>
      <c r="O2056" s="276" t="s">
        <v>184</v>
      </c>
      <c r="P2056" s="273"/>
      <c r="Q2056" s="218"/>
      <c r="R2056" s="218"/>
      <c r="S2056" s="218"/>
      <c r="U2056" s="222" t="e">
        <f>VLOOKUP(A2055,'Payroll master 总表'!B:AY,15,FALSE)</f>
        <v>#REF!</v>
      </c>
      <c r="V2056" s="222"/>
      <c r="W2056" s="208"/>
      <c r="X2056" s="278" t="s">
        <v>187</v>
      </c>
      <c r="Y2056" s="218"/>
      <c r="Z2056" s="218"/>
      <c r="AA2056" s="218"/>
      <c r="AB2056" s="209"/>
      <c r="AC2056" s="26"/>
      <c r="AD2056" s="139" t="e">
        <f>VLOOKUP(A2055,'Payroll master 总表'!B:AY,35,FALSE)</f>
        <v>#REF!</v>
      </c>
      <c r="AE2056" s="23" t="s">
        <v>82</v>
      </c>
      <c r="AF2056" s="103"/>
      <c r="AG2056" s="33"/>
    </row>
    <row r="2057" spans="1:64" ht="18" customHeight="1">
      <c r="B2057" s="24" t="s">
        <v>178</v>
      </c>
      <c r="C2057" s="22"/>
      <c r="D2057" s="25"/>
      <c r="E2057" s="21"/>
      <c r="F2057" s="21"/>
      <c r="G2057" s="206"/>
      <c r="H2057" s="206"/>
      <c r="I2057" s="206"/>
      <c r="J2057" s="206"/>
      <c r="K2057" s="995" t="e">
        <f>VLOOKUP(A2055,'Payroll master 总表'!B:AY,5,FALSE)</f>
        <v>#REF!</v>
      </c>
      <c r="L2057" s="996"/>
      <c r="M2057" s="206"/>
      <c r="N2057" s="208"/>
      <c r="O2057" s="205" t="s">
        <v>198</v>
      </c>
      <c r="P2057" s="273"/>
      <c r="Q2057" s="218"/>
      <c r="R2057" s="218"/>
      <c r="S2057" s="218"/>
      <c r="T2057" s="206"/>
      <c r="U2057" s="997" t="e">
        <f>VLOOKUP(A2055,'Payroll master 总表'!B:AY,8,FALSE)</f>
        <v>#REF!</v>
      </c>
      <c r="V2057" s="997"/>
      <c r="W2057" s="998"/>
      <c r="X2057" s="278" t="s">
        <v>185</v>
      </c>
      <c r="Y2057" s="218"/>
      <c r="Z2057" s="218"/>
      <c r="AA2057" s="218"/>
      <c r="AB2057" s="209"/>
      <c r="AC2057" s="26"/>
      <c r="AD2057" s="139" t="e">
        <f>VLOOKUP(A2055,'Payroll master 总表'!B:AY,34,FALSE)</f>
        <v>#REF!</v>
      </c>
      <c r="AE2057" s="23" t="s">
        <v>82</v>
      </c>
      <c r="AF2057" s="103"/>
      <c r="AG2057" s="33"/>
    </row>
    <row r="2058" spans="1:64" ht="18" customHeight="1">
      <c r="B2058" s="58"/>
      <c r="C2058" s="28"/>
      <c r="D2058" s="28"/>
      <c r="E2058" s="28"/>
      <c r="F2058" s="28"/>
      <c r="G2058" s="206"/>
      <c r="H2058" s="206"/>
      <c r="I2058" s="206"/>
      <c r="J2058" s="206"/>
      <c r="K2058" s="280"/>
      <c r="L2058" s="281" t="s">
        <v>76</v>
      </c>
      <c r="M2058" s="206"/>
      <c r="N2058" s="208"/>
      <c r="O2058" s="278" t="s">
        <v>199</v>
      </c>
      <c r="P2058" s="273"/>
      <c r="Q2058" s="218"/>
      <c r="R2058" s="218"/>
      <c r="S2058" s="218"/>
      <c r="T2058" s="218"/>
      <c r="U2058" s="218"/>
      <c r="V2058" s="218"/>
      <c r="W2058" s="230"/>
      <c r="X2058" s="278" t="s">
        <v>753</v>
      </c>
      <c r="Y2058" s="218"/>
      <c r="Z2058" s="218"/>
      <c r="AA2058" s="218"/>
      <c r="AB2058" s="209"/>
      <c r="AC2058" s="26"/>
      <c r="AD2058" s="139" t="e">
        <f>VLOOKUP(A2055,'Payroll master 总表'!B:AY,33,FALSE)</f>
        <v>#REF!</v>
      </c>
      <c r="AE2058" s="23" t="s">
        <v>82</v>
      </c>
      <c r="AF2058" s="103"/>
      <c r="AG2058" s="33"/>
    </row>
    <row r="2059" spans="1:64" ht="18" customHeight="1">
      <c r="B2059" s="54" t="s">
        <v>196</v>
      </c>
      <c r="C2059" s="28"/>
      <c r="D2059" s="28"/>
      <c r="E2059" s="28"/>
      <c r="F2059" s="28"/>
      <c r="G2059" s="206"/>
      <c r="H2059" s="206"/>
      <c r="I2059" s="206"/>
      <c r="J2059" s="206"/>
      <c r="K2059" s="280"/>
      <c r="L2059" s="282" t="e">
        <f>VLOOKUP(A2055,'Payroll master 总表'!B:AY,18,FALSE)</f>
        <v>#REF!</v>
      </c>
      <c r="M2059" s="206"/>
      <c r="N2059" s="208"/>
      <c r="O2059" s="283"/>
      <c r="P2059" s="273"/>
      <c r="Q2059" s="223"/>
      <c r="R2059" s="987" t="e">
        <f>U2056/26*L2059</f>
        <v>#REF!</v>
      </c>
      <c r="S2059" s="987"/>
      <c r="T2059" s="284" t="s">
        <v>82</v>
      </c>
      <c r="U2059" s="223"/>
      <c r="V2059" s="223"/>
      <c r="W2059" s="285"/>
      <c r="X2059" s="278" t="s">
        <v>186</v>
      </c>
      <c r="Y2059" s="218"/>
      <c r="Z2059" s="218"/>
      <c r="AA2059" s="218"/>
      <c r="AB2059" s="209"/>
      <c r="AC2059" s="26"/>
      <c r="AD2059" s="139" t="e">
        <f>VLOOKUP(A2055,'Payroll master 总表'!B:AY,37,FALSE)+'Payroll master 总表'!AM89</f>
        <v>#REF!</v>
      </c>
      <c r="AE2059" s="23" t="s">
        <v>82</v>
      </c>
      <c r="AF2059" s="103"/>
      <c r="AG2059" s="33"/>
    </row>
    <row r="2060" spans="1:64" ht="18" customHeight="1">
      <c r="B2060" s="27" t="s">
        <v>528</v>
      </c>
      <c r="C2060" s="28"/>
      <c r="D2060" s="28"/>
      <c r="E2060" s="28"/>
      <c r="F2060" s="28"/>
      <c r="G2060" s="206"/>
      <c r="H2060" s="206"/>
      <c r="I2060" s="206"/>
      <c r="J2060" s="206"/>
      <c r="K2060" s="280"/>
      <c r="L2060" s="282" t="e">
        <f>VLOOKUP(A2055,'Payroll master 总表'!B:AY,21,FALSE)</f>
        <v>#REF!</v>
      </c>
      <c r="M2060" s="206"/>
      <c r="N2060" s="208"/>
      <c r="O2060" s="283"/>
      <c r="P2060" s="273"/>
      <c r="Q2060" s="223"/>
      <c r="R2060" s="987" t="e">
        <f>VLOOKUP(A2055,'Payroll master 总表'!B:AY,29,FALSE)</f>
        <v>#REF!</v>
      </c>
      <c r="S2060" s="987"/>
      <c r="T2060" s="284" t="s">
        <v>82</v>
      </c>
      <c r="U2060" s="223"/>
      <c r="V2060" s="223"/>
      <c r="W2060" s="285"/>
      <c r="X2060" s="278" t="s">
        <v>455</v>
      </c>
      <c r="Y2060" s="218"/>
      <c r="Z2060" s="218"/>
      <c r="AA2060" s="218"/>
      <c r="AB2060" s="209"/>
      <c r="AC2060" s="26"/>
      <c r="AD2060" s="139" t="e">
        <f>VLOOKUP(A2055,'Payroll master 总表'!B:AY,32,FALSE)</f>
        <v>#REF!</v>
      </c>
      <c r="AE2060" s="23" t="s">
        <v>82</v>
      </c>
      <c r="AF2060" s="103"/>
      <c r="AG2060" s="33"/>
    </row>
    <row r="2061" spans="1:64" ht="18" customHeight="1">
      <c r="B2061" s="58" t="s">
        <v>534</v>
      </c>
      <c r="C2061" s="28"/>
      <c r="D2061" s="28"/>
      <c r="E2061" s="28"/>
      <c r="F2061" s="28"/>
      <c r="G2061" s="206"/>
      <c r="H2061" s="206"/>
      <c r="I2061" s="206"/>
      <c r="J2061" s="206"/>
      <c r="K2061" s="280"/>
      <c r="L2061" s="282" t="e">
        <f>VLOOKUP(A2055,'Payroll master 总表'!B:AY,20,FALSE)</f>
        <v>#REF!</v>
      </c>
      <c r="M2061" s="206"/>
      <c r="N2061" s="208"/>
      <c r="O2061" s="283"/>
      <c r="P2061" s="273"/>
      <c r="Q2061" s="223"/>
      <c r="R2061" s="987" t="e">
        <f>VLOOKUP(A2055,'Payroll master 总表'!B:AY,27,FALSE)</f>
        <v>#REF!</v>
      </c>
      <c r="S2061" s="987"/>
      <c r="T2061" s="284" t="s">
        <v>82</v>
      </c>
      <c r="U2061" s="223"/>
      <c r="V2061" s="223"/>
      <c r="W2061" s="285"/>
      <c r="X2061" s="278" t="s">
        <v>189</v>
      </c>
      <c r="Y2061" s="218"/>
      <c r="Z2061" s="218"/>
      <c r="AA2061" s="218"/>
      <c r="AB2061" s="209"/>
      <c r="AC2061" s="26"/>
      <c r="AD2061" s="139" t="e">
        <f>VLOOKUP(A2055,'Payroll master 总表'!B:AY,31,FALSE)</f>
        <v>#REF!</v>
      </c>
      <c r="AE2061" s="23" t="s">
        <v>82</v>
      </c>
      <c r="AF2061" s="103"/>
      <c r="AG2061" s="33"/>
    </row>
    <row r="2062" spans="1:64" ht="18" customHeight="1">
      <c r="B2062" s="58" t="s">
        <v>195</v>
      </c>
      <c r="C2062" s="28"/>
      <c r="D2062" s="28"/>
      <c r="E2062" s="28"/>
      <c r="F2062" s="28"/>
      <c r="G2062" s="206"/>
      <c r="H2062" s="206"/>
      <c r="I2062" s="206"/>
      <c r="J2062" s="206"/>
      <c r="K2062" s="280"/>
      <c r="L2062" s="282" t="e">
        <f>VLOOKUP(A2055,'Payroll master 总表'!B:AY,17,FALSE)</f>
        <v>#REF!</v>
      </c>
      <c r="M2062" s="206"/>
      <c r="N2062" s="208"/>
      <c r="O2062" s="283"/>
      <c r="P2062" s="273"/>
      <c r="Q2062" s="223"/>
      <c r="R2062" s="987" t="e">
        <f>U2056/26*L2062</f>
        <v>#REF!</v>
      </c>
      <c r="S2062" s="987"/>
      <c r="T2062" s="284" t="s">
        <v>82</v>
      </c>
      <c r="U2062" s="223"/>
      <c r="V2062" s="223"/>
      <c r="W2062" s="285"/>
      <c r="X2062" s="278" t="s">
        <v>188</v>
      </c>
      <c r="Y2062" s="218"/>
      <c r="Z2062" s="218"/>
      <c r="AA2062" s="218"/>
      <c r="AB2062" s="209"/>
      <c r="AC2062" s="26"/>
      <c r="AD2062" s="139" t="e">
        <f>VLOOKUP(A2055,'Payroll master 总表'!B:AY,36,FALSE)</f>
        <v>#REF!</v>
      </c>
      <c r="AE2062" s="23" t="s">
        <v>82</v>
      </c>
      <c r="AF2062" s="103"/>
      <c r="AG2062" s="33"/>
    </row>
    <row r="2063" spans="1:64" ht="18" customHeight="1">
      <c r="B2063" s="27" t="s">
        <v>179</v>
      </c>
      <c r="C2063" s="28"/>
      <c r="D2063" s="28"/>
      <c r="E2063" s="28"/>
      <c r="F2063" s="28"/>
      <c r="G2063" s="218"/>
      <c r="H2063" s="218"/>
      <c r="I2063" s="218"/>
      <c r="J2063" s="206"/>
      <c r="K2063" s="280"/>
      <c r="L2063" s="286"/>
      <c r="M2063" s="206"/>
      <c r="N2063" s="208"/>
      <c r="O2063" s="283"/>
      <c r="P2063" s="273"/>
      <c r="Q2063" s="223"/>
      <c r="R2063" s="987" t="e">
        <f>SUM(R2059:S2062)</f>
        <v>#REF!</v>
      </c>
      <c r="S2063" s="987"/>
      <c r="T2063" s="284" t="s">
        <v>82</v>
      </c>
      <c r="U2063" s="223"/>
      <c r="V2063" s="223"/>
      <c r="W2063" s="285"/>
      <c r="X2063" s="278" t="s">
        <v>190</v>
      </c>
      <c r="Y2063" s="218"/>
      <c r="Z2063" s="218"/>
      <c r="AA2063" s="218"/>
      <c r="AB2063" s="209"/>
      <c r="AC2063" s="988" t="e">
        <f>R2063+R2065+R2066+R2067+AD2055+AD2056+AD2057+AD2058+AD2059+AD2060+AD2061+AD2062</f>
        <v>#REF!</v>
      </c>
      <c r="AD2063" s="989"/>
      <c r="AF2063" s="103"/>
      <c r="AG2063" s="33"/>
    </row>
    <row r="2064" spans="1:64" ht="18" customHeight="1">
      <c r="B2064" s="58" t="s">
        <v>197</v>
      </c>
      <c r="C2064" s="28"/>
      <c r="D2064" s="28"/>
      <c r="E2064" s="28"/>
      <c r="F2064" s="28"/>
      <c r="G2064" s="206"/>
      <c r="H2064" s="206"/>
      <c r="I2064" s="206"/>
      <c r="J2064" s="206"/>
      <c r="K2064" s="280"/>
      <c r="L2064" s="287" t="s">
        <v>77</v>
      </c>
      <c r="M2064" s="288"/>
      <c r="N2064" s="211"/>
      <c r="O2064" s="278" t="s">
        <v>199</v>
      </c>
      <c r="P2064" s="210"/>
      <c r="Q2064" s="210"/>
      <c r="R2064" s="210"/>
      <c r="S2064" s="210"/>
      <c r="T2064" s="210"/>
      <c r="U2064" s="210"/>
      <c r="V2064" s="210"/>
      <c r="W2064" s="289"/>
      <c r="X2064" s="278" t="s">
        <v>433</v>
      </c>
      <c r="Y2064" s="218"/>
      <c r="Z2064" s="230"/>
      <c r="AA2064" s="290"/>
      <c r="AB2064" s="228"/>
      <c r="AC2064" s="135" t="e">
        <f>VLOOKUP(A2055,'Payroll master 总表'!B:AY,45,FALSE)</f>
        <v>#REF!</v>
      </c>
      <c r="AE2064" s="61"/>
      <c r="AF2064" s="245"/>
      <c r="AG2064" s="33"/>
    </row>
    <row r="2065" spans="1:64" ht="18" customHeight="1">
      <c r="B2065" s="58" t="s">
        <v>180</v>
      </c>
      <c r="C2065" s="28"/>
      <c r="D2065" s="28"/>
      <c r="E2065" s="28"/>
      <c r="F2065" s="28"/>
      <c r="G2065" s="206"/>
      <c r="H2065" s="206"/>
      <c r="I2065" s="206"/>
      <c r="J2065" s="206"/>
      <c r="K2065" s="280"/>
      <c r="L2065" s="282" t="e">
        <f>VLOOKUP(A2055,'Payroll master 总表'!B:AY,19,FALSE)</f>
        <v>#REF!</v>
      </c>
      <c r="M2065" s="206"/>
      <c r="N2065" s="208"/>
      <c r="O2065" s="283"/>
      <c r="P2065" s="273"/>
      <c r="Q2065" s="224"/>
      <c r="R2065" s="990" t="e">
        <f>VLOOKUP(A2055,'Payroll master 总表'!B:AY,26,FALSE)</f>
        <v>#REF!</v>
      </c>
      <c r="S2065" s="990"/>
      <c r="T2065" s="224" t="s">
        <v>82</v>
      </c>
      <c r="U2065" s="224"/>
      <c r="V2065" s="224"/>
      <c r="W2065" s="228"/>
      <c r="X2065" s="278" t="s">
        <v>861</v>
      </c>
      <c r="Y2065" s="218"/>
      <c r="Z2065" s="230"/>
      <c r="AB2065" s="224"/>
      <c r="AD2065" s="57"/>
      <c r="AE2065" s="999" t="e">
        <f>VLOOKUP(A2055,'Payroll master 总表'!B:AY,42,FALSE)</f>
        <v>#REF!</v>
      </c>
      <c r="AF2065" s="1000"/>
      <c r="AG2065" s="33"/>
    </row>
    <row r="2066" spans="1:64" ht="18" customHeight="1">
      <c r="B2066" s="58" t="s">
        <v>181</v>
      </c>
      <c r="C2066" s="28"/>
      <c r="D2066" s="28"/>
      <c r="E2066" s="28"/>
      <c r="F2066" s="28"/>
      <c r="G2066" s="206"/>
      <c r="H2066" s="206"/>
      <c r="I2066" s="206"/>
      <c r="J2066" s="206"/>
      <c r="K2066" s="280"/>
      <c r="L2066" s="282" t="e">
        <f>VLOOKUP(A2055,'Payroll master 总表'!B:AY,22,FALSE)</f>
        <v>#REF!</v>
      </c>
      <c r="M2066" s="206"/>
      <c r="N2066" s="208"/>
      <c r="O2066" s="283"/>
      <c r="P2066" s="273"/>
      <c r="Q2066" s="224"/>
      <c r="R2066" s="990" t="e">
        <f>VLOOKUP(A2055,'Payroll master 总表'!B:AY,28,FALSE)</f>
        <v>#REF!</v>
      </c>
      <c r="S2066" s="990"/>
      <c r="T2066" s="224" t="s">
        <v>82</v>
      </c>
      <c r="U2066" s="224"/>
      <c r="V2066" s="224"/>
      <c r="W2066" s="228"/>
      <c r="X2066" s="291" t="s">
        <v>244</v>
      </c>
      <c r="Y2066" s="218"/>
      <c r="Z2066" s="218"/>
      <c r="AA2066" s="230"/>
      <c r="AB2066" s="229"/>
      <c r="AC2066" s="76"/>
      <c r="AD2066" s="57" t="e">
        <f>VLOOKUP(A2055,'Payroll master 总表'!B:AY,44,FALSE)</f>
        <v>#REF!</v>
      </c>
      <c r="AE2066" s="541"/>
      <c r="AF2066" s="542"/>
      <c r="AG2066" s="33"/>
    </row>
    <row r="2067" spans="1:64" ht="18" customHeight="1">
      <c r="B2067" s="59" t="s">
        <v>182</v>
      </c>
      <c r="C2067" s="56"/>
      <c r="D2067" s="56"/>
      <c r="E2067" s="56"/>
      <c r="F2067" s="56"/>
      <c r="G2067" s="219"/>
      <c r="H2067" s="219"/>
      <c r="I2067" s="219"/>
      <c r="J2067" s="219"/>
      <c r="K2067" s="292"/>
      <c r="L2067" s="293" t="e">
        <f>VLOOKUP(A2055,'Payroll master 总表'!B:AY,23,FALSE)</f>
        <v>#REF!</v>
      </c>
      <c r="M2067" s="219"/>
      <c r="N2067" s="212"/>
      <c r="O2067" s="294"/>
      <c r="P2067" s="295"/>
      <c r="Q2067" s="225"/>
      <c r="R2067" s="981" t="e">
        <f>VLOOKUP(A2055,'Payroll master 总表'!B:AY,30,FALSE)</f>
        <v>#REF!</v>
      </c>
      <c r="S2067" s="981"/>
      <c r="T2067" s="225" t="s">
        <v>82</v>
      </c>
      <c r="U2067" s="225"/>
      <c r="V2067" s="225"/>
      <c r="W2067" s="225"/>
      <c r="X2067" s="278" t="s">
        <v>194</v>
      </c>
      <c r="Y2067" s="218"/>
      <c r="Z2067" s="218"/>
      <c r="AA2067" s="218"/>
      <c r="AB2067" s="230"/>
      <c r="AC2067" s="26"/>
      <c r="AD2067" s="57" t="e">
        <f>AE2065+AD2066</f>
        <v>#REF!</v>
      </c>
      <c r="AE2067" s="49"/>
      <c r="AF2067" s="73"/>
      <c r="AG2067" s="33"/>
    </row>
    <row r="2068" spans="1:64" ht="18" customHeight="1">
      <c r="B2068" s="29"/>
      <c r="C2068" s="30"/>
      <c r="D2068" s="31"/>
      <c r="E2068" s="30"/>
      <c r="F2068" s="32"/>
      <c r="G2068" s="220"/>
      <c r="H2068" s="220"/>
      <c r="I2068" s="220"/>
      <c r="J2068" s="220"/>
      <c r="S2068" s="220"/>
      <c r="T2068" s="220"/>
      <c r="U2068" s="220"/>
      <c r="X2068" s="297" t="s">
        <v>191</v>
      </c>
      <c r="Y2068" s="218"/>
      <c r="Z2068" s="218"/>
      <c r="AA2068" s="218"/>
      <c r="AB2068" s="230"/>
      <c r="AC2068" s="982" t="e">
        <f>ROUND((AC2063-AD2067-AC2064),2)</f>
        <v>#REF!</v>
      </c>
      <c r="AD2068" s="983"/>
      <c r="AE2068" s="49"/>
      <c r="AF2068" s="73"/>
      <c r="AG2068" s="33"/>
    </row>
    <row r="2069" spans="1:64" ht="18" customHeight="1">
      <c r="B2069" s="35" t="s">
        <v>78</v>
      </c>
      <c r="C2069" s="36"/>
      <c r="D2069" s="36"/>
      <c r="E2069" s="36"/>
      <c r="F2069" s="36"/>
      <c r="G2069" s="221"/>
      <c r="H2069" s="221"/>
      <c r="I2069" s="220"/>
      <c r="J2069" s="220"/>
      <c r="S2069" s="220"/>
      <c r="T2069" s="220"/>
      <c r="U2069" s="220"/>
      <c r="X2069" s="298" t="s">
        <v>432</v>
      </c>
      <c r="Y2069" s="299"/>
      <c r="Z2069" s="280"/>
      <c r="AA2069" s="206"/>
      <c r="AB2069" s="231"/>
      <c r="AC2069" s="63" t="e">
        <f>INT(AC2068)</f>
        <v>#REF!</v>
      </c>
      <c r="AE2069" s="62"/>
      <c r="AF2069" s="80"/>
      <c r="AG2069" s="33"/>
    </row>
    <row r="2070" spans="1:64" ht="18" customHeight="1">
      <c r="B2070" s="37"/>
      <c r="C2070" s="38"/>
      <c r="D2070" s="39"/>
      <c r="E2070" s="38"/>
      <c r="F2070" s="38"/>
      <c r="G2070" s="202"/>
      <c r="H2070" s="202"/>
      <c r="I2070" s="220"/>
      <c r="J2070" s="220"/>
      <c r="S2070" s="220"/>
      <c r="T2070" s="220"/>
      <c r="U2070" s="220"/>
      <c r="X2070" s="300" t="s">
        <v>192</v>
      </c>
      <c r="Y2070" s="301"/>
      <c r="Z2070" s="302"/>
      <c r="AA2070" s="219"/>
      <c r="AB2070" s="232"/>
      <c r="AC2070" s="77" t="e">
        <f>ROUND((MOD(AC2068,1)*4000),-2)</f>
        <v>#REF!</v>
      </c>
      <c r="AD2070" s="45"/>
      <c r="AE2070" s="45"/>
      <c r="AF2070" s="81"/>
      <c r="AG2070" s="33"/>
    </row>
    <row r="2071" spans="1:64" ht="18" customHeight="1">
      <c r="B2071" s="29"/>
      <c r="C2071" s="30"/>
      <c r="D2071" s="31"/>
      <c r="E2071" s="30"/>
      <c r="F2071" s="30"/>
      <c r="G2071" s="220"/>
      <c r="H2071" s="220"/>
      <c r="I2071" s="220"/>
      <c r="J2071" s="220"/>
      <c r="S2071" s="220"/>
      <c r="T2071" s="220"/>
      <c r="U2071" s="220"/>
      <c r="Y2071" s="221"/>
      <c r="Z2071" s="303"/>
      <c r="AB2071" s="233"/>
      <c r="AD2071" s="82"/>
      <c r="AE2071" s="82"/>
      <c r="AF2071" s="84"/>
      <c r="AG2071" s="33"/>
    </row>
    <row r="2072" spans="1:64" ht="18" customHeight="1">
      <c r="B2072" s="40" t="s">
        <v>79</v>
      </c>
      <c r="C2072" s="41"/>
      <c r="D2072" s="41"/>
      <c r="E2072" s="41"/>
      <c r="AF2072" s="101"/>
      <c r="AG2072" s="33"/>
    </row>
    <row r="2073" spans="1:64" s="10" customFormat="1" ht="18" customHeight="1">
      <c r="B2073" s="237">
        <v>1</v>
      </c>
      <c r="C2073" s="236">
        <v>2</v>
      </c>
      <c r="D2073" s="236">
        <v>3</v>
      </c>
      <c r="E2073" s="236">
        <v>4</v>
      </c>
      <c r="F2073" s="670">
        <v>5</v>
      </c>
      <c r="G2073" s="669">
        <v>6</v>
      </c>
      <c r="H2073" s="237">
        <v>7</v>
      </c>
      <c r="I2073" s="237">
        <v>8</v>
      </c>
      <c r="J2073" s="670">
        <v>9</v>
      </c>
      <c r="K2073" s="236">
        <v>10</v>
      </c>
      <c r="L2073" s="236">
        <v>11</v>
      </c>
      <c r="M2073" s="670">
        <v>12</v>
      </c>
      <c r="N2073" s="669">
        <v>13</v>
      </c>
      <c r="O2073" s="236">
        <v>14</v>
      </c>
      <c r="P2073" s="237">
        <v>15</v>
      </c>
      <c r="Q2073" s="236">
        <v>16</v>
      </c>
      <c r="R2073" s="236">
        <v>17</v>
      </c>
      <c r="S2073" s="236">
        <v>18</v>
      </c>
      <c r="T2073" s="670">
        <v>19</v>
      </c>
      <c r="U2073" s="669">
        <v>20</v>
      </c>
      <c r="V2073" s="236">
        <v>21</v>
      </c>
      <c r="W2073" s="237">
        <v>22</v>
      </c>
      <c r="X2073" s="236">
        <v>23</v>
      </c>
      <c r="Y2073" s="237">
        <v>24</v>
      </c>
      <c r="Z2073" s="236">
        <v>25</v>
      </c>
      <c r="AA2073" s="670">
        <v>26</v>
      </c>
      <c r="AB2073" s="697">
        <v>27</v>
      </c>
      <c r="AC2073" s="670">
        <v>28</v>
      </c>
      <c r="AD2073" s="237">
        <v>29</v>
      </c>
      <c r="AE2073" s="236">
        <v>30</v>
      </c>
      <c r="AF2073" s="236">
        <v>31</v>
      </c>
      <c r="AG2073" s="11"/>
      <c r="AH2073" s="11"/>
      <c r="AI2073" s="11"/>
      <c r="AJ2073" s="11"/>
      <c r="AK2073" s="11"/>
      <c r="AL2073" s="11"/>
      <c r="AM2073" s="11"/>
      <c r="AN2073" s="11"/>
      <c r="AO2073" s="11"/>
      <c r="AP2073" s="11"/>
      <c r="AQ2073" s="11"/>
      <c r="AR2073" s="11"/>
      <c r="AS2073" s="11"/>
      <c r="AT2073" s="11"/>
      <c r="AU2073" s="11"/>
      <c r="AV2073" s="11"/>
      <c r="AW2073" s="11"/>
      <c r="AX2073" s="11"/>
      <c r="AY2073" s="11"/>
      <c r="AZ2073" s="11"/>
      <c r="BA2073" s="11"/>
      <c r="BB2073" s="11"/>
      <c r="BC2073" s="11"/>
      <c r="BD2073" s="11"/>
      <c r="BE2073" s="11"/>
      <c r="BF2073" s="11"/>
      <c r="BG2073" s="11"/>
      <c r="BH2073" s="11"/>
      <c r="BI2073" s="11"/>
      <c r="BJ2073" s="11"/>
      <c r="BK2073" s="11"/>
      <c r="BL2073" s="11"/>
    </row>
    <row r="2074" spans="1:64" ht="18" customHeight="1">
      <c r="B2074" s="48" t="e">
        <f>VLOOKUP(A2055,#REF!,276,FALSE)</f>
        <v>#REF!</v>
      </c>
      <c r="C2074" s="48" t="e">
        <f>VLOOKUP(A2055,#REF!,278,FALSE)</f>
        <v>#REF!</v>
      </c>
      <c r="D2074" s="48" t="e">
        <f>VLOOKUP(A2055,#REF!,280,FALSE)</f>
        <v>#REF!</v>
      </c>
      <c r="E2074" s="48" t="e">
        <f>VLOOKUP(A2055,#REF!,282,FALSE)</f>
        <v>#REF!</v>
      </c>
      <c r="F2074" s="48" t="e">
        <f>VLOOKUP(A2055,#REF!,284,FALSE)</f>
        <v>#REF!</v>
      </c>
      <c r="G2074" s="48" t="e">
        <f>VLOOKUP(A2055,#REF!,286,FALSE)</f>
        <v>#REF!</v>
      </c>
      <c r="H2074" s="48" t="e">
        <f>VLOOKUP(A2055,#REF!,288,FALSE)</f>
        <v>#REF!</v>
      </c>
      <c r="I2074" s="48" t="e">
        <f>VLOOKUP(A2055,#REF!,290,FALSE)</f>
        <v>#REF!</v>
      </c>
      <c r="J2074" s="48" t="e">
        <f>VLOOKUP(A2055,#REF!,292,FALSE)</f>
        <v>#REF!</v>
      </c>
      <c r="K2074" s="48" t="e">
        <f>VLOOKUP(A2055,#REF!,294,FALSE)</f>
        <v>#REF!</v>
      </c>
      <c r="L2074" s="48" t="e">
        <f>VLOOKUP(A2055,#REF!,296,FALSE)</f>
        <v>#REF!</v>
      </c>
      <c r="M2074" s="48" t="e">
        <f>VLOOKUP(A2055,#REF!,298,FALSE)</f>
        <v>#REF!</v>
      </c>
      <c r="N2074" s="48" t="e">
        <f>VLOOKUP(A2055,#REF!,300,FALSE)</f>
        <v>#REF!</v>
      </c>
      <c r="O2074" s="48" t="e">
        <f>VLOOKUP(A2055,#REF!,302,FALSE)</f>
        <v>#REF!</v>
      </c>
      <c r="P2074" s="48" t="e">
        <f>VLOOKUP(A2055,#REF!,304,FALSE)</f>
        <v>#REF!</v>
      </c>
      <c r="Q2074" s="48" t="e">
        <f>VLOOKUP(A2055,#REF!,306,FALSE)</f>
        <v>#REF!</v>
      </c>
      <c r="R2074" s="48" t="e">
        <f>VLOOKUP(A2055,#REF!,308,FALSE)</f>
        <v>#REF!</v>
      </c>
      <c r="S2074" s="48" t="e">
        <f>VLOOKUP(A2055,#REF!,310,FALSE)</f>
        <v>#REF!</v>
      </c>
      <c r="T2074" s="48" t="e">
        <f>VLOOKUP(A2055,#REF!,312,FALSE)</f>
        <v>#REF!</v>
      </c>
      <c r="U2074" s="48" t="e">
        <f>VLOOKUP(A2055,#REF!,314,FALSE)</f>
        <v>#REF!</v>
      </c>
      <c r="V2074" s="48" t="e">
        <f>VLOOKUP(A2055,#REF!,316,FALSE)</f>
        <v>#REF!</v>
      </c>
      <c r="W2074" s="48" t="e">
        <f>VLOOKUP(A2055,#REF!,318,FALSE)</f>
        <v>#REF!</v>
      </c>
      <c r="X2074" s="48" t="e">
        <f>VLOOKUP(A2055,#REF!,320,FALSE)</f>
        <v>#REF!</v>
      </c>
      <c r="Y2074" s="48" t="e">
        <f>VLOOKUP(A2055,#REF!,322,FALSE)</f>
        <v>#REF!</v>
      </c>
      <c r="Z2074" s="48" t="e">
        <f>VLOOKUP(A2055,#REF!,324,FALSE)</f>
        <v>#REF!</v>
      </c>
      <c r="AA2074" s="48" t="e">
        <f>VLOOKUP(A2055,#REF!,326,FALSE)</f>
        <v>#REF!</v>
      </c>
      <c r="AB2074" s="48" t="e">
        <f>VLOOKUP(A2055,#REF!,328,FALSE)</f>
        <v>#REF!</v>
      </c>
      <c r="AC2074" s="48" t="e">
        <f>VLOOKUP(A2055,#REF!,330,FALSE)</f>
        <v>#REF!</v>
      </c>
      <c r="AD2074" s="48" t="e">
        <f>VLOOKUP(A2055,#REF!,332,FALSE)</f>
        <v>#REF!</v>
      </c>
      <c r="AE2074" s="48" t="e">
        <f>VLOOKUP(A2055,#REF!,334,FALSE)</f>
        <v>#REF!</v>
      </c>
      <c r="AF2074" s="48" t="e">
        <f>VLOOKUP(A2055,#REF!,336,FALSE)</f>
        <v>#REF!</v>
      </c>
      <c r="AG2074" s="33"/>
    </row>
    <row r="2075" spans="1:64" ht="18" customHeight="1">
      <c r="B2075" s="48" t="e">
        <f>VLOOKUP(A2055,#REF!,53,FALSE)</f>
        <v>#REF!</v>
      </c>
      <c r="C2075" s="48" t="e">
        <f>VLOOKUP(A2055,#REF!,54,FALSE)</f>
        <v>#REF!</v>
      </c>
      <c r="D2075" s="48" t="e">
        <f>VLOOKUP(A2055,#REF!,55,FALSE)</f>
        <v>#REF!</v>
      </c>
      <c r="E2075" s="48" t="e">
        <f>VLOOKUP(A2055,#REF!,56,FALSE)</f>
        <v>#REF!</v>
      </c>
      <c r="F2075" s="48" t="e">
        <f>VLOOKUP(A2055,#REF!,57,FALSE)</f>
        <v>#REF!</v>
      </c>
      <c r="G2075" s="48" t="e">
        <f>VLOOKUP(A2055,#REF!,58,FALSE)</f>
        <v>#REF!</v>
      </c>
      <c r="H2075" s="48" t="e">
        <f>VLOOKUP(A2055,#REF!,59,FALSE)</f>
        <v>#REF!</v>
      </c>
      <c r="I2075" s="48" t="e">
        <f>VLOOKUP(A2055,#REF!,60,FALSE)</f>
        <v>#REF!</v>
      </c>
      <c r="J2075" s="48" t="e">
        <f>VLOOKUP(A2055,#REF!,61,FALSE)</f>
        <v>#REF!</v>
      </c>
      <c r="K2075" s="48" t="e">
        <f>VLOOKUP(A2055,#REF!,62,FALSE)</f>
        <v>#REF!</v>
      </c>
      <c r="L2075" s="48" t="e">
        <f>VLOOKUP(A2055,#REF!,63,FALSE)</f>
        <v>#REF!</v>
      </c>
      <c r="M2075" s="48" t="e">
        <f>VLOOKUP(A2055,#REF!,64,FALSE)</f>
        <v>#REF!</v>
      </c>
      <c r="N2075" s="48" t="e">
        <f>VLOOKUP(A2055,#REF!,65,FALSE)</f>
        <v>#REF!</v>
      </c>
      <c r="O2075" s="48" t="e">
        <f>VLOOKUP(A2055,#REF!,66,FALSE)</f>
        <v>#REF!</v>
      </c>
      <c r="P2075" s="48" t="e">
        <f>VLOOKUP(A2055,#REF!,67,FALSE)</f>
        <v>#REF!</v>
      </c>
      <c r="Q2075" s="48" t="e">
        <f>VLOOKUP(A2055,#REF!,68,FALSE)</f>
        <v>#REF!</v>
      </c>
      <c r="R2075" s="48" t="e">
        <f>VLOOKUP(A2055,#REF!,69,FALSE)</f>
        <v>#REF!</v>
      </c>
      <c r="S2075" s="48" t="e">
        <f>VLOOKUP(A2055,#REF!,70,FALSE)</f>
        <v>#REF!</v>
      </c>
      <c r="T2075" s="48" t="e">
        <f>VLOOKUP(A2055,#REF!,71,FALSE)</f>
        <v>#REF!</v>
      </c>
      <c r="U2075" s="48" t="e">
        <f>VLOOKUP(A2055,#REF!,72,FALSE)</f>
        <v>#REF!</v>
      </c>
      <c r="V2075" s="48" t="e">
        <f>VLOOKUP(A2055,#REF!,73,FALSE)</f>
        <v>#REF!</v>
      </c>
      <c r="W2075" s="48" t="e">
        <f>VLOOKUP(A2055,#REF!,74,FALSE)</f>
        <v>#REF!</v>
      </c>
      <c r="X2075" s="48" t="e">
        <f>VLOOKUP(A2055,#REF!,75,FALSE)</f>
        <v>#REF!</v>
      </c>
      <c r="Y2075" s="48" t="e">
        <f>VLOOKUP(A2055,#REF!,76,FALSE)</f>
        <v>#REF!</v>
      </c>
      <c r="Z2075" s="48" t="e">
        <f>VLOOKUP(A2055,#REF!,77,FALSE)</f>
        <v>#REF!</v>
      </c>
      <c r="AA2075" s="48" t="e">
        <f>VLOOKUP(A2055,#REF!,78,FALSE)</f>
        <v>#REF!</v>
      </c>
      <c r="AB2075" s="48" t="e">
        <f>VLOOKUP(A2055,#REF!,79,FALSE)</f>
        <v>#REF!</v>
      </c>
      <c r="AC2075" s="48" t="e">
        <f>VLOOKUP(A2055,#REF!,80,FALSE)</f>
        <v>#REF!</v>
      </c>
      <c r="AD2075" s="48" t="e">
        <f>VLOOKUP(A2055,#REF!,81,FALSE)</f>
        <v>#REF!</v>
      </c>
      <c r="AE2075" s="48" t="e">
        <f>VLOOKUP(A2055,#REF!,82,FALSE)</f>
        <v>#REF!</v>
      </c>
      <c r="AF2075" s="48" t="e">
        <f>VLOOKUP(A2055,#REF!,83,FALSE)</f>
        <v>#REF!</v>
      </c>
      <c r="AG2075" s="33"/>
    </row>
    <row r="2076" spans="1:64" ht="18" customHeight="1">
      <c r="B2076" s="48" t="e">
        <f>VLOOKUP(A2055,#REF!,277,FALSE)</f>
        <v>#REF!</v>
      </c>
      <c r="C2076" s="48" t="e">
        <f>VLOOKUP(A2055,#REF!,279,FALSE)</f>
        <v>#REF!</v>
      </c>
      <c r="D2076" s="48" t="e">
        <f>VLOOKUP(A2055,#REF!,281,FALSE)</f>
        <v>#REF!</v>
      </c>
      <c r="E2076" s="48" t="e">
        <f>VLOOKUP(A2055,#REF!,283,FALSE)</f>
        <v>#REF!</v>
      </c>
      <c r="F2076" s="48" t="e">
        <f>VLOOKUP(A2055,#REF!,285,FALSE)</f>
        <v>#REF!</v>
      </c>
      <c r="G2076" s="48" t="e">
        <f>VLOOKUP(A2055,#REF!,287,FALSE)</f>
        <v>#REF!</v>
      </c>
      <c r="H2076" s="48" t="e">
        <f>VLOOKUP(A2055,#REF!,289,FALSE)</f>
        <v>#REF!</v>
      </c>
      <c r="I2076" s="48" t="e">
        <f>VLOOKUP(A2055,#REF!,291,FALSE)</f>
        <v>#REF!</v>
      </c>
      <c r="J2076" s="48" t="e">
        <f>VLOOKUP(A2055,#REF!,293,FALSE)</f>
        <v>#REF!</v>
      </c>
      <c r="K2076" s="48" t="e">
        <f>VLOOKUP(A2055,#REF!,295,FALSE)</f>
        <v>#REF!</v>
      </c>
      <c r="L2076" s="48" t="e">
        <f>VLOOKUP(A2055,#REF!,297,FALSE)</f>
        <v>#REF!</v>
      </c>
      <c r="M2076" s="48" t="e">
        <f>VLOOKUP(A2055,#REF!,299,FALSE)</f>
        <v>#REF!</v>
      </c>
      <c r="N2076" s="48" t="e">
        <f>VLOOKUP(A2055,#REF!,301,FALSE)</f>
        <v>#REF!</v>
      </c>
      <c r="O2076" s="48" t="e">
        <f>VLOOKUP(A2055,#REF!,303,FALSE)</f>
        <v>#REF!</v>
      </c>
      <c r="P2076" s="48" t="e">
        <f>VLOOKUP(A2055,#REF!,305,FALSE)</f>
        <v>#REF!</v>
      </c>
      <c r="Q2076" s="48" t="e">
        <f>VLOOKUP(A2055,#REF!,307,FALSE)</f>
        <v>#REF!</v>
      </c>
      <c r="R2076" s="48" t="e">
        <f>VLOOKUP(A2055,#REF!,309,FALSE)</f>
        <v>#REF!</v>
      </c>
      <c r="S2076" s="48" t="e">
        <f>VLOOKUP(A2055,#REF!,311,FALSE)</f>
        <v>#REF!</v>
      </c>
      <c r="T2076" s="48" t="e">
        <f>VLOOKUP(A2055,#REF!,313,FALSE)</f>
        <v>#REF!</v>
      </c>
      <c r="U2076" s="48" t="e">
        <f>VLOOKUP(A2055,#REF!,315,FALSE)</f>
        <v>#REF!</v>
      </c>
      <c r="V2076" s="48" t="e">
        <f>VLOOKUP(A2055,#REF!,317,FALSE)</f>
        <v>#REF!</v>
      </c>
      <c r="W2076" s="48" t="e">
        <f>VLOOKUP(A2055,#REF!,319,FALSE)</f>
        <v>#REF!</v>
      </c>
      <c r="X2076" s="48" t="e">
        <f>VLOOKUP(A2055,#REF!,321,FALSE)</f>
        <v>#REF!</v>
      </c>
      <c r="Y2076" s="48" t="e">
        <f>VLOOKUP(A2055,#REF!,323,FALSE)</f>
        <v>#REF!</v>
      </c>
      <c r="Z2076" s="48" t="e">
        <f>VLOOKUP(A2055,#REF!,325,FALSE)</f>
        <v>#REF!</v>
      </c>
      <c r="AA2076" s="48" t="e">
        <f>VLOOKUP(A2055,#REF!,327,FALSE)</f>
        <v>#REF!</v>
      </c>
      <c r="AB2076" s="48" t="e">
        <f>VLOOKUP(A2055,#REF!,329,FALSE)</f>
        <v>#REF!</v>
      </c>
      <c r="AC2076" s="48" t="e">
        <f>VLOOKUP(A2055,#REF!,331,FALSE)</f>
        <v>#REF!</v>
      </c>
      <c r="AD2076" s="48" t="e">
        <f>VLOOKUP(A2055,#REF!,333,FALSE)</f>
        <v>#REF!</v>
      </c>
      <c r="AE2076" s="48" t="e">
        <f>VLOOKUP(A2055,#REF!,335,FALSE)</f>
        <v>#REF!</v>
      </c>
      <c r="AF2076" s="48" t="e">
        <f>VLOOKUP(A2055,#REF!,337,FALSE)</f>
        <v>#REF!</v>
      </c>
      <c r="AG2076" s="33"/>
    </row>
    <row r="2077" spans="1:64" s="140" customFormat="1" ht="18" customHeight="1">
      <c r="B2077" s="980"/>
      <c r="C2077" s="980"/>
      <c r="D2077" s="980"/>
      <c r="E2077" s="980"/>
      <c r="F2077" s="980"/>
      <c r="G2077" s="980"/>
      <c r="H2077" s="980"/>
      <c r="I2077" s="980"/>
      <c r="J2077" s="980"/>
      <c r="K2077" s="980"/>
      <c r="L2077" s="980"/>
      <c r="M2077" s="980"/>
      <c r="N2077" s="980"/>
      <c r="O2077" s="980"/>
      <c r="P2077" s="980"/>
      <c r="Q2077" s="980"/>
      <c r="R2077" s="980"/>
      <c r="S2077" s="980"/>
      <c r="T2077" s="980"/>
      <c r="U2077" s="980"/>
      <c r="V2077" s="980"/>
      <c r="W2077" s="980"/>
      <c r="X2077" s="980"/>
      <c r="Y2077" s="980"/>
      <c r="Z2077" s="980"/>
      <c r="AA2077" s="980"/>
      <c r="AB2077" s="980"/>
      <c r="AC2077" s="980"/>
      <c r="AD2077" s="980"/>
      <c r="AE2077" s="980"/>
      <c r="AF2077" s="980"/>
      <c r="AH2077" s="33"/>
      <c r="AI2077" s="33"/>
      <c r="AJ2077" s="33"/>
      <c r="AK2077" s="33"/>
      <c r="AL2077" s="33"/>
      <c r="AM2077" s="33"/>
      <c r="AN2077" s="33"/>
      <c r="AO2077" s="33"/>
      <c r="AP2077" s="33"/>
      <c r="AQ2077" s="33"/>
      <c r="AR2077" s="33"/>
      <c r="AS2077" s="33"/>
      <c r="AT2077" s="33"/>
      <c r="AU2077" s="33"/>
      <c r="AV2077" s="33"/>
      <c r="AW2077" s="33"/>
      <c r="AX2077" s="33"/>
      <c r="AY2077" s="33"/>
      <c r="AZ2077" s="33"/>
      <c r="BA2077" s="33"/>
      <c r="BB2077" s="33"/>
      <c r="BC2077" s="33"/>
      <c r="BD2077" s="33"/>
      <c r="BE2077" s="33"/>
      <c r="BF2077" s="33"/>
      <c r="BG2077" s="33"/>
      <c r="BH2077" s="33"/>
      <c r="BI2077" s="33"/>
      <c r="BJ2077" s="33"/>
      <c r="BK2077" s="33"/>
      <c r="BL2077" s="33"/>
    </row>
    <row r="2078" spans="1:64" ht="18" customHeight="1">
      <c r="B2078" s="880" t="s">
        <v>826</v>
      </c>
      <c r="C2078" s="880"/>
      <c r="D2078" s="880"/>
      <c r="E2078" s="880"/>
      <c r="F2078" s="880"/>
      <c r="G2078" s="880"/>
      <c r="H2078" s="880"/>
      <c r="I2078" s="880"/>
      <c r="J2078" s="880"/>
      <c r="K2078" s="880"/>
      <c r="L2078" s="880"/>
      <c r="M2078" s="880"/>
      <c r="N2078" s="880"/>
      <c r="O2078" s="880"/>
      <c r="P2078" s="880"/>
      <c r="Q2078" s="880"/>
      <c r="R2078" s="880"/>
      <c r="S2078" s="880"/>
      <c r="T2078" s="880"/>
      <c r="U2078" s="880"/>
      <c r="V2078" s="880"/>
      <c r="W2078" s="880"/>
      <c r="X2078" s="880"/>
      <c r="Y2078" s="880"/>
      <c r="Z2078" s="880"/>
      <c r="AA2078" s="880"/>
      <c r="AB2078" s="880"/>
      <c r="AC2078" s="880"/>
      <c r="AD2078" s="880"/>
      <c r="AE2078" s="880"/>
      <c r="AF2078" s="880"/>
      <c r="AG2078" s="33"/>
    </row>
    <row r="2079" spans="1:64" ht="18" customHeight="1">
      <c r="B2079" s="15" t="s">
        <v>80</v>
      </c>
      <c r="C2079" s="16"/>
      <c r="D2079" s="16"/>
      <c r="E2079" s="16"/>
      <c r="F2079" s="16"/>
      <c r="G2079" s="216"/>
      <c r="H2079" s="201"/>
      <c r="I2079" s="201"/>
      <c r="J2079" s="201"/>
      <c r="K2079" s="202"/>
      <c r="L2079" s="201"/>
      <c r="M2079" s="201"/>
      <c r="N2079" s="201"/>
      <c r="O2079" s="270"/>
      <c r="P2079" s="270"/>
      <c r="Q2079" s="201"/>
      <c r="R2079" s="201"/>
      <c r="S2079" s="201"/>
      <c r="T2079" s="201"/>
      <c r="U2079" s="201"/>
      <c r="V2079" s="201"/>
      <c r="W2079" s="270"/>
      <c r="X2079" s="984" t="str">
        <f>X2054</f>
        <v>វិច្ឆិកា ឆ្នាំ ២០២៣</v>
      </c>
      <c r="Y2079" s="985"/>
      <c r="Z2079" s="985"/>
      <c r="AA2079" s="985"/>
      <c r="AB2079" s="985"/>
      <c r="AC2079" s="985"/>
      <c r="AD2079" s="985"/>
      <c r="AE2079" s="985"/>
      <c r="AF2079" s="986"/>
      <c r="AG2079" s="33"/>
    </row>
    <row r="2080" spans="1:64" ht="18" customHeight="1">
      <c r="A2080" s="140" t="e">
        <f>#REF!</f>
        <v>#REF!</v>
      </c>
      <c r="B2080" s="20" t="s">
        <v>176</v>
      </c>
      <c r="C2080" s="3"/>
      <c r="D2080" s="3"/>
      <c r="E2080" s="3"/>
      <c r="F2080" s="3"/>
      <c r="G2080" s="217"/>
      <c r="H2080" s="271"/>
      <c r="I2080" s="217"/>
      <c r="J2080" s="271"/>
      <c r="K2080" s="991" t="e">
        <f>VLOOKUP(A2080,'Payroll master 总表'!B:AY,3,FALSE)</f>
        <v>#REF!</v>
      </c>
      <c r="L2080" s="992"/>
      <c r="M2080" s="992"/>
      <c r="N2080" s="993"/>
      <c r="O2080" s="272" t="s">
        <v>183</v>
      </c>
      <c r="P2080" s="273"/>
      <c r="Q2080" s="203"/>
      <c r="R2080" s="203"/>
      <c r="S2080" s="203"/>
      <c r="T2080" s="994" t="e">
        <f>#REF!</f>
        <v>#REF!</v>
      </c>
      <c r="U2080" s="994"/>
      <c r="V2080" s="217"/>
      <c r="W2080" s="274"/>
      <c r="X2080" s="275" t="s">
        <v>279</v>
      </c>
      <c r="Y2080" s="203"/>
      <c r="Z2080" s="203"/>
      <c r="AA2080" s="203"/>
      <c r="AB2080" s="227"/>
      <c r="AC2080" s="75"/>
      <c r="AD2080" s="139" t="e">
        <f>VLOOKUP(A2080,'Payroll master 总表'!B:AY,39,FALSE)</f>
        <v>#REF!</v>
      </c>
      <c r="AE2080" s="23" t="s">
        <v>82</v>
      </c>
      <c r="AF2080" s="244"/>
      <c r="AG2080" s="33"/>
    </row>
    <row r="2081" spans="2:33" ht="18" customHeight="1">
      <c r="B2081" s="55" t="s">
        <v>177</v>
      </c>
      <c r="C2081" s="28"/>
      <c r="D2081" s="28"/>
      <c r="E2081" s="28"/>
      <c r="F2081" s="21"/>
      <c r="G2081" s="206"/>
      <c r="H2081" s="206"/>
      <c r="I2081" s="206"/>
      <c r="J2081" s="206"/>
      <c r="K2081" s="995" t="e">
        <f>VLOOKUP(A2080,'Payroll master 总表'!B:AY,1,FALSE)</f>
        <v>#REF!</v>
      </c>
      <c r="L2081" s="996"/>
      <c r="M2081" s="206"/>
      <c r="N2081" s="208"/>
      <c r="O2081" s="276" t="s">
        <v>184</v>
      </c>
      <c r="P2081" s="273"/>
      <c r="Q2081" s="218"/>
      <c r="R2081" s="218"/>
      <c r="S2081" s="218"/>
      <c r="U2081" s="222" t="e">
        <f>VLOOKUP(A2080,'Payroll master 总表'!B:AY,15,FALSE)</f>
        <v>#REF!</v>
      </c>
      <c r="V2081" s="222"/>
      <c r="W2081" s="208"/>
      <c r="X2081" s="278" t="s">
        <v>187</v>
      </c>
      <c r="Y2081" s="218"/>
      <c r="Z2081" s="218"/>
      <c r="AA2081" s="218"/>
      <c r="AB2081" s="209"/>
      <c r="AC2081" s="26"/>
      <c r="AD2081" s="139" t="e">
        <f>VLOOKUP(A2080,'Payroll master 总表'!B:AY,35,FALSE)</f>
        <v>#REF!</v>
      </c>
      <c r="AE2081" s="23" t="s">
        <v>82</v>
      </c>
      <c r="AF2081" s="103"/>
      <c r="AG2081" s="33"/>
    </row>
    <row r="2082" spans="2:33" ht="18" customHeight="1">
      <c r="B2082" s="24" t="s">
        <v>178</v>
      </c>
      <c r="C2082" s="22"/>
      <c r="D2082" s="25"/>
      <c r="E2082" s="21"/>
      <c r="F2082" s="21"/>
      <c r="G2082" s="206"/>
      <c r="H2082" s="206"/>
      <c r="I2082" s="206"/>
      <c r="J2082" s="206"/>
      <c r="K2082" s="995" t="e">
        <f>VLOOKUP(A2080,'Payroll master 总表'!B:AY,5,FALSE)</f>
        <v>#REF!</v>
      </c>
      <c r="L2082" s="996"/>
      <c r="M2082" s="206"/>
      <c r="N2082" s="208"/>
      <c r="O2082" s="205" t="s">
        <v>198</v>
      </c>
      <c r="P2082" s="273"/>
      <c r="Q2082" s="218"/>
      <c r="R2082" s="218"/>
      <c r="S2082" s="218"/>
      <c r="T2082" s="206"/>
      <c r="U2082" s="997" t="e">
        <f>VLOOKUP(A2080,'Payroll master 总表'!B:AY,8,FALSE)</f>
        <v>#REF!</v>
      </c>
      <c r="V2082" s="997"/>
      <c r="W2082" s="998"/>
      <c r="X2082" s="278" t="s">
        <v>185</v>
      </c>
      <c r="Y2082" s="218"/>
      <c r="Z2082" s="218"/>
      <c r="AA2082" s="218"/>
      <c r="AB2082" s="209"/>
      <c r="AC2082" s="26"/>
      <c r="AD2082" s="139" t="e">
        <f>VLOOKUP(A2080,'Payroll master 总表'!B:AY,34,FALSE)</f>
        <v>#REF!</v>
      </c>
      <c r="AE2082" s="23" t="s">
        <v>82</v>
      </c>
      <c r="AF2082" s="103"/>
      <c r="AG2082" s="33"/>
    </row>
    <row r="2083" spans="2:33" ht="18" customHeight="1">
      <c r="B2083" s="58"/>
      <c r="C2083" s="28"/>
      <c r="D2083" s="28"/>
      <c r="E2083" s="28"/>
      <c r="F2083" s="28"/>
      <c r="G2083" s="206"/>
      <c r="H2083" s="206"/>
      <c r="I2083" s="206"/>
      <c r="J2083" s="206"/>
      <c r="K2083" s="280"/>
      <c r="L2083" s="281" t="s">
        <v>76</v>
      </c>
      <c r="M2083" s="206"/>
      <c r="N2083" s="208"/>
      <c r="O2083" s="278" t="s">
        <v>199</v>
      </c>
      <c r="P2083" s="273"/>
      <c r="Q2083" s="218"/>
      <c r="R2083" s="218"/>
      <c r="S2083" s="218"/>
      <c r="T2083" s="218"/>
      <c r="U2083" s="218"/>
      <c r="V2083" s="218"/>
      <c r="W2083" s="230"/>
      <c r="X2083" s="278" t="s">
        <v>753</v>
      </c>
      <c r="Y2083" s="218"/>
      <c r="Z2083" s="218"/>
      <c r="AA2083" s="218"/>
      <c r="AB2083" s="209"/>
      <c r="AC2083" s="26"/>
      <c r="AD2083" s="139" t="e">
        <f>VLOOKUP(A2080,'Payroll master 总表'!B:AY,33,FALSE)</f>
        <v>#REF!</v>
      </c>
      <c r="AE2083" s="23" t="s">
        <v>82</v>
      </c>
      <c r="AF2083" s="103"/>
      <c r="AG2083" s="33"/>
    </row>
    <row r="2084" spans="2:33" ht="18" customHeight="1">
      <c r="B2084" s="54" t="s">
        <v>196</v>
      </c>
      <c r="C2084" s="28"/>
      <c r="D2084" s="28"/>
      <c r="E2084" s="28"/>
      <c r="F2084" s="28"/>
      <c r="G2084" s="206"/>
      <c r="H2084" s="206"/>
      <c r="I2084" s="206"/>
      <c r="J2084" s="206"/>
      <c r="K2084" s="280"/>
      <c r="L2084" s="282" t="e">
        <f>VLOOKUP(A2080,'Payroll master 总表'!B:AY,18,FALSE)</f>
        <v>#REF!</v>
      </c>
      <c r="M2084" s="206"/>
      <c r="N2084" s="208"/>
      <c r="O2084" s="283"/>
      <c r="P2084" s="273"/>
      <c r="Q2084" s="223"/>
      <c r="R2084" s="987" t="e">
        <f>U2081/26*L2084</f>
        <v>#REF!</v>
      </c>
      <c r="S2084" s="987"/>
      <c r="T2084" s="284" t="s">
        <v>82</v>
      </c>
      <c r="U2084" s="223"/>
      <c r="V2084" s="223"/>
      <c r="W2084" s="285"/>
      <c r="X2084" s="278" t="s">
        <v>186</v>
      </c>
      <c r="Y2084" s="218"/>
      <c r="Z2084" s="218"/>
      <c r="AA2084" s="218"/>
      <c r="AB2084" s="209"/>
      <c r="AC2084" s="26"/>
      <c r="AD2084" s="139" t="e">
        <f>VLOOKUP(A2080,'Payroll master 总表'!B:AY,37,FALSE)+'Payroll master 总表'!AM90</f>
        <v>#REF!</v>
      </c>
      <c r="AE2084" s="23" t="s">
        <v>82</v>
      </c>
      <c r="AF2084" s="103"/>
      <c r="AG2084" s="33"/>
    </row>
    <row r="2085" spans="2:33" ht="18" customHeight="1">
      <c r="B2085" s="27" t="s">
        <v>528</v>
      </c>
      <c r="C2085" s="28"/>
      <c r="D2085" s="28"/>
      <c r="E2085" s="28"/>
      <c r="F2085" s="28"/>
      <c r="G2085" s="206"/>
      <c r="H2085" s="206"/>
      <c r="I2085" s="206"/>
      <c r="J2085" s="206"/>
      <c r="K2085" s="280"/>
      <c r="L2085" s="282" t="e">
        <f>VLOOKUP(A2080,'Payroll master 总表'!B:AY,21,FALSE)</f>
        <v>#REF!</v>
      </c>
      <c r="M2085" s="206"/>
      <c r="N2085" s="208"/>
      <c r="O2085" s="283"/>
      <c r="P2085" s="273"/>
      <c r="Q2085" s="223"/>
      <c r="R2085" s="987" t="e">
        <f>VLOOKUP(A2080,'Payroll master 总表'!B:AY,29,FALSE)</f>
        <v>#REF!</v>
      </c>
      <c r="S2085" s="987"/>
      <c r="T2085" s="284" t="s">
        <v>82</v>
      </c>
      <c r="U2085" s="223"/>
      <c r="V2085" s="223"/>
      <c r="W2085" s="285"/>
      <c r="X2085" s="278" t="s">
        <v>455</v>
      </c>
      <c r="Y2085" s="218"/>
      <c r="Z2085" s="218"/>
      <c r="AA2085" s="218"/>
      <c r="AB2085" s="209"/>
      <c r="AC2085" s="26"/>
      <c r="AD2085" s="139" t="e">
        <f>VLOOKUP(A2080,'Payroll master 总表'!B:AY,32,FALSE)</f>
        <v>#REF!</v>
      </c>
      <c r="AE2085" s="23" t="s">
        <v>82</v>
      </c>
      <c r="AF2085" s="103"/>
      <c r="AG2085" s="33"/>
    </row>
    <row r="2086" spans="2:33" ht="18" customHeight="1">
      <c r="B2086" s="58" t="s">
        <v>534</v>
      </c>
      <c r="C2086" s="28"/>
      <c r="D2086" s="28"/>
      <c r="E2086" s="28"/>
      <c r="F2086" s="28"/>
      <c r="G2086" s="206"/>
      <c r="H2086" s="206"/>
      <c r="I2086" s="206"/>
      <c r="J2086" s="206"/>
      <c r="K2086" s="280"/>
      <c r="L2086" s="282" t="e">
        <f>VLOOKUP(A2080,'Payroll master 总表'!B:AY,20,FALSE)</f>
        <v>#REF!</v>
      </c>
      <c r="M2086" s="206"/>
      <c r="N2086" s="208"/>
      <c r="O2086" s="283"/>
      <c r="P2086" s="273"/>
      <c r="Q2086" s="223"/>
      <c r="R2086" s="987" t="e">
        <f>VLOOKUP(A2080,'Payroll master 总表'!B:AY,27,FALSE)</f>
        <v>#REF!</v>
      </c>
      <c r="S2086" s="987"/>
      <c r="T2086" s="284" t="s">
        <v>82</v>
      </c>
      <c r="U2086" s="223"/>
      <c r="V2086" s="223"/>
      <c r="W2086" s="285"/>
      <c r="X2086" s="278" t="s">
        <v>189</v>
      </c>
      <c r="Y2086" s="218"/>
      <c r="Z2086" s="218"/>
      <c r="AA2086" s="218"/>
      <c r="AB2086" s="209"/>
      <c r="AC2086" s="26"/>
      <c r="AD2086" s="139" t="e">
        <f>VLOOKUP(A2080,'Payroll master 总表'!B:AY,31,FALSE)</f>
        <v>#REF!</v>
      </c>
      <c r="AE2086" s="23" t="s">
        <v>82</v>
      </c>
      <c r="AF2086" s="103"/>
      <c r="AG2086" s="33"/>
    </row>
    <row r="2087" spans="2:33" ht="18" customHeight="1">
      <c r="B2087" s="58" t="s">
        <v>195</v>
      </c>
      <c r="C2087" s="28"/>
      <c r="D2087" s="28"/>
      <c r="E2087" s="28"/>
      <c r="F2087" s="28"/>
      <c r="G2087" s="206"/>
      <c r="H2087" s="206"/>
      <c r="I2087" s="206"/>
      <c r="J2087" s="206"/>
      <c r="K2087" s="280"/>
      <c r="L2087" s="282" t="e">
        <f>VLOOKUP(A2080,'Payroll master 总表'!B:AY,17,FALSE)</f>
        <v>#REF!</v>
      </c>
      <c r="M2087" s="206"/>
      <c r="N2087" s="208"/>
      <c r="O2087" s="283"/>
      <c r="P2087" s="273"/>
      <c r="Q2087" s="223"/>
      <c r="R2087" s="987" t="e">
        <f>U2081/26*L2087</f>
        <v>#REF!</v>
      </c>
      <c r="S2087" s="987"/>
      <c r="T2087" s="284" t="s">
        <v>82</v>
      </c>
      <c r="U2087" s="223"/>
      <c r="V2087" s="223"/>
      <c r="W2087" s="285"/>
      <c r="X2087" s="278" t="s">
        <v>188</v>
      </c>
      <c r="Y2087" s="218"/>
      <c r="Z2087" s="218"/>
      <c r="AA2087" s="218"/>
      <c r="AB2087" s="209"/>
      <c r="AC2087" s="26"/>
      <c r="AD2087" s="139" t="e">
        <f>VLOOKUP(A2080,'Payroll master 总表'!B:AY,36,FALSE)</f>
        <v>#REF!</v>
      </c>
      <c r="AE2087" s="23" t="s">
        <v>82</v>
      </c>
      <c r="AF2087" s="103"/>
      <c r="AG2087" s="33"/>
    </row>
    <row r="2088" spans="2:33" ht="18" customHeight="1">
      <c r="B2088" s="27" t="s">
        <v>179</v>
      </c>
      <c r="C2088" s="28"/>
      <c r="D2088" s="28"/>
      <c r="E2088" s="28"/>
      <c r="F2088" s="28"/>
      <c r="G2088" s="218"/>
      <c r="H2088" s="218"/>
      <c r="I2088" s="218"/>
      <c r="J2088" s="206"/>
      <c r="K2088" s="280"/>
      <c r="L2088" s="286"/>
      <c r="M2088" s="206"/>
      <c r="N2088" s="208"/>
      <c r="O2088" s="283"/>
      <c r="P2088" s="273"/>
      <c r="Q2088" s="223"/>
      <c r="R2088" s="987" t="e">
        <f>SUM(R2084:S2087)</f>
        <v>#REF!</v>
      </c>
      <c r="S2088" s="987"/>
      <c r="T2088" s="284" t="s">
        <v>82</v>
      </c>
      <c r="U2088" s="223"/>
      <c r="V2088" s="223"/>
      <c r="W2088" s="285"/>
      <c r="X2088" s="278" t="s">
        <v>190</v>
      </c>
      <c r="Y2088" s="218"/>
      <c r="Z2088" s="218"/>
      <c r="AA2088" s="218"/>
      <c r="AB2088" s="209"/>
      <c r="AC2088" s="988" t="e">
        <f>R2088+R2090+R2091+R2092+AD2080+AD2081+AD2082+AD2083+AD2084+AD2085+AD2086+AD2087</f>
        <v>#REF!</v>
      </c>
      <c r="AD2088" s="989"/>
      <c r="AF2088" s="103"/>
      <c r="AG2088" s="33"/>
    </row>
    <row r="2089" spans="2:33" ht="18" customHeight="1">
      <c r="B2089" s="58" t="s">
        <v>197</v>
      </c>
      <c r="C2089" s="28"/>
      <c r="D2089" s="28"/>
      <c r="E2089" s="28"/>
      <c r="F2089" s="28"/>
      <c r="G2089" s="206"/>
      <c r="H2089" s="206"/>
      <c r="I2089" s="206"/>
      <c r="J2089" s="206"/>
      <c r="K2089" s="280"/>
      <c r="L2089" s="287" t="s">
        <v>77</v>
      </c>
      <c r="M2089" s="288"/>
      <c r="N2089" s="211"/>
      <c r="O2089" s="278" t="s">
        <v>199</v>
      </c>
      <c r="P2089" s="210"/>
      <c r="Q2089" s="210"/>
      <c r="R2089" s="210"/>
      <c r="S2089" s="210"/>
      <c r="T2089" s="210"/>
      <c r="U2089" s="210"/>
      <c r="V2089" s="210"/>
      <c r="W2089" s="289"/>
      <c r="X2089" s="278" t="s">
        <v>433</v>
      </c>
      <c r="Y2089" s="218"/>
      <c r="Z2089" s="230"/>
      <c r="AA2089" s="290"/>
      <c r="AB2089" s="228"/>
      <c r="AC2089" s="135" t="e">
        <f>VLOOKUP(A2080,'Payroll master 总表'!B:AY,45,FALSE)</f>
        <v>#REF!</v>
      </c>
      <c r="AE2089" s="61"/>
      <c r="AF2089" s="245"/>
      <c r="AG2089" s="33"/>
    </row>
    <row r="2090" spans="2:33" ht="18" customHeight="1">
      <c r="B2090" s="58" t="s">
        <v>180</v>
      </c>
      <c r="C2090" s="28"/>
      <c r="D2090" s="28"/>
      <c r="E2090" s="28"/>
      <c r="F2090" s="28"/>
      <c r="G2090" s="206"/>
      <c r="H2090" s="206"/>
      <c r="I2090" s="206"/>
      <c r="J2090" s="206"/>
      <c r="K2090" s="280"/>
      <c r="L2090" s="282" t="e">
        <f>VLOOKUP(A2080,'Payroll master 总表'!B:AY,19,FALSE)</f>
        <v>#REF!</v>
      </c>
      <c r="M2090" s="206"/>
      <c r="N2090" s="208"/>
      <c r="O2090" s="283"/>
      <c r="P2090" s="273"/>
      <c r="Q2090" s="224"/>
      <c r="R2090" s="990" t="e">
        <f>VLOOKUP(A2080,'Payroll master 总表'!B:AY,26,FALSE)</f>
        <v>#REF!</v>
      </c>
      <c r="S2090" s="990"/>
      <c r="T2090" s="224" t="s">
        <v>82</v>
      </c>
      <c r="U2090" s="224"/>
      <c r="V2090" s="224"/>
      <c r="W2090" s="228"/>
      <c r="X2090" s="278" t="s">
        <v>861</v>
      </c>
      <c r="Y2090" s="218"/>
      <c r="Z2090" s="230"/>
      <c r="AB2090" s="224"/>
      <c r="AD2090" s="57"/>
      <c r="AE2090" s="999" t="e">
        <f>VLOOKUP(A2080,'Payroll master 总表'!B:AY,42,FALSE)</f>
        <v>#REF!</v>
      </c>
      <c r="AF2090" s="1000"/>
      <c r="AG2090" s="33"/>
    </row>
    <row r="2091" spans="2:33" ht="18" customHeight="1">
      <c r="B2091" s="58" t="s">
        <v>181</v>
      </c>
      <c r="C2091" s="28"/>
      <c r="D2091" s="28"/>
      <c r="E2091" s="28"/>
      <c r="F2091" s="28"/>
      <c r="G2091" s="206"/>
      <c r="H2091" s="206"/>
      <c r="I2091" s="206"/>
      <c r="J2091" s="206"/>
      <c r="K2091" s="280"/>
      <c r="L2091" s="282" t="e">
        <f>VLOOKUP(A2080,'Payroll master 总表'!B:AY,22,FALSE)</f>
        <v>#REF!</v>
      </c>
      <c r="M2091" s="206"/>
      <c r="N2091" s="208"/>
      <c r="O2091" s="283"/>
      <c r="P2091" s="273"/>
      <c r="Q2091" s="224"/>
      <c r="R2091" s="990" t="e">
        <f>VLOOKUP(A2080,'Payroll master 总表'!B:AY,28,FALSE)</f>
        <v>#REF!</v>
      </c>
      <c r="S2091" s="990"/>
      <c r="T2091" s="224" t="s">
        <v>82</v>
      </c>
      <c r="U2091" s="224"/>
      <c r="V2091" s="224"/>
      <c r="W2091" s="228"/>
      <c r="X2091" s="291" t="s">
        <v>244</v>
      </c>
      <c r="Y2091" s="218"/>
      <c r="Z2091" s="218"/>
      <c r="AA2091" s="230"/>
      <c r="AB2091" s="229"/>
      <c r="AC2091" s="76"/>
      <c r="AD2091" s="57" t="e">
        <f>VLOOKUP(A2080,'Payroll master 总表'!B:AY,44,FALSE)</f>
        <v>#REF!</v>
      </c>
      <c r="AE2091" s="541"/>
      <c r="AF2091" s="542"/>
      <c r="AG2091" s="33"/>
    </row>
    <row r="2092" spans="2:33" ht="18" customHeight="1">
      <c r="B2092" s="59" t="s">
        <v>182</v>
      </c>
      <c r="C2092" s="56"/>
      <c r="D2092" s="56"/>
      <c r="E2092" s="56"/>
      <c r="F2092" s="56"/>
      <c r="G2092" s="219"/>
      <c r="H2092" s="219"/>
      <c r="I2092" s="219"/>
      <c r="J2092" s="219"/>
      <c r="K2092" s="292"/>
      <c r="L2092" s="293" t="e">
        <f>VLOOKUP(A2080,'Payroll master 总表'!B:AY,23,FALSE)</f>
        <v>#REF!</v>
      </c>
      <c r="M2092" s="219"/>
      <c r="N2092" s="212"/>
      <c r="O2092" s="294"/>
      <c r="P2092" s="295"/>
      <c r="Q2092" s="225"/>
      <c r="R2092" s="981" t="e">
        <f>VLOOKUP(A2080,'Payroll master 总表'!B:AY,30,FALSE)</f>
        <v>#REF!</v>
      </c>
      <c r="S2092" s="981"/>
      <c r="T2092" s="225" t="s">
        <v>82</v>
      </c>
      <c r="U2092" s="225"/>
      <c r="V2092" s="225"/>
      <c r="W2092" s="225"/>
      <c r="X2092" s="278" t="s">
        <v>194</v>
      </c>
      <c r="Y2092" s="218"/>
      <c r="Z2092" s="218"/>
      <c r="AA2092" s="218"/>
      <c r="AB2092" s="230"/>
      <c r="AC2092" s="26"/>
      <c r="AD2092" s="57" t="e">
        <f>AE2090+AD2091</f>
        <v>#REF!</v>
      </c>
      <c r="AE2092" s="49"/>
      <c r="AF2092" s="73"/>
      <c r="AG2092" s="33"/>
    </row>
    <row r="2093" spans="2:33" ht="18" customHeight="1">
      <c r="B2093" s="29"/>
      <c r="C2093" s="30"/>
      <c r="D2093" s="31"/>
      <c r="E2093" s="30"/>
      <c r="F2093" s="32"/>
      <c r="G2093" s="220"/>
      <c r="H2093" s="220"/>
      <c r="I2093" s="220"/>
      <c r="J2093" s="220"/>
      <c r="S2093" s="220"/>
      <c r="T2093" s="220"/>
      <c r="U2093" s="220"/>
      <c r="X2093" s="297" t="s">
        <v>191</v>
      </c>
      <c r="Y2093" s="218"/>
      <c r="Z2093" s="218"/>
      <c r="AA2093" s="218"/>
      <c r="AB2093" s="230"/>
      <c r="AC2093" s="982" t="e">
        <f>ROUND((AC2088-AD2092-AC2089),2)</f>
        <v>#REF!</v>
      </c>
      <c r="AD2093" s="983"/>
      <c r="AE2093" s="49"/>
      <c r="AF2093" s="73"/>
      <c r="AG2093" s="33"/>
    </row>
    <row r="2094" spans="2:33" ht="18" customHeight="1">
      <c r="B2094" s="35" t="s">
        <v>78</v>
      </c>
      <c r="C2094" s="36"/>
      <c r="D2094" s="36"/>
      <c r="E2094" s="36"/>
      <c r="F2094" s="36"/>
      <c r="G2094" s="221"/>
      <c r="H2094" s="221"/>
      <c r="I2094" s="220"/>
      <c r="J2094" s="220"/>
      <c r="S2094" s="220"/>
      <c r="T2094" s="220"/>
      <c r="U2094" s="220"/>
      <c r="X2094" s="298" t="s">
        <v>432</v>
      </c>
      <c r="Y2094" s="299"/>
      <c r="Z2094" s="280"/>
      <c r="AA2094" s="206"/>
      <c r="AB2094" s="231"/>
      <c r="AC2094" s="63" t="e">
        <f>INT(AC2093)</f>
        <v>#REF!</v>
      </c>
      <c r="AE2094" s="62"/>
      <c r="AF2094" s="80"/>
      <c r="AG2094" s="33"/>
    </row>
    <row r="2095" spans="2:33" ht="18" customHeight="1">
      <c r="B2095" s="37"/>
      <c r="C2095" s="38"/>
      <c r="D2095" s="39"/>
      <c r="E2095" s="38"/>
      <c r="F2095" s="38"/>
      <c r="G2095" s="202"/>
      <c r="H2095" s="202"/>
      <c r="I2095" s="220"/>
      <c r="J2095" s="220"/>
      <c r="S2095" s="220"/>
      <c r="T2095" s="220"/>
      <c r="U2095" s="220"/>
      <c r="X2095" s="300" t="s">
        <v>192</v>
      </c>
      <c r="Y2095" s="301"/>
      <c r="Z2095" s="302"/>
      <c r="AA2095" s="219"/>
      <c r="AB2095" s="232"/>
      <c r="AC2095" s="77" t="e">
        <f>ROUND((MOD(AC2093,1)*4000),-2)</f>
        <v>#REF!</v>
      </c>
      <c r="AD2095" s="45"/>
      <c r="AE2095" s="45"/>
      <c r="AF2095" s="81"/>
      <c r="AG2095" s="33"/>
    </row>
    <row r="2096" spans="2:33" ht="18" customHeight="1">
      <c r="B2096" s="29"/>
      <c r="C2096" s="30"/>
      <c r="D2096" s="31"/>
      <c r="E2096" s="30"/>
      <c r="F2096" s="30"/>
      <c r="G2096" s="220"/>
      <c r="H2096" s="220"/>
      <c r="I2096" s="220"/>
      <c r="J2096" s="220"/>
      <c r="S2096" s="220"/>
      <c r="T2096" s="220"/>
      <c r="U2096" s="220"/>
      <c r="Y2096" s="221"/>
      <c r="Z2096" s="303"/>
      <c r="AB2096" s="233"/>
      <c r="AD2096" s="82"/>
      <c r="AE2096" s="82"/>
      <c r="AF2096" s="84"/>
      <c r="AG2096" s="33"/>
    </row>
    <row r="2097" spans="1:64" ht="18" customHeight="1">
      <c r="B2097" s="40" t="s">
        <v>79</v>
      </c>
      <c r="C2097" s="41"/>
      <c r="D2097" s="41"/>
      <c r="E2097" s="41"/>
      <c r="AF2097" s="101"/>
      <c r="AG2097" s="33"/>
    </row>
    <row r="2098" spans="1:64" s="10" customFormat="1" ht="18" customHeight="1">
      <c r="B2098" s="237">
        <v>1</v>
      </c>
      <c r="C2098" s="236">
        <v>2</v>
      </c>
      <c r="D2098" s="236">
        <v>3</v>
      </c>
      <c r="E2098" s="236">
        <v>4</v>
      </c>
      <c r="F2098" s="670">
        <v>5</v>
      </c>
      <c r="G2098" s="669">
        <v>6</v>
      </c>
      <c r="H2098" s="237">
        <v>7</v>
      </c>
      <c r="I2098" s="237">
        <v>8</v>
      </c>
      <c r="J2098" s="670">
        <v>9</v>
      </c>
      <c r="K2098" s="236">
        <v>10</v>
      </c>
      <c r="L2098" s="236">
        <v>11</v>
      </c>
      <c r="M2098" s="670">
        <v>12</v>
      </c>
      <c r="N2098" s="669">
        <v>13</v>
      </c>
      <c r="O2098" s="236">
        <v>14</v>
      </c>
      <c r="P2098" s="237">
        <v>15</v>
      </c>
      <c r="Q2098" s="236">
        <v>16</v>
      </c>
      <c r="R2098" s="236">
        <v>17</v>
      </c>
      <c r="S2098" s="236">
        <v>18</v>
      </c>
      <c r="T2098" s="670">
        <v>19</v>
      </c>
      <c r="U2098" s="669">
        <v>20</v>
      </c>
      <c r="V2098" s="236">
        <v>21</v>
      </c>
      <c r="W2098" s="237">
        <v>22</v>
      </c>
      <c r="X2098" s="236">
        <v>23</v>
      </c>
      <c r="Y2098" s="237">
        <v>24</v>
      </c>
      <c r="Z2098" s="236">
        <v>25</v>
      </c>
      <c r="AA2098" s="670">
        <v>26</v>
      </c>
      <c r="AB2098" s="697">
        <v>27</v>
      </c>
      <c r="AC2098" s="670">
        <v>28</v>
      </c>
      <c r="AD2098" s="237">
        <v>29</v>
      </c>
      <c r="AE2098" s="236">
        <v>30</v>
      </c>
      <c r="AF2098" s="236">
        <v>31</v>
      </c>
      <c r="AG2098" s="11"/>
      <c r="AH2098" s="11"/>
      <c r="AI2098" s="11"/>
      <c r="AJ2098" s="11"/>
      <c r="AK2098" s="11"/>
      <c r="AL2098" s="11"/>
      <c r="AM2098" s="11"/>
      <c r="AN2098" s="11"/>
      <c r="AO2098" s="11"/>
      <c r="AP2098" s="11"/>
      <c r="AQ2098" s="11"/>
      <c r="AR2098" s="11"/>
      <c r="AS2098" s="11"/>
      <c r="AT2098" s="11"/>
      <c r="AU2098" s="11"/>
      <c r="AV2098" s="11"/>
      <c r="AW2098" s="11"/>
      <c r="AX2098" s="11"/>
      <c r="AY2098" s="11"/>
      <c r="AZ2098" s="11"/>
      <c r="BA2098" s="11"/>
      <c r="BB2098" s="11"/>
      <c r="BC2098" s="11"/>
      <c r="BD2098" s="11"/>
      <c r="BE2098" s="11"/>
      <c r="BF2098" s="11"/>
      <c r="BG2098" s="11"/>
      <c r="BH2098" s="11"/>
      <c r="BI2098" s="11"/>
      <c r="BJ2098" s="11"/>
      <c r="BK2098" s="11"/>
      <c r="BL2098" s="11"/>
    </row>
    <row r="2099" spans="1:64" ht="18" customHeight="1">
      <c r="B2099" s="48" t="e">
        <f>VLOOKUP(A2080,#REF!,276,FALSE)</f>
        <v>#REF!</v>
      </c>
      <c r="C2099" s="48" t="e">
        <f>VLOOKUP(A2080,#REF!,278,FALSE)</f>
        <v>#REF!</v>
      </c>
      <c r="D2099" s="48" t="e">
        <f>VLOOKUP(A2080,#REF!,280,FALSE)</f>
        <v>#REF!</v>
      </c>
      <c r="E2099" s="48" t="e">
        <f>VLOOKUP(A2080,#REF!,282,FALSE)</f>
        <v>#REF!</v>
      </c>
      <c r="F2099" s="48" t="e">
        <f>VLOOKUP(A2080,#REF!,284,FALSE)</f>
        <v>#REF!</v>
      </c>
      <c r="G2099" s="48" t="e">
        <f>VLOOKUP(A2080,#REF!,286,FALSE)</f>
        <v>#REF!</v>
      </c>
      <c r="H2099" s="48" t="e">
        <f>VLOOKUP(A2080,#REF!,288,FALSE)</f>
        <v>#REF!</v>
      </c>
      <c r="I2099" s="48" t="e">
        <f>VLOOKUP(A2080,#REF!,290,FALSE)</f>
        <v>#REF!</v>
      </c>
      <c r="J2099" s="48" t="e">
        <f>VLOOKUP(A2080,#REF!,292,FALSE)</f>
        <v>#REF!</v>
      </c>
      <c r="K2099" s="48" t="e">
        <f>VLOOKUP(A2080,#REF!,294,FALSE)</f>
        <v>#REF!</v>
      </c>
      <c r="L2099" s="48" t="e">
        <f>VLOOKUP(A2080,#REF!,296,FALSE)</f>
        <v>#REF!</v>
      </c>
      <c r="M2099" s="48" t="e">
        <f>VLOOKUP(A2080,#REF!,298,FALSE)</f>
        <v>#REF!</v>
      </c>
      <c r="N2099" s="48" t="e">
        <f>VLOOKUP(A2080,#REF!,300,FALSE)</f>
        <v>#REF!</v>
      </c>
      <c r="O2099" s="48" t="e">
        <f>VLOOKUP(A2080,#REF!,302,FALSE)</f>
        <v>#REF!</v>
      </c>
      <c r="P2099" s="48" t="e">
        <f>VLOOKUP(A2080,#REF!,304,FALSE)</f>
        <v>#REF!</v>
      </c>
      <c r="Q2099" s="48" t="e">
        <f>VLOOKUP(A2080,#REF!,306,FALSE)</f>
        <v>#REF!</v>
      </c>
      <c r="R2099" s="48" t="e">
        <f>VLOOKUP(A2080,#REF!,308,FALSE)</f>
        <v>#REF!</v>
      </c>
      <c r="S2099" s="48" t="e">
        <f>VLOOKUP(A2080,#REF!,310,FALSE)</f>
        <v>#REF!</v>
      </c>
      <c r="T2099" s="48" t="e">
        <f>VLOOKUP(A2080,#REF!,312,FALSE)</f>
        <v>#REF!</v>
      </c>
      <c r="U2099" s="48" t="e">
        <f>VLOOKUP(A2080,#REF!,314,FALSE)</f>
        <v>#REF!</v>
      </c>
      <c r="V2099" s="48" t="e">
        <f>VLOOKUP(A2080,#REF!,316,FALSE)</f>
        <v>#REF!</v>
      </c>
      <c r="W2099" s="48" t="e">
        <f>VLOOKUP(A2080,#REF!,318,FALSE)</f>
        <v>#REF!</v>
      </c>
      <c r="X2099" s="48" t="e">
        <f>VLOOKUP(A2080,#REF!,320,FALSE)</f>
        <v>#REF!</v>
      </c>
      <c r="Y2099" s="48" t="e">
        <f>VLOOKUP(A2080,#REF!,322,FALSE)</f>
        <v>#REF!</v>
      </c>
      <c r="Z2099" s="48" t="e">
        <f>VLOOKUP(A2080,#REF!,324,FALSE)</f>
        <v>#REF!</v>
      </c>
      <c r="AA2099" s="48" t="e">
        <f>VLOOKUP(A2080,#REF!,326,FALSE)</f>
        <v>#REF!</v>
      </c>
      <c r="AB2099" s="48" t="e">
        <f>VLOOKUP(A2080,#REF!,328,FALSE)</f>
        <v>#REF!</v>
      </c>
      <c r="AC2099" s="48" t="e">
        <f>VLOOKUP(A2080,#REF!,330,FALSE)</f>
        <v>#REF!</v>
      </c>
      <c r="AD2099" s="48" t="e">
        <f>VLOOKUP(A2080,#REF!,332,FALSE)</f>
        <v>#REF!</v>
      </c>
      <c r="AE2099" s="48" t="e">
        <f>VLOOKUP(A2080,#REF!,334,FALSE)</f>
        <v>#REF!</v>
      </c>
      <c r="AF2099" s="48" t="e">
        <f>VLOOKUP(A2080,#REF!,336,FALSE)</f>
        <v>#REF!</v>
      </c>
      <c r="AG2099" s="33"/>
    </row>
    <row r="2100" spans="1:64" ht="18" customHeight="1">
      <c r="B2100" s="48" t="e">
        <f>VLOOKUP(A2080,#REF!,53,FALSE)</f>
        <v>#REF!</v>
      </c>
      <c r="C2100" s="48" t="e">
        <f>VLOOKUP(A2080,#REF!,54,FALSE)</f>
        <v>#REF!</v>
      </c>
      <c r="D2100" s="48" t="e">
        <f>VLOOKUP(A2080,#REF!,55,FALSE)</f>
        <v>#REF!</v>
      </c>
      <c r="E2100" s="48" t="e">
        <f>VLOOKUP(A2080,#REF!,56,FALSE)</f>
        <v>#REF!</v>
      </c>
      <c r="F2100" s="48" t="e">
        <f>VLOOKUP(A2080,#REF!,57,FALSE)</f>
        <v>#REF!</v>
      </c>
      <c r="G2100" s="48" t="e">
        <f>VLOOKUP(A2080,#REF!,58,FALSE)</f>
        <v>#REF!</v>
      </c>
      <c r="H2100" s="48" t="e">
        <f>VLOOKUP(A2080,#REF!,59,FALSE)</f>
        <v>#REF!</v>
      </c>
      <c r="I2100" s="48" t="e">
        <f>VLOOKUP(A2080,#REF!,60,FALSE)</f>
        <v>#REF!</v>
      </c>
      <c r="J2100" s="48" t="e">
        <f>VLOOKUP(A2080,#REF!,61,FALSE)</f>
        <v>#REF!</v>
      </c>
      <c r="K2100" s="48" t="e">
        <f>VLOOKUP(A2080,#REF!,62,FALSE)</f>
        <v>#REF!</v>
      </c>
      <c r="L2100" s="48" t="e">
        <f>VLOOKUP(A2080,#REF!,63,FALSE)</f>
        <v>#REF!</v>
      </c>
      <c r="M2100" s="48" t="e">
        <f>VLOOKUP(A2080,#REF!,64,FALSE)</f>
        <v>#REF!</v>
      </c>
      <c r="N2100" s="48" t="e">
        <f>VLOOKUP(A2080,#REF!,65,FALSE)</f>
        <v>#REF!</v>
      </c>
      <c r="O2100" s="48" t="e">
        <f>VLOOKUP(A2080,#REF!,66,FALSE)</f>
        <v>#REF!</v>
      </c>
      <c r="P2100" s="48" t="e">
        <f>VLOOKUP(A2080,#REF!,67,FALSE)</f>
        <v>#REF!</v>
      </c>
      <c r="Q2100" s="48" t="e">
        <f>VLOOKUP(A2080,#REF!,68,FALSE)</f>
        <v>#REF!</v>
      </c>
      <c r="R2100" s="48" t="e">
        <f>VLOOKUP(A2080,#REF!,69,FALSE)</f>
        <v>#REF!</v>
      </c>
      <c r="S2100" s="48" t="e">
        <f>VLOOKUP(A2080,#REF!,70,FALSE)</f>
        <v>#REF!</v>
      </c>
      <c r="T2100" s="48" t="e">
        <f>VLOOKUP(A2080,#REF!,71,FALSE)</f>
        <v>#REF!</v>
      </c>
      <c r="U2100" s="48" t="e">
        <f>VLOOKUP(A2080,#REF!,72,FALSE)</f>
        <v>#REF!</v>
      </c>
      <c r="V2100" s="48" t="e">
        <f>VLOOKUP(A2080,#REF!,73,FALSE)</f>
        <v>#REF!</v>
      </c>
      <c r="W2100" s="48" t="e">
        <f>VLOOKUP(A2080,#REF!,74,FALSE)</f>
        <v>#REF!</v>
      </c>
      <c r="X2100" s="48" t="e">
        <f>VLOOKUP(A2080,#REF!,75,FALSE)</f>
        <v>#REF!</v>
      </c>
      <c r="Y2100" s="48" t="e">
        <f>VLOOKUP(A2080,#REF!,76,FALSE)</f>
        <v>#REF!</v>
      </c>
      <c r="Z2100" s="48" t="e">
        <f>VLOOKUP(A2080,#REF!,77,FALSE)</f>
        <v>#REF!</v>
      </c>
      <c r="AA2100" s="48" t="e">
        <f>VLOOKUP(A2080,#REF!,78,FALSE)</f>
        <v>#REF!</v>
      </c>
      <c r="AB2100" s="48" t="e">
        <f>VLOOKUP(A2080,#REF!,79,FALSE)</f>
        <v>#REF!</v>
      </c>
      <c r="AC2100" s="48" t="e">
        <f>VLOOKUP(A2080,#REF!,80,FALSE)</f>
        <v>#REF!</v>
      </c>
      <c r="AD2100" s="48" t="e">
        <f>VLOOKUP(A2080,#REF!,81,FALSE)</f>
        <v>#REF!</v>
      </c>
      <c r="AE2100" s="48" t="e">
        <f>VLOOKUP(A2080,#REF!,82,FALSE)</f>
        <v>#REF!</v>
      </c>
      <c r="AF2100" s="48" t="e">
        <f>VLOOKUP(A2080,#REF!,83,FALSE)</f>
        <v>#REF!</v>
      </c>
      <c r="AG2100" s="33"/>
    </row>
    <row r="2101" spans="1:64" ht="18" customHeight="1">
      <c r="B2101" s="12" t="e">
        <f>VLOOKUP(A2080,#REF!,277,FALSE)</f>
        <v>#REF!</v>
      </c>
      <c r="C2101" s="48" t="e">
        <f>VLOOKUP(A2080,#REF!,279,FALSE)</f>
        <v>#REF!</v>
      </c>
      <c r="D2101" s="48" t="e">
        <f>VLOOKUP(A2080,#REF!,281,FALSE)</f>
        <v>#REF!</v>
      </c>
      <c r="E2101" s="48" t="e">
        <f>VLOOKUP(A2080,#REF!,283,FALSE)</f>
        <v>#REF!</v>
      </c>
      <c r="F2101" s="48" t="e">
        <f>VLOOKUP(A2080,#REF!,285,FALSE)</f>
        <v>#REF!</v>
      </c>
      <c r="G2101" s="48" t="e">
        <f>VLOOKUP(A2080,#REF!,287,FALSE)</f>
        <v>#REF!</v>
      </c>
      <c r="H2101" s="48" t="e">
        <f>VLOOKUP(A2080,#REF!,289,FALSE)</f>
        <v>#REF!</v>
      </c>
      <c r="I2101" s="48" t="e">
        <f>VLOOKUP(A2080,#REF!,291,FALSE)</f>
        <v>#REF!</v>
      </c>
      <c r="J2101" s="48" t="e">
        <f>VLOOKUP(A2080,#REF!,293,FALSE)</f>
        <v>#REF!</v>
      </c>
      <c r="K2101" s="48" t="e">
        <f>VLOOKUP(A2080,#REF!,295,FALSE)</f>
        <v>#REF!</v>
      </c>
      <c r="L2101" s="48" t="e">
        <f>VLOOKUP(A2080,#REF!,297,FALSE)</f>
        <v>#REF!</v>
      </c>
      <c r="M2101" s="48" t="e">
        <f>VLOOKUP(A2080,#REF!,299,FALSE)</f>
        <v>#REF!</v>
      </c>
      <c r="N2101" s="48" t="e">
        <f>VLOOKUP(A2080,#REF!,301,FALSE)</f>
        <v>#REF!</v>
      </c>
      <c r="O2101" s="48" t="e">
        <f>VLOOKUP(A2080,#REF!,303,FALSE)</f>
        <v>#REF!</v>
      </c>
      <c r="P2101" s="48" t="e">
        <f>VLOOKUP(A2080,#REF!,305,FALSE)</f>
        <v>#REF!</v>
      </c>
      <c r="Q2101" s="48" t="e">
        <f>VLOOKUP(A2080,#REF!,307,FALSE)</f>
        <v>#REF!</v>
      </c>
      <c r="R2101" s="48" t="e">
        <f>VLOOKUP(A2080,#REF!,309,FALSE)</f>
        <v>#REF!</v>
      </c>
      <c r="S2101" s="48" t="e">
        <f>VLOOKUP(A2080,#REF!,311,FALSE)</f>
        <v>#REF!</v>
      </c>
      <c r="T2101" s="48" t="e">
        <f>VLOOKUP(A2080,#REF!,313,FALSE)</f>
        <v>#REF!</v>
      </c>
      <c r="U2101" s="48" t="e">
        <f>VLOOKUP(A2080,#REF!,315,FALSE)</f>
        <v>#REF!</v>
      </c>
      <c r="V2101" s="48" t="e">
        <f>VLOOKUP(A2080,#REF!,317,FALSE)</f>
        <v>#REF!</v>
      </c>
      <c r="W2101" s="48" t="e">
        <f>VLOOKUP(A2080,#REF!,319,FALSE)</f>
        <v>#REF!</v>
      </c>
      <c r="X2101" s="48" t="e">
        <f>VLOOKUP(A2080,#REF!,321,FALSE)</f>
        <v>#REF!</v>
      </c>
      <c r="Y2101" s="48" t="e">
        <f>VLOOKUP(A2080,#REF!,323,FALSE)</f>
        <v>#REF!</v>
      </c>
      <c r="Z2101" s="48" t="e">
        <f>VLOOKUP(A2080,#REF!,325,FALSE)</f>
        <v>#REF!</v>
      </c>
      <c r="AA2101" s="48" t="e">
        <f>VLOOKUP(A2080,#REF!,327,FALSE)</f>
        <v>#REF!</v>
      </c>
      <c r="AB2101" s="48" t="e">
        <f>VLOOKUP(A2080,#REF!,329,FALSE)</f>
        <v>#REF!</v>
      </c>
      <c r="AC2101" s="48" t="e">
        <f>VLOOKUP(A2080,#REF!,331,FALSE)</f>
        <v>#REF!</v>
      </c>
      <c r="AD2101" s="48" t="e">
        <f>VLOOKUP(A2080,#REF!,333,FALSE)</f>
        <v>#REF!</v>
      </c>
      <c r="AE2101" s="48" t="e">
        <f>VLOOKUP(A2080,#REF!,335,FALSE)</f>
        <v>#REF!</v>
      </c>
      <c r="AF2101" s="48" t="e">
        <f>VLOOKUP(A2080,#REF!,337,FALSE)</f>
        <v>#REF!</v>
      </c>
      <c r="AG2101" s="33"/>
    </row>
    <row r="2102" spans="1:64" s="140" customFormat="1" ht="18" customHeight="1">
      <c r="B2102" s="980"/>
      <c r="C2102" s="980"/>
      <c r="D2102" s="980"/>
      <c r="E2102" s="980"/>
      <c r="F2102" s="980"/>
      <c r="G2102" s="980"/>
      <c r="H2102" s="980"/>
      <c r="I2102" s="980"/>
      <c r="J2102" s="980"/>
      <c r="K2102" s="980"/>
      <c r="L2102" s="980"/>
      <c r="M2102" s="980"/>
      <c r="N2102" s="980"/>
      <c r="O2102" s="980"/>
      <c r="P2102" s="980"/>
      <c r="Q2102" s="980"/>
      <c r="R2102" s="980"/>
      <c r="S2102" s="980"/>
      <c r="T2102" s="980"/>
      <c r="U2102" s="980"/>
      <c r="V2102" s="980"/>
      <c r="W2102" s="980"/>
      <c r="X2102" s="980"/>
      <c r="Y2102" s="980"/>
      <c r="Z2102" s="980"/>
      <c r="AA2102" s="980"/>
      <c r="AB2102" s="980"/>
      <c r="AC2102" s="980"/>
      <c r="AD2102" s="980"/>
      <c r="AE2102" s="980"/>
      <c r="AF2102" s="980"/>
      <c r="AG2102" s="33"/>
      <c r="AH2102" s="33"/>
      <c r="AI2102" s="33"/>
      <c r="AJ2102" s="33"/>
      <c r="AK2102" s="33"/>
      <c r="AL2102" s="33"/>
      <c r="AM2102" s="33"/>
      <c r="AN2102" s="33"/>
      <c r="AO2102" s="33"/>
      <c r="AP2102" s="33"/>
      <c r="AQ2102" s="33"/>
      <c r="AR2102" s="33"/>
      <c r="AS2102" s="33"/>
      <c r="AT2102" s="33"/>
      <c r="AU2102" s="33"/>
      <c r="AV2102" s="33"/>
      <c r="AW2102" s="33"/>
      <c r="AX2102" s="33"/>
      <c r="AY2102" s="33"/>
      <c r="AZ2102" s="33"/>
      <c r="BA2102" s="33"/>
      <c r="BB2102" s="33"/>
      <c r="BC2102" s="33"/>
      <c r="BD2102" s="33"/>
      <c r="BE2102" s="33"/>
      <c r="BF2102" s="33"/>
      <c r="BG2102" s="33"/>
      <c r="BH2102" s="33"/>
      <c r="BI2102" s="33"/>
      <c r="BJ2102" s="33"/>
      <c r="BK2102" s="33"/>
      <c r="BL2102" s="33"/>
    </row>
    <row r="2103" spans="1:64" ht="18" customHeight="1">
      <c r="B2103" s="880" t="s">
        <v>826</v>
      </c>
      <c r="C2103" s="880"/>
      <c r="D2103" s="880"/>
      <c r="E2103" s="880"/>
      <c r="F2103" s="880"/>
      <c r="G2103" s="880"/>
      <c r="H2103" s="880"/>
      <c r="I2103" s="880"/>
      <c r="J2103" s="880"/>
      <c r="K2103" s="880"/>
      <c r="L2103" s="880"/>
      <c r="M2103" s="880"/>
      <c r="N2103" s="880"/>
      <c r="O2103" s="880"/>
      <c r="P2103" s="880"/>
      <c r="Q2103" s="880"/>
      <c r="R2103" s="880"/>
      <c r="S2103" s="880"/>
      <c r="T2103" s="880"/>
      <c r="U2103" s="880"/>
      <c r="V2103" s="880"/>
      <c r="W2103" s="880"/>
      <c r="X2103" s="880"/>
      <c r="Y2103" s="880"/>
      <c r="Z2103" s="880"/>
      <c r="AA2103" s="880"/>
      <c r="AB2103" s="880"/>
      <c r="AC2103" s="880"/>
      <c r="AD2103" s="880"/>
      <c r="AE2103" s="880"/>
      <c r="AF2103" s="880"/>
      <c r="AG2103" s="33"/>
    </row>
    <row r="2104" spans="1:64" ht="18" customHeight="1">
      <c r="B2104" s="15" t="s">
        <v>80</v>
      </c>
      <c r="C2104" s="16"/>
      <c r="D2104" s="16"/>
      <c r="E2104" s="16"/>
      <c r="F2104" s="16"/>
      <c r="G2104" s="216"/>
      <c r="H2104" s="201"/>
      <c r="I2104" s="201"/>
      <c r="J2104" s="201"/>
      <c r="K2104" s="202"/>
      <c r="L2104" s="201"/>
      <c r="M2104" s="201"/>
      <c r="N2104" s="201"/>
      <c r="O2104" s="270"/>
      <c r="P2104" s="270"/>
      <c r="Q2104" s="201"/>
      <c r="R2104" s="201"/>
      <c r="S2104" s="201"/>
      <c r="T2104" s="201"/>
      <c r="U2104" s="201"/>
      <c r="V2104" s="201"/>
      <c r="W2104" s="270"/>
      <c r="X2104" s="984" t="str">
        <f>X2079</f>
        <v>វិច្ឆិកា ឆ្នាំ ២០២៣</v>
      </c>
      <c r="Y2104" s="985"/>
      <c r="Z2104" s="985"/>
      <c r="AA2104" s="985"/>
      <c r="AB2104" s="985"/>
      <c r="AC2104" s="985"/>
      <c r="AD2104" s="985"/>
      <c r="AE2104" s="985"/>
      <c r="AF2104" s="986"/>
      <c r="AG2104" s="33"/>
    </row>
    <row r="2105" spans="1:64" ht="18" customHeight="1">
      <c r="A2105" s="140" t="e">
        <f>#REF!</f>
        <v>#REF!</v>
      </c>
      <c r="B2105" s="20" t="s">
        <v>176</v>
      </c>
      <c r="C2105" s="3"/>
      <c r="D2105" s="3"/>
      <c r="E2105" s="3"/>
      <c r="F2105" s="3"/>
      <c r="G2105" s="217"/>
      <c r="H2105" s="271"/>
      <c r="I2105" s="217"/>
      <c r="J2105" s="271"/>
      <c r="K2105" s="991" t="e">
        <f>VLOOKUP(A2105,'Payroll master 总表'!B:AY,3,FALSE)</f>
        <v>#REF!</v>
      </c>
      <c r="L2105" s="992"/>
      <c r="M2105" s="992"/>
      <c r="N2105" s="993"/>
      <c r="O2105" s="272" t="s">
        <v>183</v>
      </c>
      <c r="P2105" s="273"/>
      <c r="Q2105" s="203"/>
      <c r="R2105" s="203"/>
      <c r="S2105" s="203"/>
      <c r="T2105" s="994" t="e">
        <f>#REF!</f>
        <v>#REF!</v>
      </c>
      <c r="U2105" s="994"/>
      <c r="V2105" s="217"/>
      <c r="W2105" s="274"/>
      <c r="X2105" s="275" t="s">
        <v>279</v>
      </c>
      <c r="Y2105" s="203"/>
      <c r="Z2105" s="203"/>
      <c r="AA2105" s="203"/>
      <c r="AB2105" s="227"/>
      <c r="AC2105" s="75"/>
      <c r="AD2105" s="139" t="e">
        <f>VLOOKUP(A2105,'Payroll master 总表'!B:AY,39,FALSE)</f>
        <v>#REF!</v>
      </c>
      <c r="AE2105" s="23" t="s">
        <v>82</v>
      </c>
      <c r="AF2105" s="244"/>
      <c r="AG2105" s="33"/>
    </row>
    <row r="2106" spans="1:64" ht="18" customHeight="1">
      <c r="B2106" s="55" t="s">
        <v>177</v>
      </c>
      <c r="C2106" s="28"/>
      <c r="D2106" s="28"/>
      <c r="E2106" s="28"/>
      <c r="F2106" s="21"/>
      <c r="G2106" s="206"/>
      <c r="H2106" s="206"/>
      <c r="I2106" s="206"/>
      <c r="J2106" s="206"/>
      <c r="K2106" s="995" t="e">
        <f>VLOOKUP(A2105,'Payroll master 总表'!B:AY,1,FALSE)</f>
        <v>#REF!</v>
      </c>
      <c r="L2106" s="996"/>
      <c r="M2106" s="206"/>
      <c r="N2106" s="208"/>
      <c r="O2106" s="276" t="s">
        <v>184</v>
      </c>
      <c r="P2106" s="273"/>
      <c r="Q2106" s="218"/>
      <c r="R2106" s="218"/>
      <c r="S2106" s="218"/>
      <c r="U2106" s="222" t="e">
        <f>VLOOKUP(A2105,'Payroll master 总表'!B:AY,15,FALSE)</f>
        <v>#REF!</v>
      </c>
      <c r="V2106" s="222"/>
      <c r="W2106" s="208"/>
      <c r="X2106" s="278" t="s">
        <v>187</v>
      </c>
      <c r="Y2106" s="218"/>
      <c r="Z2106" s="218"/>
      <c r="AA2106" s="218"/>
      <c r="AB2106" s="209"/>
      <c r="AC2106" s="26"/>
      <c r="AD2106" s="139" t="e">
        <f>VLOOKUP(A2105,'Payroll master 总表'!B:AY,35,FALSE)</f>
        <v>#REF!</v>
      </c>
      <c r="AE2106" s="23" t="s">
        <v>82</v>
      </c>
      <c r="AF2106" s="103"/>
      <c r="AG2106" s="33"/>
    </row>
    <row r="2107" spans="1:64" ht="18" customHeight="1">
      <c r="B2107" s="24" t="s">
        <v>178</v>
      </c>
      <c r="C2107" s="22"/>
      <c r="D2107" s="25"/>
      <c r="E2107" s="21"/>
      <c r="F2107" s="21"/>
      <c r="G2107" s="206"/>
      <c r="H2107" s="206"/>
      <c r="I2107" s="206"/>
      <c r="J2107" s="206"/>
      <c r="K2107" s="995" t="e">
        <f>VLOOKUP(A2105,'Payroll master 总表'!B:AY,5,FALSE)</f>
        <v>#REF!</v>
      </c>
      <c r="L2107" s="996"/>
      <c r="M2107" s="206"/>
      <c r="N2107" s="208"/>
      <c r="O2107" s="205" t="s">
        <v>198</v>
      </c>
      <c r="P2107" s="273"/>
      <c r="Q2107" s="218"/>
      <c r="R2107" s="218"/>
      <c r="S2107" s="218"/>
      <c r="T2107" s="206"/>
      <c r="U2107" s="997" t="e">
        <f>VLOOKUP(A2105,'Payroll master 总表'!B:AY,8,FALSE)</f>
        <v>#REF!</v>
      </c>
      <c r="V2107" s="997"/>
      <c r="W2107" s="998"/>
      <c r="X2107" s="278" t="s">
        <v>185</v>
      </c>
      <c r="Y2107" s="218"/>
      <c r="Z2107" s="218"/>
      <c r="AA2107" s="218"/>
      <c r="AB2107" s="209"/>
      <c r="AC2107" s="26"/>
      <c r="AD2107" s="139" t="e">
        <f>VLOOKUP(A2105,'Payroll master 总表'!B:AY,34,FALSE)</f>
        <v>#REF!</v>
      </c>
      <c r="AE2107" s="23" t="s">
        <v>82</v>
      </c>
      <c r="AF2107" s="103"/>
      <c r="AG2107" s="33"/>
    </row>
    <row r="2108" spans="1:64" ht="18" customHeight="1">
      <c r="B2108" s="58"/>
      <c r="C2108" s="28"/>
      <c r="D2108" s="28"/>
      <c r="E2108" s="28"/>
      <c r="F2108" s="28"/>
      <c r="G2108" s="206"/>
      <c r="H2108" s="206"/>
      <c r="I2108" s="206"/>
      <c r="J2108" s="206"/>
      <c r="K2108" s="280"/>
      <c r="L2108" s="281" t="s">
        <v>76</v>
      </c>
      <c r="M2108" s="206"/>
      <c r="N2108" s="208"/>
      <c r="O2108" s="278" t="s">
        <v>199</v>
      </c>
      <c r="P2108" s="273"/>
      <c r="Q2108" s="218"/>
      <c r="R2108" s="218"/>
      <c r="S2108" s="218"/>
      <c r="T2108" s="218"/>
      <c r="U2108" s="218"/>
      <c r="V2108" s="218"/>
      <c r="W2108" s="230"/>
      <c r="X2108" s="278" t="s">
        <v>753</v>
      </c>
      <c r="Y2108" s="218"/>
      <c r="Z2108" s="218"/>
      <c r="AA2108" s="218"/>
      <c r="AB2108" s="209"/>
      <c r="AC2108" s="26"/>
      <c r="AD2108" s="139" t="e">
        <f>VLOOKUP(A2105,'Payroll master 总表'!B:AY,33,FALSE)</f>
        <v>#REF!</v>
      </c>
      <c r="AE2108" s="23" t="s">
        <v>82</v>
      </c>
      <c r="AF2108" s="103"/>
      <c r="AG2108" s="33"/>
    </row>
    <row r="2109" spans="1:64" ht="18" customHeight="1">
      <c r="B2109" s="54" t="s">
        <v>196</v>
      </c>
      <c r="C2109" s="28"/>
      <c r="D2109" s="28"/>
      <c r="E2109" s="28"/>
      <c r="F2109" s="28"/>
      <c r="G2109" s="206"/>
      <c r="H2109" s="206"/>
      <c r="I2109" s="206"/>
      <c r="J2109" s="206"/>
      <c r="K2109" s="280"/>
      <c r="L2109" s="282" t="e">
        <f>VLOOKUP(A2105,'Payroll master 总表'!B:AY,18,FALSE)</f>
        <v>#REF!</v>
      </c>
      <c r="M2109" s="206"/>
      <c r="N2109" s="208"/>
      <c r="O2109" s="283"/>
      <c r="P2109" s="273"/>
      <c r="Q2109" s="223"/>
      <c r="R2109" s="987" t="e">
        <f>U2106/26*L2109</f>
        <v>#REF!</v>
      </c>
      <c r="S2109" s="987"/>
      <c r="T2109" s="284" t="s">
        <v>82</v>
      </c>
      <c r="U2109" s="223"/>
      <c r="V2109" s="223"/>
      <c r="W2109" s="285"/>
      <c r="X2109" s="278" t="s">
        <v>186</v>
      </c>
      <c r="Y2109" s="218"/>
      <c r="Z2109" s="218"/>
      <c r="AA2109" s="218"/>
      <c r="AB2109" s="209"/>
      <c r="AC2109" s="26"/>
      <c r="AD2109" s="139" t="e">
        <f>VLOOKUP(A2105,'Payroll master 总表'!B:AY,37,FALSE)+'Payroll master 总表'!AM91</f>
        <v>#REF!</v>
      </c>
      <c r="AE2109" s="23" t="s">
        <v>82</v>
      </c>
      <c r="AF2109" s="103"/>
      <c r="AG2109" s="33"/>
    </row>
    <row r="2110" spans="1:64" ht="18" customHeight="1">
      <c r="B2110" s="27" t="s">
        <v>528</v>
      </c>
      <c r="C2110" s="28"/>
      <c r="D2110" s="28"/>
      <c r="E2110" s="28"/>
      <c r="F2110" s="28"/>
      <c r="G2110" s="206"/>
      <c r="H2110" s="206"/>
      <c r="I2110" s="206"/>
      <c r="J2110" s="206"/>
      <c r="K2110" s="280"/>
      <c r="L2110" s="282" t="e">
        <f>VLOOKUP(A2105,'Payroll master 总表'!B:AY,21,FALSE)</f>
        <v>#REF!</v>
      </c>
      <c r="M2110" s="206"/>
      <c r="N2110" s="208"/>
      <c r="O2110" s="283"/>
      <c r="P2110" s="273"/>
      <c r="Q2110" s="223"/>
      <c r="R2110" s="987" t="e">
        <f>VLOOKUP(A2105,'Payroll master 总表'!B:AY,29,FALSE)</f>
        <v>#REF!</v>
      </c>
      <c r="S2110" s="987"/>
      <c r="T2110" s="284" t="s">
        <v>82</v>
      </c>
      <c r="U2110" s="223"/>
      <c r="V2110" s="223"/>
      <c r="W2110" s="285"/>
      <c r="X2110" s="278" t="s">
        <v>455</v>
      </c>
      <c r="Y2110" s="218"/>
      <c r="Z2110" s="218"/>
      <c r="AA2110" s="218"/>
      <c r="AB2110" s="209"/>
      <c r="AC2110" s="26"/>
      <c r="AD2110" s="139" t="e">
        <f>VLOOKUP(A2105,'Payroll master 总表'!B:AY,32,FALSE)</f>
        <v>#REF!</v>
      </c>
      <c r="AE2110" s="23" t="s">
        <v>82</v>
      </c>
      <c r="AF2110" s="103"/>
      <c r="AG2110" s="33"/>
    </row>
    <row r="2111" spans="1:64" ht="18" customHeight="1">
      <c r="B2111" s="58" t="s">
        <v>534</v>
      </c>
      <c r="C2111" s="28"/>
      <c r="D2111" s="28"/>
      <c r="E2111" s="28"/>
      <c r="F2111" s="28"/>
      <c r="G2111" s="206"/>
      <c r="H2111" s="206"/>
      <c r="I2111" s="206"/>
      <c r="J2111" s="206"/>
      <c r="K2111" s="280"/>
      <c r="L2111" s="282" t="e">
        <f>VLOOKUP(A2105,'Payroll master 总表'!B:AY,20,FALSE)</f>
        <v>#REF!</v>
      </c>
      <c r="M2111" s="206"/>
      <c r="N2111" s="208"/>
      <c r="O2111" s="283"/>
      <c r="P2111" s="273"/>
      <c r="Q2111" s="223"/>
      <c r="R2111" s="987" t="e">
        <f>VLOOKUP(A2105,'Payroll master 总表'!B:AY,27,FALSE)</f>
        <v>#REF!</v>
      </c>
      <c r="S2111" s="987"/>
      <c r="T2111" s="284" t="s">
        <v>82</v>
      </c>
      <c r="U2111" s="223"/>
      <c r="V2111" s="223"/>
      <c r="W2111" s="285"/>
      <c r="X2111" s="278" t="s">
        <v>189</v>
      </c>
      <c r="Y2111" s="218"/>
      <c r="Z2111" s="218"/>
      <c r="AA2111" s="218"/>
      <c r="AB2111" s="209"/>
      <c r="AC2111" s="26"/>
      <c r="AD2111" s="139" t="e">
        <f>VLOOKUP(A2105,'Payroll master 总表'!B:AY,31,FALSE)</f>
        <v>#REF!</v>
      </c>
      <c r="AE2111" s="23" t="s">
        <v>82</v>
      </c>
      <c r="AF2111" s="103"/>
      <c r="AG2111" s="33"/>
    </row>
    <row r="2112" spans="1:64" ht="18" customHeight="1">
      <c r="B2112" s="58" t="s">
        <v>195</v>
      </c>
      <c r="C2112" s="28"/>
      <c r="D2112" s="28"/>
      <c r="E2112" s="28"/>
      <c r="F2112" s="28"/>
      <c r="G2112" s="206"/>
      <c r="H2112" s="206"/>
      <c r="I2112" s="206"/>
      <c r="J2112" s="206"/>
      <c r="K2112" s="280"/>
      <c r="L2112" s="282" t="e">
        <f>VLOOKUP(A2105,'Payroll master 总表'!B:AY,17,FALSE)</f>
        <v>#REF!</v>
      </c>
      <c r="M2112" s="206"/>
      <c r="N2112" s="208"/>
      <c r="O2112" s="283"/>
      <c r="P2112" s="273"/>
      <c r="Q2112" s="223"/>
      <c r="R2112" s="987" t="e">
        <f>U2106/26*L2112</f>
        <v>#REF!</v>
      </c>
      <c r="S2112" s="987"/>
      <c r="T2112" s="284" t="s">
        <v>82</v>
      </c>
      <c r="U2112" s="223"/>
      <c r="V2112" s="223"/>
      <c r="W2112" s="285"/>
      <c r="X2112" s="278" t="s">
        <v>188</v>
      </c>
      <c r="Y2112" s="218"/>
      <c r="Z2112" s="218"/>
      <c r="AA2112" s="218"/>
      <c r="AB2112" s="209"/>
      <c r="AC2112" s="26"/>
      <c r="AD2112" s="139" t="e">
        <f>VLOOKUP(A2105,'Payroll master 总表'!B:AY,36,FALSE)</f>
        <v>#REF!</v>
      </c>
      <c r="AE2112" s="23" t="s">
        <v>82</v>
      </c>
      <c r="AF2112" s="103"/>
      <c r="AG2112" s="33"/>
    </row>
    <row r="2113" spans="2:64" ht="18" customHeight="1">
      <c r="B2113" s="27" t="s">
        <v>179</v>
      </c>
      <c r="C2113" s="28"/>
      <c r="D2113" s="28"/>
      <c r="E2113" s="28"/>
      <c r="F2113" s="28"/>
      <c r="G2113" s="218"/>
      <c r="H2113" s="218"/>
      <c r="I2113" s="218"/>
      <c r="J2113" s="206"/>
      <c r="K2113" s="280"/>
      <c r="L2113" s="286"/>
      <c r="M2113" s="206"/>
      <c r="N2113" s="208"/>
      <c r="O2113" s="283"/>
      <c r="P2113" s="273"/>
      <c r="Q2113" s="223"/>
      <c r="R2113" s="987" t="e">
        <f>SUM(R2109:S2112)</f>
        <v>#REF!</v>
      </c>
      <c r="S2113" s="987"/>
      <c r="T2113" s="284" t="s">
        <v>82</v>
      </c>
      <c r="U2113" s="223"/>
      <c r="V2113" s="223"/>
      <c r="W2113" s="285"/>
      <c r="X2113" s="278" t="s">
        <v>190</v>
      </c>
      <c r="Y2113" s="218"/>
      <c r="Z2113" s="218"/>
      <c r="AA2113" s="218"/>
      <c r="AB2113" s="209"/>
      <c r="AC2113" s="988" t="e">
        <f>R2113+R2115+R2116+R2117+AD2105+AD2106+AD2107+AD2108+AD2109+AD2110+AD2111+AD2112</f>
        <v>#REF!</v>
      </c>
      <c r="AD2113" s="989"/>
      <c r="AF2113" s="103"/>
      <c r="AG2113" s="33"/>
    </row>
    <row r="2114" spans="2:64" ht="18" customHeight="1">
      <c r="B2114" s="58" t="s">
        <v>197</v>
      </c>
      <c r="C2114" s="28"/>
      <c r="D2114" s="28"/>
      <c r="E2114" s="28"/>
      <c r="F2114" s="28"/>
      <c r="G2114" s="206"/>
      <c r="H2114" s="206"/>
      <c r="I2114" s="206"/>
      <c r="J2114" s="206"/>
      <c r="K2114" s="280"/>
      <c r="L2114" s="287" t="s">
        <v>77</v>
      </c>
      <c r="M2114" s="288"/>
      <c r="N2114" s="211"/>
      <c r="O2114" s="278" t="s">
        <v>199</v>
      </c>
      <c r="P2114" s="210"/>
      <c r="Q2114" s="210"/>
      <c r="R2114" s="210"/>
      <c r="S2114" s="210"/>
      <c r="T2114" s="210"/>
      <c r="U2114" s="210"/>
      <c r="V2114" s="210"/>
      <c r="W2114" s="289"/>
      <c r="X2114" s="278" t="s">
        <v>433</v>
      </c>
      <c r="Y2114" s="218"/>
      <c r="Z2114" s="230"/>
      <c r="AA2114" s="290"/>
      <c r="AB2114" s="228"/>
      <c r="AC2114" s="135" t="e">
        <f>VLOOKUP(A2105,'Payroll master 总表'!B:AY,45,FALSE)</f>
        <v>#REF!</v>
      </c>
      <c r="AE2114" s="61"/>
      <c r="AF2114" s="245"/>
      <c r="AG2114" s="33"/>
    </row>
    <row r="2115" spans="2:64" ht="18" customHeight="1">
      <c r="B2115" s="58" t="s">
        <v>180</v>
      </c>
      <c r="C2115" s="28"/>
      <c r="D2115" s="28"/>
      <c r="E2115" s="28"/>
      <c r="F2115" s="28"/>
      <c r="G2115" s="206"/>
      <c r="H2115" s="206"/>
      <c r="I2115" s="206"/>
      <c r="J2115" s="206"/>
      <c r="K2115" s="280"/>
      <c r="L2115" s="282" t="e">
        <f>VLOOKUP(A2105,'Payroll master 总表'!B:AY,19,FALSE)</f>
        <v>#REF!</v>
      </c>
      <c r="M2115" s="206"/>
      <c r="N2115" s="208"/>
      <c r="O2115" s="283"/>
      <c r="P2115" s="273"/>
      <c r="Q2115" s="224"/>
      <c r="R2115" s="990" t="e">
        <f>VLOOKUP(A2105,'Payroll master 总表'!B:AY,26,FALSE)</f>
        <v>#REF!</v>
      </c>
      <c r="S2115" s="990"/>
      <c r="T2115" s="224" t="s">
        <v>82</v>
      </c>
      <c r="U2115" s="224"/>
      <c r="V2115" s="224"/>
      <c r="W2115" s="228"/>
      <c r="X2115" s="278" t="s">
        <v>861</v>
      </c>
      <c r="Y2115" s="218"/>
      <c r="Z2115" s="230"/>
      <c r="AB2115" s="224"/>
      <c r="AD2115" s="57"/>
      <c r="AE2115" s="999" t="e">
        <f>VLOOKUP(A2105,'Payroll master 总表'!B:AY,42,FALSE)</f>
        <v>#REF!</v>
      </c>
      <c r="AF2115" s="1000"/>
      <c r="AG2115" s="33"/>
    </row>
    <row r="2116" spans="2:64" ht="18" customHeight="1">
      <c r="B2116" s="58" t="s">
        <v>181</v>
      </c>
      <c r="C2116" s="28"/>
      <c r="D2116" s="28"/>
      <c r="E2116" s="28"/>
      <c r="F2116" s="28"/>
      <c r="G2116" s="206"/>
      <c r="H2116" s="206"/>
      <c r="I2116" s="206"/>
      <c r="J2116" s="206"/>
      <c r="K2116" s="280"/>
      <c r="L2116" s="282" t="e">
        <f>VLOOKUP(A2105,'Payroll master 总表'!B:AY,22,FALSE)</f>
        <v>#REF!</v>
      </c>
      <c r="M2116" s="206"/>
      <c r="N2116" s="208"/>
      <c r="O2116" s="283"/>
      <c r="P2116" s="273"/>
      <c r="Q2116" s="224"/>
      <c r="R2116" s="990" t="e">
        <f>VLOOKUP(A2105,'Payroll master 总表'!B:AY,28,FALSE)</f>
        <v>#REF!</v>
      </c>
      <c r="S2116" s="990"/>
      <c r="T2116" s="224" t="s">
        <v>82</v>
      </c>
      <c r="U2116" s="224"/>
      <c r="V2116" s="224"/>
      <c r="W2116" s="228"/>
      <c r="X2116" s="291" t="s">
        <v>244</v>
      </c>
      <c r="Y2116" s="218"/>
      <c r="Z2116" s="218"/>
      <c r="AA2116" s="230"/>
      <c r="AB2116" s="229"/>
      <c r="AC2116" s="76"/>
      <c r="AD2116" s="57" t="e">
        <f>VLOOKUP(A2105,'Payroll master 总表'!B:AY,44,FALSE)</f>
        <v>#REF!</v>
      </c>
      <c r="AE2116" s="541"/>
      <c r="AF2116" s="542"/>
      <c r="AG2116" s="33"/>
    </row>
    <row r="2117" spans="2:64" ht="18" customHeight="1">
      <c r="B2117" s="59" t="s">
        <v>182</v>
      </c>
      <c r="C2117" s="56"/>
      <c r="D2117" s="56"/>
      <c r="E2117" s="56"/>
      <c r="F2117" s="56"/>
      <c r="G2117" s="219"/>
      <c r="H2117" s="219"/>
      <c r="I2117" s="219"/>
      <c r="J2117" s="219"/>
      <c r="K2117" s="292"/>
      <c r="L2117" s="293" t="e">
        <f>VLOOKUP(A2105,'Payroll master 总表'!B:AY,23,FALSE)</f>
        <v>#REF!</v>
      </c>
      <c r="M2117" s="219"/>
      <c r="N2117" s="212"/>
      <c r="O2117" s="294"/>
      <c r="P2117" s="295"/>
      <c r="Q2117" s="225"/>
      <c r="R2117" s="981" t="e">
        <f>VLOOKUP(A2105,'Payroll master 总表'!B:AY,30,FALSE)</f>
        <v>#REF!</v>
      </c>
      <c r="S2117" s="981"/>
      <c r="T2117" s="225" t="s">
        <v>82</v>
      </c>
      <c r="U2117" s="225"/>
      <c r="V2117" s="225"/>
      <c r="W2117" s="225"/>
      <c r="X2117" s="278" t="s">
        <v>194</v>
      </c>
      <c r="Y2117" s="218"/>
      <c r="Z2117" s="218"/>
      <c r="AA2117" s="218"/>
      <c r="AB2117" s="230"/>
      <c r="AC2117" s="26"/>
      <c r="AD2117" s="57" t="e">
        <f>AE2115+AD2116</f>
        <v>#REF!</v>
      </c>
      <c r="AE2117" s="49"/>
      <c r="AF2117" s="73"/>
      <c r="AG2117" s="33"/>
    </row>
    <row r="2118" spans="2:64" ht="18" customHeight="1">
      <c r="B2118" s="29"/>
      <c r="C2118" s="30"/>
      <c r="D2118" s="31"/>
      <c r="E2118" s="30"/>
      <c r="F2118" s="32"/>
      <c r="G2118" s="220"/>
      <c r="H2118" s="220"/>
      <c r="I2118" s="220"/>
      <c r="J2118" s="220"/>
      <c r="S2118" s="220"/>
      <c r="T2118" s="220"/>
      <c r="U2118" s="220"/>
      <c r="X2118" s="297" t="s">
        <v>191</v>
      </c>
      <c r="Y2118" s="218"/>
      <c r="Z2118" s="218"/>
      <c r="AA2118" s="218"/>
      <c r="AB2118" s="230"/>
      <c r="AC2118" s="982" t="e">
        <f>ROUND((AC2113-AD2117-AC2114),2)</f>
        <v>#REF!</v>
      </c>
      <c r="AD2118" s="983"/>
      <c r="AE2118" s="49"/>
      <c r="AF2118" s="73"/>
      <c r="AG2118" s="33"/>
    </row>
    <row r="2119" spans="2:64" ht="18" customHeight="1">
      <c r="B2119" s="35" t="s">
        <v>78</v>
      </c>
      <c r="C2119" s="36"/>
      <c r="D2119" s="36"/>
      <c r="E2119" s="36"/>
      <c r="F2119" s="36"/>
      <c r="G2119" s="221"/>
      <c r="H2119" s="221"/>
      <c r="I2119" s="220"/>
      <c r="J2119" s="220"/>
      <c r="S2119" s="220"/>
      <c r="T2119" s="220"/>
      <c r="U2119" s="220"/>
      <c r="X2119" s="298" t="s">
        <v>432</v>
      </c>
      <c r="Y2119" s="299"/>
      <c r="Z2119" s="280"/>
      <c r="AA2119" s="206"/>
      <c r="AB2119" s="231"/>
      <c r="AC2119" s="63" t="e">
        <f>INT(AC2118)</f>
        <v>#REF!</v>
      </c>
      <c r="AE2119" s="62"/>
      <c r="AF2119" s="80"/>
      <c r="AG2119" s="33"/>
    </row>
    <row r="2120" spans="2:64" ht="18" customHeight="1">
      <c r="B2120" s="37"/>
      <c r="C2120" s="38"/>
      <c r="D2120" s="39"/>
      <c r="E2120" s="38"/>
      <c r="F2120" s="38"/>
      <c r="G2120" s="202"/>
      <c r="H2120" s="202"/>
      <c r="I2120" s="220"/>
      <c r="J2120" s="220"/>
      <c r="S2120" s="220"/>
      <c r="T2120" s="220"/>
      <c r="U2120" s="220"/>
      <c r="X2120" s="300" t="s">
        <v>192</v>
      </c>
      <c r="Y2120" s="301"/>
      <c r="Z2120" s="302"/>
      <c r="AA2120" s="219"/>
      <c r="AB2120" s="232"/>
      <c r="AC2120" s="77" t="e">
        <f>ROUND((MOD(AC2118,1)*4000),-2)</f>
        <v>#REF!</v>
      </c>
      <c r="AD2120" s="45"/>
      <c r="AE2120" s="45"/>
      <c r="AF2120" s="81"/>
      <c r="AG2120" s="33"/>
    </row>
    <row r="2121" spans="2:64" ht="18" customHeight="1">
      <c r="B2121" s="29"/>
      <c r="C2121" s="30"/>
      <c r="D2121" s="31"/>
      <c r="E2121" s="30"/>
      <c r="F2121" s="30"/>
      <c r="G2121" s="220"/>
      <c r="H2121" s="220"/>
      <c r="I2121" s="220"/>
      <c r="J2121" s="220"/>
      <c r="S2121" s="220"/>
      <c r="T2121" s="220"/>
      <c r="U2121" s="220"/>
      <c r="Y2121" s="221"/>
      <c r="Z2121" s="303"/>
      <c r="AB2121" s="233"/>
      <c r="AD2121" s="82"/>
      <c r="AE2121" s="82"/>
      <c r="AF2121" s="84"/>
      <c r="AG2121" s="33"/>
    </row>
    <row r="2122" spans="2:64" ht="18" customHeight="1">
      <c r="B2122" s="40" t="s">
        <v>79</v>
      </c>
      <c r="C2122" s="41"/>
      <c r="D2122" s="41"/>
      <c r="E2122" s="41"/>
      <c r="AF2122" s="101"/>
      <c r="AG2122" s="33"/>
    </row>
    <row r="2123" spans="2:64" s="10" customFormat="1" ht="18" customHeight="1">
      <c r="B2123" s="237">
        <v>1</v>
      </c>
      <c r="C2123" s="236">
        <v>2</v>
      </c>
      <c r="D2123" s="236">
        <v>3</v>
      </c>
      <c r="E2123" s="236">
        <v>4</v>
      </c>
      <c r="F2123" s="670">
        <v>5</v>
      </c>
      <c r="G2123" s="669">
        <v>6</v>
      </c>
      <c r="H2123" s="237">
        <v>7</v>
      </c>
      <c r="I2123" s="237">
        <v>8</v>
      </c>
      <c r="J2123" s="670">
        <v>9</v>
      </c>
      <c r="K2123" s="236">
        <v>10</v>
      </c>
      <c r="L2123" s="236">
        <v>11</v>
      </c>
      <c r="M2123" s="670">
        <v>12</v>
      </c>
      <c r="N2123" s="669">
        <v>13</v>
      </c>
      <c r="O2123" s="236">
        <v>14</v>
      </c>
      <c r="P2123" s="237">
        <v>15</v>
      </c>
      <c r="Q2123" s="236">
        <v>16</v>
      </c>
      <c r="R2123" s="236">
        <v>17</v>
      </c>
      <c r="S2123" s="236">
        <v>18</v>
      </c>
      <c r="T2123" s="670">
        <v>19</v>
      </c>
      <c r="U2123" s="669">
        <v>20</v>
      </c>
      <c r="V2123" s="236">
        <v>21</v>
      </c>
      <c r="W2123" s="237">
        <v>22</v>
      </c>
      <c r="X2123" s="236">
        <v>23</v>
      </c>
      <c r="Y2123" s="237">
        <v>24</v>
      </c>
      <c r="Z2123" s="236">
        <v>25</v>
      </c>
      <c r="AA2123" s="670">
        <v>26</v>
      </c>
      <c r="AB2123" s="697">
        <v>27</v>
      </c>
      <c r="AC2123" s="670">
        <v>28</v>
      </c>
      <c r="AD2123" s="237">
        <v>29</v>
      </c>
      <c r="AE2123" s="236">
        <v>30</v>
      </c>
      <c r="AF2123" s="236">
        <v>31</v>
      </c>
      <c r="AG2123" s="11"/>
      <c r="AH2123" s="11"/>
      <c r="AI2123" s="11"/>
      <c r="AJ2123" s="11"/>
      <c r="AK2123" s="11"/>
      <c r="AL2123" s="11"/>
      <c r="AM2123" s="11"/>
      <c r="AN2123" s="11"/>
      <c r="AO2123" s="11"/>
      <c r="AP2123" s="11"/>
      <c r="AQ2123" s="11"/>
      <c r="AR2123" s="11"/>
      <c r="AS2123" s="11"/>
      <c r="AT2123" s="11"/>
      <c r="AU2123" s="11"/>
      <c r="AV2123" s="11"/>
      <c r="AW2123" s="11"/>
      <c r="AX2123" s="11"/>
      <c r="AY2123" s="11"/>
      <c r="AZ2123" s="11"/>
      <c r="BA2123" s="11"/>
      <c r="BB2123" s="11"/>
      <c r="BC2123" s="11"/>
      <c r="BD2123" s="11"/>
      <c r="BE2123" s="11"/>
      <c r="BF2123" s="11"/>
      <c r="BG2123" s="11"/>
      <c r="BH2123" s="11"/>
      <c r="BI2123" s="11"/>
      <c r="BJ2123" s="11"/>
      <c r="BK2123" s="11"/>
      <c r="BL2123" s="11"/>
    </row>
    <row r="2124" spans="2:64" ht="18" customHeight="1">
      <c r="B2124" s="48" t="e">
        <f>VLOOKUP(A2105,#REF!,276,FALSE)</f>
        <v>#REF!</v>
      </c>
      <c r="C2124" s="48" t="e">
        <f>VLOOKUP(A2105,#REF!,278,FALSE)</f>
        <v>#REF!</v>
      </c>
      <c r="D2124" s="48" t="e">
        <f>VLOOKUP(A2105,#REF!,280,FALSE)</f>
        <v>#REF!</v>
      </c>
      <c r="E2124" s="48" t="e">
        <f>VLOOKUP(A2105,#REF!,282,FALSE)</f>
        <v>#REF!</v>
      </c>
      <c r="F2124" s="48" t="e">
        <f>VLOOKUP(A2105,#REF!,284,FALSE)</f>
        <v>#REF!</v>
      </c>
      <c r="G2124" s="48" t="e">
        <f>VLOOKUP(A2105,#REF!,286,FALSE)</f>
        <v>#REF!</v>
      </c>
      <c r="H2124" s="48" t="e">
        <f>VLOOKUP(A2105,#REF!,288,FALSE)</f>
        <v>#REF!</v>
      </c>
      <c r="I2124" s="48" t="e">
        <f>VLOOKUP(A2105,#REF!,290,FALSE)</f>
        <v>#REF!</v>
      </c>
      <c r="J2124" s="48" t="e">
        <f>VLOOKUP(A2105,#REF!,292,FALSE)</f>
        <v>#REF!</v>
      </c>
      <c r="K2124" s="48" t="e">
        <f>VLOOKUP(A2105,#REF!,294,FALSE)</f>
        <v>#REF!</v>
      </c>
      <c r="L2124" s="48" t="e">
        <f>VLOOKUP(A2105,#REF!,296,FALSE)</f>
        <v>#REF!</v>
      </c>
      <c r="M2124" s="48" t="e">
        <f>VLOOKUP(A2105,#REF!,298,FALSE)</f>
        <v>#REF!</v>
      </c>
      <c r="N2124" s="48" t="e">
        <f>VLOOKUP(A2105,#REF!,300,FALSE)</f>
        <v>#REF!</v>
      </c>
      <c r="O2124" s="48" t="e">
        <f>VLOOKUP(A2105,#REF!,302,FALSE)</f>
        <v>#REF!</v>
      </c>
      <c r="P2124" s="48" t="e">
        <f>VLOOKUP(A2105,#REF!,304,FALSE)</f>
        <v>#REF!</v>
      </c>
      <c r="Q2124" s="48" t="e">
        <f>VLOOKUP(A2105,#REF!,306,FALSE)</f>
        <v>#REF!</v>
      </c>
      <c r="R2124" s="48" t="e">
        <f>VLOOKUP(A2105,#REF!,308,FALSE)</f>
        <v>#REF!</v>
      </c>
      <c r="S2124" s="48" t="e">
        <f>VLOOKUP(A2105,#REF!,310,FALSE)</f>
        <v>#REF!</v>
      </c>
      <c r="T2124" s="48" t="e">
        <f>VLOOKUP(A2105,#REF!,312,FALSE)</f>
        <v>#REF!</v>
      </c>
      <c r="U2124" s="48" t="e">
        <f>VLOOKUP(A2105,#REF!,314,FALSE)</f>
        <v>#REF!</v>
      </c>
      <c r="V2124" s="48" t="e">
        <f>VLOOKUP(A2105,#REF!,316,FALSE)</f>
        <v>#REF!</v>
      </c>
      <c r="W2124" s="48" t="e">
        <f>VLOOKUP(A2105,#REF!,318,FALSE)</f>
        <v>#REF!</v>
      </c>
      <c r="X2124" s="48" t="e">
        <f>VLOOKUP(A2105,#REF!,320,FALSE)</f>
        <v>#REF!</v>
      </c>
      <c r="Y2124" s="48" t="e">
        <f>VLOOKUP(A2105,#REF!,322,FALSE)</f>
        <v>#REF!</v>
      </c>
      <c r="Z2124" s="48" t="e">
        <f>VLOOKUP(A2105,#REF!,324,FALSE)</f>
        <v>#REF!</v>
      </c>
      <c r="AA2124" s="48" t="e">
        <f>VLOOKUP(A2105,#REF!,326,FALSE)</f>
        <v>#REF!</v>
      </c>
      <c r="AB2124" s="48" t="e">
        <f>VLOOKUP(A2105,#REF!,328,FALSE)</f>
        <v>#REF!</v>
      </c>
      <c r="AC2124" s="48" t="e">
        <f>VLOOKUP(A2105,#REF!,330,FALSE)</f>
        <v>#REF!</v>
      </c>
      <c r="AD2124" s="48" t="e">
        <f>VLOOKUP(A2105,#REF!,332,FALSE)</f>
        <v>#REF!</v>
      </c>
      <c r="AE2124" s="48" t="e">
        <f>VLOOKUP(A2105,#REF!,334,FALSE)</f>
        <v>#REF!</v>
      </c>
      <c r="AF2124" s="48" t="e">
        <f>VLOOKUP(A2105,#REF!,336,FALSE)</f>
        <v>#REF!</v>
      </c>
      <c r="AG2124" s="33"/>
    </row>
    <row r="2125" spans="2:64" ht="18" customHeight="1">
      <c r="B2125" s="48" t="e">
        <f>VLOOKUP(A2105,#REF!,53,FALSE)</f>
        <v>#REF!</v>
      </c>
      <c r="C2125" s="48" t="e">
        <f>VLOOKUP(A2105,#REF!,54,FALSE)</f>
        <v>#REF!</v>
      </c>
      <c r="D2125" s="48" t="e">
        <f>VLOOKUP(A2105,#REF!,55,FALSE)</f>
        <v>#REF!</v>
      </c>
      <c r="E2125" s="48" t="e">
        <f>VLOOKUP(A2105,#REF!,56,FALSE)</f>
        <v>#REF!</v>
      </c>
      <c r="F2125" s="48" t="e">
        <f>VLOOKUP(A2105,#REF!,57,FALSE)</f>
        <v>#REF!</v>
      </c>
      <c r="G2125" s="48" t="e">
        <f>VLOOKUP(A2105,#REF!,58,FALSE)</f>
        <v>#REF!</v>
      </c>
      <c r="H2125" s="48" t="e">
        <f>VLOOKUP(A2105,#REF!,59,FALSE)</f>
        <v>#REF!</v>
      </c>
      <c r="I2125" s="48" t="e">
        <f>VLOOKUP(A2105,#REF!,60,FALSE)</f>
        <v>#REF!</v>
      </c>
      <c r="J2125" s="48" t="e">
        <f>VLOOKUP(A2105,#REF!,61,FALSE)</f>
        <v>#REF!</v>
      </c>
      <c r="K2125" s="48" t="e">
        <f>VLOOKUP(A2105,#REF!,62,FALSE)</f>
        <v>#REF!</v>
      </c>
      <c r="L2125" s="48" t="e">
        <f>VLOOKUP(A2105,#REF!,63,FALSE)</f>
        <v>#REF!</v>
      </c>
      <c r="M2125" s="48" t="e">
        <f>VLOOKUP(A2105,#REF!,64,FALSE)</f>
        <v>#REF!</v>
      </c>
      <c r="N2125" s="48" t="e">
        <f>VLOOKUP(A2105,#REF!,65,FALSE)</f>
        <v>#REF!</v>
      </c>
      <c r="O2125" s="48" t="e">
        <f>VLOOKUP(A2105,#REF!,66,FALSE)</f>
        <v>#REF!</v>
      </c>
      <c r="P2125" s="48" t="e">
        <f>VLOOKUP(A2105,#REF!,67,FALSE)</f>
        <v>#REF!</v>
      </c>
      <c r="Q2125" s="48" t="e">
        <f>VLOOKUP(A2105,#REF!,68,FALSE)</f>
        <v>#REF!</v>
      </c>
      <c r="R2125" s="48" t="e">
        <f>VLOOKUP(A2105,#REF!,69,FALSE)</f>
        <v>#REF!</v>
      </c>
      <c r="S2125" s="48" t="e">
        <f>VLOOKUP(A2105,#REF!,70,FALSE)</f>
        <v>#REF!</v>
      </c>
      <c r="T2125" s="48" t="e">
        <f>VLOOKUP(A2105,#REF!,71,FALSE)</f>
        <v>#REF!</v>
      </c>
      <c r="U2125" s="48" t="e">
        <f>VLOOKUP(A2105,#REF!,72,FALSE)</f>
        <v>#REF!</v>
      </c>
      <c r="V2125" s="48" t="e">
        <f>VLOOKUP(A2105,#REF!,73,FALSE)</f>
        <v>#REF!</v>
      </c>
      <c r="W2125" s="48" t="e">
        <f>VLOOKUP(A2105,#REF!,74,FALSE)</f>
        <v>#REF!</v>
      </c>
      <c r="X2125" s="48" t="e">
        <f>VLOOKUP(A2105,#REF!,75,FALSE)</f>
        <v>#REF!</v>
      </c>
      <c r="Y2125" s="48" t="e">
        <f>VLOOKUP(A2105,#REF!,76,FALSE)</f>
        <v>#REF!</v>
      </c>
      <c r="Z2125" s="48" t="e">
        <f>VLOOKUP(A2105,#REF!,77,FALSE)</f>
        <v>#REF!</v>
      </c>
      <c r="AA2125" s="48" t="e">
        <f>VLOOKUP(A2105,#REF!,78,FALSE)</f>
        <v>#REF!</v>
      </c>
      <c r="AB2125" s="48" t="e">
        <f>VLOOKUP(A2105,#REF!,79,FALSE)</f>
        <v>#REF!</v>
      </c>
      <c r="AC2125" s="48" t="e">
        <f>VLOOKUP(A2105,#REF!,80,FALSE)</f>
        <v>#REF!</v>
      </c>
      <c r="AD2125" s="48" t="e">
        <f>VLOOKUP(A2105,#REF!,81,FALSE)</f>
        <v>#REF!</v>
      </c>
      <c r="AE2125" s="48" t="e">
        <f>VLOOKUP(A2105,#REF!,82,FALSE)</f>
        <v>#REF!</v>
      </c>
      <c r="AF2125" s="48" t="e">
        <f>VLOOKUP(A2105,#REF!,83,FALSE)</f>
        <v>#REF!</v>
      </c>
      <c r="AG2125" s="33"/>
    </row>
    <row r="2126" spans="2:64" ht="18" customHeight="1">
      <c r="B2126" s="48" t="e">
        <f>VLOOKUP(A2105,#REF!,277,FALSE)</f>
        <v>#REF!</v>
      </c>
      <c r="C2126" s="48" t="e">
        <f>VLOOKUP(A2105,#REF!,279,FALSE)</f>
        <v>#REF!</v>
      </c>
      <c r="D2126" s="48" t="e">
        <f>VLOOKUP(A2105,#REF!,281,FALSE)</f>
        <v>#REF!</v>
      </c>
      <c r="E2126" s="48" t="e">
        <f>VLOOKUP(A2105,#REF!,283,FALSE)</f>
        <v>#REF!</v>
      </c>
      <c r="F2126" s="48" t="e">
        <f>VLOOKUP(A2105,#REF!,285,FALSE)</f>
        <v>#REF!</v>
      </c>
      <c r="G2126" s="48" t="e">
        <f>VLOOKUP(A2105,#REF!,287,FALSE)</f>
        <v>#REF!</v>
      </c>
      <c r="H2126" s="48" t="e">
        <f>VLOOKUP(A2105,#REF!,289,FALSE)</f>
        <v>#REF!</v>
      </c>
      <c r="I2126" s="48" t="e">
        <f>VLOOKUP(A2105,#REF!,291,FALSE)</f>
        <v>#REF!</v>
      </c>
      <c r="J2126" s="48" t="e">
        <f>VLOOKUP(A2105,#REF!,293,FALSE)</f>
        <v>#REF!</v>
      </c>
      <c r="K2126" s="48" t="e">
        <f>VLOOKUP(A2105,#REF!,295,FALSE)</f>
        <v>#REF!</v>
      </c>
      <c r="L2126" s="48" t="e">
        <f>VLOOKUP(A2105,#REF!,297,FALSE)</f>
        <v>#REF!</v>
      </c>
      <c r="M2126" s="48" t="e">
        <f>VLOOKUP(A2105,#REF!,299,FALSE)</f>
        <v>#REF!</v>
      </c>
      <c r="N2126" s="48" t="e">
        <f>VLOOKUP(A2105,#REF!,301,FALSE)</f>
        <v>#REF!</v>
      </c>
      <c r="O2126" s="48" t="e">
        <f>VLOOKUP(A2105,#REF!,303,FALSE)</f>
        <v>#REF!</v>
      </c>
      <c r="P2126" s="48" t="e">
        <f>VLOOKUP(A2105,#REF!,305,FALSE)</f>
        <v>#REF!</v>
      </c>
      <c r="Q2126" s="48" t="e">
        <f>VLOOKUP(A2105,#REF!,307,FALSE)</f>
        <v>#REF!</v>
      </c>
      <c r="R2126" s="48" t="e">
        <f>VLOOKUP(A2105,#REF!,309,FALSE)</f>
        <v>#REF!</v>
      </c>
      <c r="S2126" s="48" t="e">
        <f>VLOOKUP(A2105,#REF!,311,FALSE)</f>
        <v>#REF!</v>
      </c>
      <c r="T2126" s="48" t="e">
        <f>VLOOKUP(A2105,#REF!,313,FALSE)</f>
        <v>#REF!</v>
      </c>
      <c r="U2126" s="48" t="e">
        <f>VLOOKUP(A2105,#REF!,315,FALSE)</f>
        <v>#REF!</v>
      </c>
      <c r="V2126" s="48" t="e">
        <f>VLOOKUP(A2105,#REF!,317,FALSE)</f>
        <v>#REF!</v>
      </c>
      <c r="W2126" s="48" t="e">
        <f>VLOOKUP(A2105,#REF!,319,FALSE)</f>
        <v>#REF!</v>
      </c>
      <c r="X2126" s="48" t="e">
        <f>VLOOKUP(A2105,#REF!,321,FALSE)</f>
        <v>#REF!</v>
      </c>
      <c r="Y2126" s="48" t="e">
        <f>VLOOKUP(A2105,#REF!,323,FALSE)</f>
        <v>#REF!</v>
      </c>
      <c r="Z2126" s="48" t="e">
        <f>VLOOKUP(A2105,#REF!,325,FALSE)</f>
        <v>#REF!</v>
      </c>
      <c r="AA2126" s="48" t="e">
        <f>VLOOKUP(A2105,#REF!,327,FALSE)</f>
        <v>#REF!</v>
      </c>
      <c r="AB2126" s="48" t="e">
        <f>VLOOKUP(A2105,#REF!,329,FALSE)</f>
        <v>#REF!</v>
      </c>
      <c r="AC2126" s="48" t="e">
        <f>VLOOKUP(A2105,#REF!,331,FALSE)</f>
        <v>#REF!</v>
      </c>
      <c r="AD2126" s="48" t="e">
        <f>VLOOKUP(A2105,#REF!,333,FALSE)</f>
        <v>#REF!</v>
      </c>
      <c r="AE2126" s="48" t="e">
        <f>VLOOKUP(A2105,#REF!,335,FALSE)</f>
        <v>#REF!</v>
      </c>
      <c r="AF2126" s="48" t="e">
        <f>VLOOKUP(A2105,#REF!,337,FALSE)</f>
        <v>#REF!</v>
      </c>
      <c r="AG2126" s="33"/>
    </row>
    <row r="2127" spans="2:64" s="140" customFormat="1" ht="18" customHeight="1">
      <c r="B2127" s="980"/>
      <c r="C2127" s="980"/>
      <c r="D2127" s="980"/>
      <c r="E2127" s="980"/>
      <c r="F2127" s="980"/>
      <c r="G2127" s="980"/>
      <c r="H2127" s="980"/>
      <c r="I2127" s="980"/>
      <c r="J2127" s="980"/>
      <c r="K2127" s="980"/>
      <c r="L2127" s="980"/>
      <c r="M2127" s="980"/>
      <c r="N2127" s="980"/>
      <c r="O2127" s="980"/>
      <c r="P2127" s="980"/>
      <c r="Q2127" s="980"/>
      <c r="R2127" s="980"/>
      <c r="S2127" s="980"/>
      <c r="T2127" s="980"/>
      <c r="U2127" s="980"/>
      <c r="V2127" s="980"/>
      <c r="W2127" s="980"/>
      <c r="X2127" s="980"/>
      <c r="Y2127" s="980"/>
      <c r="Z2127" s="980"/>
      <c r="AA2127" s="980"/>
      <c r="AB2127" s="980"/>
      <c r="AC2127" s="980"/>
      <c r="AD2127" s="980"/>
      <c r="AE2127" s="980"/>
      <c r="AF2127" s="980"/>
      <c r="AH2127" s="33"/>
      <c r="AI2127" s="33"/>
      <c r="AJ2127" s="33"/>
      <c r="AK2127" s="33"/>
      <c r="AL2127" s="33"/>
      <c r="AM2127" s="33"/>
      <c r="AN2127" s="33"/>
      <c r="AO2127" s="33"/>
      <c r="AP2127" s="33"/>
      <c r="AQ2127" s="33"/>
      <c r="AR2127" s="33"/>
      <c r="AS2127" s="33"/>
      <c r="AT2127" s="33"/>
      <c r="AU2127" s="33"/>
      <c r="AV2127" s="33"/>
      <c r="AW2127" s="33"/>
      <c r="AX2127" s="33"/>
      <c r="AY2127" s="33"/>
      <c r="AZ2127" s="33"/>
      <c r="BA2127" s="33"/>
      <c r="BB2127" s="33"/>
      <c r="BC2127" s="33"/>
      <c r="BD2127" s="33"/>
      <c r="BE2127" s="33"/>
      <c r="BF2127" s="33"/>
      <c r="BG2127" s="33"/>
      <c r="BH2127" s="33"/>
      <c r="BI2127" s="33"/>
      <c r="BJ2127" s="33"/>
      <c r="BK2127" s="33"/>
      <c r="BL2127" s="33"/>
    </row>
    <row r="2128" spans="2:64" ht="18" customHeight="1">
      <c r="B2128" s="880" t="s">
        <v>826</v>
      </c>
      <c r="C2128" s="880"/>
      <c r="D2128" s="880"/>
      <c r="E2128" s="880"/>
      <c r="F2128" s="880"/>
      <c r="G2128" s="880"/>
      <c r="H2128" s="880"/>
      <c r="I2128" s="880"/>
      <c r="J2128" s="880"/>
      <c r="K2128" s="880"/>
      <c r="L2128" s="880"/>
      <c r="M2128" s="880"/>
      <c r="N2128" s="880"/>
      <c r="O2128" s="880"/>
      <c r="P2128" s="880"/>
      <c r="Q2128" s="880"/>
      <c r="R2128" s="880"/>
      <c r="S2128" s="880"/>
      <c r="T2128" s="880"/>
      <c r="U2128" s="880"/>
      <c r="V2128" s="880"/>
      <c r="W2128" s="880"/>
      <c r="X2128" s="880"/>
      <c r="Y2128" s="880"/>
      <c r="Z2128" s="880"/>
      <c r="AA2128" s="880"/>
      <c r="AB2128" s="880"/>
      <c r="AC2128" s="880"/>
      <c r="AD2128" s="880"/>
      <c r="AE2128" s="880"/>
      <c r="AF2128" s="880"/>
      <c r="AG2128" s="33"/>
    </row>
    <row r="2129" spans="1:33" ht="18" customHeight="1">
      <c r="B2129" s="15" t="s">
        <v>80</v>
      </c>
      <c r="C2129" s="16"/>
      <c r="D2129" s="16"/>
      <c r="E2129" s="16"/>
      <c r="F2129" s="16"/>
      <c r="G2129" s="216"/>
      <c r="H2129" s="201"/>
      <c r="I2129" s="201"/>
      <c r="J2129" s="201"/>
      <c r="K2129" s="202"/>
      <c r="L2129" s="201"/>
      <c r="M2129" s="201"/>
      <c r="N2129" s="201"/>
      <c r="O2129" s="270"/>
      <c r="P2129" s="270"/>
      <c r="Q2129" s="201"/>
      <c r="R2129" s="201"/>
      <c r="S2129" s="201"/>
      <c r="T2129" s="201"/>
      <c r="U2129" s="201"/>
      <c r="V2129" s="201"/>
      <c r="W2129" s="270"/>
      <c r="X2129" s="984" t="str">
        <f>X2104</f>
        <v>វិច្ឆិកា ឆ្នាំ ២០២៣</v>
      </c>
      <c r="Y2129" s="985"/>
      <c r="Z2129" s="985"/>
      <c r="AA2129" s="985"/>
      <c r="AB2129" s="985"/>
      <c r="AC2129" s="985"/>
      <c r="AD2129" s="985"/>
      <c r="AE2129" s="985"/>
      <c r="AF2129" s="986"/>
      <c r="AG2129" s="33"/>
    </row>
    <row r="2130" spans="1:33" ht="18" customHeight="1">
      <c r="A2130" s="140" t="e">
        <f>#REF!</f>
        <v>#REF!</v>
      </c>
      <c r="B2130" s="20" t="s">
        <v>176</v>
      </c>
      <c r="C2130" s="3"/>
      <c r="D2130" s="3"/>
      <c r="E2130" s="3"/>
      <c r="F2130" s="3"/>
      <c r="G2130" s="217"/>
      <c r="H2130" s="271"/>
      <c r="I2130" s="217"/>
      <c r="J2130" s="271"/>
      <c r="K2130" s="991" t="e">
        <f>VLOOKUP(A2130,'Payroll master 总表'!B:AY,3,FALSE)</f>
        <v>#REF!</v>
      </c>
      <c r="L2130" s="992"/>
      <c r="M2130" s="992"/>
      <c r="N2130" s="993"/>
      <c r="O2130" s="272" t="s">
        <v>183</v>
      </c>
      <c r="P2130" s="273"/>
      <c r="Q2130" s="203"/>
      <c r="R2130" s="203"/>
      <c r="S2130" s="203"/>
      <c r="T2130" s="994" t="e">
        <f>#REF!</f>
        <v>#REF!</v>
      </c>
      <c r="U2130" s="994"/>
      <c r="V2130" s="217"/>
      <c r="W2130" s="274"/>
      <c r="X2130" s="275" t="s">
        <v>279</v>
      </c>
      <c r="Y2130" s="203"/>
      <c r="Z2130" s="203"/>
      <c r="AA2130" s="203"/>
      <c r="AB2130" s="227"/>
      <c r="AC2130" s="75"/>
      <c r="AD2130" s="139" t="e">
        <f>VLOOKUP(A2130,'Payroll master 总表'!B:AY,39,FALSE)</f>
        <v>#REF!</v>
      </c>
      <c r="AE2130" s="23" t="s">
        <v>82</v>
      </c>
      <c r="AF2130" s="244"/>
      <c r="AG2130" s="33"/>
    </row>
    <row r="2131" spans="1:33" ht="18" customHeight="1">
      <c r="B2131" s="55" t="s">
        <v>177</v>
      </c>
      <c r="C2131" s="28"/>
      <c r="D2131" s="28"/>
      <c r="E2131" s="28"/>
      <c r="F2131" s="21"/>
      <c r="G2131" s="206"/>
      <c r="H2131" s="206"/>
      <c r="I2131" s="206"/>
      <c r="J2131" s="206"/>
      <c r="K2131" s="995" t="e">
        <f>VLOOKUP(A2130,'Payroll master 总表'!B:AY,1,FALSE)</f>
        <v>#REF!</v>
      </c>
      <c r="L2131" s="996"/>
      <c r="M2131" s="206"/>
      <c r="N2131" s="208"/>
      <c r="O2131" s="276" t="s">
        <v>184</v>
      </c>
      <c r="P2131" s="273"/>
      <c r="Q2131" s="218"/>
      <c r="R2131" s="218"/>
      <c r="S2131" s="218"/>
      <c r="U2131" s="222" t="e">
        <f>VLOOKUP(A2130,'Payroll master 总表'!B:AY,15,FALSE)</f>
        <v>#REF!</v>
      </c>
      <c r="V2131" s="222"/>
      <c r="W2131" s="208"/>
      <c r="X2131" s="278" t="s">
        <v>187</v>
      </c>
      <c r="Y2131" s="218"/>
      <c r="Z2131" s="218"/>
      <c r="AA2131" s="218"/>
      <c r="AB2131" s="209"/>
      <c r="AC2131" s="26"/>
      <c r="AD2131" s="139" t="e">
        <f>VLOOKUP(A2130,'Payroll master 总表'!B:AY,35,FALSE)</f>
        <v>#REF!</v>
      </c>
      <c r="AE2131" s="23" t="s">
        <v>82</v>
      </c>
      <c r="AF2131" s="103"/>
      <c r="AG2131" s="33"/>
    </row>
    <row r="2132" spans="1:33" ht="18" customHeight="1">
      <c r="B2132" s="24" t="s">
        <v>178</v>
      </c>
      <c r="C2132" s="22"/>
      <c r="D2132" s="25"/>
      <c r="E2132" s="21"/>
      <c r="F2132" s="21"/>
      <c r="G2132" s="206"/>
      <c r="H2132" s="206"/>
      <c r="I2132" s="206"/>
      <c r="J2132" s="206"/>
      <c r="K2132" s="995" t="e">
        <f>VLOOKUP(A2130,'Payroll master 总表'!B:AY,5,FALSE)</f>
        <v>#REF!</v>
      </c>
      <c r="L2132" s="996"/>
      <c r="M2132" s="206"/>
      <c r="N2132" s="208"/>
      <c r="O2132" s="205" t="s">
        <v>198</v>
      </c>
      <c r="P2132" s="273"/>
      <c r="Q2132" s="218"/>
      <c r="R2132" s="218"/>
      <c r="S2132" s="218"/>
      <c r="T2132" s="206"/>
      <c r="U2132" s="997" t="e">
        <f>VLOOKUP(A2130,'Payroll master 总表'!B:AY,8,FALSE)</f>
        <v>#REF!</v>
      </c>
      <c r="V2132" s="997"/>
      <c r="W2132" s="998"/>
      <c r="X2132" s="278" t="s">
        <v>185</v>
      </c>
      <c r="Y2132" s="218"/>
      <c r="Z2132" s="218"/>
      <c r="AA2132" s="218"/>
      <c r="AB2132" s="209"/>
      <c r="AC2132" s="26"/>
      <c r="AD2132" s="139" t="e">
        <f>VLOOKUP(A2130,'Payroll master 总表'!B:AY,34,FALSE)</f>
        <v>#REF!</v>
      </c>
      <c r="AE2132" s="23" t="s">
        <v>82</v>
      </c>
      <c r="AF2132" s="103"/>
      <c r="AG2132" s="33"/>
    </row>
    <row r="2133" spans="1:33" ht="18" customHeight="1">
      <c r="B2133" s="58"/>
      <c r="C2133" s="28"/>
      <c r="D2133" s="28"/>
      <c r="E2133" s="28"/>
      <c r="F2133" s="28"/>
      <c r="G2133" s="206"/>
      <c r="H2133" s="206"/>
      <c r="I2133" s="206"/>
      <c r="J2133" s="206"/>
      <c r="K2133" s="280"/>
      <c r="L2133" s="281" t="s">
        <v>76</v>
      </c>
      <c r="M2133" s="206"/>
      <c r="N2133" s="208"/>
      <c r="O2133" s="278" t="s">
        <v>199</v>
      </c>
      <c r="P2133" s="273"/>
      <c r="Q2133" s="218"/>
      <c r="R2133" s="218"/>
      <c r="S2133" s="218"/>
      <c r="T2133" s="218"/>
      <c r="U2133" s="218"/>
      <c r="V2133" s="218"/>
      <c r="W2133" s="230"/>
      <c r="X2133" s="278" t="s">
        <v>753</v>
      </c>
      <c r="Y2133" s="218"/>
      <c r="Z2133" s="218"/>
      <c r="AA2133" s="218"/>
      <c r="AB2133" s="209"/>
      <c r="AC2133" s="26"/>
      <c r="AD2133" s="139" t="e">
        <f>VLOOKUP(A2130,'Payroll master 总表'!B:AY,33,FALSE)</f>
        <v>#REF!</v>
      </c>
      <c r="AE2133" s="23" t="s">
        <v>82</v>
      </c>
      <c r="AF2133" s="103"/>
      <c r="AG2133" s="33"/>
    </row>
    <row r="2134" spans="1:33" ht="18" customHeight="1">
      <c r="B2134" s="54" t="s">
        <v>196</v>
      </c>
      <c r="C2134" s="28"/>
      <c r="D2134" s="28"/>
      <c r="E2134" s="28"/>
      <c r="F2134" s="28"/>
      <c r="G2134" s="206"/>
      <c r="H2134" s="206"/>
      <c r="I2134" s="206"/>
      <c r="J2134" s="206"/>
      <c r="K2134" s="280"/>
      <c r="L2134" s="282" t="e">
        <f>VLOOKUP(A2130,'Payroll master 总表'!B:AY,18,FALSE)</f>
        <v>#REF!</v>
      </c>
      <c r="M2134" s="206"/>
      <c r="N2134" s="208"/>
      <c r="O2134" s="283"/>
      <c r="P2134" s="273"/>
      <c r="Q2134" s="223"/>
      <c r="R2134" s="987" t="e">
        <f>U2131/26*L2134</f>
        <v>#REF!</v>
      </c>
      <c r="S2134" s="987"/>
      <c r="T2134" s="284" t="s">
        <v>82</v>
      </c>
      <c r="U2134" s="223"/>
      <c r="V2134" s="223"/>
      <c r="W2134" s="285"/>
      <c r="X2134" s="278" t="s">
        <v>186</v>
      </c>
      <c r="Y2134" s="218"/>
      <c r="Z2134" s="218"/>
      <c r="AA2134" s="218"/>
      <c r="AB2134" s="209"/>
      <c r="AC2134" s="26"/>
      <c r="AD2134" s="139" t="e">
        <f>VLOOKUP(A2130,'Payroll master 总表'!B:AY,37,FALSE)+'Payroll master 总表'!AM92</f>
        <v>#REF!</v>
      </c>
      <c r="AE2134" s="23" t="s">
        <v>82</v>
      </c>
      <c r="AF2134" s="103"/>
      <c r="AG2134" s="33"/>
    </row>
    <row r="2135" spans="1:33" ht="18" customHeight="1">
      <c r="B2135" s="27" t="s">
        <v>528</v>
      </c>
      <c r="C2135" s="28"/>
      <c r="D2135" s="28"/>
      <c r="E2135" s="28"/>
      <c r="F2135" s="28"/>
      <c r="G2135" s="206"/>
      <c r="H2135" s="206"/>
      <c r="I2135" s="206"/>
      <c r="J2135" s="206"/>
      <c r="K2135" s="280"/>
      <c r="L2135" s="282" t="e">
        <f>VLOOKUP(A2130,'Payroll master 总表'!B:AY,21,FALSE)</f>
        <v>#REF!</v>
      </c>
      <c r="M2135" s="206"/>
      <c r="N2135" s="208"/>
      <c r="O2135" s="283"/>
      <c r="P2135" s="273"/>
      <c r="Q2135" s="223"/>
      <c r="R2135" s="987" t="e">
        <f>VLOOKUP(A2130,'Payroll master 总表'!B:AY,29,FALSE)</f>
        <v>#REF!</v>
      </c>
      <c r="S2135" s="987"/>
      <c r="T2135" s="284" t="s">
        <v>82</v>
      </c>
      <c r="U2135" s="223"/>
      <c r="V2135" s="223"/>
      <c r="W2135" s="285"/>
      <c r="X2135" s="278" t="s">
        <v>455</v>
      </c>
      <c r="Y2135" s="218"/>
      <c r="Z2135" s="218"/>
      <c r="AA2135" s="218"/>
      <c r="AB2135" s="209"/>
      <c r="AC2135" s="26"/>
      <c r="AD2135" s="139" t="e">
        <f>VLOOKUP(A2130,'Payroll master 总表'!B:AY,32,FALSE)</f>
        <v>#REF!</v>
      </c>
      <c r="AE2135" s="23" t="s">
        <v>82</v>
      </c>
      <c r="AF2135" s="103"/>
      <c r="AG2135" s="33"/>
    </row>
    <row r="2136" spans="1:33" ht="18" customHeight="1">
      <c r="B2136" s="58" t="s">
        <v>534</v>
      </c>
      <c r="C2136" s="28"/>
      <c r="D2136" s="28"/>
      <c r="E2136" s="28"/>
      <c r="F2136" s="28"/>
      <c r="G2136" s="206"/>
      <c r="H2136" s="206"/>
      <c r="I2136" s="206"/>
      <c r="J2136" s="206"/>
      <c r="K2136" s="280"/>
      <c r="L2136" s="282" t="e">
        <f>VLOOKUP(A2130,'Payroll master 总表'!B:AY,20,FALSE)</f>
        <v>#REF!</v>
      </c>
      <c r="M2136" s="206"/>
      <c r="N2136" s="208"/>
      <c r="O2136" s="283"/>
      <c r="P2136" s="273"/>
      <c r="Q2136" s="223"/>
      <c r="R2136" s="987" t="e">
        <f>VLOOKUP(A2130,'Payroll master 总表'!B:AY,27,FALSE)</f>
        <v>#REF!</v>
      </c>
      <c r="S2136" s="987"/>
      <c r="T2136" s="284" t="s">
        <v>82</v>
      </c>
      <c r="U2136" s="223"/>
      <c r="V2136" s="223"/>
      <c r="W2136" s="285"/>
      <c r="X2136" s="278" t="s">
        <v>189</v>
      </c>
      <c r="Y2136" s="218"/>
      <c r="Z2136" s="218"/>
      <c r="AA2136" s="218"/>
      <c r="AB2136" s="209"/>
      <c r="AC2136" s="26"/>
      <c r="AD2136" s="139" t="e">
        <f>VLOOKUP(A2130,'Payroll master 总表'!B:AY,31,FALSE)</f>
        <v>#REF!</v>
      </c>
      <c r="AE2136" s="23" t="s">
        <v>82</v>
      </c>
      <c r="AF2136" s="103"/>
      <c r="AG2136" s="33"/>
    </row>
    <row r="2137" spans="1:33" ht="18" customHeight="1">
      <c r="B2137" s="58" t="s">
        <v>195</v>
      </c>
      <c r="C2137" s="28"/>
      <c r="D2137" s="28"/>
      <c r="E2137" s="28"/>
      <c r="F2137" s="28"/>
      <c r="G2137" s="206"/>
      <c r="H2137" s="206"/>
      <c r="I2137" s="206"/>
      <c r="J2137" s="206"/>
      <c r="K2137" s="280"/>
      <c r="L2137" s="282" t="e">
        <f>VLOOKUP(A2130,'Payroll master 总表'!B:AY,17,FALSE)</f>
        <v>#REF!</v>
      </c>
      <c r="M2137" s="206"/>
      <c r="N2137" s="208"/>
      <c r="O2137" s="283"/>
      <c r="P2137" s="273"/>
      <c r="Q2137" s="223"/>
      <c r="R2137" s="987" t="e">
        <f>U2131/26*L2137</f>
        <v>#REF!</v>
      </c>
      <c r="S2137" s="987"/>
      <c r="T2137" s="284" t="s">
        <v>82</v>
      </c>
      <c r="U2137" s="223"/>
      <c r="V2137" s="223"/>
      <c r="W2137" s="285"/>
      <c r="X2137" s="278" t="s">
        <v>188</v>
      </c>
      <c r="Y2137" s="218"/>
      <c r="Z2137" s="218"/>
      <c r="AA2137" s="218"/>
      <c r="AB2137" s="209"/>
      <c r="AC2137" s="26"/>
      <c r="AD2137" s="139" t="e">
        <f>VLOOKUP(A2130,'Payroll master 总表'!B:AY,36,FALSE)</f>
        <v>#REF!</v>
      </c>
      <c r="AE2137" s="23" t="s">
        <v>82</v>
      </c>
      <c r="AF2137" s="103"/>
      <c r="AG2137" s="33"/>
    </row>
    <row r="2138" spans="1:33" ht="18" customHeight="1">
      <c r="B2138" s="27" t="s">
        <v>179</v>
      </c>
      <c r="C2138" s="28"/>
      <c r="D2138" s="28"/>
      <c r="E2138" s="28"/>
      <c r="F2138" s="28"/>
      <c r="G2138" s="218"/>
      <c r="H2138" s="218"/>
      <c r="I2138" s="218"/>
      <c r="J2138" s="206"/>
      <c r="K2138" s="280"/>
      <c r="L2138" s="286"/>
      <c r="M2138" s="206"/>
      <c r="N2138" s="208"/>
      <c r="O2138" s="283"/>
      <c r="P2138" s="273"/>
      <c r="Q2138" s="223"/>
      <c r="R2138" s="987" t="e">
        <f>SUM(R2134:S2137)</f>
        <v>#REF!</v>
      </c>
      <c r="S2138" s="987"/>
      <c r="T2138" s="284" t="s">
        <v>82</v>
      </c>
      <c r="U2138" s="223"/>
      <c r="V2138" s="223"/>
      <c r="W2138" s="285"/>
      <c r="X2138" s="278" t="s">
        <v>190</v>
      </c>
      <c r="Y2138" s="218"/>
      <c r="Z2138" s="218"/>
      <c r="AA2138" s="218"/>
      <c r="AB2138" s="209"/>
      <c r="AC2138" s="988" t="e">
        <f>R2138+R2140+R2141+R2142+AD2130+AD2131+AD2132+AD2133+AD2134+AD2135+AD2136+AD2137</f>
        <v>#REF!</v>
      </c>
      <c r="AD2138" s="989"/>
      <c r="AF2138" s="103"/>
      <c r="AG2138" s="33"/>
    </row>
    <row r="2139" spans="1:33" ht="18" customHeight="1">
      <c r="B2139" s="58" t="s">
        <v>197</v>
      </c>
      <c r="C2139" s="28"/>
      <c r="D2139" s="28"/>
      <c r="E2139" s="28"/>
      <c r="F2139" s="28"/>
      <c r="G2139" s="206"/>
      <c r="H2139" s="206"/>
      <c r="I2139" s="206"/>
      <c r="J2139" s="206"/>
      <c r="K2139" s="280"/>
      <c r="L2139" s="287" t="s">
        <v>77</v>
      </c>
      <c r="M2139" s="288"/>
      <c r="N2139" s="211"/>
      <c r="O2139" s="278" t="s">
        <v>199</v>
      </c>
      <c r="P2139" s="210"/>
      <c r="Q2139" s="210"/>
      <c r="R2139" s="210"/>
      <c r="S2139" s="210"/>
      <c r="T2139" s="210"/>
      <c r="U2139" s="210"/>
      <c r="V2139" s="210"/>
      <c r="W2139" s="289"/>
      <c r="X2139" s="278" t="s">
        <v>433</v>
      </c>
      <c r="Y2139" s="218"/>
      <c r="Z2139" s="230"/>
      <c r="AA2139" s="290"/>
      <c r="AB2139" s="228"/>
      <c r="AC2139" s="135" t="e">
        <f>VLOOKUP(A2130,'Payroll master 总表'!B:AY,45,FALSE)</f>
        <v>#REF!</v>
      </c>
      <c r="AE2139" s="61"/>
      <c r="AF2139" s="245"/>
      <c r="AG2139" s="33"/>
    </row>
    <row r="2140" spans="1:33" ht="18" customHeight="1">
      <c r="B2140" s="58" t="s">
        <v>180</v>
      </c>
      <c r="C2140" s="28"/>
      <c r="D2140" s="28"/>
      <c r="E2140" s="28"/>
      <c r="F2140" s="28"/>
      <c r="G2140" s="206"/>
      <c r="H2140" s="206"/>
      <c r="I2140" s="206"/>
      <c r="J2140" s="206"/>
      <c r="K2140" s="280"/>
      <c r="L2140" s="282" t="e">
        <f>VLOOKUP(A2130,'Payroll master 总表'!B:AY,19,FALSE)</f>
        <v>#REF!</v>
      </c>
      <c r="M2140" s="206"/>
      <c r="N2140" s="208"/>
      <c r="O2140" s="283"/>
      <c r="P2140" s="273"/>
      <c r="Q2140" s="224"/>
      <c r="R2140" s="990" t="e">
        <f>VLOOKUP(A2130,'Payroll master 总表'!B:AY,26,FALSE)</f>
        <v>#REF!</v>
      </c>
      <c r="S2140" s="990"/>
      <c r="T2140" s="224" t="s">
        <v>82</v>
      </c>
      <c r="U2140" s="224"/>
      <c r="V2140" s="224"/>
      <c r="W2140" s="228"/>
      <c r="X2140" s="278" t="s">
        <v>861</v>
      </c>
      <c r="Y2140" s="218"/>
      <c r="Z2140" s="230"/>
      <c r="AB2140" s="224"/>
      <c r="AD2140" s="57"/>
      <c r="AE2140" s="999" t="e">
        <f>VLOOKUP(A2130,'Payroll master 总表'!B:AY,42,FALSE)</f>
        <v>#REF!</v>
      </c>
      <c r="AF2140" s="1000"/>
      <c r="AG2140" s="33"/>
    </row>
    <row r="2141" spans="1:33" ht="18" customHeight="1">
      <c r="B2141" s="58" t="s">
        <v>181</v>
      </c>
      <c r="C2141" s="28"/>
      <c r="D2141" s="28"/>
      <c r="E2141" s="28"/>
      <c r="F2141" s="28"/>
      <c r="G2141" s="206"/>
      <c r="H2141" s="206"/>
      <c r="I2141" s="206"/>
      <c r="J2141" s="206"/>
      <c r="K2141" s="280"/>
      <c r="L2141" s="282" t="e">
        <f>VLOOKUP(A2130,'Payroll master 总表'!B:AY,22,FALSE)</f>
        <v>#REF!</v>
      </c>
      <c r="M2141" s="206"/>
      <c r="N2141" s="208"/>
      <c r="O2141" s="283"/>
      <c r="P2141" s="273"/>
      <c r="Q2141" s="224"/>
      <c r="R2141" s="990" t="e">
        <f>VLOOKUP(A2130,'Payroll master 总表'!B:AY,28,FALSE)</f>
        <v>#REF!</v>
      </c>
      <c r="S2141" s="990"/>
      <c r="T2141" s="224" t="s">
        <v>82</v>
      </c>
      <c r="U2141" s="224"/>
      <c r="V2141" s="224"/>
      <c r="W2141" s="228"/>
      <c r="X2141" s="291" t="s">
        <v>244</v>
      </c>
      <c r="Y2141" s="218"/>
      <c r="Z2141" s="218"/>
      <c r="AA2141" s="230"/>
      <c r="AB2141" s="229"/>
      <c r="AC2141" s="76"/>
      <c r="AD2141" s="57" t="e">
        <f>VLOOKUP(A2130,'Payroll master 总表'!B:AY,44,FALSE)</f>
        <v>#REF!</v>
      </c>
      <c r="AE2141" s="541"/>
      <c r="AF2141" s="542"/>
      <c r="AG2141" s="33"/>
    </row>
    <row r="2142" spans="1:33" ht="18" customHeight="1">
      <c r="B2142" s="59" t="s">
        <v>182</v>
      </c>
      <c r="C2142" s="56"/>
      <c r="D2142" s="56"/>
      <c r="E2142" s="56"/>
      <c r="F2142" s="56"/>
      <c r="G2142" s="219"/>
      <c r="H2142" s="219"/>
      <c r="I2142" s="219"/>
      <c r="J2142" s="219"/>
      <c r="K2142" s="292"/>
      <c r="L2142" s="293" t="e">
        <f>VLOOKUP(A2130,'Payroll master 总表'!B:AY,23,FALSE)</f>
        <v>#REF!</v>
      </c>
      <c r="M2142" s="219"/>
      <c r="N2142" s="212"/>
      <c r="O2142" s="294"/>
      <c r="P2142" s="295"/>
      <c r="Q2142" s="225"/>
      <c r="R2142" s="981" t="e">
        <f>VLOOKUP(A2130,'Payroll master 总表'!B:AY,30,FALSE)</f>
        <v>#REF!</v>
      </c>
      <c r="S2142" s="981"/>
      <c r="T2142" s="225" t="s">
        <v>82</v>
      </c>
      <c r="U2142" s="225"/>
      <c r="V2142" s="225"/>
      <c r="W2142" s="225"/>
      <c r="X2142" s="278" t="s">
        <v>194</v>
      </c>
      <c r="Y2142" s="218"/>
      <c r="Z2142" s="218"/>
      <c r="AA2142" s="218"/>
      <c r="AB2142" s="230"/>
      <c r="AC2142" s="26"/>
      <c r="AD2142" s="57" t="e">
        <f>AE2140+AD2141</f>
        <v>#REF!</v>
      </c>
      <c r="AE2142" s="49"/>
      <c r="AF2142" s="73"/>
      <c r="AG2142" s="33"/>
    </row>
    <row r="2143" spans="1:33" ht="18" customHeight="1">
      <c r="B2143" s="29"/>
      <c r="C2143" s="30"/>
      <c r="D2143" s="31"/>
      <c r="E2143" s="30"/>
      <c r="F2143" s="32"/>
      <c r="G2143" s="220"/>
      <c r="H2143" s="220"/>
      <c r="I2143" s="220"/>
      <c r="J2143" s="220"/>
      <c r="S2143" s="220"/>
      <c r="T2143" s="220"/>
      <c r="U2143" s="220"/>
      <c r="X2143" s="297" t="s">
        <v>191</v>
      </c>
      <c r="Y2143" s="218"/>
      <c r="Z2143" s="218"/>
      <c r="AA2143" s="218"/>
      <c r="AB2143" s="230"/>
      <c r="AC2143" s="982" t="e">
        <f>ROUND((AC2138-AD2142-AC2139),2)</f>
        <v>#REF!</v>
      </c>
      <c r="AD2143" s="983"/>
      <c r="AE2143" s="49"/>
      <c r="AF2143" s="73"/>
      <c r="AG2143" s="33"/>
    </row>
    <row r="2144" spans="1:33" ht="18" customHeight="1">
      <c r="B2144" s="35" t="s">
        <v>78</v>
      </c>
      <c r="C2144" s="36"/>
      <c r="D2144" s="36"/>
      <c r="E2144" s="36"/>
      <c r="F2144" s="36"/>
      <c r="G2144" s="221"/>
      <c r="H2144" s="221"/>
      <c r="I2144" s="220"/>
      <c r="J2144" s="220"/>
      <c r="S2144" s="220"/>
      <c r="T2144" s="220"/>
      <c r="U2144" s="220"/>
      <c r="X2144" s="298" t="s">
        <v>432</v>
      </c>
      <c r="Y2144" s="299"/>
      <c r="Z2144" s="280"/>
      <c r="AA2144" s="206"/>
      <c r="AB2144" s="231"/>
      <c r="AC2144" s="63" t="e">
        <f>INT(AC2143)</f>
        <v>#REF!</v>
      </c>
      <c r="AE2144" s="62"/>
      <c r="AF2144" s="80"/>
      <c r="AG2144" s="33"/>
    </row>
    <row r="2145" spans="1:64" ht="18" customHeight="1">
      <c r="B2145" s="37"/>
      <c r="C2145" s="38"/>
      <c r="D2145" s="39"/>
      <c r="E2145" s="38"/>
      <c r="F2145" s="38"/>
      <c r="G2145" s="202"/>
      <c r="H2145" s="202"/>
      <c r="I2145" s="220"/>
      <c r="J2145" s="220"/>
      <c r="S2145" s="220"/>
      <c r="T2145" s="220"/>
      <c r="U2145" s="220"/>
      <c r="X2145" s="300" t="s">
        <v>192</v>
      </c>
      <c r="Y2145" s="301"/>
      <c r="Z2145" s="302"/>
      <c r="AA2145" s="219"/>
      <c r="AB2145" s="232"/>
      <c r="AC2145" s="77" t="e">
        <f>ROUND((MOD(AC2143,1)*4000),-2)</f>
        <v>#REF!</v>
      </c>
      <c r="AD2145" s="45"/>
      <c r="AE2145" s="45"/>
      <c r="AF2145" s="81"/>
      <c r="AG2145" s="33"/>
    </row>
    <row r="2146" spans="1:64" ht="18" customHeight="1">
      <c r="B2146" s="29"/>
      <c r="C2146" s="30"/>
      <c r="D2146" s="31"/>
      <c r="E2146" s="30"/>
      <c r="F2146" s="30"/>
      <c r="G2146" s="220"/>
      <c r="H2146" s="220"/>
      <c r="I2146" s="220"/>
      <c r="J2146" s="220"/>
      <c r="S2146" s="220"/>
      <c r="T2146" s="220"/>
      <c r="U2146" s="220"/>
      <c r="Y2146" s="221"/>
      <c r="Z2146" s="303"/>
      <c r="AB2146" s="233"/>
      <c r="AD2146" s="82"/>
      <c r="AE2146" s="82"/>
      <c r="AF2146" s="84"/>
      <c r="AG2146" s="33"/>
    </row>
    <row r="2147" spans="1:64" ht="18" customHeight="1">
      <c r="B2147" s="40" t="s">
        <v>79</v>
      </c>
      <c r="C2147" s="41"/>
      <c r="D2147" s="41"/>
      <c r="E2147" s="41"/>
      <c r="AF2147" s="101"/>
      <c r="AG2147" s="33"/>
    </row>
    <row r="2148" spans="1:64" s="10" customFormat="1" ht="18" customHeight="1">
      <c r="B2148" s="237">
        <v>1</v>
      </c>
      <c r="C2148" s="236">
        <v>2</v>
      </c>
      <c r="D2148" s="236">
        <v>3</v>
      </c>
      <c r="E2148" s="236">
        <v>4</v>
      </c>
      <c r="F2148" s="670">
        <v>5</v>
      </c>
      <c r="G2148" s="669">
        <v>6</v>
      </c>
      <c r="H2148" s="237">
        <v>7</v>
      </c>
      <c r="I2148" s="237">
        <v>8</v>
      </c>
      <c r="J2148" s="670">
        <v>9</v>
      </c>
      <c r="K2148" s="236">
        <v>10</v>
      </c>
      <c r="L2148" s="236">
        <v>11</v>
      </c>
      <c r="M2148" s="670">
        <v>12</v>
      </c>
      <c r="N2148" s="669">
        <v>13</v>
      </c>
      <c r="O2148" s="236">
        <v>14</v>
      </c>
      <c r="P2148" s="237">
        <v>15</v>
      </c>
      <c r="Q2148" s="236">
        <v>16</v>
      </c>
      <c r="R2148" s="236">
        <v>17</v>
      </c>
      <c r="S2148" s="236">
        <v>18</v>
      </c>
      <c r="T2148" s="670">
        <v>19</v>
      </c>
      <c r="U2148" s="669">
        <v>20</v>
      </c>
      <c r="V2148" s="236">
        <v>21</v>
      </c>
      <c r="W2148" s="237">
        <v>22</v>
      </c>
      <c r="X2148" s="236">
        <v>23</v>
      </c>
      <c r="Y2148" s="237">
        <v>24</v>
      </c>
      <c r="Z2148" s="236">
        <v>25</v>
      </c>
      <c r="AA2148" s="670">
        <v>26</v>
      </c>
      <c r="AB2148" s="697">
        <v>27</v>
      </c>
      <c r="AC2148" s="670">
        <v>28</v>
      </c>
      <c r="AD2148" s="237">
        <v>29</v>
      </c>
      <c r="AE2148" s="236">
        <v>30</v>
      </c>
      <c r="AF2148" s="236">
        <v>31</v>
      </c>
      <c r="AG2148" s="11"/>
      <c r="AH2148" s="11"/>
      <c r="AI2148" s="11"/>
      <c r="AJ2148" s="11"/>
      <c r="AK2148" s="11"/>
      <c r="AL2148" s="11"/>
      <c r="AM2148" s="11"/>
      <c r="AN2148" s="11"/>
      <c r="AO2148" s="11"/>
      <c r="AP2148" s="11"/>
      <c r="AQ2148" s="11"/>
      <c r="AR2148" s="11"/>
      <c r="AS2148" s="11"/>
      <c r="AT2148" s="11"/>
      <c r="AU2148" s="11"/>
      <c r="AV2148" s="11"/>
      <c r="AW2148" s="11"/>
      <c r="AX2148" s="11"/>
      <c r="AY2148" s="11"/>
      <c r="AZ2148" s="11"/>
      <c r="BA2148" s="11"/>
      <c r="BB2148" s="11"/>
      <c r="BC2148" s="11"/>
      <c r="BD2148" s="11"/>
      <c r="BE2148" s="11"/>
      <c r="BF2148" s="11"/>
      <c r="BG2148" s="11"/>
      <c r="BH2148" s="11"/>
      <c r="BI2148" s="11"/>
      <c r="BJ2148" s="11"/>
      <c r="BK2148" s="11"/>
      <c r="BL2148" s="11"/>
    </row>
    <row r="2149" spans="1:64" ht="18" customHeight="1">
      <c r="B2149" s="48" t="e">
        <f>VLOOKUP(A2130,#REF!,276,FALSE)</f>
        <v>#REF!</v>
      </c>
      <c r="C2149" s="48" t="e">
        <f>VLOOKUP(A2130,#REF!,278,FALSE)</f>
        <v>#REF!</v>
      </c>
      <c r="D2149" s="48" t="e">
        <f>VLOOKUP(A2130,#REF!,280,FALSE)</f>
        <v>#REF!</v>
      </c>
      <c r="E2149" s="48" t="e">
        <f>VLOOKUP(A2130,#REF!,282,FALSE)</f>
        <v>#REF!</v>
      </c>
      <c r="F2149" s="48" t="e">
        <f>VLOOKUP(A2130,#REF!,284,FALSE)</f>
        <v>#REF!</v>
      </c>
      <c r="G2149" s="48" t="e">
        <f>VLOOKUP(A2130,#REF!,286,FALSE)</f>
        <v>#REF!</v>
      </c>
      <c r="H2149" s="48" t="e">
        <f>VLOOKUP(A2130,#REF!,288,FALSE)</f>
        <v>#REF!</v>
      </c>
      <c r="I2149" s="48" t="e">
        <f>VLOOKUP(A2130,#REF!,290,FALSE)</f>
        <v>#REF!</v>
      </c>
      <c r="J2149" s="48" t="e">
        <f>VLOOKUP(A2130,#REF!,292,FALSE)</f>
        <v>#REF!</v>
      </c>
      <c r="K2149" s="48" t="e">
        <f>VLOOKUP(A2130,#REF!,294,FALSE)</f>
        <v>#REF!</v>
      </c>
      <c r="L2149" s="48" t="e">
        <f>VLOOKUP(A2130,#REF!,296,FALSE)</f>
        <v>#REF!</v>
      </c>
      <c r="M2149" s="48" t="e">
        <f>VLOOKUP(A2130,#REF!,298,FALSE)</f>
        <v>#REF!</v>
      </c>
      <c r="N2149" s="48" t="e">
        <f>VLOOKUP(A2130,#REF!,300,FALSE)</f>
        <v>#REF!</v>
      </c>
      <c r="O2149" s="48" t="e">
        <f>VLOOKUP(A2130,#REF!,302,FALSE)</f>
        <v>#REF!</v>
      </c>
      <c r="P2149" s="48" t="e">
        <f>VLOOKUP(A2130,#REF!,304,FALSE)</f>
        <v>#REF!</v>
      </c>
      <c r="Q2149" s="48" t="e">
        <f>VLOOKUP(A2130,#REF!,306,FALSE)</f>
        <v>#REF!</v>
      </c>
      <c r="R2149" s="48" t="e">
        <f>VLOOKUP(A2130,#REF!,308,FALSE)</f>
        <v>#REF!</v>
      </c>
      <c r="S2149" s="48" t="e">
        <f>VLOOKUP(A2130,#REF!,310,FALSE)</f>
        <v>#REF!</v>
      </c>
      <c r="T2149" s="48" t="e">
        <f>VLOOKUP(A2130,#REF!,312,FALSE)</f>
        <v>#REF!</v>
      </c>
      <c r="U2149" s="48" t="e">
        <f>VLOOKUP(A2130,#REF!,314,FALSE)</f>
        <v>#REF!</v>
      </c>
      <c r="V2149" s="48" t="e">
        <f>VLOOKUP(A2130,#REF!,316,FALSE)</f>
        <v>#REF!</v>
      </c>
      <c r="W2149" s="48" t="e">
        <f>VLOOKUP(A2130,#REF!,318,FALSE)</f>
        <v>#REF!</v>
      </c>
      <c r="X2149" s="48" t="e">
        <f>VLOOKUP(A2130,#REF!,320,FALSE)</f>
        <v>#REF!</v>
      </c>
      <c r="Y2149" s="48" t="e">
        <f>VLOOKUP(A2130,#REF!,322,FALSE)</f>
        <v>#REF!</v>
      </c>
      <c r="Z2149" s="48" t="e">
        <f>VLOOKUP(A2130,#REF!,324,FALSE)</f>
        <v>#REF!</v>
      </c>
      <c r="AA2149" s="48" t="e">
        <f>VLOOKUP(A2130,#REF!,326,FALSE)</f>
        <v>#REF!</v>
      </c>
      <c r="AB2149" s="48" t="e">
        <f>VLOOKUP(A2130,#REF!,328,FALSE)</f>
        <v>#REF!</v>
      </c>
      <c r="AC2149" s="48" t="e">
        <f>VLOOKUP(A2130,#REF!,330,FALSE)</f>
        <v>#REF!</v>
      </c>
      <c r="AD2149" s="48" t="e">
        <f>VLOOKUP(A2130,#REF!,332,FALSE)</f>
        <v>#REF!</v>
      </c>
      <c r="AE2149" s="48" t="e">
        <f>VLOOKUP(A2130,#REF!,334,FALSE)</f>
        <v>#REF!</v>
      </c>
      <c r="AF2149" s="48" t="e">
        <f>VLOOKUP(A2130,#REF!,336,FALSE)</f>
        <v>#REF!</v>
      </c>
      <c r="AG2149" s="33"/>
    </row>
    <row r="2150" spans="1:64" ht="18" customHeight="1">
      <c r="B2150" s="48" t="e">
        <f>VLOOKUP(A2130,#REF!,53,FALSE)</f>
        <v>#REF!</v>
      </c>
      <c r="C2150" s="48" t="e">
        <f>VLOOKUP(A2130,#REF!,54,FALSE)</f>
        <v>#REF!</v>
      </c>
      <c r="D2150" s="48" t="e">
        <f>VLOOKUP(A2130,#REF!,55,FALSE)</f>
        <v>#REF!</v>
      </c>
      <c r="E2150" s="48" t="e">
        <f>VLOOKUP(A2130,#REF!,56,FALSE)</f>
        <v>#REF!</v>
      </c>
      <c r="F2150" s="48" t="e">
        <f>VLOOKUP(A2130,#REF!,57,FALSE)</f>
        <v>#REF!</v>
      </c>
      <c r="G2150" s="48" t="e">
        <f>VLOOKUP(A2130,#REF!,58,FALSE)</f>
        <v>#REF!</v>
      </c>
      <c r="H2150" s="48" t="e">
        <f>VLOOKUP(A2130,#REF!,59,FALSE)</f>
        <v>#REF!</v>
      </c>
      <c r="I2150" s="48" t="e">
        <f>VLOOKUP(A2130,#REF!,60,FALSE)</f>
        <v>#REF!</v>
      </c>
      <c r="J2150" s="48" t="e">
        <f>VLOOKUP(A2130,#REF!,61,FALSE)</f>
        <v>#REF!</v>
      </c>
      <c r="K2150" s="48" t="e">
        <f>VLOOKUP(A2130,#REF!,62,FALSE)</f>
        <v>#REF!</v>
      </c>
      <c r="L2150" s="48" t="e">
        <f>VLOOKUP(A2130,#REF!,63,FALSE)</f>
        <v>#REF!</v>
      </c>
      <c r="M2150" s="48" t="e">
        <f>VLOOKUP(A2130,#REF!,64,FALSE)</f>
        <v>#REF!</v>
      </c>
      <c r="N2150" s="48" t="e">
        <f>VLOOKUP(A2130,#REF!,65,FALSE)</f>
        <v>#REF!</v>
      </c>
      <c r="O2150" s="48" t="e">
        <f>VLOOKUP(A2130,#REF!,66,FALSE)</f>
        <v>#REF!</v>
      </c>
      <c r="P2150" s="48" t="e">
        <f>VLOOKUP(A2130,#REF!,67,FALSE)</f>
        <v>#REF!</v>
      </c>
      <c r="Q2150" s="48" t="e">
        <f>VLOOKUP(A2130,#REF!,68,FALSE)</f>
        <v>#REF!</v>
      </c>
      <c r="R2150" s="48" t="e">
        <f>VLOOKUP(A2130,#REF!,69,FALSE)</f>
        <v>#REF!</v>
      </c>
      <c r="S2150" s="48" t="e">
        <f>VLOOKUP(A2130,#REF!,70,FALSE)</f>
        <v>#REF!</v>
      </c>
      <c r="T2150" s="48" t="e">
        <f>VLOOKUP(A2130,#REF!,71,FALSE)</f>
        <v>#REF!</v>
      </c>
      <c r="U2150" s="48" t="e">
        <f>VLOOKUP(A2130,#REF!,72,FALSE)</f>
        <v>#REF!</v>
      </c>
      <c r="V2150" s="48" t="e">
        <f>VLOOKUP(A2130,#REF!,73,FALSE)</f>
        <v>#REF!</v>
      </c>
      <c r="W2150" s="48" t="e">
        <f>VLOOKUP(A2130,#REF!,74,FALSE)</f>
        <v>#REF!</v>
      </c>
      <c r="X2150" s="48" t="e">
        <f>VLOOKUP(A2130,#REF!,75,FALSE)</f>
        <v>#REF!</v>
      </c>
      <c r="Y2150" s="48" t="e">
        <f>VLOOKUP(A2130,#REF!,76,FALSE)</f>
        <v>#REF!</v>
      </c>
      <c r="Z2150" s="48" t="e">
        <f>VLOOKUP(A2130,#REF!,77,FALSE)</f>
        <v>#REF!</v>
      </c>
      <c r="AA2150" s="48" t="e">
        <f>VLOOKUP(A2130,#REF!,78,FALSE)</f>
        <v>#REF!</v>
      </c>
      <c r="AB2150" s="48" t="e">
        <f>VLOOKUP(A2130,#REF!,79,FALSE)</f>
        <v>#REF!</v>
      </c>
      <c r="AC2150" s="48" t="e">
        <f>VLOOKUP(A2130,#REF!,80,FALSE)</f>
        <v>#REF!</v>
      </c>
      <c r="AD2150" s="48" t="e">
        <f>VLOOKUP(A2130,#REF!,81,FALSE)</f>
        <v>#REF!</v>
      </c>
      <c r="AE2150" s="48" t="e">
        <f>VLOOKUP(A2130,#REF!,82,FALSE)</f>
        <v>#REF!</v>
      </c>
      <c r="AF2150" s="48" t="e">
        <f>VLOOKUP(A2130,#REF!,83,FALSE)</f>
        <v>#REF!</v>
      </c>
      <c r="AG2150" s="33"/>
    </row>
    <row r="2151" spans="1:64" ht="18" customHeight="1">
      <c r="B2151" s="48" t="e">
        <f>VLOOKUP(A2130,#REF!,277,FALSE)</f>
        <v>#REF!</v>
      </c>
      <c r="C2151" s="48" t="e">
        <f>VLOOKUP(A2130,#REF!,279,FALSE)</f>
        <v>#REF!</v>
      </c>
      <c r="D2151" s="48" t="e">
        <f>VLOOKUP(A2130,#REF!,281,FALSE)</f>
        <v>#REF!</v>
      </c>
      <c r="E2151" s="48" t="e">
        <f>VLOOKUP(A2130,#REF!,283,FALSE)</f>
        <v>#REF!</v>
      </c>
      <c r="F2151" s="48" t="e">
        <f>VLOOKUP(A2130,#REF!,285,FALSE)</f>
        <v>#REF!</v>
      </c>
      <c r="G2151" s="48" t="e">
        <f>VLOOKUP(A2130,#REF!,287,FALSE)</f>
        <v>#REF!</v>
      </c>
      <c r="H2151" s="48" t="e">
        <f>VLOOKUP(A2130,#REF!,289,FALSE)</f>
        <v>#REF!</v>
      </c>
      <c r="I2151" s="48" t="e">
        <f>VLOOKUP(A2130,#REF!,291,FALSE)</f>
        <v>#REF!</v>
      </c>
      <c r="J2151" s="48" t="e">
        <f>VLOOKUP(A2130,#REF!,293,FALSE)</f>
        <v>#REF!</v>
      </c>
      <c r="K2151" s="48" t="e">
        <f>VLOOKUP(A2130,#REF!,295,FALSE)</f>
        <v>#REF!</v>
      </c>
      <c r="L2151" s="48" t="e">
        <f>VLOOKUP(A2130,#REF!,297,FALSE)</f>
        <v>#REF!</v>
      </c>
      <c r="M2151" s="48" t="e">
        <f>VLOOKUP(A2130,#REF!,299,FALSE)</f>
        <v>#REF!</v>
      </c>
      <c r="N2151" s="48" t="e">
        <f>VLOOKUP(A2130,#REF!,301,FALSE)</f>
        <v>#REF!</v>
      </c>
      <c r="O2151" s="48" t="e">
        <f>VLOOKUP(A2130,#REF!,303,FALSE)</f>
        <v>#REF!</v>
      </c>
      <c r="P2151" s="48" t="e">
        <f>VLOOKUP(A2130,#REF!,305,FALSE)</f>
        <v>#REF!</v>
      </c>
      <c r="Q2151" s="48" t="e">
        <f>VLOOKUP(A2130,#REF!,307,FALSE)</f>
        <v>#REF!</v>
      </c>
      <c r="R2151" s="48" t="e">
        <f>VLOOKUP(A2130,#REF!,309,FALSE)</f>
        <v>#REF!</v>
      </c>
      <c r="S2151" s="48" t="e">
        <f>VLOOKUP(A2130,#REF!,311,FALSE)</f>
        <v>#REF!</v>
      </c>
      <c r="T2151" s="48" t="e">
        <f>VLOOKUP(A2130,#REF!,313,FALSE)</f>
        <v>#REF!</v>
      </c>
      <c r="U2151" s="48" t="e">
        <f>VLOOKUP(A2130,#REF!,315,FALSE)</f>
        <v>#REF!</v>
      </c>
      <c r="V2151" s="48" t="e">
        <f>VLOOKUP(A2130,#REF!,317,FALSE)</f>
        <v>#REF!</v>
      </c>
      <c r="W2151" s="48" t="e">
        <f>VLOOKUP(A2130,#REF!,319,FALSE)</f>
        <v>#REF!</v>
      </c>
      <c r="X2151" s="48" t="e">
        <f>VLOOKUP(A2130,#REF!,321,FALSE)</f>
        <v>#REF!</v>
      </c>
      <c r="Y2151" s="48" t="e">
        <f>VLOOKUP(A2130,#REF!,323,FALSE)</f>
        <v>#REF!</v>
      </c>
      <c r="Z2151" s="48" t="e">
        <f>VLOOKUP(A2130,#REF!,325,FALSE)</f>
        <v>#REF!</v>
      </c>
      <c r="AA2151" s="48" t="e">
        <f>VLOOKUP(A2130,#REF!,327,FALSE)</f>
        <v>#REF!</v>
      </c>
      <c r="AB2151" s="48" t="e">
        <f>VLOOKUP(A2130,#REF!,329,FALSE)</f>
        <v>#REF!</v>
      </c>
      <c r="AC2151" s="48" t="e">
        <f>VLOOKUP(A2130,#REF!,331,FALSE)</f>
        <v>#REF!</v>
      </c>
      <c r="AD2151" s="48" t="e">
        <f>VLOOKUP(A2130,#REF!,333,FALSE)</f>
        <v>#REF!</v>
      </c>
      <c r="AE2151" s="48" t="e">
        <f>VLOOKUP(A2130,#REF!,335,FALSE)</f>
        <v>#REF!</v>
      </c>
      <c r="AF2151" s="48" t="e">
        <f>VLOOKUP(A2130,#REF!,337,FALSE)</f>
        <v>#REF!</v>
      </c>
      <c r="AG2151" s="33"/>
    </row>
    <row r="2152" spans="1:64" s="140" customFormat="1" ht="18" customHeight="1">
      <c r="B2152" s="980"/>
      <c r="C2152" s="980"/>
      <c r="D2152" s="980"/>
      <c r="E2152" s="980"/>
      <c r="F2152" s="980"/>
      <c r="G2152" s="980"/>
      <c r="H2152" s="980"/>
      <c r="I2152" s="980"/>
      <c r="J2152" s="980"/>
      <c r="K2152" s="980"/>
      <c r="L2152" s="980"/>
      <c r="M2152" s="980"/>
      <c r="N2152" s="980"/>
      <c r="O2152" s="980"/>
      <c r="P2152" s="980"/>
      <c r="Q2152" s="980"/>
      <c r="R2152" s="980"/>
      <c r="S2152" s="980"/>
      <c r="T2152" s="980"/>
      <c r="U2152" s="980"/>
      <c r="V2152" s="980"/>
      <c r="W2152" s="980"/>
      <c r="X2152" s="980"/>
      <c r="Y2152" s="980"/>
      <c r="Z2152" s="980"/>
      <c r="AA2152" s="980"/>
      <c r="AB2152" s="980"/>
      <c r="AC2152" s="980"/>
      <c r="AD2152" s="980"/>
      <c r="AE2152" s="980"/>
      <c r="AF2152" s="980"/>
      <c r="AH2152" s="33"/>
      <c r="AI2152" s="33"/>
      <c r="AJ2152" s="33"/>
      <c r="AK2152" s="33"/>
      <c r="AL2152" s="33"/>
      <c r="AM2152" s="33"/>
      <c r="AN2152" s="33"/>
      <c r="AO2152" s="33"/>
      <c r="AP2152" s="33"/>
      <c r="AQ2152" s="33"/>
      <c r="AR2152" s="33"/>
      <c r="AS2152" s="33"/>
      <c r="AT2152" s="33"/>
      <c r="AU2152" s="33"/>
      <c r="AV2152" s="33"/>
      <c r="AW2152" s="33"/>
      <c r="AX2152" s="33"/>
      <c r="AY2152" s="33"/>
      <c r="AZ2152" s="33"/>
      <c r="BA2152" s="33"/>
      <c r="BB2152" s="33"/>
      <c r="BC2152" s="33"/>
      <c r="BD2152" s="33"/>
      <c r="BE2152" s="33"/>
      <c r="BF2152" s="33"/>
      <c r="BG2152" s="33"/>
      <c r="BH2152" s="33"/>
      <c r="BI2152" s="33"/>
      <c r="BJ2152" s="33"/>
      <c r="BK2152" s="33"/>
      <c r="BL2152" s="33"/>
    </row>
    <row r="2153" spans="1:64" ht="18" customHeight="1">
      <c r="B2153" s="880" t="s">
        <v>826</v>
      </c>
      <c r="C2153" s="880"/>
      <c r="D2153" s="880"/>
      <c r="E2153" s="880"/>
      <c r="F2153" s="880"/>
      <c r="G2153" s="880"/>
      <c r="H2153" s="880"/>
      <c r="I2153" s="880"/>
      <c r="J2153" s="880"/>
      <c r="K2153" s="880"/>
      <c r="L2153" s="880"/>
      <c r="M2153" s="880"/>
      <c r="N2153" s="880"/>
      <c r="O2153" s="880"/>
      <c r="P2153" s="880"/>
      <c r="Q2153" s="880"/>
      <c r="R2153" s="880"/>
      <c r="S2153" s="880"/>
      <c r="T2153" s="880"/>
      <c r="U2153" s="880"/>
      <c r="V2153" s="880"/>
      <c r="W2153" s="880"/>
      <c r="X2153" s="880"/>
      <c r="Y2153" s="880"/>
      <c r="Z2153" s="880"/>
      <c r="AA2153" s="880"/>
      <c r="AB2153" s="880"/>
      <c r="AC2153" s="880"/>
      <c r="AD2153" s="880"/>
      <c r="AE2153" s="880"/>
      <c r="AF2153" s="880"/>
      <c r="AG2153" s="33"/>
    </row>
    <row r="2154" spans="1:64" ht="18" customHeight="1">
      <c r="B2154" s="15" t="s">
        <v>80</v>
      </c>
      <c r="C2154" s="16"/>
      <c r="D2154" s="16"/>
      <c r="E2154" s="16"/>
      <c r="F2154" s="16"/>
      <c r="G2154" s="216"/>
      <c r="H2154" s="201"/>
      <c r="I2154" s="201"/>
      <c r="J2154" s="201"/>
      <c r="K2154" s="202"/>
      <c r="L2154" s="201"/>
      <c r="M2154" s="201"/>
      <c r="N2154" s="201"/>
      <c r="O2154" s="270"/>
      <c r="P2154" s="270"/>
      <c r="Q2154" s="201"/>
      <c r="R2154" s="201"/>
      <c r="S2154" s="201"/>
      <c r="T2154" s="201"/>
      <c r="U2154" s="201"/>
      <c r="V2154" s="201"/>
      <c r="W2154" s="270"/>
      <c r="X2154" s="984" t="str">
        <f>X2129</f>
        <v>វិច្ឆិកា ឆ្នាំ ២០២៣</v>
      </c>
      <c r="Y2154" s="985"/>
      <c r="Z2154" s="985"/>
      <c r="AA2154" s="985"/>
      <c r="AB2154" s="985"/>
      <c r="AC2154" s="985"/>
      <c r="AD2154" s="985"/>
      <c r="AE2154" s="985"/>
      <c r="AF2154" s="986"/>
      <c r="AG2154" s="33"/>
    </row>
    <row r="2155" spans="1:64" ht="18" customHeight="1">
      <c r="A2155" s="140" t="e">
        <f>#REF!</f>
        <v>#REF!</v>
      </c>
      <c r="B2155" s="20" t="s">
        <v>176</v>
      </c>
      <c r="C2155" s="3"/>
      <c r="D2155" s="3"/>
      <c r="E2155" s="3"/>
      <c r="F2155" s="3"/>
      <c r="G2155" s="217"/>
      <c r="H2155" s="271"/>
      <c r="I2155" s="217"/>
      <c r="J2155" s="271"/>
      <c r="K2155" s="991" t="e">
        <f>VLOOKUP(A2155,'Payroll master 总表'!B:AY,3,FALSE)</f>
        <v>#REF!</v>
      </c>
      <c r="L2155" s="992"/>
      <c r="M2155" s="992"/>
      <c r="N2155" s="993"/>
      <c r="O2155" s="272" t="s">
        <v>183</v>
      </c>
      <c r="P2155" s="273"/>
      <c r="Q2155" s="203"/>
      <c r="R2155" s="203"/>
      <c r="S2155" s="203"/>
      <c r="T2155" s="994" t="e">
        <f>#REF!</f>
        <v>#REF!</v>
      </c>
      <c r="U2155" s="994"/>
      <c r="V2155" s="217"/>
      <c r="W2155" s="274"/>
      <c r="X2155" s="275" t="s">
        <v>279</v>
      </c>
      <c r="Y2155" s="203"/>
      <c r="Z2155" s="203"/>
      <c r="AA2155" s="203"/>
      <c r="AB2155" s="227"/>
      <c r="AC2155" s="75"/>
      <c r="AD2155" s="139" t="e">
        <f>VLOOKUP(A2155,'Payroll master 总表'!B:AY,39,FALSE)</f>
        <v>#REF!</v>
      </c>
      <c r="AE2155" s="23" t="s">
        <v>82</v>
      </c>
      <c r="AF2155" s="244"/>
      <c r="AG2155" s="33"/>
    </row>
    <row r="2156" spans="1:64" ht="18" customHeight="1">
      <c r="B2156" s="55" t="s">
        <v>177</v>
      </c>
      <c r="C2156" s="28"/>
      <c r="D2156" s="28"/>
      <c r="E2156" s="28"/>
      <c r="F2156" s="21"/>
      <c r="G2156" s="206"/>
      <c r="H2156" s="206"/>
      <c r="I2156" s="206"/>
      <c r="J2156" s="206"/>
      <c r="K2156" s="995" t="e">
        <f>VLOOKUP(A2155,'Payroll master 总表'!B:AY,1,FALSE)</f>
        <v>#REF!</v>
      </c>
      <c r="L2156" s="996"/>
      <c r="M2156" s="206"/>
      <c r="N2156" s="208"/>
      <c r="O2156" s="276" t="s">
        <v>184</v>
      </c>
      <c r="P2156" s="273"/>
      <c r="Q2156" s="218"/>
      <c r="R2156" s="218"/>
      <c r="S2156" s="218"/>
      <c r="U2156" s="222" t="e">
        <f>VLOOKUP(A2155,'Payroll master 总表'!B:AY,15,FALSE)</f>
        <v>#REF!</v>
      </c>
      <c r="V2156" s="222"/>
      <c r="W2156" s="208"/>
      <c r="X2156" s="278" t="s">
        <v>187</v>
      </c>
      <c r="Y2156" s="218"/>
      <c r="Z2156" s="218"/>
      <c r="AA2156" s="218"/>
      <c r="AB2156" s="209"/>
      <c r="AC2156" s="26"/>
      <c r="AD2156" s="139" t="e">
        <f>VLOOKUP(A2155,'Payroll master 总表'!B:AY,35,FALSE)</f>
        <v>#REF!</v>
      </c>
      <c r="AE2156" s="23" t="s">
        <v>82</v>
      </c>
      <c r="AF2156" s="103"/>
      <c r="AG2156" s="33"/>
    </row>
    <row r="2157" spans="1:64" ht="18" customHeight="1">
      <c r="B2157" s="24" t="s">
        <v>178</v>
      </c>
      <c r="C2157" s="22"/>
      <c r="D2157" s="25"/>
      <c r="E2157" s="21"/>
      <c r="F2157" s="21"/>
      <c r="G2157" s="206"/>
      <c r="H2157" s="206"/>
      <c r="I2157" s="206"/>
      <c r="J2157" s="206"/>
      <c r="K2157" s="995" t="e">
        <f>VLOOKUP(A2155,'Payroll master 总表'!B:AY,5,FALSE)</f>
        <v>#REF!</v>
      </c>
      <c r="L2157" s="996"/>
      <c r="M2157" s="206"/>
      <c r="N2157" s="208"/>
      <c r="O2157" s="205" t="s">
        <v>198</v>
      </c>
      <c r="P2157" s="273"/>
      <c r="Q2157" s="218"/>
      <c r="R2157" s="218"/>
      <c r="S2157" s="218"/>
      <c r="T2157" s="206"/>
      <c r="U2157" s="997" t="e">
        <f>VLOOKUP(A2155,'Payroll master 总表'!B:AY,8,FALSE)</f>
        <v>#REF!</v>
      </c>
      <c r="V2157" s="997"/>
      <c r="W2157" s="998"/>
      <c r="X2157" s="278" t="s">
        <v>185</v>
      </c>
      <c r="Y2157" s="218"/>
      <c r="Z2157" s="218"/>
      <c r="AA2157" s="218"/>
      <c r="AB2157" s="209"/>
      <c r="AC2157" s="26"/>
      <c r="AD2157" s="139" t="e">
        <f>VLOOKUP(A2155,'Payroll master 总表'!B:AY,34,FALSE)</f>
        <v>#REF!</v>
      </c>
      <c r="AE2157" s="23" t="s">
        <v>82</v>
      </c>
      <c r="AF2157" s="103"/>
      <c r="AG2157" s="33"/>
    </row>
    <row r="2158" spans="1:64" ht="18" customHeight="1">
      <c r="B2158" s="58"/>
      <c r="C2158" s="28"/>
      <c r="D2158" s="28"/>
      <c r="E2158" s="28"/>
      <c r="F2158" s="28"/>
      <c r="G2158" s="206"/>
      <c r="H2158" s="206"/>
      <c r="I2158" s="206"/>
      <c r="J2158" s="206"/>
      <c r="K2158" s="280"/>
      <c r="L2158" s="281" t="s">
        <v>76</v>
      </c>
      <c r="M2158" s="206"/>
      <c r="N2158" s="208"/>
      <c r="O2158" s="278" t="s">
        <v>199</v>
      </c>
      <c r="P2158" s="273"/>
      <c r="Q2158" s="218"/>
      <c r="R2158" s="218"/>
      <c r="S2158" s="218"/>
      <c r="T2158" s="218"/>
      <c r="U2158" s="218"/>
      <c r="V2158" s="218"/>
      <c r="W2158" s="230"/>
      <c r="X2158" s="278" t="s">
        <v>753</v>
      </c>
      <c r="Y2158" s="218"/>
      <c r="Z2158" s="218"/>
      <c r="AA2158" s="218"/>
      <c r="AB2158" s="209"/>
      <c r="AC2158" s="26"/>
      <c r="AD2158" s="139" t="e">
        <f>VLOOKUP(A2155,'Payroll master 总表'!B:AY,33,FALSE)</f>
        <v>#REF!</v>
      </c>
      <c r="AE2158" s="23" t="s">
        <v>82</v>
      </c>
      <c r="AF2158" s="103"/>
      <c r="AG2158" s="33"/>
    </row>
    <row r="2159" spans="1:64" ht="18" customHeight="1">
      <c r="B2159" s="54" t="s">
        <v>196</v>
      </c>
      <c r="C2159" s="28"/>
      <c r="D2159" s="28"/>
      <c r="E2159" s="28"/>
      <c r="F2159" s="28"/>
      <c r="G2159" s="206"/>
      <c r="H2159" s="206"/>
      <c r="I2159" s="206"/>
      <c r="J2159" s="206"/>
      <c r="K2159" s="280"/>
      <c r="L2159" s="282" t="e">
        <f>VLOOKUP(A2155,'Payroll master 总表'!B:AY,18,FALSE)</f>
        <v>#REF!</v>
      </c>
      <c r="M2159" s="206"/>
      <c r="N2159" s="208"/>
      <c r="O2159" s="283"/>
      <c r="P2159" s="273"/>
      <c r="Q2159" s="223"/>
      <c r="R2159" s="987" t="e">
        <f>U2156/26*L2159</f>
        <v>#REF!</v>
      </c>
      <c r="S2159" s="987"/>
      <c r="T2159" s="284" t="s">
        <v>82</v>
      </c>
      <c r="U2159" s="223"/>
      <c r="V2159" s="223"/>
      <c r="W2159" s="285"/>
      <c r="X2159" s="278" t="s">
        <v>186</v>
      </c>
      <c r="Y2159" s="218"/>
      <c r="Z2159" s="218"/>
      <c r="AA2159" s="218"/>
      <c r="AB2159" s="209"/>
      <c r="AC2159" s="26"/>
      <c r="AD2159" s="139" t="e">
        <f>VLOOKUP(A2155,'Payroll master 总表'!B:AY,37,FALSE)+'Payroll master 总表'!AM93</f>
        <v>#REF!</v>
      </c>
      <c r="AE2159" s="23" t="s">
        <v>82</v>
      </c>
      <c r="AF2159" s="103"/>
      <c r="AG2159" s="33"/>
    </row>
    <row r="2160" spans="1:64" ht="18" customHeight="1">
      <c r="B2160" s="27" t="s">
        <v>528</v>
      </c>
      <c r="C2160" s="28"/>
      <c r="D2160" s="28"/>
      <c r="E2160" s="28"/>
      <c r="F2160" s="28"/>
      <c r="G2160" s="206"/>
      <c r="H2160" s="206"/>
      <c r="I2160" s="206"/>
      <c r="J2160" s="206"/>
      <c r="K2160" s="280"/>
      <c r="L2160" s="282" t="e">
        <f>VLOOKUP(A2155,'Payroll master 总表'!B:AY,21,FALSE)</f>
        <v>#REF!</v>
      </c>
      <c r="M2160" s="206"/>
      <c r="N2160" s="208"/>
      <c r="O2160" s="283"/>
      <c r="P2160" s="273"/>
      <c r="Q2160" s="223"/>
      <c r="R2160" s="987" t="e">
        <f>VLOOKUP(A2155,'Payroll master 总表'!B:AY,29,FALSE)</f>
        <v>#REF!</v>
      </c>
      <c r="S2160" s="987"/>
      <c r="T2160" s="284" t="s">
        <v>82</v>
      </c>
      <c r="U2160" s="223"/>
      <c r="V2160" s="223"/>
      <c r="W2160" s="285"/>
      <c r="X2160" s="278" t="s">
        <v>455</v>
      </c>
      <c r="Y2160" s="218"/>
      <c r="Z2160" s="218"/>
      <c r="AA2160" s="218"/>
      <c r="AB2160" s="209"/>
      <c r="AC2160" s="26"/>
      <c r="AD2160" s="139" t="e">
        <f>VLOOKUP(A2155,'Payroll master 总表'!B:AY,32,FALSE)</f>
        <v>#REF!</v>
      </c>
      <c r="AE2160" s="23" t="s">
        <v>82</v>
      </c>
      <c r="AF2160" s="103"/>
      <c r="AG2160" s="33"/>
    </row>
    <row r="2161" spans="2:64" ht="18" customHeight="1">
      <c r="B2161" s="58" t="s">
        <v>534</v>
      </c>
      <c r="C2161" s="28"/>
      <c r="D2161" s="28"/>
      <c r="E2161" s="28"/>
      <c r="F2161" s="28"/>
      <c r="G2161" s="206"/>
      <c r="H2161" s="206"/>
      <c r="I2161" s="206"/>
      <c r="J2161" s="206"/>
      <c r="K2161" s="280"/>
      <c r="L2161" s="282" t="e">
        <f>VLOOKUP(A2155,'Payroll master 总表'!B:AY,20,FALSE)</f>
        <v>#REF!</v>
      </c>
      <c r="M2161" s="206"/>
      <c r="N2161" s="208"/>
      <c r="O2161" s="283"/>
      <c r="P2161" s="273"/>
      <c r="Q2161" s="223"/>
      <c r="R2161" s="987" t="e">
        <f>VLOOKUP(A2155,'Payroll master 总表'!B:AY,27,FALSE)</f>
        <v>#REF!</v>
      </c>
      <c r="S2161" s="987"/>
      <c r="T2161" s="284" t="s">
        <v>82</v>
      </c>
      <c r="U2161" s="223"/>
      <c r="V2161" s="223"/>
      <c r="W2161" s="285"/>
      <c r="X2161" s="278" t="s">
        <v>189</v>
      </c>
      <c r="Y2161" s="218"/>
      <c r="Z2161" s="218"/>
      <c r="AA2161" s="218"/>
      <c r="AB2161" s="209"/>
      <c r="AC2161" s="26"/>
      <c r="AD2161" s="139" t="e">
        <f>VLOOKUP(A2155,'Payroll master 总表'!B:AY,31,FALSE)</f>
        <v>#REF!</v>
      </c>
      <c r="AE2161" s="23" t="s">
        <v>82</v>
      </c>
      <c r="AF2161" s="103"/>
      <c r="AG2161" s="33"/>
    </row>
    <row r="2162" spans="2:64" ht="18" customHeight="1">
      <c r="B2162" s="58" t="s">
        <v>195</v>
      </c>
      <c r="C2162" s="28"/>
      <c r="D2162" s="28"/>
      <c r="E2162" s="28"/>
      <c r="F2162" s="28"/>
      <c r="G2162" s="206"/>
      <c r="H2162" s="206"/>
      <c r="I2162" s="206"/>
      <c r="J2162" s="206"/>
      <c r="K2162" s="280"/>
      <c r="L2162" s="282" t="e">
        <f>VLOOKUP(A2155,'Payroll master 总表'!B:AY,17,FALSE)</f>
        <v>#REF!</v>
      </c>
      <c r="M2162" s="206"/>
      <c r="N2162" s="208"/>
      <c r="O2162" s="283"/>
      <c r="P2162" s="273"/>
      <c r="Q2162" s="223"/>
      <c r="R2162" s="987" t="e">
        <f>U2156/26*L2162</f>
        <v>#REF!</v>
      </c>
      <c r="S2162" s="987"/>
      <c r="T2162" s="284" t="s">
        <v>82</v>
      </c>
      <c r="U2162" s="223"/>
      <c r="V2162" s="223"/>
      <c r="W2162" s="285"/>
      <c r="X2162" s="278" t="s">
        <v>188</v>
      </c>
      <c r="Y2162" s="218"/>
      <c r="Z2162" s="218"/>
      <c r="AA2162" s="218"/>
      <c r="AB2162" s="209"/>
      <c r="AC2162" s="26"/>
      <c r="AD2162" s="139" t="e">
        <f>VLOOKUP(A2155,'Payroll master 总表'!B:AY,36,FALSE)</f>
        <v>#REF!</v>
      </c>
      <c r="AE2162" s="23" t="s">
        <v>82</v>
      </c>
      <c r="AF2162" s="103"/>
      <c r="AG2162" s="33"/>
    </row>
    <row r="2163" spans="2:64" ht="18" customHeight="1">
      <c r="B2163" s="27" t="s">
        <v>179</v>
      </c>
      <c r="C2163" s="28"/>
      <c r="D2163" s="28"/>
      <c r="E2163" s="28"/>
      <c r="F2163" s="28"/>
      <c r="G2163" s="218"/>
      <c r="H2163" s="218"/>
      <c r="I2163" s="218"/>
      <c r="J2163" s="206"/>
      <c r="K2163" s="280"/>
      <c r="L2163" s="286"/>
      <c r="M2163" s="206"/>
      <c r="N2163" s="208"/>
      <c r="O2163" s="283"/>
      <c r="P2163" s="273"/>
      <c r="Q2163" s="223"/>
      <c r="R2163" s="987" t="e">
        <f>SUM(R2159:S2162)</f>
        <v>#REF!</v>
      </c>
      <c r="S2163" s="987"/>
      <c r="T2163" s="284" t="s">
        <v>82</v>
      </c>
      <c r="U2163" s="223"/>
      <c r="V2163" s="223"/>
      <c r="W2163" s="285"/>
      <c r="X2163" s="278" t="s">
        <v>190</v>
      </c>
      <c r="Y2163" s="218"/>
      <c r="Z2163" s="218"/>
      <c r="AA2163" s="218"/>
      <c r="AB2163" s="209"/>
      <c r="AC2163" s="988" t="e">
        <f>R2163+R2165+R2166+R2167+AD2155+AD2156+AD2157+AD2158+AD2159+AD2160+AD2161+AD2162</f>
        <v>#REF!</v>
      </c>
      <c r="AD2163" s="989"/>
      <c r="AF2163" s="103"/>
      <c r="AG2163" s="33"/>
    </row>
    <row r="2164" spans="2:64" ht="18" customHeight="1">
      <c r="B2164" s="58" t="s">
        <v>197</v>
      </c>
      <c r="C2164" s="28"/>
      <c r="D2164" s="28"/>
      <c r="E2164" s="28"/>
      <c r="F2164" s="28"/>
      <c r="G2164" s="206"/>
      <c r="H2164" s="206"/>
      <c r="I2164" s="206"/>
      <c r="J2164" s="206"/>
      <c r="K2164" s="280"/>
      <c r="L2164" s="287" t="s">
        <v>77</v>
      </c>
      <c r="M2164" s="288"/>
      <c r="N2164" s="211"/>
      <c r="O2164" s="278" t="s">
        <v>199</v>
      </c>
      <c r="P2164" s="210"/>
      <c r="Q2164" s="210"/>
      <c r="R2164" s="210"/>
      <c r="S2164" s="210"/>
      <c r="T2164" s="210"/>
      <c r="U2164" s="210"/>
      <c r="V2164" s="210"/>
      <c r="W2164" s="289"/>
      <c r="X2164" s="278" t="s">
        <v>433</v>
      </c>
      <c r="Y2164" s="218"/>
      <c r="Z2164" s="230"/>
      <c r="AA2164" s="290"/>
      <c r="AB2164" s="228"/>
      <c r="AC2164" s="135" t="e">
        <f>VLOOKUP(A2155,'Payroll master 总表'!B:AY,45,FALSE)</f>
        <v>#REF!</v>
      </c>
      <c r="AE2164" s="61"/>
      <c r="AF2164" s="245"/>
      <c r="AG2164" s="33"/>
    </row>
    <row r="2165" spans="2:64" ht="18" customHeight="1">
      <c r="B2165" s="58" t="s">
        <v>180</v>
      </c>
      <c r="C2165" s="28"/>
      <c r="D2165" s="28"/>
      <c r="E2165" s="28"/>
      <c r="F2165" s="28"/>
      <c r="G2165" s="206"/>
      <c r="H2165" s="206"/>
      <c r="I2165" s="206"/>
      <c r="J2165" s="206"/>
      <c r="K2165" s="280"/>
      <c r="L2165" s="282" t="e">
        <f>VLOOKUP(A2155,'Payroll master 总表'!B:AY,19,FALSE)</f>
        <v>#REF!</v>
      </c>
      <c r="M2165" s="206"/>
      <c r="N2165" s="208"/>
      <c r="O2165" s="283"/>
      <c r="P2165" s="273"/>
      <c r="Q2165" s="224"/>
      <c r="R2165" s="990" t="e">
        <f>VLOOKUP(A2155,'Payroll master 总表'!B:AY,26,FALSE)</f>
        <v>#REF!</v>
      </c>
      <c r="S2165" s="990"/>
      <c r="T2165" s="224" t="s">
        <v>82</v>
      </c>
      <c r="U2165" s="224"/>
      <c r="V2165" s="224"/>
      <c r="W2165" s="228"/>
      <c r="X2165" s="278" t="s">
        <v>861</v>
      </c>
      <c r="Y2165" s="218"/>
      <c r="Z2165" s="230"/>
      <c r="AB2165" s="224"/>
      <c r="AD2165" s="57"/>
      <c r="AE2165" s="999" t="e">
        <f>VLOOKUP(A2155,'Payroll master 总表'!B:AY,42,FALSE)</f>
        <v>#REF!</v>
      </c>
      <c r="AF2165" s="1000"/>
      <c r="AG2165" s="33"/>
    </row>
    <row r="2166" spans="2:64" ht="18" customHeight="1">
      <c r="B2166" s="58" t="s">
        <v>181</v>
      </c>
      <c r="C2166" s="28"/>
      <c r="D2166" s="28"/>
      <c r="E2166" s="28"/>
      <c r="F2166" s="28"/>
      <c r="G2166" s="206"/>
      <c r="H2166" s="206"/>
      <c r="I2166" s="206"/>
      <c r="J2166" s="206"/>
      <c r="K2166" s="280"/>
      <c r="L2166" s="282" t="e">
        <f>VLOOKUP(A2155,'Payroll master 总表'!B:AY,22,FALSE)</f>
        <v>#REF!</v>
      </c>
      <c r="M2166" s="206"/>
      <c r="N2166" s="208"/>
      <c r="O2166" s="283"/>
      <c r="P2166" s="273"/>
      <c r="Q2166" s="224"/>
      <c r="R2166" s="990" t="e">
        <f>VLOOKUP(A2155,'Payroll master 总表'!B:AY,28,FALSE)</f>
        <v>#REF!</v>
      </c>
      <c r="S2166" s="990"/>
      <c r="T2166" s="224" t="s">
        <v>82</v>
      </c>
      <c r="U2166" s="224"/>
      <c r="V2166" s="224"/>
      <c r="W2166" s="228"/>
      <c r="X2166" s="291" t="s">
        <v>244</v>
      </c>
      <c r="Y2166" s="218"/>
      <c r="Z2166" s="218"/>
      <c r="AA2166" s="230"/>
      <c r="AB2166" s="229"/>
      <c r="AC2166" s="76"/>
      <c r="AD2166" s="57" t="e">
        <f>VLOOKUP(A2155,'Payroll master 总表'!B:AY,44,FALSE)</f>
        <v>#REF!</v>
      </c>
      <c r="AE2166" s="541"/>
      <c r="AF2166" s="542"/>
      <c r="AG2166" s="33"/>
    </row>
    <row r="2167" spans="2:64" ht="18" customHeight="1">
      <c r="B2167" s="59" t="s">
        <v>182</v>
      </c>
      <c r="C2167" s="56"/>
      <c r="D2167" s="56"/>
      <c r="E2167" s="56"/>
      <c r="F2167" s="56"/>
      <c r="G2167" s="219"/>
      <c r="H2167" s="219"/>
      <c r="I2167" s="219"/>
      <c r="J2167" s="219"/>
      <c r="K2167" s="292"/>
      <c r="L2167" s="293" t="e">
        <f>VLOOKUP(A2155,'Payroll master 总表'!B:AY,23,FALSE)</f>
        <v>#REF!</v>
      </c>
      <c r="M2167" s="219"/>
      <c r="N2167" s="212"/>
      <c r="O2167" s="294"/>
      <c r="P2167" s="295"/>
      <c r="Q2167" s="225"/>
      <c r="R2167" s="981" t="e">
        <f>VLOOKUP(A2155,'Payroll master 总表'!B:AY,30,FALSE)</f>
        <v>#REF!</v>
      </c>
      <c r="S2167" s="981"/>
      <c r="T2167" s="225" t="s">
        <v>82</v>
      </c>
      <c r="U2167" s="225"/>
      <c r="V2167" s="225"/>
      <c r="W2167" s="225"/>
      <c r="X2167" s="278" t="s">
        <v>194</v>
      </c>
      <c r="Y2167" s="218"/>
      <c r="Z2167" s="218"/>
      <c r="AA2167" s="218"/>
      <c r="AB2167" s="230"/>
      <c r="AC2167" s="26"/>
      <c r="AD2167" s="57" t="e">
        <f>AE2165+AD2166</f>
        <v>#REF!</v>
      </c>
      <c r="AE2167" s="49"/>
      <c r="AF2167" s="73"/>
      <c r="AG2167" s="33"/>
    </row>
    <row r="2168" spans="2:64" ht="18" customHeight="1">
      <c r="B2168" s="29"/>
      <c r="C2168" s="30"/>
      <c r="D2168" s="31"/>
      <c r="E2168" s="30"/>
      <c r="F2168" s="32"/>
      <c r="G2168" s="220"/>
      <c r="H2168" s="220"/>
      <c r="I2168" s="220"/>
      <c r="J2168" s="220"/>
      <c r="S2168" s="220"/>
      <c r="T2168" s="220"/>
      <c r="U2168" s="220"/>
      <c r="X2168" s="297" t="s">
        <v>191</v>
      </c>
      <c r="Y2168" s="218"/>
      <c r="Z2168" s="218"/>
      <c r="AA2168" s="218"/>
      <c r="AB2168" s="230"/>
      <c r="AC2168" s="982" t="e">
        <f>ROUND((AC2163-AD2167-AC2164),2)</f>
        <v>#REF!</v>
      </c>
      <c r="AD2168" s="983"/>
      <c r="AE2168" s="49"/>
      <c r="AF2168" s="73"/>
      <c r="AG2168" s="33"/>
    </row>
    <row r="2169" spans="2:64" ht="18" customHeight="1">
      <c r="B2169" s="35" t="s">
        <v>78</v>
      </c>
      <c r="C2169" s="36"/>
      <c r="D2169" s="36"/>
      <c r="E2169" s="36"/>
      <c r="F2169" s="36"/>
      <c r="G2169" s="221"/>
      <c r="H2169" s="221"/>
      <c r="I2169" s="220"/>
      <c r="J2169" s="220"/>
      <c r="S2169" s="220"/>
      <c r="T2169" s="220"/>
      <c r="U2169" s="220"/>
      <c r="X2169" s="298" t="s">
        <v>432</v>
      </c>
      <c r="Y2169" s="299"/>
      <c r="Z2169" s="280"/>
      <c r="AA2169" s="206"/>
      <c r="AB2169" s="231"/>
      <c r="AC2169" s="63" t="e">
        <f>INT(AC2168)</f>
        <v>#REF!</v>
      </c>
      <c r="AE2169" s="62"/>
      <c r="AF2169" s="80"/>
      <c r="AG2169" s="33"/>
    </row>
    <row r="2170" spans="2:64" ht="18" customHeight="1">
      <c r="B2170" s="37"/>
      <c r="C2170" s="38"/>
      <c r="D2170" s="39"/>
      <c r="E2170" s="38"/>
      <c r="F2170" s="38"/>
      <c r="G2170" s="202"/>
      <c r="H2170" s="202"/>
      <c r="I2170" s="220"/>
      <c r="J2170" s="220"/>
      <c r="S2170" s="220"/>
      <c r="T2170" s="220"/>
      <c r="U2170" s="220"/>
      <c r="X2170" s="300" t="s">
        <v>192</v>
      </c>
      <c r="Y2170" s="301"/>
      <c r="Z2170" s="302"/>
      <c r="AA2170" s="219"/>
      <c r="AB2170" s="232"/>
      <c r="AC2170" s="77" t="e">
        <f>ROUND((MOD(AC2168,1)*4000),-2)</f>
        <v>#REF!</v>
      </c>
      <c r="AD2170" s="45"/>
      <c r="AE2170" s="45"/>
      <c r="AF2170" s="81"/>
      <c r="AG2170" s="33"/>
    </row>
    <row r="2171" spans="2:64" ht="18" customHeight="1">
      <c r="B2171" s="29"/>
      <c r="C2171" s="30"/>
      <c r="D2171" s="31"/>
      <c r="E2171" s="30"/>
      <c r="F2171" s="30"/>
      <c r="G2171" s="220"/>
      <c r="H2171" s="220"/>
      <c r="I2171" s="220"/>
      <c r="J2171" s="220"/>
      <c r="S2171" s="220"/>
      <c r="T2171" s="220"/>
      <c r="U2171" s="220"/>
      <c r="Y2171" s="221"/>
      <c r="Z2171" s="303"/>
      <c r="AB2171" s="233"/>
      <c r="AD2171" s="82"/>
      <c r="AE2171" s="82"/>
      <c r="AF2171" s="84"/>
      <c r="AG2171" s="33"/>
    </row>
    <row r="2172" spans="2:64" ht="18" customHeight="1">
      <c r="B2172" s="40" t="s">
        <v>79</v>
      </c>
      <c r="C2172" s="41"/>
      <c r="D2172" s="41"/>
      <c r="E2172" s="41"/>
      <c r="AF2172" s="101"/>
      <c r="AG2172" s="33"/>
    </row>
    <row r="2173" spans="2:64" s="10" customFormat="1" ht="18" customHeight="1">
      <c r="B2173" s="237">
        <v>1</v>
      </c>
      <c r="C2173" s="236">
        <v>2</v>
      </c>
      <c r="D2173" s="236">
        <v>3</v>
      </c>
      <c r="E2173" s="236">
        <v>4</v>
      </c>
      <c r="F2173" s="670">
        <v>5</v>
      </c>
      <c r="G2173" s="669">
        <v>6</v>
      </c>
      <c r="H2173" s="237">
        <v>7</v>
      </c>
      <c r="I2173" s="237">
        <v>8</v>
      </c>
      <c r="J2173" s="670">
        <v>9</v>
      </c>
      <c r="K2173" s="236">
        <v>10</v>
      </c>
      <c r="L2173" s="236">
        <v>11</v>
      </c>
      <c r="M2173" s="670">
        <v>12</v>
      </c>
      <c r="N2173" s="669">
        <v>13</v>
      </c>
      <c r="O2173" s="236">
        <v>14</v>
      </c>
      <c r="P2173" s="237">
        <v>15</v>
      </c>
      <c r="Q2173" s="236">
        <v>16</v>
      </c>
      <c r="R2173" s="236">
        <v>17</v>
      </c>
      <c r="S2173" s="236">
        <v>18</v>
      </c>
      <c r="T2173" s="670">
        <v>19</v>
      </c>
      <c r="U2173" s="669">
        <v>20</v>
      </c>
      <c r="V2173" s="236">
        <v>21</v>
      </c>
      <c r="W2173" s="237">
        <v>22</v>
      </c>
      <c r="X2173" s="236">
        <v>23</v>
      </c>
      <c r="Y2173" s="237">
        <v>24</v>
      </c>
      <c r="Z2173" s="236">
        <v>25</v>
      </c>
      <c r="AA2173" s="670">
        <v>26</v>
      </c>
      <c r="AB2173" s="697">
        <v>27</v>
      </c>
      <c r="AC2173" s="670">
        <v>28</v>
      </c>
      <c r="AD2173" s="237">
        <v>29</v>
      </c>
      <c r="AE2173" s="236">
        <v>30</v>
      </c>
      <c r="AF2173" s="236">
        <v>31</v>
      </c>
      <c r="AG2173" s="11"/>
      <c r="AH2173" s="11"/>
      <c r="AI2173" s="11"/>
      <c r="AJ2173" s="11"/>
      <c r="AK2173" s="11"/>
      <c r="AL2173" s="11"/>
      <c r="AM2173" s="11"/>
      <c r="AN2173" s="11"/>
      <c r="AO2173" s="11"/>
      <c r="AP2173" s="11"/>
      <c r="AQ2173" s="11"/>
      <c r="AR2173" s="11"/>
      <c r="AS2173" s="11"/>
      <c r="AT2173" s="11"/>
      <c r="AU2173" s="11"/>
      <c r="AV2173" s="11"/>
      <c r="AW2173" s="11"/>
      <c r="AX2173" s="11"/>
      <c r="AY2173" s="11"/>
      <c r="AZ2173" s="11"/>
      <c r="BA2173" s="11"/>
      <c r="BB2173" s="11"/>
      <c r="BC2173" s="11"/>
      <c r="BD2173" s="11"/>
      <c r="BE2173" s="11"/>
      <c r="BF2173" s="11"/>
      <c r="BG2173" s="11"/>
      <c r="BH2173" s="11"/>
      <c r="BI2173" s="11"/>
      <c r="BJ2173" s="11"/>
      <c r="BK2173" s="11"/>
      <c r="BL2173" s="11"/>
    </row>
    <row r="2174" spans="2:64" ht="18" customHeight="1">
      <c r="B2174" s="48" t="e">
        <f>VLOOKUP(A2155,#REF!,276,FALSE)</f>
        <v>#REF!</v>
      </c>
      <c r="C2174" s="48" t="e">
        <f>VLOOKUP(A2155,#REF!,278,FALSE)</f>
        <v>#REF!</v>
      </c>
      <c r="D2174" s="48" t="e">
        <f>VLOOKUP(A2155,#REF!,280,FALSE)</f>
        <v>#REF!</v>
      </c>
      <c r="E2174" s="48" t="e">
        <f>VLOOKUP(A2155,#REF!,282,FALSE)</f>
        <v>#REF!</v>
      </c>
      <c r="F2174" s="48" t="e">
        <f>VLOOKUP(A2155,#REF!,284,FALSE)</f>
        <v>#REF!</v>
      </c>
      <c r="G2174" s="48" t="e">
        <f>VLOOKUP(A2155,#REF!,286,FALSE)</f>
        <v>#REF!</v>
      </c>
      <c r="H2174" s="48" t="e">
        <f>VLOOKUP(A2155,#REF!,288,FALSE)</f>
        <v>#REF!</v>
      </c>
      <c r="I2174" s="48" t="e">
        <f>VLOOKUP(A2155,#REF!,290,FALSE)</f>
        <v>#REF!</v>
      </c>
      <c r="J2174" s="48" t="e">
        <f>VLOOKUP(A2155,#REF!,292,FALSE)</f>
        <v>#REF!</v>
      </c>
      <c r="K2174" s="48" t="e">
        <f>VLOOKUP(A2155,#REF!,294,FALSE)</f>
        <v>#REF!</v>
      </c>
      <c r="L2174" s="48" t="e">
        <f>VLOOKUP(A2155,#REF!,296,FALSE)</f>
        <v>#REF!</v>
      </c>
      <c r="M2174" s="48" t="e">
        <f>VLOOKUP(A2155,#REF!,298,FALSE)</f>
        <v>#REF!</v>
      </c>
      <c r="N2174" s="48" t="e">
        <f>VLOOKUP(A2155,#REF!,300,FALSE)</f>
        <v>#REF!</v>
      </c>
      <c r="O2174" s="48" t="e">
        <f>VLOOKUP(A2155,#REF!,302,FALSE)</f>
        <v>#REF!</v>
      </c>
      <c r="P2174" s="48" t="e">
        <f>VLOOKUP(A2155,#REF!,304,FALSE)</f>
        <v>#REF!</v>
      </c>
      <c r="Q2174" s="48" t="e">
        <f>VLOOKUP(A2155,#REF!,306,FALSE)</f>
        <v>#REF!</v>
      </c>
      <c r="R2174" s="48" t="e">
        <f>VLOOKUP(A2155,#REF!,308,FALSE)</f>
        <v>#REF!</v>
      </c>
      <c r="S2174" s="48" t="e">
        <f>VLOOKUP(A2155,#REF!,310,FALSE)</f>
        <v>#REF!</v>
      </c>
      <c r="T2174" s="48" t="e">
        <f>VLOOKUP(A2155,#REF!,312,FALSE)</f>
        <v>#REF!</v>
      </c>
      <c r="U2174" s="48" t="e">
        <f>VLOOKUP(A2155,#REF!,314,FALSE)</f>
        <v>#REF!</v>
      </c>
      <c r="V2174" s="48" t="e">
        <f>VLOOKUP(A2155,#REF!,316,FALSE)</f>
        <v>#REF!</v>
      </c>
      <c r="W2174" s="48" t="e">
        <f>VLOOKUP(A2155,#REF!,318,FALSE)</f>
        <v>#REF!</v>
      </c>
      <c r="X2174" s="48" t="e">
        <f>VLOOKUP(A2155,#REF!,320,FALSE)</f>
        <v>#REF!</v>
      </c>
      <c r="Y2174" s="48" t="e">
        <f>VLOOKUP(A2155,#REF!,322,FALSE)</f>
        <v>#REF!</v>
      </c>
      <c r="Z2174" s="48" t="e">
        <f>VLOOKUP(A2155,#REF!,324,FALSE)</f>
        <v>#REF!</v>
      </c>
      <c r="AA2174" s="48" t="e">
        <f>VLOOKUP(A2155,#REF!,326,FALSE)</f>
        <v>#REF!</v>
      </c>
      <c r="AB2174" s="48" t="e">
        <f>VLOOKUP(A2155,#REF!,328,FALSE)</f>
        <v>#REF!</v>
      </c>
      <c r="AC2174" s="48" t="e">
        <f>VLOOKUP(A2155,#REF!,330,FALSE)</f>
        <v>#REF!</v>
      </c>
      <c r="AD2174" s="48" t="e">
        <f>VLOOKUP(A2155,#REF!,332,FALSE)</f>
        <v>#REF!</v>
      </c>
      <c r="AE2174" s="48" t="e">
        <f>VLOOKUP(A2155,#REF!,334,FALSE)</f>
        <v>#REF!</v>
      </c>
      <c r="AF2174" s="48" t="e">
        <f>VLOOKUP(A2155,#REF!,336,FALSE)</f>
        <v>#REF!</v>
      </c>
      <c r="AG2174" s="33"/>
    </row>
    <row r="2175" spans="2:64" ht="18" customHeight="1">
      <c r="B2175" s="48" t="e">
        <f>VLOOKUP(A2155,#REF!,53,FALSE)</f>
        <v>#REF!</v>
      </c>
      <c r="C2175" s="48" t="e">
        <f>VLOOKUP(A2155,#REF!,54,FALSE)</f>
        <v>#REF!</v>
      </c>
      <c r="D2175" s="48" t="e">
        <f>VLOOKUP(A2155,#REF!,55,FALSE)</f>
        <v>#REF!</v>
      </c>
      <c r="E2175" s="48" t="e">
        <f>VLOOKUP(A2155,#REF!,56,FALSE)</f>
        <v>#REF!</v>
      </c>
      <c r="F2175" s="48" t="e">
        <f>VLOOKUP(A2155,#REF!,57,FALSE)</f>
        <v>#REF!</v>
      </c>
      <c r="G2175" s="48" t="e">
        <f>VLOOKUP(A2155,#REF!,58,FALSE)</f>
        <v>#REF!</v>
      </c>
      <c r="H2175" s="48" t="e">
        <f>VLOOKUP(A2155,#REF!,59,FALSE)</f>
        <v>#REF!</v>
      </c>
      <c r="I2175" s="48" t="e">
        <f>VLOOKUP(A2155,#REF!,60,FALSE)</f>
        <v>#REF!</v>
      </c>
      <c r="J2175" s="48" t="e">
        <f>VLOOKUP(A2155,#REF!,61,FALSE)</f>
        <v>#REF!</v>
      </c>
      <c r="K2175" s="48" t="e">
        <f>VLOOKUP(A2155,#REF!,62,FALSE)</f>
        <v>#REF!</v>
      </c>
      <c r="L2175" s="48" t="e">
        <f>VLOOKUP(A2155,#REF!,63,FALSE)</f>
        <v>#REF!</v>
      </c>
      <c r="M2175" s="48" t="e">
        <f>VLOOKUP(A2155,#REF!,64,FALSE)</f>
        <v>#REF!</v>
      </c>
      <c r="N2175" s="48" t="e">
        <f>VLOOKUP(A2155,#REF!,65,FALSE)</f>
        <v>#REF!</v>
      </c>
      <c r="O2175" s="48" t="e">
        <f>VLOOKUP(A2155,#REF!,66,FALSE)</f>
        <v>#REF!</v>
      </c>
      <c r="P2175" s="48" t="e">
        <f>VLOOKUP(A2155,#REF!,67,FALSE)</f>
        <v>#REF!</v>
      </c>
      <c r="Q2175" s="48" t="e">
        <f>VLOOKUP(A2155,#REF!,68,FALSE)</f>
        <v>#REF!</v>
      </c>
      <c r="R2175" s="48" t="e">
        <f>VLOOKUP(A2155,#REF!,69,FALSE)</f>
        <v>#REF!</v>
      </c>
      <c r="S2175" s="48" t="e">
        <f>VLOOKUP(A2155,#REF!,70,FALSE)</f>
        <v>#REF!</v>
      </c>
      <c r="T2175" s="48" t="e">
        <f>VLOOKUP(A2155,#REF!,71,FALSE)</f>
        <v>#REF!</v>
      </c>
      <c r="U2175" s="48" t="e">
        <f>VLOOKUP(A2155,#REF!,72,FALSE)</f>
        <v>#REF!</v>
      </c>
      <c r="V2175" s="48" t="e">
        <f>VLOOKUP(A2155,#REF!,73,FALSE)</f>
        <v>#REF!</v>
      </c>
      <c r="W2175" s="48" t="e">
        <f>VLOOKUP(A2155,#REF!,74,FALSE)</f>
        <v>#REF!</v>
      </c>
      <c r="X2175" s="48" t="e">
        <f>VLOOKUP(A2155,#REF!,75,FALSE)</f>
        <v>#REF!</v>
      </c>
      <c r="Y2175" s="48" t="e">
        <f>VLOOKUP(A2155,#REF!,76,FALSE)</f>
        <v>#REF!</v>
      </c>
      <c r="Z2175" s="48" t="e">
        <f>VLOOKUP(A2155,#REF!,77,FALSE)</f>
        <v>#REF!</v>
      </c>
      <c r="AA2175" s="48" t="e">
        <f>VLOOKUP(A2155,#REF!,78,FALSE)</f>
        <v>#REF!</v>
      </c>
      <c r="AB2175" s="48" t="e">
        <f>VLOOKUP(A2155,#REF!,79,FALSE)</f>
        <v>#REF!</v>
      </c>
      <c r="AC2175" s="48" t="e">
        <f>VLOOKUP(A2155,#REF!,80,FALSE)</f>
        <v>#REF!</v>
      </c>
      <c r="AD2175" s="48" t="e">
        <f>VLOOKUP(A2155,#REF!,81,FALSE)</f>
        <v>#REF!</v>
      </c>
      <c r="AE2175" s="48" t="e">
        <f>VLOOKUP(A2155,#REF!,82,FALSE)</f>
        <v>#REF!</v>
      </c>
      <c r="AF2175" s="48" t="e">
        <f>VLOOKUP(A2155,#REF!,83,FALSE)</f>
        <v>#REF!</v>
      </c>
      <c r="AG2175" s="33"/>
    </row>
    <row r="2176" spans="2:64" ht="18" customHeight="1">
      <c r="B2176" s="48" t="e">
        <f>VLOOKUP(A2155,#REF!,277,FALSE)</f>
        <v>#REF!</v>
      </c>
      <c r="C2176" s="48" t="e">
        <f>VLOOKUP(A2155,#REF!,279,FALSE)</f>
        <v>#REF!</v>
      </c>
      <c r="D2176" s="48" t="e">
        <f>VLOOKUP(A2155,#REF!,281,FALSE)</f>
        <v>#REF!</v>
      </c>
      <c r="E2176" s="48" t="e">
        <f>VLOOKUP(A2155,#REF!,283,FALSE)</f>
        <v>#REF!</v>
      </c>
      <c r="F2176" s="48" t="e">
        <f>VLOOKUP(A2155,#REF!,285,FALSE)</f>
        <v>#REF!</v>
      </c>
      <c r="G2176" s="48" t="e">
        <f>VLOOKUP(A2155,#REF!,287,FALSE)</f>
        <v>#REF!</v>
      </c>
      <c r="H2176" s="48" t="e">
        <f>VLOOKUP(A2155,#REF!,289,FALSE)</f>
        <v>#REF!</v>
      </c>
      <c r="I2176" s="48" t="e">
        <f>VLOOKUP(A2155,#REF!,291,FALSE)</f>
        <v>#REF!</v>
      </c>
      <c r="J2176" s="48" t="e">
        <f>VLOOKUP(A2155,#REF!,293,FALSE)</f>
        <v>#REF!</v>
      </c>
      <c r="K2176" s="48" t="e">
        <f>VLOOKUP(A2155,#REF!,295,FALSE)</f>
        <v>#REF!</v>
      </c>
      <c r="L2176" s="48" t="e">
        <f>VLOOKUP(A2155,#REF!,297,FALSE)</f>
        <v>#REF!</v>
      </c>
      <c r="M2176" s="48" t="e">
        <f>VLOOKUP(A2155,#REF!,299,FALSE)</f>
        <v>#REF!</v>
      </c>
      <c r="N2176" s="48" t="e">
        <f>VLOOKUP(A2155,#REF!,301,FALSE)</f>
        <v>#REF!</v>
      </c>
      <c r="O2176" s="48" t="e">
        <f>VLOOKUP(A2155,#REF!,303,FALSE)</f>
        <v>#REF!</v>
      </c>
      <c r="P2176" s="48" t="e">
        <f>VLOOKUP(A2155,#REF!,305,FALSE)</f>
        <v>#REF!</v>
      </c>
      <c r="Q2176" s="48" t="e">
        <f>VLOOKUP(A2155,#REF!,307,FALSE)</f>
        <v>#REF!</v>
      </c>
      <c r="R2176" s="48" t="e">
        <f>VLOOKUP(A2155,#REF!,309,FALSE)</f>
        <v>#REF!</v>
      </c>
      <c r="S2176" s="48" t="e">
        <f>VLOOKUP(A2155,#REF!,311,FALSE)</f>
        <v>#REF!</v>
      </c>
      <c r="T2176" s="48" t="e">
        <f>VLOOKUP(A2155,#REF!,313,FALSE)</f>
        <v>#REF!</v>
      </c>
      <c r="U2176" s="48" t="e">
        <f>VLOOKUP(A2155,#REF!,315,FALSE)</f>
        <v>#REF!</v>
      </c>
      <c r="V2176" s="48" t="e">
        <f>VLOOKUP(A2155,#REF!,317,FALSE)</f>
        <v>#REF!</v>
      </c>
      <c r="W2176" s="48" t="e">
        <f>VLOOKUP(A2155,#REF!,319,FALSE)</f>
        <v>#REF!</v>
      </c>
      <c r="X2176" s="48" t="e">
        <f>VLOOKUP(A2155,#REF!,321,FALSE)</f>
        <v>#REF!</v>
      </c>
      <c r="Y2176" s="48" t="e">
        <f>VLOOKUP(A2155,#REF!,323,FALSE)</f>
        <v>#REF!</v>
      </c>
      <c r="Z2176" s="48" t="e">
        <f>VLOOKUP(A2155,#REF!,325,FALSE)</f>
        <v>#REF!</v>
      </c>
      <c r="AA2176" s="48" t="e">
        <f>VLOOKUP(A2155,#REF!,327,FALSE)</f>
        <v>#REF!</v>
      </c>
      <c r="AB2176" s="48" t="e">
        <f>VLOOKUP(A2155,#REF!,329,FALSE)</f>
        <v>#REF!</v>
      </c>
      <c r="AC2176" s="48" t="e">
        <f>VLOOKUP(A2155,#REF!,331,FALSE)</f>
        <v>#REF!</v>
      </c>
      <c r="AD2176" s="48" t="e">
        <f>VLOOKUP(A2155,#REF!,333,FALSE)</f>
        <v>#REF!</v>
      </c>
      <c r="AE2176" s="48" t="e">
        <f>VLOOKUP(A2155,#REF!,335,FALSE)</f>
        <v>#REF!</v>
      </c>
      <c r="AF2176" s="48" t="e">
        <f>VLOOKUP(A2155,#REF!,337,FALSE)</f>
        <v>#REF!</v>
      </c>
      <c r="AG2176" s="33"/>
    </row>
    <row r="2177" spans="1:64" s="140" customFormat="1" ht="18" customHeight="1">
      <c r="B2177" s="980"/>
      <c r="C2177" s="980"/>
      <c r="D2177" s="980"/>
      <c r="E2177" s="980"/>
      <c r="F2177" s="980"/>
      <c r="G2177" s="980"/>
      <c r="H2177" s="980"/>
      <c r="I2177" s="980"/>
      <c r="J2177" s="980"/>
      <c r="K2177" s="980"/>
      <c r="L2177" s="980"/>
      <c r="M2177" s="980"/>
      <c r="N2177" s="980"/>
      <c r="O2177" s="980"/>
      <c r="P2177" s="980"/>
      <c r="Q2177" s="980"/>
      <c r="R2177" s="980"/>
      <c r="S2177" s="980"/>
      <c r="T2177" s="980"/>
      <c r="U2177" s="980"/>
      <c r="V2177" s="980"/>
      <c r="W2177" s="980"/>
      <c r="X2177" s="980"/>
      <c r="Y2177" s="980"/>
      <c r="Z2177" s="980"/>
      <c r="AA2177" s="980"/>
      <c r="AB2177" s="980"/>
      <c r="AC2177" s="980"/>
      <c r="AD2177" s="980"/>
      <c r="AE2177" s="980"/>
      <c r="AF2177" s="980"/>
      <c r="AH2177" s="33"/>
      <c r="AI2177" s="33"/>
      <c r="AJ2177" s="33"/>
      <c r="AK2177" s="33"/>
      <c r="AL2177" s="33"/>
      <c r="AM2177" s="33"/>
      <c r="AN2177" s="33"/>
      <c r="AO2177" s="33"/>
      <c r="AP2177" s="33"/>
      <c r="AQ2177" s="33"/>
      <c r="AR2177" s="33"/>
      <c r="AS2177" s="33"/>
      <c r="AT2177" s="33"/>
      <c r="AU2177" s="33"/>
      <c r="AV2177" s="33"/>
      <c r="AW2177" s="33"/>
      <c r="AX2177" s="33"/>
      <c r="AY2177" s="33"/>
      <c r="AZ2177" s="33"/>
      <c r="BA2177" s="33"/>
      <c r="BB2177" s="33"/>
      <c r="BC2177" s="33"/>
      <c r="BD2177" s="33"/>
      <c r="BE2177" s="33"/>
      <c r="BF2177" s="33"/>
      <c r="BG2177" s="33"/>
      <c r="BH2177" s="33"/>
      <c r="BI2177" s="33"/>
      <c r="BJ2177" s="33"/>
      <c r="BK2177" s="33"/>
      <c r="BL2177" s="33"/>
    </row>
    <row r="2178" spans="1:64" ht="18" customHeight="1">
      <c r="B2178" s="880" t="s">
        <v>826</v>
      </c>
      <c r="C2178" s="880"/>
      <c r="D2178" s="880"/>
      <c r="E2178" s="880"/>
      <c r="F2178" s="880"/>
      <c r="G2178" s="880"/>
      <c r="H2178" s="880"/>
      <c r="I2178" s="880"/>
      <c r="J2178" s="880"/>
      <c r="K2178" s="880"/>
      <c r="L2178" s="880"/>
      <c r="M2178" s="880"/>
      <c r="N2178" s="880"/>
      <c r="O2178" s="880"/>
      <c r="P2178" s="880"/>
      <c r="Q2178" s="880"/>
      <c r="R2178" s="880"/>
      <c r="S2178" s="880"/>
      <c r="T2178" s="880"/>
      <c r="U2178" s="880"/>
      <c r="V2178" s="880"/>
      <c r="W2178" s="880"/>
      <c r="X2178" s="880"/>
      <c r="Y2178" s="880"/>
      <c r="Z2178" s="880"/>
      <c r="AA2178" s="880"/>
      <c r="AB2178" s="880"/>
      <c r="AC2178" s="880"/>
      <c r="AD2178" s="880"/>
      <c r="AE2178" s="880"/>
      <c r="AF2178" s="880"/>
      <c r="AG2178" s="33"/>
    </row>
    <row r="2179" spans="1:64" ht="18" customHeight="1">
      <c r="B2179" s="15" t="s">
        <v>80</v>
      </c>
      <c r="C2179" s="16"/>
      <c r="D2179" s="16"/>
      <c r="E2179" s="16"/>
      <c r="F2179" s="16"/>
      <c r="G2179" s="216"/>
      <c r="H2179" s="201"/>
      <c r="I2179" s="201"/>
      <c r="J2179" s="201"/>
      <c r="K2179" s="202"/>
      <c r="L2179" s="201"/>
      <c r="M2179" s="201"/>
      <c r="N2179" s="201"/>
      <c r="O2179" s="270"/>
      <c r="P2179" s="270"/>
      <c r="Q2179" s="201"/>
      <c r="R2179" s="201"/>
      <c r="S2179" s="201"/>
      <c r="T2179" s="201"/>
      <c r="U2179" s="201"/>
      <c r="V2179" s="201"/>
      <c r="W2179" s="270"/>
      <c r="X2179" s="984" t="str">
        <f>X2154</f>
        <v>វិច្ឆិកា ឆ្នាំ ២០២៣</v>
      </c>
      <c r="Y2179" s="985"/>
      <c r="Z2179" s="985"/>
      <c r="AA2179" s="985"/>
      <c r="AB2179" s="985"/>
      <c r="AC2179" s="985"/>
      <c r="AD2179" s="985"/>
      <c r="AE2179" s="985"/>
      <c r="AF2179" s="986"/>
      <c r="AG2179" s="33"/>
    </row>
    <row r="2180" spans="1:64" ht="18" customHeight="1">
      <c r="A2180" s="140" t="e">
        <f>#REF!</f>
        <v>#REF!</v>
      </c>
      <c r="B2180" s="20" t="s">
        <v>176</v>
      </c>
      <c r="C2180" s="3"/>
      <c r="D2180" s="3"/>
      <c r="E2180" s="3"/>
      <c r="F2180" s="3"/>
      <c r="G2180" s="217"/>
      <c r="H2180" s="271"/>
      <c r="I2180" s="217"/>
      <c r="J2180" s="271"/>
      <c r="K2180" s="991" t="e">
        <f>VLOOKUP(A2180,'Payroll master 总表'!B:AY,3,FALSE)</f>
        <v>#REF!</v>
      </c>
      <c r="L2180" s="992"/>
      <c r="M2180" s="992"/>
      <c r="N2180" s="993"/>
      <c r="O2180" s="272" t="s">
        <v>183</v>
      </c>
      <c r="P2180" s="273"/>
      <c r="Q2180" s="203"/>
      <c r="R2180" s="203"/>
      <c r="S2180" s="203"/>
      <c r="T2180" s="994" t="e">
        <f>#REF!</f>
        <v>#REF!</v>
      </c>
      <c r="U2180" s="994"/>
      <c r="V2180" s="217"/>
      <c r="W2180" s="274"/>
      <c r="X2180" s="275" t="s">
        <v>279</v>
      </c>
      <c r="Y2180" s="203"/>
      <c r="Z2180" s="203"/>
      <c r="AA2180" s="203"/>
      <c r="AB2180" s="227"/>
      <c r="AC2180" s="75"/>
      <c r="AD2180" s="139" t="e">
        <f>VLOOKUP(A2180,'Payroll master 总表'!B:AY,39,FALSE)</f>
        <v>#REF!</v>
      </c>
      <c r="AE2180" s="23" t="s">
        <v>82</v>
      </c>
      <c r="AF2180" s="244"/>
      <c r="AG2180" s="33"/>
    </row>
    <row r="2181" spans="1:64" ht="18" customHeight="1">
      <c r="B2181" s="55" t="s">
        <v>177</v>
      </c>
      <c r="C2181" s="28"/>
      <c r="D2181" s="28"/>
      <c r="E2181" s="28"/>
      <c r="F2181" s="21"/>
      <c r="G2181" s="206"/>
      <c r="H2181" s="206"/>
      <c r="I2181" s="206"/>
      <c r="J2181" s="206"/>
      <c r="K2181" s="995" t="e">
        <f>VLOOKUP(A2180,'Payroll master 总表'!B:AY,1,FALSE)</f>
        <v>#REF!</v>
      </c>
      <c r="L2181" s="996"/>
      <c r="M2181" s="206"/>
      <c r="N2181" s="208"/>
      <c r="O2181" s="276" t="s">
        <v>184</v>
      </c>
      <c r="P2181" s="273"/>
      <c r="Q2181" s="218"/>
      <c r="R2181" s="218"/>
      <c r="S2181" s="218"/>
      <c r="U2181" s="222" t="e">
        <f>VLOOKUP(A2180,'Payroll master 总表'!B:AY,15,FALSE)</f>
        <v>#REF!</v>
      </c>
      <c r="V2181" s="222"/>
      <c r="W2181" s="208"/>
      <c r="X2181" s="278" t="s">
        <v>187</v>
      </c>
      <c r="Y2181" s="218"/>
      <c r="Z2181" s="218"/>
      <c r="AA2181" s="218"/>
      <c r="AB2181" s="209"/>
      <c r="AC2181" s="26"/>
      <c r="AD2181" s="139" t="e">
        <f>VLOOKUP(A2180,'Payroll master 总表'!B:AY,35,FALSE)</f>
        <v>#REF!</v>
      </c>
      <c r="AE2181" s="23" t="s">
        <v>82</v>
      </c>
      <c r="AF2181" s="103"/>
      <c r="AG2181" s="33"/>
    </row>
    <row r="2182" spans="1:64" ht="18" customHeight="1">
      <c r="B2182" s="24" t="s">
        <v>178</v>
      </c>
      <c r="C2182" s="22"/>
      <c r="D2182" s="25"/>
      <c r="E2182" s="21"/>
      <c r="F2182" s="21"/>
      <c r="G2182" s="206"/>
      <c r="H2182" s="206"/>
      <c r="I2182" s="206"/>
      <c r="J2182" s="206"/>
      <c r="K2182" s="995" t="e">
        <f>VLOOKUP(A2180,'Payroll master 总表'!B:AY,5,FALSE)</f>
        <v>#REF!</v>
      </c>
      <c r="L2182" s="996"/>
      <c r="M2182" s="206"/>
      <c r="N2182" s="208"/>
      <c r="O2182" s="205" t="s">
        <v>198</v>
      </c>
      <c r="P2182" s="273"/>
      <c r="Q2182" s="218"/>
      <c r="R2182" s="218"/>
      <c r="S2182" s="218"/>
      <c r="T2182" s="206"/>
      <c r="U2182" s="997" t="e">
        <f>VLOOKUP(A2180,'Payroll master 总表'!B:AY,8,FALSE)</f>
        <v>#REF!</v>
      </c>
      <c r="V2182" s="997"/>
      <c r="W2182" s="998"/>
      <c r="X2182" s="278" t="s">
        <v>185</v>
      </c>
      <c r="Y2182" s="218"/>
      <c r="Z2182" s="218"/>
      <c r="AA2182" s="218"/>
      <c r="AB2182" s="209"/>
      <c r="AC2182" s="26"/>
      <c r="AD2182" s="139" t="e">
        <f>VLOOKUP(A2180,'Payroll master 总表'!B:AY,34,FALSE)</f>
        <v>#REF!</v>
      </c>
      <c r="AE2182" s="23" t="s">
        <v>82</v>
      </c>
      <c r="AF2182" s="103"/>
      <c r="AG2182" s="33"/>
    </row>
    <row r="2183" spans="1:64" ht="18" customHeight="1">
      <c r="B2183" s="58"/>
      <c r="C2183" s="28"/>
      <c r="D2183" s="28"/>
      <c r="E2183" s="28"/>
      <c r="F2183" s="28"/>
      <c r="G2183" s="206"/>
      <c r="H2183" s="206"/>
      <c r="I2183" s="206"/>
      <c r="J2183" s="206"/>
      <c r="K2183" s="280"/>
      <c r="L2183" s="281" t="s">
        <v>76</v>
      </c>
      <c r="M2183" s="206"/>
      <c r="N2183" s="208"/>
      <c r="O2183" s="278" t="s">
        <v>199</v>
      </c>
      <c r="P2183" s="273"/>
      <c r="Q2183" s="218"/>
      <c r="R2183" s="218"/>
      <c r="S2183" s="218"/>
      <c r="T2183" s="218"/>
      <c r="U2183" s="218"/>
      <c r="V2183" s="218"/>
      <c r="W2183" s="230"/>
      <c r="X2183" s="278" t="s">
        <v>753</v>
      </c>
      <c r="Y2183" s="218"/>
      <c r="Z2183" s="218"/>
      <c r="AA2183" s="218"/>
      <c r="AB2183" s="209"/>
      <c r="AC2183" s="26"/>
      <c r="AD2183" s="139" t="e">
        <f>VLOOKUP(A2180,'Payroll master 总表'!B:AY,33,FALSE)</f>
        <v>#REF!</v>
      </c>
      <c r="AE2183" s="23" t="s">
        <v>82</v>
      </c>
      <c r="AF2183" s="103"/>
      <c r="AG2183" s="33"/>
    </row>
    <row r="2184" spans="1:64" ht="18" customHeight="1">
      <c r="B2184" s="54" t="s">
        <v>196</v>
      </c>
      <c r="C2184" s="28"/>
      <c r="D2184" s="28"/>
      <c r="E2184" s="28"/>
      <c r="F2184" s="28"/>
      <c r="G2184" s="206"/>
      <c r="H2184" s="206"/>
      <c r="I2184" s="206"/>
      <c r="J2184" s="206"/>
      <c r="K2184" s="280"/>
      <c r="L2184" s="282" t="e">
        <f>VLOOKUP(A2180,'Payroll master 总表'!B:AY,18,FALSE)</f>
        <v>#REF!</v>
      </c>
      <c r="M2184" s="206"/>
      <c r="N2184" s="208"/>
      <c r="O2184" s="283"/>
      <c r="P2184" s="273"/>
      <c r="Q2184" s="223"/>
      <c r="R2184" s="987" t="e">
        <f>U2181/26*L2184</f>
        <v>#REF!</v>
      </c>
      <c r="S2184" s="987"/>
      <c r="T2184" s="284" t="s">
        <v>82</v>
      </c>
      <c r="U2184" s="223"/>
      <c r="V2184" s="223"/>
      <c r="W2184" s="285"/>
      <c r="X2184" s="278" t="s">
        <v>186</v>
      </c>
      <c r="Y2184" s="218"/>
      <c r="Z2184" s="218"/>
      <c r="AA2184" s="218"/>
      <c r="AB2184" s="209"/>
      <c r="AC2184" s="26"/>
      <c r="AD2184" s="139" t="e">
        <f>VLOOKUP(A2180,'Payroll master 总表'!B:AY,37,FALSE)+'Payroll master 总表'!AM94</f>
        <v>#REF!</v>
      </c>
      <c r="AE2184" s="23" t="s">
        <v>82</v>
      </c>
      <c r="AF2184" s="103"/>
      <c r="AG2184" s="33"/>
    </row>
    <row r="2185" spans="1:64" ht="18" customHeight="1">
      <c r="B2185" s="27" t="s">
        <v>528</v>
      </c>
      <c r="C2185" s="28"/>
      <c r="D2185" s="28"/>
      <c r="E2185" s="28"/>
      <c r="F2185" s="28"/>
      <c r="G2185" s="206"/>
      <c r="H2185" s="206"/>
      <c r="I2185" s="206"/>
      <c r="J2185" s="206"/>
      <c r="K2185" s="280"/>
      <c r="L2185" s="282" t="e">
        <f>VLOOKUP(A2180,'Payroll master 总表'!B:AY,21,FALSE)</f>
        <v>#REF!</v>
      </c>
      <c r="M2185" s="206"/>
      <c r="N2185" s="208"/>
      <c r="O2185" s="283"/>
      <c r="P2185" s="273"/>
      <c r="Q2185" s="223"/>
      <c r="R2185" s="987" t="e">
        <f>VLOOKUP(A2180,'Payroll master 总表'!B:AY,29,FALSE)</f>
        <v>#REF!</v>
      </c>
      <c r="S2185" s="987"/>
      <c r="T2185" s="284" t="s">
        <v>82</v>
      </c>
      <c r="U2185" s="223"/>
      <c r="V2185" s="223"/>
      <c r="W2185" s="285"/>
      <c r="X2185" s="278" t="s">
        <v>455</v>
      </c>
      <c r="Y2185" s="218"/>
      <c r="Z2185" s="218"/>
      <c r="AA2185" s="218"/>
      <c r="AB2185" s="209"/>
      <c r="AC2185" s="26"/>
      <c r="AD2185" s="139" t="e">
        <f>VLOOKUP(A2180,'Payroll master 总表'!B:AY,32,FALSE)</f>
        <v>#REF!</v>
      </c>
      <c r="AE2185" s="23" t="s">
        <v>82</v>
      </c>
      <c r="AF2185" s="103"/>
      <c r="AG2185" s="33"/>
    </row>
    <row r="2186" spans="1:64" ht="18" customHeight="1">
      <c r="B2186" s="58" t="s">
        <v>534</v>
      </c>
      <c r="C2186" s="28"/>
      <c r="D2186" s="28"/>
      <c r="E2186" s="28"/>
      <c r="F2186" s="28"/>
      <c r="G2186" s="206"/>
      <c r="H2186" s="206"/>
      <c r="I2186" s="206"/>
      <c r="J2186" s="206"/>
      <c r="K2186" s="280"/>
      <c r="L2186" s="282" t="e">
        <f>VLOOKUP(A2180,'Payroll master 总表'!B:AY,20,FALSE)</f>
        <v>#REF!</v>
      </c>
      <c r="M2186" s="206"/>
      <c r="N2186" s="208"/>
      <c r="O2186" s="283"/>
      <c r="P2186" s="273"/>
      <c r="Q2186" s="223"/>
      <c r="R2186" s="987" t="e">
        <f>VLOOKUP(A2180,'Payroll master 总表'!B:AY,27,FALSE)</f>
        <v>#REF!</v>
      </c>
      <c r="S2186" s="987"/>
      <c r="T2186" s="284" t="s">
        <v>82</v>
      </c>
      <c r="U2186" s="223"/>
      <c r="V2186" s="223"/>
      <c r="W2186" s="285"/>
      <c r="X2186" s="278" t="s">
        <v>189</v>
      </c>
      <c r="Y2186" s="218"/>
      <c r="Z2186" s="218"/>
      <c r="AA2186" s="218"/>
      <c r="AB2186" s="209"/>
      <c r="AC2186" s="26"/>
      <c r="AD2186" s="139" t="e">
        <f>VLOOKUP(A2180,'Payroll master 总表'!B:AY,31,FALSE)</f>
        <v>#REF!</v>
      </c>
      <c r="AE2186" s="23" t="s">
        <v>82</v>
      </c>
      <c r="AF2186" s="103"/>
      <c r="AG2186" s="33"/>
    </row>
    <row r="2187" spans="1:64" ht="18" customHeight="1">
      <c r="B2187" s="58" t="s">
        <v>195</v>
      </c>
      <c r="C2187" s="28"/>
      <c r="D2187" s="28"/>
      <c r="E2187" s="28"/>
      <c r="F2187" s="28"/>
      <c r="G2187" s="206"/>
      <c r="H2187" s="206"/>
      <c r="I2187" s="206"/>
      <c r="J2187" s="206"/>
      <c r="K2187" s="280"/>
      <c r="L2187" s="282" t="e">
        <f>VLOOKUP(A2180,'Payroll master 总表'!B:AY,17,FALSE)</f>
        <v>#REF!</v>
      </c>
      <c r="M2187" s="206"/>
      <c r="N2187" s="208"/>
      <c r="O2187" s="283"/>
      <c r="P2187" s="273"/>
      <c r="Q2187" s="223"/>
      <c r="R2187" s="987" t="e">
        <f>U2181/26*L2187</f>
        <v>#REF!</v>
      </c>
      <c r="S2187" s="987"/>
      <c r="T2187" s="284" t="s">
        <v>82</v>
      </c>
      <c r="U2187" s="223"/>
      <c r="V2187" s="223"/>
      <c r="W2187" s="285"/>
      <c r="X2187" s="278" t="s">
        <v>188</v>
      </c>
      <c r="Y2187" s="218"/>
      <c r="Z2187" s="218"/>
      <c r="AA2187" s="218"/>
      <c r="AB2187" s="209"/>
      <c r="AC2187" s="26"/>
      <c r="AD2187" s="139" t="e">
        <f>VLOOKUP(A2180,'Payroll master 总表'!B:AY,36,FALSE)</f>
        <v>#REF!</v>
      </c>
      <c r="AE2187" s="23" t="s">
        <v>82</v>
      </c>
      <c r="AF2187" s="103"/>
      <c r="AG2187" s="33"/>
    </row>
    <row r="2188" spans="1:64" ht="18" customHeight="1">
      <c r="B2188" s="27" t="s">
        <v>179</v>
      </c>
      <c r="C2188" s="28"/>
      <c r="D2188" s="28"/>
      <c r="E2188" s="28"/>
      <c r="F2188" s="28"/>
      <c r="G2188" s="218"/>
      <c r="H2188" s="218"/>
      <c r="I2188" s="218"/>
      <c r="J2188" s="206"/>
      <c r="K2188" s="280"/>
      <c r="L2188" s="286"/>
      <c r="M2188" s="206"/>
      <c r="N2188" s="208"/>
      <c r="O2188" s="283"/>
      <c r="P2188" s="273"/>
      <c r="Q2188" s="223"/>
      <c r="R2188" s="987" t="e">
        <f>SUM(R2184:S2187)</f>
        <v>#REF!</v>
      </c>
      <c r="S2188" s="987"/>
      <c r="T2188" s="284" t="s">
        <v>82</v>
      </c>
      <c r="U2188" s="223"/>
      <c r="V2188" s="223"/>
      <c r="W2188" s="285"/>
      <c r="X2188" s="278" t="s">
        <v>190</v>
      </c>
      <c r="Y2188" s="218"/>
      <c r="Z2188" s="218"/>
      <c r="AA2188" s="218"/>
      <c r="AB2188" s="209"/>
      <c r="AC2188" s="988" t="e">
        <f>R2188+R2190+R2191+R2192+AD2180+AD2181+AD2182+AD2183+AD2184+AD2185+AD2186+AD2187</f>
        <v>#REF!</v>
      </c>
      <c r="AD2188" s="989"/>
      <c r="AF2188" s="103"/>
      <c r="AG2188" s="33"/>
    </row>
    <row r="2189" spans="1:64" ht="18" customHeight="1">
      <c r="B2189" s="58" t="s">
        <v>197</v>
      </c>
      <c r="C2189" s="28"/>
      <c r="D2189" s="28"/>
      <c r="E2189" s="28"/>
      <c r="F2189" s="28"/>
      <c r="G2189" s="206"/>
      <c r="H2189" s="206"/>
      <c r="I2189" s="206"/>
      <c r="J2189" s="206"/>
      <c r="K2189" s="280"/>
      <c r="L2189" s="287" t="s">
        <v>77</v>
      </c>
      <c r="M2189" s="288"/>
      <c r="N2189" s="211"/>
      <c r="O2189" s="278" t="s">
        <v>199</v>
      </c>
      <c r="P2189" s="210"/>
      <c r="Q2189" s="210"/>
      <c r="R2189" s="210"/>
      <c r="S2189" s="210"/>
      <c r="T2189" s="210"/>
      <c r="U2189" s="210"/>
      <c r="V2189" s="210"/>
      <c r="W2189" s="289"/>
      <c r="X2189" s="278" t="s">
        <v>433</v>
      </c>
      <c r="Y2189" s="218"/>
      <c r="Z2189" s="230"/>
      <c r="AA2189" s="290"/>
      <c r="AB2189" s="228"/>
      <c r="AC2189" s="135" t="e">
        <f>VLOOKUP(A2180,'Payroll master 总表'!B:AY,45,FALSE)</f>
        <v>#REF!</v>
      </c>
      <c r="AE2189" s="61"/>
      <c r="AF2189" s="245"/>
      <c r="AG2189" s="33"/>
    </row>
    <row r="2190" spans="1:64" ht="18" customHeight="1">
      <c r="B2190" s="58" t="s">
        <v>180</v>
      </c>
      <c r="C2190" s="28"/>
      <c r="D2190" s="28"/>
      <c r="E2190" s="28"/>
      <c r="F2190" s="28"/>
      <c r="G2190" s="206"/>
      <c r="H2190" s="206"/>
      <c r="I2190" s="206"/>
      <c r="J2190" s="206"/>
      <c r="K2190" s="280"/>
      <c r="L2190" s="282" t="e">
        <f>VLOOKUP(A2180,'Payroll master 总表'!B:AY,19,FALSE)</f>
        <v>#REF!</v>
      </c>
      <c r="M2190" s="206"/>
      <c r="N2190" s="208"/>
      <c r="O2190" s="283"/>
      <c r="P2190" s="273"/>
      <c r="Q2190" s="224"/>
      <c r="R2190" s="990" t="e">
        <f>VLOOKUP(A2180,'Payroll master 总表'!B:AY,26,FALSE)</f>
        <v>#REF!</v>
      </c>
      <c r="S2190" s="990"/>
      <c r="T2190" s="224" t="s">
        <v>82</v>
      </c>
      <c r="U2190" s="224"/>
      <c r="V2190" s="224"/>
      <c r="W2190" s="228"/>
      <c r="X2190" s="278" t="s">
        <v>861</v>
      </c>
      <c r="Y2190" s="218"/>
      <c r="Z2190" s="230"/>
      <c r="AB2190" s="224"/>
      <c r="AD2190" s="57"/>
      <c r="AE2190" s="999" t="e">
        <f>VLOOKUP(A2180,'Payroll master 总表'!B:AY,42,FALSE)</f>
        <v>#REF!</v>
      </c>
      <c r="AF2190" s="1000"/>
      <c r="AG2190" s="33"/>
    </row>
    <row r="2191" spans="1:64" ht="18" customHeight="1">
      <c r="B2191" s="58" t="s">
        <v>181</v>
      </c>
      <c r="C2191" s="28"/>
      <c r="D2191" s="28"/>
      <c r="E2191" s="28"/>
      <c r="F2191" s="28"/>
      <c r="G2191" s="206"/>
      <c r="H2191" s="206"/>
      <c r="I2191" s="206"/>
      <c r="J2191" s="206"/>
      <c r="K2191" s="280"/>
      <c r="L2191" s="282" t="e">
        <f>VLOOKUP(A2180,'Payroll master 总表'!B:AY,22,FALSE)</f>
        <v>#REF!</v>
      </c>
      <c r="M2191" s="206"/>
      <c r="N2191" s="208"/>
      <c r="O2191" s="283"/>
      <c r="P2191" s="273"/>
      <c r="Q2191" s="224"/>
      <c r="R2191" s="990" t="e">
        <f>VLOOKUP(A2180,'Payroll master 总表'!B:AY,28,FALSE)</f>
        <v>#REF!</v>
      </c>
      <c r="S2191" s="990"/>
      <c r="T2191" s="224" t="s">
        <v>82</v>
      </c>
      <c r="U2191" s="224"/>
      <c r="V2191" s="224"/>
      <c r="W2191" s="228"/>
      <c r="X2191" s="291" t="s">
        <v>244</v>
      </c>
      <c r="Y2191" s="218"/>
      <c r="Z2191" s="218"/>
      <c r="AA2191" s="230"/>
      <c r="AB2191" s="229"/>
      <c r="AC2191" s="76"/>
      <c r="AD2191" s="57" t="e">
        <f>VLOOKUP(A2180,'Payroll master 总表'!B:AY,44,FALSE)</f>
        <v>#REF!</v>
      </c>
      <c r="AE2191" s="541"/>
      <c r="AF2191" s="542"/>
      <c r="AG2191" s="33"/>
    </row>
    <row r="2192" spans="1:64" ht="18" customHeight="1">
      <c r="B2192" s="59" t="s">
        <v>182</v>
      </c>
      <c r="C2192" s="56"/>
      <c r="D2192" s="56"/>
      <c r="E2192" s="56"/>
      <c r="F2192" s="56"/>
      <c r="G2192" s="219"/>
      <c r="H2192" s="219"/>
      <c r="I2192" s="219"/>
      <c r="J2192" s="219"/>
      <c r="K2192" s="292"/>
      <c r="L2192" s="293" t="e">
        <f>VLOOKUP(A2180,'Payroll master 总表'!B:AY,23,FALSE)</f>
        <v>#REF!</v>
      </c>
      <c r="M2192" s="219"/>
      <c r="N2192" s="212"/>
      <c r="O2192" s="294"/>
      <c r="P2192" s="295"/>
      <c r="Q2192" s="225"/>
      <c r="R2192" s="981" t="e">
        <f>VLOOKUP(A2180,'Payroll master 总表'!B:AY,30,FALSE)</f>
        <v>#REF!</v>
      </c>
      <c r="S2192" s="981"/>
      <c r="T2192" s="225" t="s">
        <v>82</v>
      </c>
      <c r="U2192" s="225"/>
      <c r="V2192" s="225"/>
      <c r="W2192" s="225"/>
      <c r="X2192" s="278" t="s">
        <v>194</v>
      </c>
      <c r="Y2192" s="218"/>
      <c r="Z2192" s="218"/>
      <c r="AA2192" s="218"/>
      <c r="AB2192" s="230"/>
      <c r="AC2192" s="26"/>
      <c r="AD2192" s="57" t="e">
        <f>AE2190+AD2191</f>
        <v>#REF!</v>
      </c>
      <c r="AE2192" s="49"/>
      <c r="AF2192" s="73"/>
      <c r="AG2192" s="33"/>
    </row>
    <row r="2193" spans="1:64" ht="18" customHeight="1">
      <c r="B2193" s="29"/>
      <c r="C2193" s="30"/>
      <c r="D2193" s="31"/>
      <c r="E2193" s="30"/>
      <c r="F2193" s="32"/>
      <c r="G2193" s="220"/>
      <c r="H2193" s="220"/>
      <c r="I2193" s="220"/>
      <c r="J2193" s="220"/>
      <c r="S2193" s="220"/>
      <c r="T2193" s="220"/>
      <c r="U2193" s="220"/>
      <c r="X2193" s="297" t="s">
        <v>191</v>
      </c>
      <c r="Y2193" s="218"/>
      <c r="Z2193" s="218"/>
      <c r="AA2193" s="218"/>
      <c r="AB2193" s="230"/>
      <c r="AC2193" s="982" t="e">
        <f>ROUND((AC2188-AD2192-AC2189),2)</f>
        <v>#REF!</v>
      </c>
      <c r="AD2193" s="983"/>
      <c r="AE2193" s="49"/>
      <c r="AF2193" s="73"/>
      <c r="AG2193" s="33"/>
    </row>
    <row r="2194" spans="1:64" ht="18" customHeight="1">
      <c r="B2194" s="35" t="s">
        <v>78</v>
      </c>
      <c r="C2194" s="36"/>
      <c r="D2194" s="36"/>
      <c r="E2194" s="36"/>
      <c r="F2194" s="36"/>
      <c r="G2194" s="221"/>
      <c r="H2194" s="221"/>
      <c r="I2194" s="220"/>
      <c r="J2194" s="220"/>
      <c r="S2194" s="220"/>
      <c r="T2194" s="220"/>
      <c r="U2194" s="220"/>
      <c r="X2194" s="298" t="s">
        <v>432</v>
      </c>
      <c r="Y2194" s="299"/>
      <c r="Z2194" s="280"/>
      <c r="AA2194" s="206"/>
      <c r="AB2194" s="231"/>
      <c r="AC2194" s="63" t="e">
        <f>INT(AC2193)</f>
        <v>#REF!</v>
      </c>
      <c r="AE2194" s="62"/>
      <c r="AF2194" s="80"/>
      <c r="AG2194" s="33"/>
    </row>
    <row r="2195" spans="1:64" ht="18" customHeight="1">
      <c r="B2195" s="37"/>
      <c r="C2195" s="38"/>
      <c r="D2195" s="39"/>
      <c r="E2195" s="38"/>
      <c r="F2195" s="38"/>
      <c r="G2195" s="202"/>
      <c r="H2195" s="202"/>
      <c r="I2195" s="220"/>
      <c r="J2195" s="220"/>
      <c r="S2195" s="220"/>
      <c r="T2195" s="220"/>
      <c r="U2195" s="220"/>
      <c r="X2195" s="300" t="s">
        <v>192</v>
      </c>
      <c r="Y2195" s="301"/>
      <c r="Z2195" s="302"/>
      <c r="AA2195" s="219"/>
      <c r="AB2195" s="232"/>
      <c r="AC2195" s="77" t="e">
        <f>ROUND((MOD(AC2193,1)*4000),-2)</f>
        <v>#REF!</v>
      </c>
      <c r="AD2195" s="45"/>
      <c r="AE2195" s="45"/>
      <c r="AF2195" s="81"/>
      <c r="AG2195" s="33"/>
    </row>
    <row r="2196" spans="1:64" ht="18" customHeight="1">
      <c r="B2196" s="29"/>
      <c r="C2196" s="30"/>
      <c r="D2196" s="31"/>
      <c r="E2196" s="30"/>
      <c r="F2196" s="30"/>
      <c r="G2196" s="220"/>
      <c r="H2196" s="220"/>
      <c r="I2196" s="220"/>
      <c r="J2196" s="220"/>
      <c r="S2196" s="220"/>
      <c r="T2196" s="220"/>
      <c r="U2196" s="220"/>
      <c r="Y2196" s="221"/>
      <c r="Z2196" s="303"/>
      <c r="AB2196" s="233"/>
      <c r="AD2196" s="82"/>
      <c r="AE2196" s="82"/>
      <c r="AF2196" s="84"/>
      <c r="AG2196" s="33"/>
    </row>
    <row r="2197" spans="1:64" ht="18" customHeight="1">
      <c r="B2197" s="40" t="s">
        <v>79</v>
      </c>
      <c r="C2197" s="41"/>
      <c r="D2197" s="41"/>
      <c r="E2197" s="41"/>
      <c r="AF2197" s="101"/>
      <c r="AG2197" s="33"/>
    </row>
    <row r="2198" spans="1:64" s="10" customFormat="1" ht="18" customHeight="1">
      <c r="B2198" s="237">
        <v>1</v>
      </c>
      <c r="C2198" s="236">
        <v>2</v>
      </c>
      <c r="D2198" s="236">
        <v>3</v>
      </c>
      <c r="E2198" s="236">
        <v>4</v>
      </c>
      <c r="F2198" s="670">
        <v>5</v>
      </c>
      <c r="G2198" s="669">
        <v>6</v>
      </c>
      <c r="H2198" s="237">
        <v>7</v>
      </c>
      <c r="I2198" s="237">
        <v>8</v>
      </c>
      <c r="J2198" s="670">
        <v>9</v>
      </c>
      <c r="K2198" s="236">
        <v>10</v>
      </c>
      <c r="L2198" s="236">
        <v>11</v>
      </c>
      <c r="M2198" s="670">
        <v>12</v>
      </c>
      <c r="N2198" s="669">
        <v>13</v>
      </c>
      <c r="O2198" s="236">
        <v>14</v>
      </c>
      <c r="P2198" s="237">
        <v>15</v>
      </c>
      <c r="Q2198" s="236">
        <v>16</v>
      </c>
      <c r="R2198" s="236">
        <v>17</v>
      </c>
      <c r="S2198" s="236">
        <v>18</v>
      </c>
      <c r="T2198" s="670">
        <v>19</v>
      </c>
      <c r="U2198" s="669">
        <v>20</v>
      </c>
      <c r="V2198" s="236">
        <v>21</v>
      </c>
      <c r="W2198" s="237">
        <v>22</v>
      </c>
      <c r="X2198" s="236">
        <v>23</v>
      </c>
      <c r="Y2198" s="237">
        <v>24</v>
      </c>
      <c r="Z2198" s="236">
        <v>25</v>
      </c>
      <c r="AA2198" s="670">
        <v>26</v>
      </c>
      <c r="AB2198" s="697">
        <v>27</v>
      </c>
      <c r="AC2198" s="670">
        <v>28</v>
      </c>
      <c r="AD2198" s="237">
        <v>29</v>
      </c>
      <c r="AE2198" s="236">
        <v>30</v>
      </c>
      <c r="AF2198" s="236">
        <v>31</v>
      </c>
      <c r="AG2198" s="11"/>
      <c r="AH2198" s="11"/>
      <c r="AI2198" s="11"/>
      <c r="AJ2198" s="11"/>
      <c r="AK2198" s="11"/>
      <c r="AL2198" s="11"/>
      <c r="AM2198" s="11"/>
      <c r="AN2198" s="11"/>
      <c r="AO2198" s="11"/>
      <c r="AP2198" s="11"/>
      <c r="AQ2198" s="11"/>
      <c r="AR2198" s="11"/>
      <c r="AS2198" s="11"/>
      <c r="AT2198" s="11"/>
      <c r="AU2198" s="11"/>
      <c r="AV2198" s="11"/>
      <c r="AW2198" s="11"/>
      <c r="AX2198" s="11"/>
      <c r="AY2198" s="11"/>
      <c r="AZ2198" s="11"/>
      <c r="BA2198" s="11"/>
      <c r="BB2198" s="11"/>
      <c r="BC2198" s="11"/>
      <c r="BD2198" s="11"/>
      <c r="BE2198" s="11"/>
      <c r="BF2198" s="11"/>
      <c r="BG2198" s="11"/>
      <c r="BH2198" s="11"/>
      <c r="BI2198" s="11"/>
      <c r="BJ2198" s="11"/>
      <c r="BK2198" s="11"/>
      <c r="BL2198" s="11"/>
    </row>
    <row r="2199" spans="1:64" ht="18" customHeight="1">
      <c r="B2199" s="48" t="e">
        <f>VLOOKUP(A2180,#REF!,276,FALSE)</f>
        <v>#REF!</v>
      </c>
      <c r="C2199" s="48" t="e">
        <f>VLOOKUP(A2180,#REF!,278,FALSE)</f>
        <v>#REF!</v>
      </c>
      <c r="D2199" s="48" t="e">
        <f>VLOOKUP(A2180,#REF!,280,FALSE)</f>
        <v>#REF!</v>
      </c>
      <c r="E2199" s="48" t="e">
        <f>VLOOKUP(A2180,#REF!,282,FALSE)</f>
        <v>#REF!</v>
      </c>
      <c r="F2199" s="48" t="e">
        <f>VLOOKUP(A2180,#REF!,284,FALSE)</f>
        <v>#REF!</v>
      </c>
      <c r="G2199" s="48" t="e">
        <f>VLOOKUP(A2180,#REF!,286,FALSE)</f>
        <v>#REF!</v>
      </c>
      <c r="H2199" s="48" t="e">
        <f>VLOOKUP(A2180,#REF!,288,FALSE)</f>
        <v>#REF!</v>
      </c>
      <c r="I2199" s="48" t="e">
        <f>VLOOKUP(A2180,#REF!,290,FALSE)</f>
        <v>#REF!</v>
      </c>
      <c r="J2199" s="48" t="e">
        <f>VLOOKUP(A2180,#REF!,292,FALSE)</f>
        <v>#REF!</v>
      </c>
      <c r="K2199" s="48" t="e">
        <f>VLOOKUP(A2180,#REF!,294,FALSE)</f>
        <v>#REF!</v>
      </c>
      <c r="L2199" s="48" t="e">
        <f>VLOOKUP(A2180,#REF!,296,FALSE)</f>
        <v>#REF!</v>
      </c>
      <c r="M2199" s="48" t="e">
        <f>VLOOKUP(A2180,#REF!,298,FALSE)</f>
        <v>#REF!</v>
      </c>
      <c r="N2199" s="48" t="e">
        <f>VLOOKUP(A2180,#REF!,300,FALSE)</f>
        <v>#REF!</v>
      </c>
      <c r="O2199" s="48" t="e">
        <f>VLOOKUP(A2180,#REF!,302,FALSE)</f>
        <v>#REF!</v>
      </c>
      <c r="P2199" s="48" t="e">
        <f>VLOOKUP(A2180,#REF!,304,FALSE)</f>
        <v>#REF!</v>
      </c>
      <c r="Q2199" s="48" t="e">
        <f>VLOOKUP(A2180,#REF!,306,FALSE)</f>
        <v>#REF!</v>
      </c>
      <c r="R2199" s="48" t="e">
        <f>VLOOKUP(A2180,#REF!,308,FALSE)</f>
        <v>#REF!</v>
      </c>
      <c r="S2199" s="48" t="e">
        <f>VLOOKUP(A2180,#REF!,310,FALSE)</f>
        <v>#REF!</v>
      </c>
      <c r="T2199" s="48" t="e">
        <f>VLOOKUP(A2180,#REF!,312,FALSE)</f>
        <v>#REF!</v>
      </c>
      <c r="U2199" s="48" t="e">
        <f>VLOOKUP(A2180,#REF!,314,FALSE)</f>
        <v>#REF!</v>
      </c>
      <c r="V2199" s="48" t="e">
        <f>VLOOKUP(A2180,#REF!,316,FALSE)</f>
        <v>#REF!</v>
      </c>
      <c r="W2199" s="48" t="e">
        <f>VLOOKUP(A2180,#REF!,318,FALSE)</f>
        <v>#REF!</v>
      </c>
      <c r="X2199" s="48" t="e">
        <f>VLOOKUP(A2180,#REF!,320,FALSE)</f>
        <v>#REF!</v>
      </c>
      <c r="Y2199" s="48" t="e">
        <f>VLOOKUP(A2180,#REF!,322,FALSE)</f>
        <v>#REF!</v>
      </c>
      <c r="Z2199" s="48" t="e">
        <f>VLOOKUP(A2180,#REF!,324,FALSE)</f>
        <v>#REF!</v>
      </c>
      <c r="AA2199" s="48" t="e">
        <f>VLOOKUP(A2180,#REF!,326,FALSE)</f>
        <v>#REF!</v>
      </c>
      <c r="AB2199" s="48" t="e">
        <f>VLOOKUP(A2180,#REF!,328,FALSE)</f>
        <v>#REF!</v>
      </c>
      <c r="AC2199" s="48" t="e">
        <f>VLOOKUP(A2180,#REF!,330,FALSE)</f>
        <v>#REF!</v>
      </c>
      <c r="AD2199" s="48" t="e">
        <f>VLOOKUP(A2180,#REF!,332,FALSE)</f>
        <v>#REF!</v>
      </c>
      <c r="AE2199" s="48" t="e">
        <f>VLOOKUP(A2180,#REF!,334,FALSE)</f>
        <v>#REF!</v>
      </c>
      <c r="AF2199" s="48" t="e">
        <f>VLOOKUP(A2180,#REF!,336,FALSE)</f>
        <v>#REF!</v>
      </c>
      <c r="AG2199" s="33"/>
    </row>
    <row r="2200" spans="1:64" ht="18" customHeight="1">
      <c r="B2200" s="48" t="e">
        <f>VLOOKUP(A2180,#REF!,53,FALSE)</f>
        <v>#REF!</v>
      </c>
      <c r="C2200" s="48" t="e">
        <f>VLOOKUP(A2180,#REF!,54,FALSE)</f>
        <v>#REF!</v>
      </c>
      <c r="D2200" s="48" t="e">
        <f>VLOOKUP(A2180,#REF!,55,FALSE)</f>
        <v>#REF!</v>
      </c>
      <c r="E2200" s="48" t="e">
        <f>VLOOKUP(A2180,#REF!,56,FALSE)</f>
        <v>#REF!</v>
      </c>
      <c r="F2200" s="48" t="e">
        <f>VLOOKUP(A2180,#REF!,57,FALSE)</f>
        <v>#REF!</v>
      </c>
      <c r="G2200" s="48" t="e">
        <f>VLOOKUP(A2180,#REF!,58,FALSE)</f>
        <v>#REF!</v>
      </c>
      <c r="H2200" s="48" t="e">
        <f>VLOOKUP(A2180,#REF!,59,FALSE)</f>
        <v>#REF!</v>
      </c>
      <c r="I2200" s="48" t="e">
        <f>VLOOKUP(A2180,#REF!,60,FALSE)</f>
        <v>#REF!</v>
      </c>
      <c r="J2200" s="48" t="e">
        <f>VLOOKUP(A2180,#REF!,61,FALSE)</f>
        <v>#REF!</v>
      </c>
      <c r="K2200" s="48" t="e">
        <f>VLOOKUP(A2180,#REF!,62,FALSE)</f>
        <v>#REF!</v>
      </c>
      <c r="L2200" s="48" t="e">
        <f>VLOOKUP(A2180,#REF!,63,FALSE)</f>
        <v>#REF!</v>
      </c>
      <c r="M2200" s="48" t="e">
        <f>VLOOKUP(A2180,#REF!,64,FALSE)</f>
        <v>#REF!</v>
      </c>
      <c r="N2200" s="48" t="e">
        <f>VLOOKUP(A2180,#REF!,65,FALSE)</f>
        <v>#REF!</v>
      </c>
      <c r="O2200" s="48" t="e">
        <f>VLOOKUP(A2180,#REF!,66,FALSE)</f>
        <v>#REF!</v>
      </c>
      <c r="P2200" s="48" t="e">
        <f>VLOOKUP(A2180,#REF!,67,FALSE)</f>
        <v>#REF!</v>
      </c>
      <c r="Q2200" s="48" t="e">
        <f>VLOOKUP(A2180,#REF!,68,FALSE)</f>
        <v>#REF!</v>
      </c>
      <c r="R2200" s="48" t="e">
        <f>VLOOKUP(A2180,#REF!,69,FALSE)</f>
        <v>#REF!</v>
      </c>
      <c r="S2200" s="48" t="e">
        <f>VLOOKUP(A2180,#REF!,70,FALSE)</f>
        <v>#REF!</v>
      </c>
      <c r="T2200" s="48" t="e">
        <f>VLOOKUP(A2180,#REF!,71,FALSE)</f>
        <v>#REF!</v>
      </c>
      <c r="U2200" s="48" t="e">
        <f>VLOOKUP(A2180,#REF!,72,FALSE)</f>
        <v>#REF!</v>
      </c>
      <c r="V2200" s="48" t="e">
        <f>VLOOKUP(A2180,#REF!,73,FALSE)</f>
        <v>#REF!</v>
      </c>
      <c r="W2200" s="48" t="e">
        <f>VLOOKUP(A2180,#REF!,74,FALSE)</f>
        <v>#REF!</v>
      </c>
      <c r="X2200" s="48" t="e">
        <f>VLOOKUP(A2180,#REF!,75,FALSE)</f>
        <v>#REF!</v>
      </c>
      <c r="Y2200" s="48" t="e">
        <f>VLOOKUP(A2180,#REF!,76,FALSE)</f>
        <v>#REF!</v>
      </c>
      <c r="Z2200" s="48" t="e">
        <f>VLOOKUP(A2180,#REF!,77,FALSE)</f>
        <v>#REF!</v>
      </c>
      <c r="AA2200" s="48" t="e">
        <f>VLOOKUP(A2180,#REF!,78,FALSE)</f>
        <v>#REF!</v>
      </c>
      <c r="AB2200" s="48" t="e">
        <f>VLOOKUP(A2180,#REF!,79,FALSE)</f>
        <v>#REF!</v>
      </c>
      <c r="AC2200" s="48" t="e">
        <f>VLOOKUP(A2180,#REF!,80,FALSE)</f>
        <v>#REF!</v>
      </c>
      <c r="AD2200" s="48" t="e">
        <f>VLOOKUP(A2180,#REF!,81,FALSE)</f>
        <v>#REF!</v>
      </c>
      <c r="AE2200" s="48" t="e">
        <f>VLOOKUP(A2180,#REF!,82,FALSE)</f>
        <v>#REF!</v>
      </c>
      <c r="AF2200" s="48" t="e">
        <f>VLOOKUP(A2180,#REF!,83,FALSE)</f>
        <v>#REF!</v>
      </c>
      <c r="AG2200" s="33"/>
    </row>
    <row r="2201" spans="1:64" ht="18" customHeight="1">
      <c r="B2201" s="48" t="e">
        <f>VLOOKUP(A2180,#REF!,277,FALSE)</f>
        <v>#REF!</v>
      </c>
      <c r="C2201" s="48" t="e">
        <f>VLOOKUP(A2180,#REF!,279,FALSE)</f>
        <v>#REF!</v>
      </c>
      <c r="D2201" s="48" t="e">
        <f>VLOOKUP(A2180,#REF!,281,FALSE)</f>
        <v>#REF!</v>
      </c>
      <c r="E2201" s="48" t="e">
        <f>VLOOKUP(A2180,#REF!,283,FALSE)</f>
        <v>#REF!</v>
      </c>
      <c r="F2201" s="48" t="e">
        <f>VLOOKUP(A2180,#REF!,285,FALSE)</f>
        <v>#REF!</v>
      </c>
      <c r="G2201" s="48" t="e">
        <f>VLOOKUP(A2180,#REF!,287,FALSE)</f>
        <v>#REF!</v>
      </c>
      <c r="H2201" s="48" t="e">
        <f>VLOOKUP(A2180,#REF!,289,FALSE)</f>
        <v>#REF!</v>
      </c>
      <c r="I2201" s="48" t="e">
        <f>VLOOKUP(A2180,#REF!,291,FALSE)</f>
        <v>#REF!</v>
      </c>
      <c r="J2201" s="48" t="e">
        <f>VLOOKUP(A2180,#REF!,293,FALSE)</f>
        <v>#REF!</v>
      </c>
      <c r="K2201" s="48" t="e">
        <f>VLOOKUP(A2180,#REF!,295,FALSE)</f>
        <v>#REF!</v>
      </c>
      <c r="L2201" s="48" t="e">
        <f>VLOOKUP(A2180,#REF!,297,FALSE)</f>
        <v>#REF!</v>
      </c>
      <c r="M2201" s="48" t="e">
        <f>VLOOKUP(A2180,#REF!,299,FALSE)</f>
        <v>#REF!</v>
      </c>
      <c r="N2201" s="48" t="e">
        <f>VLOOKUP(A2180,#REF!,301,FALSE)</f>
        <v>#REF!</v>
      </c>
      <c r="O2201" s="48" t="e">
        <f>VLOOKUP(A2180,#REF!,303,FALSE)</f>
        <v>#REF!</v>
      </c>
      <c r="P2201" s="48" t="e">
        <f>VLOOKUP(A2180,#REF!,305,FALSE)</f>
        <v>#REF!</v>
      </c>
      <c r="Q2201" s="48" t="e">
        <f>VLOOKUP(A2180,#REF!,307,FALSE)</f>
        <v>#REF!</v>
      </c>
      <c r="R2201" s="48" t="e">
        <f>VLOOKUP(A2180,#REF!,309,FALSE)</f>
        <v>#REF!</v>
      </c>
      <c r="S2201" s="48" t="e">
        <f>VLOOKUP(A2180,#REF!,311,FALSE)</f>
        <v>#REF!</v>
      </c>
      <c r="T2201" s="48" t="e">
        <f>VLOOKUP(A2180,#REF!,313,FALSE)</f>
        <v>#REF!</v>
      </c>
      <c r="U2201" s="48" t="e">
        <f>VLOOKUP(A2180,#REF!,315,FALSE)</f>
        <v>#REF!</v>
      </c>
      <c r="V2201" s="48" t="e">
        <f>VLOOKUP(A2180,#REF!,317,FALSE)</f>
        <v>#REF!</v>
      </c>
      <c r="W2201" s="48" t="e">
        <f>VLOOKUP(A2180,#REF!,319,FALSE)</f>
        <v>#REF!</v>
      </c>
      <c r="X2201" s="48" t="e">
        <f>VLOOKUP(A2180,#REF!,321,FALSE)</f>
        <v>#REF!</v>
      </c>
      <c r="Y2201" s="48" t="e">
        <f>VLOOKUP(A2180,#REF!,323,FALSE)</f>
        <v>#REF!</v>
      </c>
      <c r="Z2201" s="48" t="e">
        <f>VLOOKUP(A2180,#REF!,325,FALSE)</f>
        <v>#REF!</v>
      </c>
      <c r="AA2201" s="48" t="e">
        <f>VLOOKUP(A2180,#REF!,327,FALSE)</f>
        <v>#REF!</v>
      </c>
      <c r="AB2201" s="48" t="e">
        <f>VLOOKUP(A2180,#REF!,329,FALSE)</f>
        <v>#REF!</v>
      </c>
      <c r="AC2201" s="48" t="e">
        <f>VLOOKUP(A2180,#REF!,331,FALSE)</f>
        <v>#REF!</v>
      </c>
      <c r="AD2201" s="48" t="e">
        <f>VLOOKUP(A2180,#REF!,333,FALSE)</f>
        <v>#REF!</v>
      </c>
      <c r="AE2201" s="48" t="e">
        <f>VLOOKUP(A2180,#REF!,335,FALSE)</f>
        <v>#REF!</v>
      </c>
      <c r="AF2201" s="48" t="e">
        <f>VLOOKUP(A2180,#REF!,337,FALSE)</f>
        <v>#REF!</v>
      </c>
      <c r="AG2201" s="33"/>
    </row>
    <row r="2202" spans="1:64" s="140" customFormat="1" ht="18" customHeight="1">
      <c r="B2202" s="980"/>
      <c r="C2202" s="980"/>
      <c r="D2202" s="980"/>
      <c r="E2202" s="980"/>
      <c r="F2202" s="980"/>
      <c r="G2202" s="980"/>
      <c r="H2202" s="980"/>
      <c r="I2202" s="980"/>
      <c r="J2202" s="980"/>
      <c r="K2202" s="980"/>
      <c r="L2202" s="980"/>
      <c r="M2202" s="980"/>
      <c r="N2202" s="980"/>
      <c r="O2202" s="980"/>
      <c r="P2202" s="980"/>
      <c r="Q2202" s="980"/>
      <c r="R2202" s="980"/>
      <c r="S2202" s="980"/>
      <c r="T2202" s="980"/>
      <c r="U2202" s="980"/>
      <c r="V2202" s="980"/>
      <c r="W2202" s="980"/>
      <c r="X2202" s="980"/>
      <c r="Y2202" s="980"/>
      <c r="Z2202" s="980"/>
      <c r="AA2202" s="980"/>
      <c r="AB2202" s="980"/>
      <c r="AC2202" s="980"/>
      <c r="AD2202" s="980"/>
      <c r="AE2202" s="980"/>
      <c r="AF2202" s="980"/>
      <c r="AH2202" s="33"/>
      <c r="AI2202" s="33"/>
      <c r="AJ2202" s="33"/>
      <c r="AK2202" s="33"/>
      <c r="AL2202" s="33"/>
      <c r="AM2202" s="33"/>
      <c r="AN2202" s="33"/>
      <c r="AO2202" s="33"/>
      <c r="AP2202" s="33"/>
      <c r="AQ2202" s="33"/>
      <c r="AR2202" s="33"/>
      <c r="AS2202" s="33"/>
      <c r="AT2202" s="33"/>
      <c r="AU2202" s="33"/>
      <c r="AV2202" s="33"/>
      <c r="AW2202" s="33"/>
      <c r="AX2202" s="33"/>
      <c r="AY2202" s="33"/>
      <c r="AZ2202" s="33"/>
      <c r="BA2202" s="33"/>
      <c r="BB2202" s="33"/>
      <c r="BC2202" s="33"/>
      <c r="BD2202" s="33"/>
      <c r="BE2202" s="33"/>
      <c r="BF2202" s="33"/>
      <c r="BG2202" s="33"/>
      <c r="BH2202" s="33"/>
      <c r="BI2202" s="33"/>
      <c r="BJ2202" s="33"/>
      <c r="BK2202" s="33"/>
      <c r="BL2202" s="33"/>
    </row>
    <row r="2203" spans="1:64" ht="18" customHeight="1">
      <c r="B2203" s="880" t="s">
        <v>826</v>
      </c>
      <c r="C2203" s="880"/>
      <c r="D2203" s="880"/>
      <c r="E2203" s="880"/>
      <c r="F2203" s="880"/>
      <c r="G2203" s="880"/>
      <c r="H2203" s="880"/>
      <c r="I2203" s="880"/>
      <c r="J2203" s="880"/>
      <c r="K2203" s="880"/>
      <c r="L2203" s="880"/>
      <c r="M2203" s="880"/>
      <c r="N2203" s="880"/>
      <c r="O2203" s="880"/>
      <c r="P2203" s="880"/>
      <c r="Q2203" s="880"/>
      <c r="R2203" s="880"/>
      <c r="S2203" s="880"/>
      <c r="T2203" s="880"/>
      <c r="U2203" s="880"/>
      <c r="V2203" s="880"/>
      <c r="W2203" s="880"/>
      <c r="X2203" s="880"/>
      <c r="Y2203" s="880"/>
      <c r="Z2203" s="880"/>
      <c r="AA2203" s="880"/>
      <c r="AB2203" s="880"/>
      <c r="AC2203" s="880"/>
      <c r="AD2203" s="880"/>
      <c r="AE2203" s="880"/>
      <c r="AF2203" s="880"/>
      <c r="AG2203" s="33"/>
    </row>
    <row r="2204" spans="1:64" ht="18" customHeight="1">
      <c r="B2204" s="15" t="s">
        <v>80</v>
      </c>
      <c r="C2204" s="16"/>
      <c r="D2204" s="16"/>
      <c r="E2204" s="16"/>
      <c r="F2204" s="16"/>
      <c r="G2204" s="216"/>
      <c r="H2204" s="201"/>
      <c r="I2204" s="201"/>
      <c r="J2204" s="201"/>
      <c r="K2204" s="202"/>
      <c r="L2204" s="201"/>
      <c r="M2204" s="201"/>
      <c r="N2204" s="201"/>
      <c r="O2204" s="270"/>
      <c r="P2204" s="270"/>
      <c r="Q2204" s="201"/>
      <c r="R2204" s="201"/>
      <c r="S2204" s="201"/>
      <c r="T2204" s="201"/>
      <c r="U2204" s="201"/>
      <c r="V2204" s="201"/>
      <c r="W2204" s="270"/>
      <c r="X2204" s="984" t="str">
        <f>X2179</f>
        <v>វិច្ឆិកា ឆ្នាំ ២០២៣</v>
      </c>
      <c r="Y2204" s="985"/>
      <c r="Z2204" s="985"/>
      <c r="AA2204" s="985"/>
      <c r="AB2204" s="985"/>
      <c r="AC2204" s="985"/>
      <c r="AD2204" s="985"/>
      <c r="AE2204" s="985"/>
      <c r="AF2204" s="986"/>
      <c r="AG2204" s="33"/>
    </row>
    <row r="2205" spans="1:64" ht="18" customHeight="1">
      <c r="A2205" s="140" t="e">
        <f>#REF!</f>
        <v>#REF!</v>
      </c>
      <c r="B2205" s="20" t="s">
        <v>176</v>
      </c>
      <c r="C2205" s="3"/>
      <c r="D2205" s="3"/>
      <c r="E2205" s="3"/>
      <c r="F2205" s="3"/>
      <c r="G2205" s="217"/>
      <c r="H2205" s="271"/>
      <c r="I2205" s="217"/>
      <c r="J2205" s="271"/>
      <c r="K2205" s="991" t="e">
        <f>VLOOKUP(A2205,'Payroll master 总表'!B:AY,3,FALSE)</f>
        <v>#REF!</v>
      </c>
      <c r="L2205" s="992"/>
      <c r="M2205" s="992"/>
      <c r="N2205" s="993"/>
      <c r="O2205" s="272" t="s">
        <v>183</v>
      </c>
      <c r="P2205" s="273"/>
      <c r="Q2205" s="203"/>
      <c r="R2205" s="203"/>
      <c r="S2205" s="203"/>
      <c r="T2205" s="994" t="e">
        <f>#REF!</f>
        <v>#REF!</v>
      </c>
      <c r="U2205" s="994"/>
      <c r="V2205" s="217"/>
      <c r="W2205" s="274"/>
      <c r="X2205" s="275" t="s">
        <v>279</v>
      </c>
      <c r="Y2205" s="203"/>
      <c r="Z2205" s="203"/>
      <c r="AA2205" s="203"/>
      <c r="AB2205" s="227"/>
      <c r="AC2205" s="75"/>
      <c r="AD2205" s="139" t="e">
        <f>VLOOKUP(A2205,'Payroll master 总表'!B:AY,39,FALSE)</f>
        <v>#REF!</v>
      </c>
      <c r="AE2205" s="23" t="s">
        <v>82</v>
      </c>
      <c r="AF2205" s="244"/>
      <c r="AG2205" s="33"/>
    </row>
    <row r="2206" spans="1:64" ht="18" customHeight="1">
      <c r="B2206" s="55" t="s">
        <v>177</v>
      </c>
      <c r="C2206" s="28"/>
      <c r="D2206" s="28"/>
      <c r="E2206" s="28"/>
      <c r="F2206" s="21"/>
      <c r="G2206" s="206"/>
      <c r="H2206" s="206"/>
      <c r="I2206" s="206"/>
      <c r="J2206" s="206"/>
      <c r="K2206" s="995" t="e">
        <f>VLOOKUP(A2205,'Payroll master 总表'!B:AY,1,FALSE)</f>
        <v>#REF!</v>
      </c>
      <c r="L2206" s="996"/>
      <c r="M2206" s="206"/>
      <c r="N2206" s="208"/>
      <c r="O2206" s="276" t="s">
        <v>184</v>
      </c>
      <c r="P2206" s="273"/>
      <c r="Q2206" s="218"/>
      <c r="R2206" s="218"/>
      <c r="S2206" s="218"/>
      <c r="U2206" s="222" t="e">
        <f>VLOOKUP(A2205,'Payroll master 总表'!B:AY,15,FALSE)</f>
        <v>#REF!</v>
      </c>
      <c r="V2206" s="222"/>
      <c r="W2206" s="208"/>
      <c r="X2206" s="278" t="s">
        <v>187</v>
      </c>
      <c r="Y2206" s="218"/>
      <c r="Z2206" s="218"/>
      <c r="AA2206" s="218"/>
      <c r="AB2206" s="209"/>
      <c r="AC2206" s="26"/>
      <c r="AD2206" s="139" t="e">
        <f>VLOOKUP(A2205,'Payroll master 总表'!B:AY,35,FALSE)</f>
        <v>#REF!</v>
      </c>
      <c r="AE2206" s="23" t="s">
        <v>82</v>
      </c>
      <c r="AF2206" s="103"/>
      <c r="AG2206" s="33"/>
    </row>
    <row r="2207" spans="1:64" ht="18" customHeight="1">
      <c r="B2207" s="24" t="s">
        <v>178</v>
      </c>
      <c r="C2207" s="22"/>
      <c r="D2207" s="25"/>
      <c r="E2207" s="21"/>
      <c r="F2207" s="21"/>
      <c r="G2207" s="206"/>
      <c r="H2207" s="206"/>
      <c r="I2207" s="206"/>
      <c r="J2207" s="206"/>
      <c r="K2207" s="995" t="e">
        <f>VLOOKUP(A2205,'Payroll master 总表'!B:AY,5,FALSE)</f>
        <v>#REF!</v>
      </c>
      <c r="L2207" s="996"/>
      <c r="M2207" s="206"/>
      <c r="N2207" s="208"/>
      <c r="O2207" s="205" t="s">
        <v>198</v>
      </c>
      <c r="P2207" s="273"/>
      <c r="Q2207" s="218"/>
      <c r="R2207" s="218"/>
      <c r="S2207" s="218"/>
      <c r="T2207" s="206"/>
      <c r="U2207" s="997" t="e">
        <f>VLOOKUP(A2205,'Payroll master 总表'!B:AY,8,FALSE)</f>
        <v>#REF!</v>
      </c>
      <c r="V2207" s="997"/>
      <c r="W2207" s="998"/>
      <c r="X2207" s="278" t="s">
        <v>185</v>
      </c>
      <c r="Y2207" s="218"/>
      <c r="Z2207" s="218"/>
      <c r="AA2207" s="218"/>
      <c r="AB2207" s="209"/>
      <c r="AC2207" s="26"/>
      <c r="AD2207" s="139" t="e">
        <f>VLOOKUP(A2205,'Payroll master 总表'!B:AY,34,FALSE)</f>
        <v>#REF!</v>
      </c>
      <c r="AE2207" s="23" t="s">
        <v>82</v>
      </c>
      <c r="AF2207" s="103"/>
      <c r="AG2207" s="33"/>
    </row>
    <row r="2208" spans="1:64" ht="18" customHeight="1">
      <c r="B2208" s="58"/>
      <c r="C2208" s="28"/>
      <c r="D2208" s="28"/>
      <c r="E2208" s="28"/>
      <c r="F2208" s="28"/>
      <c r="G2208" s="206"/>
      <c r="H2208" s="206"/>
      <c r="I2208" s="206"/>
      <c r="J2208" s="206"/>
      <c r="K2208" s="280"/>
      <c r="L2208" s="281" t="s">
        <v>76</v>
      </c>
      <c r="M2208" s="206"/>
      <c r="N2208" s="208"/>
      <c r="O2208" s="278" t="s">
        <v>199</v>
      </c>
      <c r="P2208" s="273"/>
      <c r="Q2208" s="218"/>
      <c r="R2208" s="218"/>
      <c r="S2208" s="218"/>
      <c r="T2208" s="218"/>
      <c r="U2208" s="218"/>
      <c r="V2208" s="218"/>
      <c r="W2208" s="230"/>
      <c r="X2208" s="278" t="s">
        <v>753</v>
      </c>
      <c r="Y2208" s="218"/>
      <c r="Z2208" s="218"/>
      <c r="AA2208" s="218"/>
      <c r="AB2208" s="209"/>
      <c r="AC2208" s="26"/>
      <c r="AD2208" s="139" t="e">
        <f>VLOOKUP(A2205,'Payroll master 总表'!B:AY,33,FALSE)</f>
        <v>#REF!</v>
      </c>
      <c r="AE2208" s="23" t="s">
        <v>82</v>
      </c>
      <c r="AF2208" s="103"/>
      <c r="AG2208" s="33"/>
    </row>
    <row r="2209" spans="2:64" ht="18" customHeight="1">
      <c r="B2209" s="54" t="s">
        <v>196</v>
      </c>
      <c r="C2209" s="28"/>
      <c r="D2209" s="28"/>
      <c r="E2209" s="28"/>
      <c r="F2209" s="28"/>
      <c r="G2209" s="206"/>
      <c r="H2209" s="206"/>
      <c r="I2209" s="206"/>
      <c r="J2209" s="206"/>
      <c r="K2209" s="280"/>
      <c r="L2209" s="282" t="e">
        <f>VLOOKUP(A2205,'Payroll master 总表'!B:AY,18,FALSE)</f>
        <v>#REF!</v>
      </c>
      <c r="M2209" s="206"/>
      <c r="N2209" s="208"/>
      <c r="O2209" s="283"/>
      <c r="P2209" s="273"/>
      <c r="Q2209" s="223"/>
      <c r="R2209" s="987" t="e">
        <f>U2206/26*L2209</f>
        <v>#REF!</v>
      </c>
      <c r="S2209" s="987"/>
      <c r="T2209" s="284" t="s">
        <v>82</v>
      </c>
      <c r="U2209" s="223"/>
      <c r="V2209" s="223"/>
      <c r="W2209" s="285"/>
      <c r="X2209" s="278" t="s">
        <v>186</v>
      </c>
      <c r="Y2209" s="218"/>
      <c r="Z2209" s="218"/>
      <c r="AA2209" s="218"/>
      <c r="AB2209" s="209"/>
      <c r="AC2209" s="26"/>
      <c r="AD2209" s="139" t="e">
        <f>VLOOKUP(A2205,'Payroll master 总表'!B:AY,37,FALSE)+'Payroll master 总表'!AM95</f>
        <v>#REF!</v>
      </c>
      <c r="AE2209" s="23" t="s">
        <v>82</v>
      </c>
      <c r="AF2209" s="103"/>
      <c r="AG2209" s="33"/>
    </row>
    <row r="2210" spans="2:64" ht="18" customHeight="1">
      <c r="B2210" s="27" t="s">
        <v>528</v>
      </c>
      <c r="C2210" s="28"/>
      <c r="D2210" s="28"/>
      <c r="E2210" s="28"/>
      <c r="F2210" s="28"/>
      <c r="G2210" s="206"/>
      <c r="H2210" s="206"/>
      <c r="I2210" s="206"/>
      <c r="J2210" s="206"/>
      <c r="K2210" s="280"/>
      <c r="L2210" s="282" t="e">
        <f>VLOOKUP(A2205,'Payroll master 总表'!B:AY,21,FALSE)</f>
        <v>#REF!</v>
      </c>
      <c r="M2210" s="206"/>
      <c r="N2210" s="208"/>
      <c r="O2210" s="283"/>
      <c r="P2210" s="273"/>
      <c r="Q2210" s="223"/>
      <c r="R2210" s="987" t="e">
        <f>VLOOKUP(A2205,'Payroll master 总表'!B:AY,29,FALSE)</f>
        <v>#REF!</v>
      </c>
      <c r="S2210" s="987"/>
      <c r="T2210" s="284" t="s">
        <v>82</v>
      </c>
      <c r="U2210" s="223"/>
      <c r="V2210" s="223"/>
      <c r="W2210" s="285"/>
      <c r="X2210" s="278" t="s">
        <v>455</v>
      </c>
      <c r="Y2210" s="218"/>
      <c r="Z2210" s="218"/>
      <c r="AA2210" s="218"/>
      <c r="AB2210" s="209"/>
      <c r="AC2210" s="26"/>
      <c r="AD2210" s="139" t="e">
        <f>VLOOKUP(A2205,'Payroll master 总表'!B:AY,32,FALSE)</f>
        <v>#REF!</v>
      </c>
      <c r="AE2210" s="23" t="s">
        <v>82</v>
      </c>
      <c r="AF2210" s="103"/>
      <c r="AG2210" s="33"/>
    </row>
    <row r="2211" spans="2:64" ht="18" customHeight="1">
      <c r="B2211" s="58" t="s">
        <v>534</v>
      </c>
      <c r="C2211" s="28"/>
      <c r="D2211" s="28"/>
      <c r="E2211" s="28"/>
      <c r="F2211" s="28"/>
      <c r="G2211" s="206"/>
      <c r="H2211" s="206"/>
      <c r="I2211" s="206"/>
      <c r="J2211" s="206"/>
      <c r="K2211" s="280"/>
      <c r="L2211" s="282" t="e">
        <f>VLOOKUP(A2205,'Payroll master 总表'!B:AY,20,FALSE)</f>
        <v>#REF!</v>
      </c>
      <c r="M2211" s="206"/>
      <c r="N2211" s="208"/>
      <c r="O2211" s="283"/>
      <c r="P2211" s="273"/>
      <c r="Q2211" s="223"/>
      <c r="R2211" s="987" t="e">
        <f>VLOOKUP(A2205,'Payroll master 总表'!B:AY,27,FALSE)</f>
        <v>#REF!</v>
      </c>
      <c r="S2211" s="987"/>
      <c r="T2211" s="284" t="s">
        <v>82</v>
      </c>
      <c r="U2211" s="223"/>
      <c r="V2211" s="223"/>
      <c r="W2211" s="285"/>
      <c r="X2211" s="278" t="s">
        <v>189</v>
      </c>
      <c r="Y2211" s="218"/>
      <c r="Z2211" s="218"/>
      <c r="AA2211" s="218"/>
      <c r="AB2211" s="209"/>
      <c r="AC2211" s="26"/>
      <c r="AD2211" s="139" t="e">
        <f>VLOOKUP(A2205,'Payroll master 总表'!B:AY,31,FALSE)</f>
        <v>#REF!</v>
      </c>
      <c r="AE2211" s="23" t="s">
        <v>82</v>
      </c>
      <c r="AF2211" s="103"/>
      <c r="AG2211" s="33"/>
    </row>
    <row r="2212" spans="2:64" ht="18" customHeight="1">
      <c r="B2212" s="58" t="s">
        <v>195</v>
      </c>
      <c r="C2212" s="28"/>
      <c r="D2212" s="28"/>
      <c r="E2212" s="28"/>
      <c r="F2212" s="28"/>
      <c r="G2212" s="206"/>
      <c r="H2212" s="206"/>
      <c r="I2212" s="206"/>
      <c r="J2212" s="206"/>
      <c r="K2212" s="280"/>
      <c r="L2212" s="282" t="e">
        <f>VLOOKUP(A2205,'Payroll master 总表'!B:AY,17,FALSE)</f>
        <v>#REF!</v>
      </c>
      <c r="M2212" s="206"/>
      <c r="N2212" s="208"/>
      <c r="O2212" s="283"/>
      <c r="P2212" s="273"/>
      <c r="Q2212" s="223"/>
      <c r="R2212" s="987" t="e">
        <f>U2206/26*L2212</f>
        <v>#REF!</v>
      </c>
      <c r="S2212" s="987"/>
      <c r="T2212" s="284" t="s">
        <v>82</v>
      </c>
      <c r="U2212" s="223"/>
      <c r="V2212" s="223"/>
      <c r="W2212" s="285"/>
      <c r="X2212" s="278" t="s">
        <v>188</v>
      </c>
      <c r="Y2212" s="218"/>
      <c r="Z2212" s="218"/>
      <c r="AA2212" s="218"/>
      <c r="AB2212" s="209"/>
      <c r="AC2212" s="26"/>
      <c r="AD2212" s="139" t="e">
        <f>VLOOKUP(A2205,'Payroll master 总表'!B:AY,36,FALSE)</f>
        <v>#REF!</v>
      </c>
      <c r="AE2212" s="23" t="s">
        <v>82</v>
      </c>
      <c r="AF2212" s="103"/>
      <c r="AG2212" s="33"/>
    </row>
    <row r="2213" spans="2:64" ht="18" customHeight="1">
      <c r="B2213" s="27" t="s">
        <v>179</v>
      </c>
      <c r="C2213" s="28"/>
      <c r="D2213" s="28"/>
      <c r="E2213" s="28"/>
      <c r="F2213" s="28"/>
      <c r="G2213" s="218"/>
      <c r="H2213" s="218"/>
      <c r="I2213" s="218"/>
      <c r="J2213" s="206"/>
      <c r="K2213" s="280"/>
      <c r="L2213" s="286"/>
      <c r="M2213" s="206"/>
      <c r="N2213" s="208"/>
      <c r="O2213" s="283"/>
      <c r="P2213" s="273"/>
      <c r="Q2213" s="223"/>
      <c r="R2213" s="987" t="e">
        <f>SUM(R2209:S2212)</f>
        <v>#REF!</v>
      </c>
      <c r="S2213" s="987"/>
      <c r="T2213" s="284" t="s">
        <v>82</v>
      </c>
      <c r="U2213" s="223"/>
      <c r="V2213" s="223"/>
      <c r="W2213" s="285"/>
      <c r="X2213" s="278" t="s">
        <v>190</v>
      </c>
      <c r="Y2213" s="218"/>
      <c r="Z2213" s="218"/>
      <c r="AA2213" s="218"/>
      <c r="AB2213" s="209"/>
      <c r="AC2213" s="988" t="e">
        <f>R2213+R2215+R2216+R2217+AD2205+AD2206+AD2207+AD2208+AD2209+AD2210+AD2211+AD2212</f>
        <v>#REF!</v>
      </c>
      <c r="AD2213" s="989"/>
      <c r="AF2213" s="103"/>
      <c r="AG2213" s="33"/>
    </row>
    <row r="2214" spans="2:64" ht="18" customHeight="1">
      <c r="B2214" s="58" t="s">
        <v>197</v>
      </c>
      <c r="C2214" s="28"/>
      <c r="D2214" s="28"/>
      <c r="E2214" s="28"/>
      <c r="F2214" s="28"/>
      <c r="G2214" s="206"/>
      <c r="H2214" s="206"/>
      <c r="I2214" s="206"/>
      <c r="J2214" s="206"/>
      <c r="K2214" s="280"/>
      <c r="L2214" s="287" t="s">
        <v>77</v>
      </c>
      <c r="M2214" s="288"/>
      <c r="N2214" s="211"/>
      <c r="O2214" s="278" t="s">
        <v>199</v>
      </c>
      <c r="P2214" s="210"/>
      <c r="Q2214" s="210"/>
      <c r="R2214" s="210"/>
      <c r="S2214" s="210"/>
      <c r="T2214" s="210"/>
      <c r="U2214" s="210"/>
      <c r="V2214" s="210"/>
      <c r="W2214" s="289"/>
      <c r="X2214" s="278" t="s">
        <v>433</v>
      </c>
      <c r="Y2214" s="218"/>
      <c r="Z2214" s="230"/>
      <c r="AA2214" s="290"/>
      <c r="AB2214" s="228"/>
      <c r="AC2214" s="135" t="e">
        <f>VLOOKUP(A2205,'Payroll master 总表'!B:AY,45,FALSE)</f>
        <v>#REF!</v>
      </c>
      <c r="AE2214" s="61"/>
      <c r="AF2214" s="245"/>
      <c r="AG2214" s="33"/>
    </row>
    <row r="2215" spans="2:64" ht="18" customHeight="1">
      <c r="B2215" s="58" t="s">
        <v>180</v>
      </c>
      <c r="C2215" s="28"/>
      <c r="D2215" s="28"/>
      <c r="E2215" s="28"/>
      <c r="F2215" s="28"/>
      <c r="G2215" s="206"/>
      <c r="H2215" s="206"/>
      <c r="I2215" s="206"/>
      <c r="J2215" s="206"/>
      <c r="K2215" s="280"/>
      <c r="L2215" s="282" t="e">
        <f>VLOOKUP(A2205,'Payroll master 总表'!B:AY,19,FALSE)</f>
        <v>#REF!</v>
      </c>
      <c r="M2215" s="206"/>
      <c r="N2215" s="208"/>
      <c r="O2215" s="283"/>
      <c r="P2215" s="273"/>
      <c r="Q2215" s="224"/>
      <c r="R2215" s="990" t="e">
        <f>VLOOKUP(A2205,'Payroll master 总表'!B:AY,26,FALSE)</f>
        <v>#REF!</v>
      </c>
      <c r="S2215" s="990"/>
      <c r="T2215" s="224" t="s">
        <v>82</v>
      </c>
      <c r="U2215" s="224"/>
      <c r="V2215" s="224"/>
      <c r="W2215" s="228"/>
      <c r="X2215" s="278" t="s">
        <v>861</v>
      </c>
      <c r="Y2215" s="218"/>
      <c r="Z2215" s="230"/>
      <c r="AB2215" s="224"/>
      <c r="AD2215" s="57"/>
      <c r="AE2215" s="999" t="e">
        <f>VLOOKUP(A2205,'Payroll master 总表'!B:AY,42,FALSE)</f>
        <v>#REF!</v>
      </c>
      <c r="AF2215" s="1000"/>
      <c r="AG2215" s="33"/>
    </row>
    <row r="2216" spans="2:64" ht="18" customHeight="1">
      <c r="B2216" s="58" t="s">
        <v>181</v>
      </c>
      <c r="C2216" s="28"/>
      <c r="D2216" s="28"/>
      <c r="E2216" s="28"/>
      <c r="F2216" s="28"/>
      <c r="G2216" s="206"/>
      <c r="H2216" s="206"/>
      <c r="I2216" s="206"/>
      <c r="J2216" s="206"/>
      <c r="K2216" s="280"/>
      <c r="L2216" s="282" t="e">
        <f>VLOOKUP(A2205,'Payroll master 总表'!B:AY,22,FALSE)</f>
        <v>#REF!</v>
      </c>
      <c r="M2216" s="206"/>
      <c r="N2216" s="208"/>
      <c r="O2216" s="283"/>
      <c r="P2216" s="273"/>
      <c r="Q2216" s="224"/>
      <c r="R2216" s="990" t="e">
        <f>VLOOKUP(A2205,'Payroll master 总表'!B:AY,28,FALSE)</f>
        <v>#REF!</v>
      </c>
      <c r="S2216" s="990"/>
      <c r="T2216" s="224" t="s">
        <v>82</v>
      </c>
      <c r="U2216" s="224"/>
      <c r="V2216" s="224"/>
      <c r="W2216" s="228"/>
      <c r="X2216" s="291" t="s">
        <v>244</v>
      </c>
      <c r="Y2216" s="218"/>
      <c r="Z2216" s="218"/>
      <c r="AA2216" s="230"/>
      <c r="AB2216" s="229"/>
      <c r="AC2216" s="76"/>
      <c r="AD2216" s="57" t="e">
        <f>VLOOKUP(A2205,'Payroll master 总表'!B:AY,44,FALSE)</f>
        <v>#REF!</v>
      </c>
      <c r="AE2216" s="541"/>
      <c r="AF2216" s="542"/>
      <c r="AG2216" s="33"/>
    </row>
    <row r="2217" spans="2:64" ht="18" customHeight="1">
      <c r="B2217" s="59" t="s">
        <v>182</v>
      </c>
      <c r="C2217" s="56"/>
      <c r="D2217" s="56"/>
      <c r="E2217" s="56"/>
      <c r="F2217" s="56"/>
      <c r="G2217" s="219"/>
      <c r="H2217" s="219"/>
      <c r="I2217" s="219"/>
      <c r="J2217" s="219"/>
      <c r="K2217" s="292"/>
      <c r="L2217" s="293" t="e">
        <f>VLOOKUP(A2205,'Payroll master 总表'!B:AY,23,FALSE)</f>
        <v>#REF!</v>
      </c>
      <c r="M2217" s="219"/>
      <c r="N2217" s="212"/>
      <c r="O2217" s="294"/>
      <c r="P2217" s="295"/>
      <c r="Q2217" s="225"/>
      <c r="R2217" s="981" t="e">
        <f>VLOOKUP(A2205,'Payroll master 总表'!B:AY,30,FALSE)</f>
        <v>#REF!</v>
      </c>
      <c r="S2217" s="981"/>
      <c r="T2217" s="225" t="s">
        <v>82</v>
      </c>
      <c r="U2217" s="225"/>
      <c r="V2217" s="225"/>
      <c r="W2217" s="225"/>
      <c r="X2217" s="278" t="s">
        <v>194</v>
      </c>
      <c r="Y2217" s="218"/>
      <c r="Z2217" s="218"/>
      <c r="AA2217" s="218"/>
      <c r="AB2217" s="230"/>
      <c r="AC2217" s="26"/>
      <c r="AD2217" s="57" t="e">
        <f>AE2215+AD2216</f>
        <v>#REF!</v>
      </c>
      <c r="AE2217" s="49"/>
      <c r="AF2217" s="73"/>
      <c r="AG2217" s="33"/>
    </row>
    <row r="2218" spans="2:64" ht="18" customHeight="1">
      <c r="B2218" s="29"/>
      <c r="C2218" s="30"/>
      <c r="D2218" s="31"/>
      <c r="E2218" s="30"/>
      <c r="F2218" s="32"/>
      <c r="G2218" s="220"/>
      <c r="H2218" s="220"/>
      <c r="I2218" s="220"/>
      <c r="J2218" s="220"/>
      <c r="S2218" s="220"/>
      <c r="T2218" s="220"/>
      <c r="U2218" s="220"/>
      <c r="X2218" s="297" t="s">
        <v>191</v>
      </c>
      <c r="Y2218" s="218"/>
      <c r="Z2218" s="218"/>
      <c r="AA2218" s="218"/>
      <c r="AB2218" s="230"/>
      <c r="AC2218" s="982" t="e">
        <f>ROUND((AC2213-AD2217-AC2214),2)</f>
        <v>#REF!</v>
      </c>
      <c r="AD2218" s="983"/>
      <c r="AE2218" s="49"/>
      <c r="AF2218" s="73"/>
      <c r="AG2218" s="33"/>
    </row>
    <row r="2219" spans="2:64" ht="18" customHeight="1">
      <c r="B2219" s="35" t="s">
        <v>78</v>
      </c>
      <c r="C2219" s="36"/>
      <c r="D2219" s="36"/>
      <c r="E2219" s="36"/>
      <c r="F2219" s="36"/>
      <c r="G2219" s="221"/>
      <c r="H2219" s="221"/>
      <c r="I2219" s="220"/>
      <c r="J2219" s="220"/>
      <c r="S2219" s="220"/>
      <c r="T2219" s="220"/>
      <c r="U2219" s="220"/>
      <c r="X2219" s="298" t="s">
        <v>432</v>
      </c>
      <c r="Y2219" s="299"/>
      <c r="Z2219" s="280"/>
      <c r="AA2219" s="206"/>
      <c r="AB2219" s="231"/>
      <c r="AC2219" s="63" t="e">
        <f>INT(AC2218)</f>
        <v>#REF!</v>
      </c>
      <c r="AE2219" s="62"/>
      <c r="AF2219" s="80"/>
      <c r="AG2219" s="33"/>
    </row>
    <row r="2220" spans="2:64" ht="18" customHeight="1">
      <c r="B2220" s="37"/>
      <c r="C2220" s="38"/>
      <c r="D2220" s="39"/>
      <c r="E2220" s="38"/>
      <c r="F2220" s="38"/>
      <c r="G2220" s="202"/>
      <c r="H2220" s="202"/>
      <c r="I2220" s="220"/>
      <c r="J2220" s="220"/>
      <c r="S2220" s="220"/>
      <c r="T2220" s="220"/>
      <c r="U2220" s="220"/>
      <c r="X2220" s="300" t="s">
        <v>192</v>
      </c>
      <c r="Y2220" s="301"/>
      <c r="Z2220" s="302"/>
      <c r="AA2220" s="219"/>
      <c r="AB2220" s="232"/>
      <c r="AC2220" s="77" t="e">
        <f>ROUND((MOD(AC2218,1)*4000),-2)</f>
        <v>#REF!</v>
      </c>
      <c r="AD2220" s="45"/>
      <c r="AE2220" s="45"/>
      <c r="AF2220" s="81"/>
      <c r="AG2220" s="33"/>
    </row>
    <row r="2221" spans="2:64" ht="18" customHeight="1">
      <c r="B2221" s="29"/>
      <c r="C2221" s="30"/>
      <c r="D2221" s="31"/>
      <c r="E2221" s="30"/>
      <c r="F2221" s="30"/>
      <c r="G2221" s="220"/>
      <c r="H2221" s="220"/>
      <c r="I2221" s="220"/>
      <c r="J2221" s="220"/>
      <c r="S2221" s="220"/>
      <c r="T2221" s="220"/>
      <c r="U2221" s="220"/>
      <c r="Y2221" s="221"/>
      <c r="Z2221" s="303"/>
      <c r="AB2221" s="233"/>
      <c r="AD2221" s="82"/>
      <c r="AE2221" s="82"/>
      <c r="AF2221" s="84"/>
      <c r="AG2221" s="33"/>
    </row>
    <row r="2222" spans="2:64" ht="18" customHeight="1">
      <c r="B2222" s="40" t="s">
        <v>79</v>
      </c>
      <c r="C2222" s="41"/>
      <c r="D2222" s="41"/>
      <c r="E2222" s="41"/>
      <c r="AF2222" s="101"/>
      <c r="AG2222" s="33"/>
    </row>
    <row r="2223" spans="2:64" s="10" customFormat="1" ht="18" customHeight="1">
      <c r="B2223" s="237">
        <v>1</v>
      </c>
      <c r="C2223" s="236">
        <v>2</v>
      </c>
      <c r="D2223" s="236">
        <v>3</v>
      </c>
      <c r="E2223" s="236">
        <v>4</v>
      </c>
      <c r="F2223" s="670">
        <v>5</v>
      </c>
      <c r="G2223" s="669">
        <v>6</v>
      </c>
      <c r="H2223" s="237">
        <v>7</v>
      </c>
      <c r="I2223" s="237">
        <v>8</v>
      </c>
      <c r="J2223" s="670">
        <v>9</v>
      </c>
      <c r="K2223" s="236">
        <v>10</v>
      </c>
      <c r="L2223" s="236">
        <v>11</v>
      </c>
      <c r="M2223" s="670">
        <v>12</v>
      </c>
      <c r="N2223" s="669">
        <v>13</v>
      </c>
      <c r="O2223" s="236">
        <v>14</v>
      </c>
      <c r="P2223" s="237">
        <v>15</v>
      </c>
      <c r="Q2223" s="236">
        <v>16</v>
      </c>
      <c r="R2223" s="236">
        <v>17</v>
      </c>
      <c r="S2223" s="236">
        <v>18</v>
      </c>
      <c r="T2223" s="670">
        <v>19</v>
      </c>
      <c r="U2223" s="669">
        <v>20</v>
      </c>
      <c r="V2223" s="236">
        <v>21</v>
      </c>
      <c r="W2223" s="237">
        <v>22</v>
      </c>
      <c r="X2223" s="236">
        <v>23</v>
      </c>
      <c r="Y2223" s="237">
        <v>24</v>
      </c>
      <c r="Z2223" s="236">
        <v>25</v>
      </c>
      <c r="AA2223" s="670">
        <v>26</v>
      </c>
      <c r="AB2223" s="697">
        <v>27</v>
      </c>
      <c r="AC2223" s="670">
        <v>28</v>
      </c>
      <c r="AD2223" s="237">
        <v>29</v>
      </c>
      <c r="AE2223" s="236">
        <v>30</v>
      </c>
      <c r="AF2223" s="236">
        <v>31</v>
      </c>
      <c r="AG2223" s="11"/>
      <c r="AH2223" s="11"/>
      <c r="AI2223" s="11"/>
      <c r="AJ2223" s="11"/>
      <c r="AK2223" s="11"/>
      <c r="AL2223" s="11"/>
      <c r="AM2223" s="11"/>
      <c r="AN2223" s="11"/>
      <c r="AO2223" s="11"/>
      <c r="AP2223" s="11"/>
      <c r="AQ2223" s="11"/>
      <c r="AR2223" s="11"/>
      <c r="AS2223" s="11"/>
      <c r="AT2223" s="11"/>
      <c r="AU2223" s="11"/>
      <c r="AV2223" s="11"/>
      <c r="AW2223" s="11"/>
      <c r="AX2223" s="11"/>
      <c r="AY2223" s="11"/>
      <c r="AZ2223" s="11"/>
      <c r="BA2223" s="11"/>
      <c r="BB2223" s="11"/>
      <c r="BC2223" s="11"/>
      <c r="BD2223" s="11"/>
      <c r="BE2223" s="11"/>
      <c r="BF2223" s="11"/>
      <c r="BG2223" s="11"/>
      <c r="BH2223" s="11"/>
      <c r="BI2223" s="11"/>
      <c r="BJ2223" s="11"/>
      <c r="BK2223" s="11"/>
      <c r="BL2223" s="11"/>
    </row>
    <row r="2224" spans="2:64" ht="18" customHeight="1">
      <c r="B2224" s="48" t="e">
        <f>VLOOKUP(A2205,#REF!,276,FALSE)</f>
        <v>#REF!</v>
      </c>
      <c r="C2224" s="48" t="e">
        <f>VLOOKUP(A2205,#REF!,278,FALSE)</f>
        <v>#REF!</v>
      </c>
      <c r="D2224" s="48" t="e">
        <f>VLOOKUP(A2205,#REF!,280,FALSE)</f>
        <v>#REF!</v>
      </c>
      <c r="E2224" s="48" t="e">
        <f>VLOOKUP(A2205,#REF!,282,FALSE)</f>
        <v>#REF!</v>
      </c>
      <c r="F2224" s="48" t="e">
        <f>VLOOKUP(A2205,#REF!,284,FALSE)</f>
        <v>#REF!</v>
      </c>
      <c r="G2224" s="48" t="e">
        <f>VLOOKUP(A2205,#REF!,286,FALSE)</f>
        <v>#REF!</v>
      </c>
      <c r="H2224" s="48" t="e">
        <f>VLOOKUP(A2205,#REF!,288,FALSE)</f>
        <v>#REF!</v>
      </c>
      <c r="I2224" s="48" t="e">
        <f>VLOOKUP(A2205,#REF!,290,FALSE)</f>
        <v>#REF!</v>
      </c>
      <c r="J2224" s="48" t="e">
        <f>VLOOKUP(A2205,#REF!,292,FALSE)</f>
        <v>#REF!</v>
      </c>
      <c r="K2224" s="48" t="e">
        <f>VLOOKUP(A2205,#REF!,294,FALSE)</f>
        <v>#REF!</v>
      </c>
      <c r="L2224" s="48" t="e">
        <f>VLOOKUP(A2205,#REF!,296,FALSE)</f>
        <v>#REF!</v>
      </c>
      <c r="M2224" s="48" t="e">
        <f>VLOOKUP(A2205,#REF!,298,FALSE)</f>
        <v>#REF!</v>
      </c>
      <c r="N2224" s="48" t="e">
        <f>VLOOKUP(A2205,#REF!,300,FALSE)</f>
        <v>#REF!</v>
      </c>
      <c r="O2224" s="48" t="e">
        <f>VLOOKUP(A2205,#REF!,302,FALSE)</f>
        <v>#REF!</v>
      </c>
      <c r="P2224" s="48" t="e">
        <f>VLOOKUP(A2205,#REF!,304,FALSE)</f>
        <v>#REF!</v>
      </c>
      <c r="Q2224" s="48" t="e">
        <f>VLOOKUP(A2205,#REF!,306,FALSE)</f>
        <v>#REF!</v>
      </c>
      <c r="R2224" s="48" t="e">
        <f>VLOOKUP(A2205,#REF!,308,FALSE)</f>
        <v>#REF!</v>
      </c>
      <c r="S2224" s="48" t="e">
        <f>VLOOKUP(A2205,#REF!,310,FALSE)</f>
        <v>#REF!</v>
      </c>
      <c r="T2224" s="48" t="e">
        <f>VLOOKUP(A2205,#REF!,312,FALSE)</f>
        <v>#REF!</v>
      </c>
      <c r="U2224" s="48" t="e">
        <f>VLOOKUP(A2205,#REF!,314,FALSE)</f>
        <v>#REF!</v>
      </c>
      <c r="V2224" s="48" t="e">
        <f>VLOOKUP(A2205,#REF!,316,FALSE)</f>
        <v>#REF!</v>
      </c>
      <c r="W2224" s="48" t="e">
        <f>VLOOKUP(A2205,#REF!,318,FALSE)</f>
        <v>#REF!</v>
      </c>
      <c r="X2224" s="48" t="e">
        <f>VLOOKUP(A2205,#REF!,320,FALSE)</f>
        <v>#REF!</v>
      </c>
      <c r="Y2224" s="48" t="e">
        <f>VLOOKUP(A2205,#REF!,322,FALSE)</f>
        <v>#REF!</v>
      </c>
      <c r="Z2224" s="48" t="e">
        <f>VLOOKUP(A2205,#REF!,324,FALSE)</f>
        <v>#REF!</v>
      </c>
      <c r="AA2224" s="48" t="e">
        <f>VLOOKUP(A2205,#REF!,326,FALSE)</f>
        <v>#REF!</v>
      </c>
      <c r="AB2224" s="48" t="e">
        <f>VLOOKUP(A2205,#REF!,328,FALSE)</f>
        <v>#REF!</v>
      </c>
      <c r="AC2224" s="48" t="e">
        <f>VLOOKUP(A2205,#REF!,330,FALSE)</f>
        <v>#REF!</v>
      </c>
      <c r="AD2224" s="48" t="e">
        <f>VLOOKUP(A2205,#REF!,332,FALSE)</f>
        <v>#REF!</v>
      </c>
      <c r="AE2224" s="48" t="e">
        <f>VLOOKUP(A2205,#REF!,334,FALSE)</f>
        <v>#REF!</v>
      </c>
      <c r="AF2224" s="48" t="e">
        <f>VLOOKUP(A2205,#REF!,336,FALSE)</f>
        <v>#REF!</v>
      </c>
      <c r="AG2224" s="33"/>
    </row>
    <row r="2225" spans="1:64" ht="18" customHeight="1">
      <c r="B2225" s="48" t="e">
        <f>VLOOKUP(A2205,#REF!,53,FALSE)</f>
        <v>#REF!</v>
      </c>
      <c r="C2225" s="48" t="e">
        <f>VLOOKUP(A2205,#REF!,54,FALSE)</f>
        <v>#REF!</v>
      </c>
      <c r="D2225" s="48" t="e">
        <f>VLOOKUP(A2205,#REF!,55,FALSE)</f>
        <v>#REF!</v>
      </c>
      <c r="E2225" s="48" t="e">
        <f>VLOOKUP(A2205,#REF!,56,FALSE)</f>
        <v>#REF!</v>
      </c>
      <c r="F2225" s="48" t="e">
        <f>VLOOKUP(A2205,#REF!,57,FALSE)</f>
        <v>#REF!</v>
      </c>
      <c r="G2225" s="48" t="e">
        <f>VLOOKUP(A2205,#REF!,58,FALSE)</f>
        <v>#REF!</v>
      </c>
      <c r="H2225" s="48" t="e">
        <f>VLOOKUP(A2205,#REF!,59,FALSE)</f>
        <v>#REF!</v>
      </c>
      <c r="I2225" s="48" t="e">
        <f>VLOOKUP(A2205,#REF!,60,FALSE)</f>
        <v>#REF!</v>
      </c>
      <c r="J2225" s="48" t="e">
        <f>VLOOKUP(A2205,#REF!,61,FALSE)</f>
        <v>#REF!</v>
      </c>
      <c r="K2225" s="48" t="e">
        <f>VLOOKUP(A2205,#REF!,62,FALSE)</f>
        <v>#REF!</v>
      </c>
      <c r="L2225" s="48" t="e">
        <f>VLOOKUP(A2205,#REF!,63,FALSE)</f>
        <v>#REF!</v>
      </c>
      <c r="M2225" s="48" t="e">
        <f>VLOOKUP(A2205,#REF!,64,FALSE)</f>
        <v>#REF!</v>
      </c>
      <c r="N2225" s="48" t="e">
        <f>VLOOKUP(A2205,#REF!,65,FALSE)</f>
        <v>#REF!</v>
      </c>
      <c r="O2225" s="48" t="e">
        <f>VLOOKUP(A2205,#REF!,66,FALSE)</f>
        <v>#REF!</v>
      </c>
      <c r="P2225" s="48" t="e">
        <f>VLOOKUP(A2205,#REF!,67,FALSE)</f>
        <v>#REF!</v>
      </c>
      <c r="Q2225" s="48" t="e">
        <f>VLOOKUP(A2205,#REF!,68,FALSE)</f>
        <v>#REF!</v>
      </c>
      <c r="R2225" s="48" t="e">
        <f>VLOOKUP(A2205,#REF!,69,FALSE)</f>
        <v>#REF!</v>
      </c>
      <c r="S2225" s="48" t="e">
        <f>VLOOKUP(A2205,#REF!,70,FALSE)</f>
        <v>#REF!</v>
      </c>
      <c r="T2225" s="48" t="e">
        <f>VLOOKUP(A2205,#REF!,71,FALSE)</f>
        <v>#REF!</v>
      </c>
      <c r="U2225" s="48" t="e">
        <f>VLOOKUP(A2205,#REF!,72,FALSE)</f>
        <v>#REF!</v>
      </c>
      <c r="V2225" s="48" t="e">
        <f>VLOOKUP(A2205,#REF!,73,FALSE)</f>
        <v>#REF!</v>
      </c>
      <c r="W2225" s="48" t="e">
        <f>VLOOKUP(A2205,#REF!,74,FALSE)</f>
        <v>#REF!</v>
      </c>
      <c r="X2225" s="48" t="e">
        <f>VLOOKUP(A2205,#REF!,75,FALSE)</f>
        <v>#REF!</v>
      </c>
      <c r="Y2225" s="48" t="e">
        <f>VLOOKUP(A2205,#REF!,76,FALSE)</f>
        <v>#REF!</v>
      </c>
      <c r="Z2225" s="48" t="e">
        <f>VLOOKUP(A2205,#REF!,77,FALSE)</f>
        <v>#REF!</v>
      </c>
      <c r="AA2225" s="48" t="e">
        <f>VLOOKUP(A2205,#REF!,78,FALSE)</f>
        <v>#REF!</v>
      </c>
      <c r="AB2225" s="48" t="e">
        <f>VLOOKUP(A2205,#REF!,79,FALSE)</f>
        <v>#REF!</v>
      </c>
      <c r="AC2225" s="48" t="e">
        <f>VLOOKUP(A2205,#REF!,80,FALSE)</f>
        <v>#REF!</v>
      </c>
      <c r="AD2225" s="48" t="e">
        <f>VLOOKUP(A2205,#REF!,81,FALSE)</f>
        <v>#REF!</v>
      </c>
      <c r="AE2225" s="48" t="e">
        <f>VLOOKUP(A2205,#REF!,82,FALSE)</f>
        <v>#REF!</v>
      </c>
      <c r="AF2225" s="48" t="e">
        <f>VLOOKUP(A2205,#REF!,83,FALSE)</f>
        <v>#REF!</v>
      </c>
      <c r="AG2225" s="33"/>
    </row>
    <row r="2226" spans="1:64" ht="18" customHeight="1">
      <c r="B2226" s="48" t="e">
        <f>VLOOKUP(A2205,#REF!,277,FALSE)</f>
        <v>#REF!</v>
      </c>
      <c r="C2226" s="48" t="e">
        <f>VLOOKUP(A2205,#REF!,279,FALSE)</f>
        <v>#REF!</v>
      </c>
      <c r="D2226" s="48" t="e">
        <f>VLOOKUP(A2205,#REF!,281,FALSE)</f>
        <v>#REF!</v>
      </c>
      <c r="E2226" s="48" t="e">
        <f>VLOOKUP(A2205,#REF!,283,FALSE)</f>
        <v>#REF!</v>
      </c>
      <c r="F2226" s="48" t="e">
        <f>VLOOKUP(A2205,#REF!,285,FALSE)</f>
        <v>#REF!</v>
      </c>
      <c r="G2226" s="48" t="e">
        <f>VLOOKUP(A2205,#REF!,287,FALSE)</f>
        <v>#REF!</v>
      </c>
      <c r="H2226" s="48" t="e">
        <f>VLOOKUP(A2205,#REF!,289,FALSE)</f>
        <v>#REF!</v>
      </c>
      <c r="I2226" s="48" t="e">
        <f>VLOOKUP(A2205,#REF!,291,FALSE)</f>
        <v>#REF!</v>
      </c>
      <c r="J2226" s="48" t="e">
        <f>VLOOKUP(A2205,#REF!,293,FALSE)</f>
        <v>#REF!</v>
      </c>
      <c r="K2226" s="48" t="e">
        <f>VLOOKUP(A2205,#REF!,295,FALSE)</f>
        <v>#REF!</v>
      </c>
      <c r="L2226" s="48" t="e">
        <f>VLOOKUP(A2205,#REF!,297,FALSE)</f>
        <v>#REF!</v>
      </c>
      <c r="M2226" s="48" t="e">
        <f>VLOOKUP(A2205,#REF!,299,FALSE)</f>
        <v>#REF!</v>
      </c>
      <c r="N2226" s="48" t="e">
        <f>VLOOKUP(A2205,#REF!,301,FALSE)</f>
        <v>#REF!</v>
      </c>
      <c r="O2226" s="48" t="e">
        <f>VLOOKUP(A2205,#REF!,303,FALSE)</f>
        <v>#REF!</v>
      </c>
      <c r="P2226" s="48" t="e">
        <f>VLOOKUP(A2205,#REF!,305,FALSE)</f>
        <v>#REF!</v>
      </c>
      <c r="Q2226" s="48" t="e">
        <f>VLOOKUP(A2205,#REF!,307,FALSE)</f>
        <v>#REF!</v>
      </c>
      <c r="R2226" s="48" t="e">
        <f>VLOOKUP(A2205,#REF!,309,FALSE)</f>
        <v>#REF!</v>
      </c>
      <c r="S2226" s="48" t="e">
        <f>VLOOKUP(A2205,#REF!,311,FALSE)</f>
        <v>#REF!</v>
      </c>
      <c r="T2226" s="48" t="e">
        <f>VLOOKUP(A2205,#REF!,313,FALSE)</f>
        <v>#REF!</v>
      </c>
      <c r="U2226" s="48" t="e">
        <f>VLOOKUP(A2205,#REF!,315,FALSE)</f>
        <v>#REF!</v>
      </c>
      <c r="V2226" s="48" t="e">
        <f>VLOOKUP(A2205,#REF!,317,FALSE)</f>
        <v>#REF!</v>
      </c>
      <c r="W2226" s="48" t="e">
        <f>VLOOKUP(A2205,#REF!,319,FALSE)</f>
        <v>#REF!</v>
      </c>
      <c r="X2226" s="48" t="e">
        <f>VLOOKUP(A2205,#REF!,321,FALSE)</f>
        <v>#REF!</v>
      </c>
      <c r="Y2226" s="48" t="e">
        <f>VLOOKUP(A2205,#REF!,323,FALSE)</f>
        <v>#REF!</v>
      </c>
      <c r="Z2226" s="48" t="e">
        <f>VLOOKUP(A2205,#REF!,325,FALSE)</f>
        <v>#REF!</v>
      </c>
      <c r="AA2226" s="48" t="e">
        <f>VLOOKUP(A2205,#REF!,327,FALSE)</f>
        <v>#REF!</v>
      </c>
      <c r="AB2226" s="48" t="e">
        <f>VLOOKUP(A2205,#REF!,329,FALSE)</f>
        <v>#REF!</v>
      </c>
      <c r="AC2226" s="48" t="e">
        <f>VLOOKUP(A2205,#REF!,331,FALSE)</f>
        <v>#REF!</v>
      </c>
      <c r="AD2226" s="48" t="e">
        <f>VLOOKUP(A2205,#REF!,333,FALSE)</f>
        <v>#REF!</v>
      </c>
      <c r="AE2226" s="48" t="e">
        <f>VLOOKUP(A2205,#REF!,335,FALSE)</f>
        <v>#REF!</v>
      </c>
      <c r="AF2226" s="48" t="e">
        <f>VLOOKUP(A2205,#REF!,337,FALSE)</f>
        <v>#REF!</v>
      </c>
      <c r="AG2226" s="33"/>
    </row>
    <row r="2227" spans="1:64" s="140" customFormat="1" ht="18" customHeight="1">
      <c r="B2227" s="980"/>
      <c r="C2227" s="980"/>
      <c r="D2227" s="980"/>
      <c r="E2227" s="980"/>
      <c r="F2227" s="980"/>
      <c r="G2227" s="980"/>
      <c r="H2227" s="980"/>
      <c r="I2227" s="980"/>
      <c r="J2227" s="980"/>
      <c r="K2227" s="980"/>
      <c r="L2227" s="980"/>
      <c r="M2227" s="980"/>
      <c r="N2227" s="980"/>
      <c r="O2227" s="980"/>
      <c r="P2227" s="980"/>
      <c r="Q2227" s="980"/>
      <c r="R2227" s="980"/>
      <c r="S2227" s="980"/>
      <c r="T2227" s="980"/>
      <c r="U2227" s="980"/>
      <c r="V2227" s="980"/>
      <c r="W2227" s="980"/>
      <c r="X2227" s="980"/>
      <c r="Y2227" s="980"/>
      <c r="Z2227" s="980"/>
      <c r="AA2227" s="980"/>
      <c r="AB2227" s="980"/>
      <c r="AC2227" s="980"/>
      <c r="AD2227" s="980"/>
      <c r="AE2227" s="980"/>
      <c r="AF2227" s="980"/>
      <c r="AH2227" s="33"/>
      <c r="AI2227" s="33"/>
      <c r="AJ2227" s="33"/>
      <c r="AK2227" s="33"/>
      <c r="AL2227" s="33"/>
      <c r="AM2227" s="33"/>
      <c r="AN2227" s="33"/>
      <c r="AO2227" s="33"/>
      <c r="AP2227" s="33"/>
      <c r="AQ2227" s="33"/>
      <c r="AR2227" s="33"/>
      <c r="AS2227" s="33"/>
      <c r="AT2227" s="33"/>
      <c r="AU2227" s="33"/>
      <c r="AV2227" s="33"/>
      <c r="AW2227" s="33"/>
      <c r="AX2227" s="33"/>
      <c r="AY2227" s="33"/>
      <c r="AZ2227" s="33"/>
      <c r="BA2227" s="33"/>
      <c r="BB2227" s="33"/>
      <c r="BC2227" s="33"/>
      <c r="BD2227" s="33"/>
      <c r="BE2227" s="33"/>
      <c r="BF2227" s="33"/>
      <c r="BG2227" s="33"/>
      <c r="BH2227" s="33"/>
      <c r="BI2227" s="33"/>
      <c r="BJ2227" s="33"/>
      <c r="BK2227" s="33"/>
      <c r="BL2227" s="33"/>
    </row>
    <row r="2228" spans="1:64" ht="18" customHeight="1">
      <c r="B2228" s="880" t="s">
        <v>826</v>
      </c>
      <c r="C2228" s="880"/>
      <c r="D2228" s="880"/>
      <c r="E2228" s="880"/>
      <c r="F2228" s="880"/>
      <c r="G2228" s="880"/>
      <c r="H2228" s="880"/>
      <c r="I2228" s="880"/>
      <c r="J2228" s="880"/>
      <c r="K2228" s="880"/>
      <c r="L2228" s="880"/>
      <c r="M2228" s="880"/>
      <c r="N2228" s="880"/>
      <c r="O2228" s="880"/>
      <c r="P2228" s="880"/>
      <c r="Q2228" s="880"/>
      <c r="R2228" s="880"/>
      <c r="S2228" s="880"/>
      <c r="T2228" s="880"/>
      <c r="U2228" s="880"/>
      <c r="V2228" s="880"/>
      <c r="W2228" s="880"/>
      <c r="X2228" s="880"/>
      <c r="Y2228" s="880"/>
      <c r="Z2228" s="880"/>
      <c r="AA2228" s="880"/>
      <c r="AB2228" s="880"/>
      <c r="AC2228" s="880"/>
      <c r="AD2228" s="880"/>
      <c r="AE2228" s="880"/>
      <c r="AF2228" s="880"/>
      <c r="AG2228" s="33"/>
    </row>
    <row r="2229" spans="1:64" ht="18" customHeight="1">
      <c r="B2229" s="15" t="s">
        <v>80</v>
      </c>
      <c r="C2229" s="16"/>
      <c r="D2229" s="16"/>
      <c r="E2229" s="16"/>
      <c r="F2229" s="16"/>
      <c r="G2229" s="216"/>
      <c r="H2229" s="201"/>
      <c r="I2229" s="201"/>
      <c r="J2229" s="201"/>
      <c r="K2229" s="202"/>
      <c r="L2229" s="201"/>
      <c r="M2229" s="201"/>
      <c r="N2229" s="201"/>
      <c r="O2229" s="270"/>
      <c r="P2229" s="270"/>
      <c r="Q2229" s="201"/>
      <c r="R2229" s="201"/>
      <c r="S2229" s="201"/>
      <c r="T2229" s="201"/>
      <c r="U2229" s="201"/>
      <c r="V2229" s="201"/>
      <c r="W2229" s="270"/>
      <c r="X2229" s="984" t="str">
        <f>X2204</f>
        <v>វិច្ឆិកា ឆ្នាំ ២០២៣</v>
      </c>
      <c r="Y2229" s="985"/>
      <c r="Z2229" s="985"/>
      <c r="AA2229" s="985"/>
      <c r="AB2229" s="985"/>
      <c r="AC2229" s="985"/>
      <c r="AD2229" s="985"/>
      <c r="AE2229" s="985"/>
      <c r="AF2229" s="986"/>
      <c r="AG2229" s="33"/>
    </row>
    <row r="2230" spans="1:64" ht="18" customHeight="1">
      <c r="A2230" s="140" t="e">
        <f>#REF!</f>
        <v>#REF!</v>
      </c>
      <c r="B2230" s="20" t="s">
        <v>176</v>
      </c>
      <c r="C2230" s="3"/>
      <c r="D2230" s="3"/>
      <c r="E2230" s="3"/>
      <c r="F2230" s="3"/>
      <c r="G2230" s="217"/>
      <c r="H2230" s="271"/>
      <c r="I2230" s="217"/>
      <c r="J2230" s="271"/>
      <c r="K2230" s="991" t="e">
        <f>VLOOKUP(A2230,'Payroll master 总表'!B:AY,3,FALSE)</f>
        <v>#REF!</v>
      </c>
      <c r="L2230" s="992"/>
      <c r="M2230" s="992"/>
      <c r="N2230" s="993"/>
      <c r="O2230" s="272" t="s">
        <v>183</v>
      </c>
      <c r="P2230" s="273"/>
      <c r="Q2230" s="203"/>
      <c r="R2230" s="203"/>
      <c r="S2230" s="203"/>
      <c r="T2230" s="994" t="e">
        <f>#REF!</f>
        <v>#REF!</v>
      </c>
      <c r="U2230" s="994"/>
      <c r="V2230" s="217"/>
      <c r="W2230" s="274"/>
      <c r="X2230" s="275" t="s">
        <v>279</v>
      </c>
      <c r="Y2230" s="203"/>
      <c r="Z2230" s="203"/>
      <c r="AA2230" s="203"/>
      <c r="AB2230" s="227"/>
      <c r="AC2230" s="75"/>
      <c r="AD2230" s="139" t="e">
        <f>VLOOKUP(A2230,'Payroll master 总表'!B:AY,39,FALSE)</f>
        <v>#REF!</v>
      </c>
      <c r="AE2230" s="23" t="s">
        <v>82</v>
      </c>
      <c r="AF2230" s="244"/>
      <c r="AG2230" s="33"/>
    </row>
    <row r="2231" spans="1:64" ht="18" customHeight="1">
      <c r="B2231" s="55" t="s">
        <v>177</v>
      </c>
      <c r="C2231" s="28"/>
      <c r="D2231" s="28"/>
      <c r="E2231" s="28"/>
      <c r="F2231" s="21"/>
      <c r="G2231" s="206"/>
      <c r="H2231" s="206"/>
      <c r="I2231" s="206"/>
      <c r="J2231" s="206"/>
      <c r="K2231" s="995" t="e">
        <f>VLOOKUP(A2230,'Payroll master 总表'!B:AY,1,FALSE)</f>
        <v>#REF!</v>
      </c>
      <c r="L2231" s="996"/>
      <c r="M2231" s="206"/>
      <c r="N2231" s="208"/>
      <c r="O2231" s="276" t="s">
        <v>184</v>
      </c>
      <c r="P2231" s="273"/>
      <c r="Q2231" s="218"/>
      <c r="R2231" s="218"/>
      <c r="S2231" s="218"/>
      <c r="U2231" s="222" t="e">
        <f>VLOOKUP(A2230,'Payroll master 总表'!B:AY,15,FALSE)</f>
        <v>#REF!</v>
      </c>
      <c r="V2231" s="222"/>
      <c r="W2231" s="208"/>
      <c r="X2231" s="278" t="s">
        <v>187</v>
      </c>
      <c r="Y2231" s="218"/>
      <c r="Z2231" s="218"/>
      <c r="AA2231" s="218"/>
      <c r="AB2231" s="209"/>
      <c r="AC2231" s="26"/>
      <c r="AD2231" s="139" t="e">
        <f>VLOOKUP(A2230,'Payroll master 总表'!B:AY,35,FALSE)</f>
        <v>#REF!</v>
      </c>
      <c r="AE2231" s="23" t="s">
        <v>82</v>
      </c>
      <c r="AF2231" s="103"/>
      <c r="AG2231" s="33"/>
    </row>
    <row r="2232" spans="1:64" ht="18" customHeight="1">
      <c r="B2232" s="24" t="s">
        <v>178</v>
      </c>
      <c r="C2232" s="22"/>
      <c r="D2232" s="25"/>
      <c r="E2232" s="21"/>
      <c r="F2232" s="21"/>
      <c r="G2232" s="206"/>
      <c r="H2232" s="206"/>
      <c r="I2232" s="206"/>
      <c r="J2232" s="206"/>
      <c r="K2232" s="995" t="e">
        <f>VLOOKUP(A2230,'Payroll master 总表'!B:AY,5,FALSE)</f>
        <v>#REF!</v>
      </c>
      <c r="L2232" s="996"/>
      <c r="M2232" s="206"/>
      <c r="N2232" s="208"/>
      <c r="O2232" s="205" t="s">
        <v>198</v>
      </c>
      <c r="P2232" s="273"/>
      <c r="Q2232" s="218"/>
      <c r="R2232" s="218"/>
      <c r="S2232" s="218"/>
      <c r="T2232" s="206"/>
      <c r="U2232" s="1005" t="e">
        <f>VLOOKUP(A2230,'Payroll master 总表'!B:AY,8,FALSE)</f>
        <v>#REF!</v>
      </c>
      <c r="V2232" s="1005"/>
      <c r="W2232" s="1006"/>
      <c r="X2232" s="278" t="s">
        <v>185</v>
      </c>
      <c r="Y2232" s="218"/>
      <c r="Z2232" s="218"/>
      <c r="AA2232" s="218"/>
      <c r="AB2232" s="209"/>
      <c r="AC2232" s="26"/>
      <c r="AD2232" s="139" t="e">
        <f>VLOOKUP(A2230,'Payroll master 总表'!B:AY,34,FALSE)</f>
        <v>#REF!</v>
      </c>
      <c r="AE2232" s="23" t="s">
        <v>82</v>
      </c>
      <c r="AF2232" s="103"/>
      <c r="AG2232" s="33"/>
    </row>
    <row r="2233" spans="1:64" ht="18" customHeight="1">
      <c r="B2233" s="58"/>
      <c r="C2233" s="28"/>
      <c r="D2233" s="28"/>
      <c r="E2233" s="28"/>
      <c r="F2233" s="28"/>
      <c r="G2233" s="206"/>
      <c r="H2233" s="206"/>
      <c r="I2233" s="206"/>
      <c r="J2233" s="206"/>
      <c r="K2233" s="280"/>
      <c r="L2233" s="281" t="s">
        <v>76</v>
      </c>
      <c r="M2233" s="206"/>
      <c r="N2233" s="208"/>
      <c r="O2233" s="278" t="s">
        <v>199</v>
      </c>
      <c r="P2233" s="273"/>
      <c r="Q2233" s="218"/>
      <c r="R2233" s="218"/>
      <c r="S2233" s="218"/>
      <c r="T2233" s="218"/>
      <c r="U2233" s="218"/>
      <c r="V2233" s="218"/>
      <c r="W2233" s="230"/>
      <c r="X2233" s="278" t="s">
        <v>753</v>
      </c>
      <c r="Y2233" s="218"/>
      <c r="Z2233" s="218"/>
      <c r="AA2233" s="218"/>
      <c r="AB2233" s="209"/>
      <c r="AC2233" s="26"/>
      <c r="AD2233" s="139" t="e">
        <f>VLOOKUP(A2230,'Payroll master 总表'!B:AY,33,FALSE)</f>
        <v>#REF!</v>
      </c>
      <c r="AE2233" s="23" t="s">
        <v>82</v>
      </c>
      <c r="AF2233" s="103"/>
      <c r="AG2233" s="33"/>
    </row>
    <row r="2234" spans="1:64" ht="18" customHeight="1">
      <c r="B2234" s="54" t="s">
        <v>196</v>
      </c>
      <c r="C2234" s="28"/>
      <c r="D2234" s="28"/>
      <c r="E2234" s="28"/>
      <c r="F2234" s="28"/>
      <c r="G2234" s="206"/>
      <c r="H2234" s="206"/>
      <c r="I2234" s="206"/>
      <c r="J2234" s="206"/>
      <c r="K2234" s="280"/>
      <c r="L2234" s="282" t="e">
        <f>VLOOKUP(A2230,'Payroll master 总表'!B:AY,18,FALSE)</f>
        <v>#REF!</v>
      </c>
      <c r="M2234" s="206"/>
      <c r="N2234" s="208"/>
      <c r="O2234" s="283"/>
      <c r="P2234" s="273"/>
      <c r="Q2234" s="223"/>
      <c r="R2234" s="987" t="e">
        <f>U2231/26*L2234</f>
        <v>#REF!</v>
      </c>
      <c r="S2234" s="987"/>
      <c r="T2234" s="284" t="s">
        <v>82</v>
      </c>
      <c r="U2234" s="223"/>
      <c r="V2234" s="223"/>
      <c r="W2234" s="285"/>
      <c r="X2234" s="278" t="s">
        <v>186</v>
      </c>
      <c r="Y2234" s="218"/>
      <c r="Z2234" s="218"/>
      <c r="AA2234" s="218"/>
      <c r="AB2234" s="209"/>
      <c r="AC2234" s="26"/>
      <c r="AD2234" s="139" t="e">
        <f>VLOOKUP(A2230,'Payroll master 总表'!B:AY,37,FALSE)+'Payroll master 总表'!AM96</f>
        <v>#REF!</v>
      </c>
      <c r="AE2234" s="23" t="s">
        <v>82</v>
      </c>
      <c r="AF2234" s="103"/>
      <c r="AG2234" s="33"/>
    </row>
    <row r="2235" spans="1:64" ht="18" customHeight="1">
      <c r="B2235" s="27" t="s">
        <v>528</v>
      </c>
      <c r="C2235" s="28"/>
      <c r="D2235" s="28"/>
      <c r="E2235" s="28"/>
      <c r="F2235" s="28"/>
      <c r="G2235" s="206"/>
      <c r="H2235" s="206"/>
      <c r="I2235" s="206"/>
      <c r="J2235" s="206"/>
      <c r="K2235" s="280"/>
      <c r="L2235" s="282" t="e">
        <f>VLOOKUP(A2230,'Payroll master 总表'!B:AY,21,FALSE)</f>
        <v>#REF!</v>
      </c>
      <c r="M2235" s="206"/>
      <c r="N2235" s="208"/>
      <c r="O2235" s="283"/>
      <c r="P2235" s="273"/>
      <c r="Q2235" s="223"/>
      <c r="R2235" s="987" t="e">
        <f>VLOOKUP(A2230,'Payroll master 总表'!B:AY,29,FALSE)</f>
        <v>#REF!</v>
      </c>
      <c r="S2235" s="987"/>
      <c r="T2235" s="284" t="s">
        <v>82</v>
      </c>
      <c r="U2235" s="223"/>
      <c r="V2235" s="223"/>
      <c r="W2235" s="285"/>
      <c r="X2235" s="278" t="s">
        <v>455</v>
      </c>
      <c r="Y2235" s="218"/>
      <c r="Z2235" s="218"/>
      <c r="AA2235" s="218"/>
      <c r="AB2235" s="209"/>
      <c r="AC2235" s="26"/>
      <c r="AD2235" s="139" t="e">
        <f>VLOOKUP(A2230,'Payroll master 总表'!B:AY,32,FALSE)</f>
        <v>#REF!</v>
      </c>
      <c r="AE2235" s="23" t="s">
        <v>82</v>
      </c>
      <c r="AF2235" s="103"/>
      <c r="AG2235" s="33"/>
    </row>
    <row r="2236" spans="1:64" ht="18" customHeight="1">
      <c r="B2236" s="58" t="s">
        <v>534</v>
      </c>
      <c r="C2236" s="28"/>
      <c r="D2236" s="28"/>
      <c r="E2236" s="28"/>
      <c r="F2236" s="28"/>
      <c r="G2236" s="206"/>
      <c r="H2236" s="206"/>
      <c r="I2236" s="206"/>
      <c r="J2236" s="206"/>
      <c r="K2236" s="280"/>
      <c r="L2236" s="282" t="e">
        <f>VLOOKUP(A2230,'Payroll master 总表'!B:AY,20,FALSE)</f>
        <v>#REF!</v>
      </c>
      <c r="M2236" s="206"/>
      <c r="N2236" s="208"/>
      <c r="O2236" s="283"/>
      <c r="P2236" s="273"/>
      <c r="Q2236" s="223"/>
      <c r="R2236" s="987" t="e">
        <f>VLOOKUP(A2230,'Payroll master 总表'!B:AY,27,FALSE)</f>
        <v>#REF!</v>
      </c>
      <c r="S2236" s="987"/>
      <c r="T2236" s="284" t="s">
        <v>82</v>
      </c>
      <c r="U2236" s="223"/>
      <c r="V2236" s="223"/>
      <c r="W2236" s="285"/>
      <c r="X2236" s="278" t="s">
        <v>189</v>
      </c>
      <c r="Y2236" s="218"/>
      <c r="Z2236" s="218"/>
      <c r="AA2236" s="218"/>
      <c r="AB2236" s="209"/>
      <c r="AC2236" s="26"/>
      <c r="AD2236" s="139" t="e">
        <f>VLOOKUP(A2230,'Payroll master 总表'!B:AY,31,FALSE)</f>
        <v>#REF!</v>
      </c>
      <c r="AE2236" s="23" t="s">
        <v>82</v>
      </c>
      <c r="AF2236" s="103"/>
      <c r="AG2236" s="33"/>
    </row>
    <row r="2237" spans="1:64" ht="18" customHeight="1">
      <c r="B2237" s="58" t="s">
        <v>195</v>
      </c>
      <c r="C2237" s="28"/>
      <c r="D2237" s="28"/>
      <c r="E2237" s="28"/>
      <c r="F2237" s="28"/>
      <c r="G2237" s="206"/>
      <c r="H2237" s="206"/>
      <c r="I2237" s="206"/>
      <c r="J2237" s="206"/>
      <c r="K2237" s="280"/>
      <c r="L2237" s="282" t="e">
        <f>VLOOKUP(A2230,'Payroll master 总表'!B:AY,17,FALSE)</f>
        <v>#REF!</v>
      </c>
      <c r="M2237" s="206"/>
      <c r="N2237" s="208"/>
      <c r="O2237" s="283"/>
      <c r="P2237" s="273"/>
      <c r="Q2237" s="223"/>
      <c r="R2237" s="987" t="e">
        <f>U2231/26*L2237</f>
        <v>#REF!</v>
      </c>
      <c r="S2237" s="987"/>
      <c r="T2237" s="284" t="s">
        <v>82</v>
      </c>
      <c r="U2237" s="223"/>
      <c r="V2237" s="223"/>
      <c r="W2237" s="285"/>
      <c r="X2237" s="278" t="s">
        <v>188</v>
      </c>
      <c r="Y2237" s="218"/>
      <c r="Z2237" s="218"/>
      <c r="AA2237" s="218"/>
      <c r="AB2237" s="209"/>
      <c r="AC2237" s="26"/>
      <c r="AD2237" s="139" t="e">
        <f>VLOOKUP(A2230,'Payroll master 总表'!B:AY,36,FALSE)</f>
        <v>#REF!</v>
      </c>
      <c r="AE2237" s="23" t="s">
        <v>82</v>
      </c>
      <c r="AF2237" s="103"/>
      <c r="AG2237" s="33"/>
    </row>
    <row r="2238" spans="1:64" ht="18" customHeight="1">
      <c r="B2238" s="27" t="s">
        <v>179</v>
      </c>
      <c r="C2238" s="28"/>
      <c r="D2238" s="28"/>
      <c r="E2238" s="28"/>
      <c r="F2238" s="28"/>
      <c r="G2238" s="218"/>
      <c r="H2238" s="218"/>
      <c r="I2238" s="218"/>
      <c r="J2238" s="206"/>
      <c r="K2238" s="280"/>
      <c r="L2238" s="286"/>
      <c r="M2238" s="206"/>
      <c r="N2238" s="208"/>
      <c r="O2238" s="283"/>
      <c r="P2238" s="273"/>
      <c r="Q2238" s="223"/>
      <c r="R2238" s="987" t="e">
        <f>SUM(R2234:S2237)</f>
        <v>#REF!</v>
      </c>
      <c r="S2238" s="987"/>
      <c r="T2238" s="284" t="s">
        <v>82</v>
      </c>
      <c r="U2238" s="223"/>
      <c r="V2238" s="223"/>
      <c r="W2238" s="285"/>
      <c r="X2238" s="278" t="s">
        <v>190</v>
      </c>
      <c r="Y2238" s="218"/>
      <c r="Z2238" s="218"/>
      <c r="AA2238" s="218"/>
      <c r="AB2238" s="209"/>
      <c r="AC2238" s="988" t="e">
        <f>R2238+R2240+R2241+R2242+AD2230+AD2231+AD2232+AD2233+AD2234+AD2235+AD2236+AD2237</f>
        <v>#REF!</v>
      </c>
      <c r="AD2238" s="989"/>
      <c r="AF2238" s="103"/>
      <c r="AG2238" s="33"/>
    </row>
    <row r="2239" spans="1:64" ht="18" customHeight="1">
      <c r="B2239" s="58" t="s">
        <v>197</v>
      </c>
      <c r="C2239" s="28"/>
      <c r="D2239" s="28"/>
      <c r="E2239" s="28"/>
      <c r="F2239" s="28"/>
      <c r="G2239" s="206"/>
      <c r="H2239" s="206"/>
      <c r="I2239" s="206"/>
      <c r="J2239" s="206"/>
      <c r="K2239" s="280"/>
      <c r="L2239" s="287" t="s">
        <v>77</v>
      </c>
      <c r="M2239" s="288"/>
      <c r="N2239" s="211"/>
      <c r="O2239" s="278" t="s">
        <v>199</v>
      </c>
      <c r="P2239" s="210"/>
      <c r="Q2239" s="210"/>
      <c r="R2239" s="210"/>
      <c r="S2239" s="210"/>
      <c r="T2239" s="210"/>
      <c r="U2239" s="210"/>
      <c r="V2239" s="210"/>
      <c r="W2239" s="289"/>
      <c r="X2239" s="278" t="s">
        <v>433</v>
      </c>
      <c r="Y2239" s="218"/>
      <c r="Z2239" s="230"/>
      <c r="AA2239" s="290"/>
      <c r="AB2239" s="228"/>
      <c r="AC2239" s="135" t="e">
        <f>VLOOKUP(A2230,'Payroll master 总表'!B:AY,45,FALSE)</f>
        <v>#REF!</v>
      </c>
      <c r="AE2239" s="61"/>
      <c r="AF2239" s="245"/>
      <c r="AG2239" s="33"/>
    </row>
    <row r="2240" spans="1:64" ht="18" customHeight="1">
      <c r="B2240" s="58" t="s">
        <v>180</v>
      </c>
      <c r="C2240" s="28"/>
      <c r="D2240" s="28"/>
      <c r="E2240" s="28"/>
      <c r="F2240" s="28"/>
      <c r="G2240" s="206"/>
      <c r="H2240" s="206"/>
      <c r="I2240" s="206"/>
      <c r="J2240" s="206"/>
      <c r="K2240" s="280"/>
      <c r="L2240" s="282" t="e">
        <f>VLOOKUP(A2230,'Payroll master 总表'!B:AY,19,FALSE)</f>
        <v>#REF!</v>
      </c>
      <c r="M2240" s="206"/>
      <c r="N2240" s="208"/>
      <c r="O2240" s="283"/>
      <c r="P2240" s="273"/>
      <c r="Q2240" s="224"/>
      <c r="R2240" s="990" t="e">
        <f>VLOOKUP(A2230,'Payroll master 总表'!B:AY,26,FALSE)</f>
        <v>#REF!</v>
      </c>
      <c r="S2240" s="990"/>
      <c r="T2240" s="224" t="s">
        <v>82</v>
      </c>
      <c r="U2240" s="224"/>
      <c r="V2240" s="224"/>
      <c r="W2240" s="228"/>
      <c r="X2240" s="278" t="s">
        <v>861</v>
      </c>
      <c r="Y2240" s="218"/>
      <c r="Z2240" s="230"/>
      <c r="AB2240" s="224"/>
      <c r="AD2240" s="57"/>
      <c r="AE2240" s="999" t="e">
        <f>VLOOKUP(A2230,'Payroll master 总表'!B:AY,42,FALSE)</f>
        <v>#REF!</v>
      </c>
      <c r="AF2240" s="1000"/>
      <c r="AG2240" s="33"/>
    </row>
    <row r="2241" spans="1:64" ht="18" customHeight="1">
      <c r="B2241" s="58" t="s">
        <v>181</v>
      </c>
      <c r="C2241" s="28"/>
      <c r="D2241" s="28"/>
      <c r="E2241" s="28"/>
      <c r="F2241" s="28"/>
      <c r="G2241" s="206"/>
      <c r="H2241" s="206"/>
      <c r="I2241" s="206"/>
      <c r="J2241" s="206"/>
      <c r="K2241" s="280"/>
      <c r="L2241" s="282" t="e">
        <f>VLOOKUP(A2230,'Payroll master 总表'!B:AY,22,FALSE)</f>
        <v>#REF!</v>
      </c>
      <c r="M2241" s="206"/>
      <c r="N2241" s="208"/>
      <c r="O2241" s="283"/>
      <c r="P2241" s="273"/>
      <c r="Q2241" s="224"/>
      <c r="R2241" s="990" t="e">
        <f>VLOOKUP(A2230,'Payroll master 总表'!B:AY,28,FALSE)</f>
        <v>#REF!</v>
      </c>
      <c r="S2241" s="990"/>
      <c r="T2241" s="224" t="s">
        <v>82</v>
      </c>
      <c r="U2241" s="224"/>
      <c r="V2241" s="224"/>
      <c r="W2241" s="228"/>
      <c r="X2241" s="291" t="s">
        <v>244</v>
      </c>
      <c r="Y2241" s="218"/>
      <c r="Z2241" s="218"/>
      <c r="AA2241" s="230"/>
      <c r="AB2241" s="229"/>
      <c r="AC2241" s="76"/>
      <c r="AD2241" s="57" t="e">
        <f>VLOOKUP(A2230,'Payroll master 总表'!B:AY,44,FALSE)</f>
        <v>#REF!</v>
      </c>
      <c r="AE2241" s="541"/>
      <c r="AF2241" s="542"/>
      <c r="AG2241" s="33"/>
    </row>
    <row r="2242" spans="1:64" ht="18" customHeight="1">
      <c r="B2242" s="59" t="s">
        <v>182</v>
      </c>
      <c r="C2242" s="56"/>
      <c r="D2242" s="56"/>
      <c r="E2242" s="56"/>
      <c r="F2242" s="56"/>
      <c r="G2242" s="219"/>
      <c r="H2242" s="219"/>
      <c r="I2242" s="219"/>
      <c r="J2242" s="219"/>
      <c r="K2242" s="292"/>
      <c r="L2242" s="293" t="e">
        <f>VLOOKUP(A2230,'Payroll master 总表'!B:AY,23,FALSE)</f>
        <v>#REF!</v>
      </c>
      <c r="M2242" s="219"/>
      <c r="N2242" s="212"/>
      <c r="O2242" s="294"/>
      <c r="P2242" s="295"/>
      <c r="Q2242" s="225"/>
      <c r="R2242" s="981" t="e">
        <f>VLOOKUP(A2230,'Payroll master 总表'!B:AY,30,FALSE)</f>
        <v>#REF!</v>
      </c>
      <c r="S2242" s="981"/>
      <c r="T2242" s="225" t="s">
        <v>82</v>
      </c>
      <c r="U2242" s="225"/>
      <c r="V2242" s="225"/>
      <c r="W2242" s="225"/>
      <c r="X2242" s="278" t="s">
        <v>194</v>
      </c>
      <c r="Y2242" s="218"/>
      <c r="Z2242" s="218"/>
      <c r="AA2242" s="218"/>
      <c r="AB2242" s="230"/>
      <c r="AC2242" s="26"/>
      <c r="AD2242" s="57" t="e">
        <f>AE2240+AD2241</f>
        <v>#REF!</v>
      </c>
      <c r="AE2242" s="49"/>
      <c r="AF2242" s="73"/>
      <c r="AG2242" s="33"/>
    </row>
    <row r="2243" spans="1:64" ht="18" customHeight="1">
      <c r="B2243" s="29"/>
      <c r="C2243" s="30"/>
      <c r="D2243" s="31"/>
      <c r="E2243" s="30"/>
      <c r="F2243" s="32"/>
      <c r="G2243" s="220"/>
      <c r="H2243" s="220"/>
      <c r="I2243" s="220"/>
      <c r="J2243" s="220"/>
      <c r="S2243" s="220"/>
      <c r="T2243" s="220"/>
      <c r="U2243" s="220"/>
      <c r="X2243" s="297" t="s">
        <v>191</v>
      </c>
      <c r="Y2243" s="218"/>
      <c r="Z2243" s="218"/>
      <c r="AA2243" s="218"/>
      <c r="AB2243" s="230"/>
      <c r="AC2243" s="982" t="e">
        <f>ROUND((AC2238-AD2242-AC2239),2)</f>
        <v>#REF!</v>
      </c>
      <c r="AD2243" s="983"/>
      <c r="AE2243" s="49"/>
      <c r="AF2243" s="73"/>
      <c r="AG2243" s="33"/>
    </row>
    <row r="2244" spans="1:64" ht="18" customHeight="1">
      <c r="B2244" s="35" t="s">
        <v>78</v>
      </c>
      <c r="C2244" s="36"/>
      <c r="D2244" s="36"/>
      <c r="E2244" s="36"/>
      <c r="F2244" s="36"/>
      <c r="G2244" s="221"/>
      <c r="H2244" s="221"/>
      <c r="I2244" s="220"/>
      <c r="J2244" s="220"/>
      <c r="S2244" s="220"/>
      <c r="T2244" s="220"/>
      <c r="U2244" s="220"/>
      <c r="X2244" s="298" t="s">
        <v>432</v>
      </c>
      <c r="Y2244" s="299"/>
      <c r="Z2244" s="280"/>
      <c r="AA2244" s="206"/>
      <c r="AB2244" s="231"/>
      <c r="AC2244" s="63" t="e">
        <f>INT(AC2243)</f>
        <v>#REF!</v>
      </c>
      <c r="AE2244" s="62"/>
      <c r="AF2244" s="80"/>
      <c r="AG2244" s="33"/>
    </row>
    <row r="2245" spans="1:64" ht="18" customHeight="1">
      <c r="B2245" s="37"/>
      <c r="C2245" s="38"/>
      <c r="D2245" s="39"/>
      <c r="E2245" s="38"/>
      <c r="F2245" s="38"/>
      <c r="G2245" s="202"/>
      <c r="H2245" s="202"/>
      <c r="I2245" s="220"/>
      <c r="J2245" s="220"/>
      <c r="S2245" s="220"/>
      <c r="T2245" s="220"/>
      <c r="U2245" s="220"/>
      <c r="X2245" s="300" t="s">
        <v>192</v>
      </c>
      <c r="Y2245" s="301"/>
      <c r="Z2245" s="302"/>
      <c r="AA2245" s="219"/>
      <c r="AB2245" s="232"/>
      <c r="AC2245" s="77" t="e">
        <f>ROUND((MOD(AC2243,1)*4000),-2)</f>
        <v>#REF!</v>
      </c>
      <c r="AD2245" s="45"/>
      <c r="AE2245" s="45"/>
      <c r="AF2245" s="81"/>
      <c r="AG2245" s="33"/>
    </row>
    <row r="2246" spans="1:64" ht="18" customHeight="1">
      <c r="B2246" s="29"/>
      <c r="C2246" s="30"/>
      <c r="D2246" s="31"/>
      <c r="E2246" s="30"/>
      <c r="F2246" s="30"/>
      <c r="G2246" s="220"/>
      <c r="H2246" s="220"/>
      <c r="I2246" s="220"/>
      <c r="J2246" s="220"/>
      <c r="S2246" s="220"/>
      <c r="T2246" s="220"/>
      <c r="U2246" s="220"/>
      <c r="Y2246" s="221"/>
      <c r="Z2246" s="303"/>
      <c r="AB2246" s="233"/>
      <c r="AD2246" s="82"/>
      <c r="AE2246" s="82"/>
      <c r="AF2246" s="84"/>
      <c r="AG2246" s="33"/>
    </row>
    <row r="2247" spans="1:64" ht="18" customHeight="1">
      <c r="B2247" s="40" t="s">
        <v>79</v>
      </c>
      <c r="C2247" s="41"/>
      <c r="D2247" s="41"/>
      <c r="E2247" s="41"/>
      <c r="AF2247" s="101"/>
      <c r="AG2247" s="33"/>
    </row>
    <row r="2248" spans="1:64" s="10" customFormat="1" ht="18" customHeight="1">
      <c r="B2248" s="237">
        <v>1</v>
      </c>
      <c r="C2248" s="236">
        <v>2</v>
      </c>
      <c r="D2248" s="236">
        <v>3</v>
      </c>
      <c r="E2248" s="236">
        <v>4</v>
      </c>
      <c r="F2248" s="670">
        <v>5</v>
      </c>
      <c r="G2248" s="669">
        <v>6</v>
      </c>
      <c r="H2248" s="237">
        <v>7</v>
      </c>
      <c r="I2248" s="237">
        <v>8</v>
      </c>
      <c r="J2248" s="670">
        <v>9</v>
      </c>
      <c r="K2248" s="236">
        <v>10</v>
      </c>
      <c r="L2248" s="236">
        <v>11</v>
      </c>
      <c r="M2248" s="670">
        <v>12</v>
      </c>
      <c r="N2248" s="669">
        <v>13</v>
      </c>
      <c r="O2248" s="236">
        <v>14</v>
      </c>
      <c r="P2248" s="237">
        <v>15</v>
      </c>
      <c r="Q2248" s="236">
        <v>16</v>
      </c>
      <c r="R2248" s="236">
        <v>17</v>
      </c>
      <c r="S2248" s="236">
        <v>18</v>
      </c>
      <c r="T2248" s="670">
        <v>19</v>
      </c>
      <c r="U2248" s="669">
        <v>20</v>
      </c>
      <c r="V2248" s="236">
        <v>21</v>
      </c>
      <c r="W2248" s="237">
        <v>22</v>
      </c>
      <c r="X2248" s="236">
        <v>23</v>
      </c>
      <c r="Y2248" s="237">
        <v>24</v>
      </c>
      <c r="Z2248" s="236">
        <v>25</v>
      </c>
      <c r="AA2248" s="670">
        <v>26</v>
      </c>
      <c r="AB2248" s="697">
        <v>27</v>
      </c>
      <c r="AC2248" s="670">
        <v>28</v>
      </c>
      <c r="AD2248" s="237">
        <v>29</v>
      </c>
      <c r="AE2248" s="236">
        <v>30</v>
      </c>
      <c r="AF2248" s="236">
        <v>31</v>
      </c>
      <c r="AG2248" s="11"/>
      <c r="AH2248" s="11"/>
      <c r="AI2248" s="11"/>
      <c r="AJ2248" s="11"/>
      <c r="AK2248" s="11"/>
      <c r="AL2248" s="11"/>
      <c r="AM2248" s="11"/>
      <c r="AN2248" s="11"/>
      <c r="AO2248" s="11"/>
      <c r="AP2248" s="11"/>
      <c r="AQ2248" s="11"/>
      <c r="AR2248" s="11"/>
      <c r="AS2248" s="11"/>
      <c r="AT2248" s="11"/>
      <c r="AU2248" s="11"/>
      <c r="AV2248" s="11"/>
      <c r="AW2248" s="11"/>
      <c r="AX2248" s="11"/>
      <c r="AY2248" s="11"/>
      <c r="AZ2248" s="11"/>
      <c r="BA2248" s="11"/>
      <c r="BB2248" s="11"/>
      <c r="BC2248" s="11"/>
      <c r="BD2248" s="11"/>
      <c r="BE2248" s="11"/>
      <c r="BF2248" s="11"/>
      <c r="BG2248" s="11"/>
      <c r="BH2248" s="11"/>
      <c r="BI2248" s="11"/>
      <c r="BJ2248" s="11"/>
      <c r="BK2248" s="11"/>
      <c r="BL2248" s="11"/>
    </row>
    <row r="2249" spans="1:64" ht="18" customHeight="1">
      <c r="B2249" s="48" t="e">
        <f>VLOOKUP(A2230,#REF!,276,FALSE)</f>
        <v>#REF!</v>
      </c>
      <c r="C2249" s="48" t="e">
        <f>VLOOKUP(A2230,#REF!,278,FALSE)</f>
        <v>#REF!</v>
      </c>
      <c r="D2249" s="48" t="e">
        <f>VLOOKUP(A2230,#REF!,280,FALSE)</f>
        <v>#REF!</v>
      </c>
      <c r="E2249" s="48" t="e">
        <f>VLOOKUP(A2230,#REF!,282,FALSE)</f>
        <v>#REF!</v>
      </c>
      <c r="F2249" s="48" t="e">
        <f>VLOOKUP(A2230,#REF!,284,FALSE)</f>
        <v>#REF!</v>
      </c>
      <c r="G2249" s="48" t="e">
        <f>VLOOKUP(A2230,#REF!,286,FALSE)</f>
        <v>#REF!</v>
      </c>
      <c r="H2249" s="48" t="e">
        <f>VLOOKUP(A2230,#REF!,288,FALSE)</f>
        <v>#REF!</v>
      </c>
      <c r="I2249" s="48" t="e">
        <f>VLOOKUP(A2230,#REF!,290,FALSE)</f>
        <v>#REF!</v>
      </c>
      <c r="J2249" s="48" t="e">
        <f>VLOOKUP(A2230,#REF!,292,FALSE)</f>
        <v>#REF!</v>
      </c>
      <c r="K2249" s="48" t="e">
        <f>VLOOKUP(A2230,#REF!,294,FALSE)</f>
        <v>#REF!</v>
      </c>
      <c r="L2249" s="48" t="e">
        <f>VLOOKUP(A2230,#REF!,296,FALSE)</f>
        <v>#REF!</v>
      </c>
      <c r="M2249" s="48" t="e">
        <f>VLOOKUP(A2230,#REF!,298,FALSE)</f>
        <v>#REF!</v>
      </c>
      <c r="N2249" s="48" t="e">
        <f>VLOOKUP(A2230,#REF!,300,FALSE)</f>
        <v>#REF!</v>
      </c>
      <c r="O2249" s="48" t="e">
        <f>VLOOKUP(A2230,#REF!,302,FALSE)</f>
        <v>#REF!</v>
      </c>
      <c r="P2249" s="48" t="e">
        <f>VLOOKUP(A2230,#REF!,304,FALSE)</f>
        <v>#REF!</v>
      </c>
      <c r="Q2249" s="48" t="e">
        <f>VLOOKUP(A2230,#REF!,306,FALSE)</f>
        <v>#REF!</v>
      </c>
      <c r="R2249" s="48" t="e">
        <f>VLOOKUP(A2230,#REF!,308,FALSE)</f>
        <v>#REF!</v>
      </c>
      <c r="S2249" s="48" t="e">
        <f>VLOOKUP(A2230,#REF!,310,FALSE)</f>
        <v>#REF!</v>
      </c>
      <c r="T2249" s="48" t="e">
        <f>VLOOKUP(A2230,#REF!,312,FALSE)</f>
        <v>#REF!</v>
      </c>
      <c r="U2249" s="48" t="e">
        <f>VLOOKUP(A2230,#REF!,314,FALSE)</f>
        <v>#REF!</v>
      </c>
      <c r="V2249" s="48" t="e">
        <f>VLOOKUP(A2230,#REF!,316,FALSE)</f>
        <v>#REF!</v>
      </c>
      <c r="W2249" s="48" t="e">
        <f>VLOOKUP(A2230,#REF!,318,FALSE)</f>
        <v>#REF!</v>
      </c>
      <c r="X2249" s="48" t="e">
        <f>VLOOKUP(A2230,#REF!,320,FALSE)</f>
        <v>#REF!</v>
      </c>
      <c r="Y2249" s="48" t="e">
        <f>VLOOKUP(A2230,#REF!,322,FALSE)</f>
        <v>#REF!</v>
      </c>
      <c r="Z2249" s="48" t="e">
        <f>VLOOKUP(A2230,#REF!,324,FALSE)</f>
        <v>#REF!</v>
      </c>
      <c r="AA2249" s="48" t="e">
        <f>VLOOKUP(A2230,#REF!,326,FALSE)</f>
        <v>#REF!</v>
      </c>
      <c r="AB2249" s="48" t="e">
        <f>VLOOKUP(A2230,#REF!,328,FALSE)</f>
        <v>#REF!</v>
      </c>
      <c r="AC2249" s="48" t="e">
        <f>VLOOKUP(A2230,#REF!,330,FALSE)</f>
        <v>#REF!</v>
      </c>
      <c r="AD2249" s="48" t="e">
        <f>VLOOKUP(A2230,#REF!,332,FALSE)</f>
        <v>#REF!</v>
      </c>
      <c r="AE2249" s="48" t="e">
        <f>VLOOKUP(A2230,#REF!,334,FALSE)</f>
        <v>#REF!</v>
      </c>
      <c r="AF2249" s="48" t="e">
        <f>VLOOKUP(A2230,#REF!,336,FALSE)</f>
        <v>#REF!</v>
      </c>
      <c r="AG2249" s="33"/>
    </row>
    <row r="2250" spans="1:64" ht="18" customHeight="1">
      <c r="B2250" s="48" t="e">
        <f>VLOOKUP(A2230,#REF!,53,FALSE)</f>
        <v>#REF!</v>
      </c>
      <c r="C2250" s="48" t="e">
        <f>VLOOKUP(A2230,#REF!,54,FALSE)</f>
        <v>#REF!</v>
      </c>
      <c r="D2250" s="48" t="e">
        <f>VLOOKUP(A2230,#REF!,55,FALSE)</f>
        <v>#REF!</v>
      </c>
      <c r="E2250" s="48" t="e">
        <f>VLOOKUP(A2230,#REF!,56,FALSE)</f>
        <v>#REF!</v>
      </c>
      <c r="F2250" s="48" t="e">
        <f>VLOOKUP(A2230,#REF!,57,FALSE)</f>
        <v>#REF!</v>
      </c>
      <c r="G2250" s="48" t="e">
        <f>VLOOKUP(A2230,#REF!,58,FALSE)</f>
        <v>#REF!</v>
      </c>
      <c r="H2250" s="48" t="e">
        <f>VLOOKUP(A2230,#REF!,59,FALSE)</f>
        <v>#REF!</v>
      </c>
      <c r="I2250" s="48" t="e">
        <f>VLOOKUP(A2230,#REF!,60,FALSE)</f>
        <v>#REF!</v>
      </c>
      <c r="J2250" s="48" t="e">
        <f>VLOOKUP(A2230,#REF!,61,FALSE)</f>
        <v>#REF!</v>
      </c>
      <c r="K2250" s="48" t="e">
        <f>VLOOKUP(A2230,#REF!,62,FALSE)</f>
        <v>#REF!</v>
      </c>
      <c r="L2250" s="48" t="e">
        <f>VLOOKUP(A2230,#REF!,63,FALSE)</f>
        <v>#REF!</v>
      </c>
      <c r="M2250" s="48" t="e">
        <f>VLOOKUP(A2230,#REF!,64,FALSE)</f>
        <v>#REF!</v>
      </c>
      <c r="N2250" s="48" t="e">
        <f>VLOOKUP(A2230,#REF!,65,FALSE)</f>
        <v>#REF!</v>
      </c>
      <c r="O2250" s="48" t="e">
        <f>VLOOKUP(A2230,#REF!,66,FALSE)</f>
        <v>#REF!</v>
      </c>
      <c r="P2250" s="48" t="e">
        <f>VLOOKUP(A2230,#REF!,67,FALSE)</f>
        <v>#REF!</v>
      </c>
      <c r="Q2250" s="48" t="e">
        <f>VLOOKUP(A2230,#REF!,68,FALSE)</f>
        <v>#REF!</v>
      </c>
      <c r="R2250" s="48" t="e">
        <f>VLOOKUP(A2230,#REF!,69,FALSE)</f>
        <v>#REF!</v>
      </c>
      <c r="S2250" s="48" t="e">
        <f>VLOOKUP(A2230,#REF!,70,FALSE)</f>
        <v>#REF!</v>
      </c>
      <c r="T2250" s="48" t="e">
        <f>VLOOKUP(A2230,#REF!,71,FALSE)</f>
        <v>#REF!</v>
      </c>
      <c r="U2250" s="48" t="e">
        <f>VLOOKUP(A2230,#REF!,72,FALSE)</f>
        <v>#REF!</v>
      </c>
      <c r="V2250" s="48" t="e">
        <f>VLOOKUP(A2230,#REF!,73,FALSE)</f>
        <v>#REF!</v>
      </c>
      <c r="W2250" s="48" t="e">
        <f>VLOOKUP(A2230,#REF!,74,FALSE)</f>
        <v>#REF!</v>
      </c>
      <c r="X2250" s="48" t="e">
        <f>VLOOKUP(A2230,#REF!,75,FALSE)</f>
        <v>#REF!</v>
      </c>
      <c r="Y2250" s="48" t="e">
        <f>VLOOKUP(A2230,#REF!,76,FALSE)</f>
        <v>#REF!</v>
      </c>
      <c r="Z2250" s="48" t="e">
        <f>VLOOKUP(A2230,#REF!,77,FALSE)</f>
        <v>#REF!</v>
      </c>
      <c r="AA2250" s="48" t="e">
        <f>VLOOKUP(A2230,#REF!,78,FALSE)</f>
        <v>#REF!</v>
      </c>
      <c r="AB2250" s="48" t="e">
        <f>VLOOKUP(A2230,#REF!,79,FALSE)</f>
        <v>#REF!</v>
      </c>
      <c r="AC2250" s="48" t="e">
        <f>VLOOKUP(A2230,#REF!,80,FALSE)</f>
        <v>#REF!</v>
      </c>
      <c r="AD2250" s="48" t="e">
        <f>VLOOKUP(A2230,#REF!,81,FALSE)</f>
        <v>#REF!</v>
      </c>
      <c r="AE2250" s="48" t="e">
        <f>VLOOKUP(A2230,#REF!,82,FALSE)</f>
        <v>#REF!</v>
      </c>
      <c r="AF2250" s="48" t="e">
        <f>VLOOKUP(A2230,#REF!,83,FALSE)</f>
        <v>#REF!</v>
      </c>
      <c r="AG2250" s="33"/>
    </row>
    <row r="2251" spans="1:64" ht="18" customHeight="1">
      <c r="B2251" s="48" t="e">
        <f>VLOOKUP(A2230,#REF!,277,FALSE)</f>
        <v>#REF!</v>
      </c>
      <c r="C2251" s="48" t="e">
        <f>VLOOKUP(A2230,#REF!,279,FALSE)</f>
        <v>#REF!</v>
      </c>
      <c r="D2251" s="48" t="e">
        <f>VLOOKUP(A2230,#REF!,281,FALSE)</f>
        <v>#REF!</v>
      </c>
      <c r="E2251" s="48" t="e">
        <f>VLOOKUP(A2230,#REF!,283,FALSE)</f>
        <v>#REF!</v>
      </c>
      <c r="F2251" s="48" t="e">
        <f>VLOOKUP(A2230,#REF!,285,FALSE)</f>
        <v>#REF!</v>
      </c>
      <c r="G2251" s="48" t="e">
        <f>VLOOKUP(A2230,#REF!,287,FALSE)</f>
        <v>#REF!</v>
      </c>
      <c r="H2251" s="48" t="e">
        <f>VLOOKUP(A2230,#REF!,289,FALSE)</f>
        <v>#REF!</v>
      </c>
      <c r="I2251" s="48" t="e">
        <f>VLOOKUP(A2230,#REF!,291,FALSE)</f>
        <v>#REF!</v>
      </c>
      <c r="J2251" s="48" t="e">
        <f>VLOOKUP(A2230,#REF!,293,FALSE)</f>
        <v>#REF!</v>
      </c>
      <c r="K2251" s="48" t="e">
        <f>VLOOKUP(A2230,#REF!,295,FALSE)</f>
        <v>#REF!</v>
      </c>
      <c r="L2251" s="48" t="e">
        <f>VLOOKUP(A2230,#REF!,297,FALSE)</f>
        <v>#REF!</v>
      </c>
      <c r="M2251" s="48" t="e">
        <f>VLOOKUP(A2230,#REF!,299,FALSE)</f>
        <v>#REF!</v>
      </c>
      <c r="N2251" s="48" t="e">
        <f>VLOOKUP(A2230,#REF!,301,FALSE)</f>
        <v>#REF!</v>
      </c>
      <c r="O2251" s="48" t="e">
        <f>VLOOKUP(A2230,#REF!,303,FALSE)</f>
        <v>#REF!</v>
      </c>
      <c r="P2251" s="48" t="e">
        <f>VLOOKUP(A2230,#REF!,305,FALSE)</f>
        <v>#REF!</v>
      </c>
      <c r="Q2251" s="48" t="e">
        <f>VLOOKUP(A2230,#REF!,307,FALSE)</f>
        <v>#REF!</v>
      </c>
      <c r="R2251" s="48" t="e">
        <f>VLOOKUP(A2230,#REF!,309,FALSE)</f>
        <v>#REF!</v>
      </c>
      <c r="S2251" s="48" t="e">
        <f>VLOOKUP(A2230,#REF!,311,FALSE)</f>
        <v>#REF!</v>
      </c>
      <c r="T2251" s="48" t="e">
        <f>VLOOKUP(A2230,#REF!,313,FALSE)</f>
        <v>#REF!</v>
      </c>
      <c r="U2251" s="48" t="e">
        <f>VLOOKUP(A2230,#REF!,315,FALSE)</f>
        <v>#REF!</v>
      </c>
      <c r="V2251" s="48" t="e">
        <f>VLOOKUP(A2230,#REF!,317,FALSE)</f>
        <v>#REF!</v>
      </c>
      <c r="W2251" s="48" t="e">
        <f>VLOOKUP(A2230,#REF!,319,FALSE)</f>
        <v>#REF!</v>
      </c>
      <c r="X2251" s="48" t="e">
        <f>VLOOKUP(A2230,#REF!,321,FALSE)</f>
        <v>#REF!</v>
      </c>
      <c r="Y2251" s="48" t="e">
        <f>VLOOKUP(A2230,#REF!,323,FALSE)</f>
        <v>#REF!</v>
      </c>
      <c r="Z2251" s="48" t="e">
        <f>VLOOKUP(A2230,#REF!,325,FALSE)</f>
        <v>#REF!</v>
      </c>
      <c r="AA2251" s="48" t="e">
        <f>VLOOKUP(A2230,#REF!,327,FALSE)</f>
        <v>#REF!</v>
      </c>
      <c r="AB2251" s="48" t="e">
        <f>VLOOKUP(A2230,#REF!,329,FALSE)</f>
        <v>#REF!</v>
      </c>
      <c r="AC2251" s="48" t="e">
        <f>VLOOKUP(A2230,#REF!,331,FALSE)</f>
        <v>#REF!</v>
      </c>
      <c r="AD2251" s="48" t="e">
        <f>VLOOKUP(A2230,#REF!,333,FALSE)</f>
        <v>#REF!</v>
      </c>
      <c r="AE2251" s="48" t="e">
        <f>VLOOKUP(A2230,#REF!,335,FALSE)</f>
        <v>#REF!</v>
      </c>
      <c r="AF2251" s="48" t="e">
        <f>VLOOKUP(A2230,#REF!,337,FALSE)</f>
        <v>#REF!</v>
      </c>
      <c r="AG2251" s="33"/>
    </row>
    <row r="2252" spans="1:64" s="140" customFormat="1" ht="18" customHeight="1">
      <c r="B2252" s="980"/>
      <c r="C2252" s="980"/>
      <c r="D2252" s="980"/>
      <c r="E2252" s="980"/>
      <c r="F2252" s="980"/>
      <c r="G2252" s="980"/>
      <c r="H2252" s="980"/>
      <c r="I2252" s="980"/>
      <c r="J2252" s="980"/>
      <c r="K2252" s="980"/>
      <c r="L2252" s="980"/>
      <c r="M2252" s="980"/>
      <c r="N2252" s="980"/>
      <c r="O2252" s="980"/>
      <c r="P2252" s="980"/>
      <c r="Q2252" s="980"/>
      <c r="R2252" s="980"/>
      <c r="S2252" s="980"/>
      <c r="T2252" s="980"/>
      <c r="U2252" s="980"/>
      <c r="V2252" s="980"/>
      <c r="W2252" s="980"/>
      <c r="X2252" s="980"/>
      <c r="Y2252" s="980"/>
      <c r="Z2252" s="980"/>
      <c r="AA2252" s="980"/>
      <c r="AB2252" s="980"/>
      <c r="AC2252" s="980"/>
      <c r="AD2252" s="980"/>
      <c r="AE2252" s="980"/>
      <c r="AF2252" s="980"/>
      <c r="AH2252" s="33"/>
      <c r="AI2252" s="33"/>
      <c r="AJ2252" s="33"/>
      <c r="AK2252" s="33"/>
      <c r="AL2252" s="33"/>
      <c r="AM2252" s="33"/>
      <c r="AN2252" s="33"/>
      <c r="AO2252" s="33"/>
      <c r="AP2252" s="33"/>
      <c r="AQ2252" s="33"/>
      <c r="AR2252" s="33"/>
      <c r="AS2252" s="33"/>
      <c r="AT2252" s="33"/>
      <c r="AU2252" s="33"/>
      <c r="AV2252" s="33"/>
      <c r="AW2252" s="33"/>
      <c r="AX2252" s="33"/>
      <c r="AY2252" s="33"/>
      <c r="AZ2252" s="33"/>
      <c r="BA2252" s="33"/>
      <c r="BB2252" s="33"/>
      <c r="BC2252" s="33"/>
      <c r="BD2252" s="33"/>
      <c r="BE2252" s="33"/>
      <c r="BF2252" s="33"/>
      <c r="BG2252" s="33"/>
      <c r="BH2252" s="33"/>
      <c r="BI2252" s="33"/>
      <c r="BJ2252" s="33"/>
      <c r="BK2252" s="33"/>
      <c r="BL2252" s="33"/>
    </row>
    <row r="2253" spans="1:64" ht="18" customHeight="1">
      <c r="B2253" s="880" t="s">
        <v>826</v>
      </c>
      <c r="C2253" s="880"/>
      <c r="D2253" s="880"/>
      <c r="E2253" s="880"/>
      <c r="F2253" s="880"/>
      <c r="G2253" s="880"/>
      <c r="H2253" s="880"/>
      <c r="I2253" s="880"/>
      <c r="J2253" s="880"/>
      <c r="K2253" s="880"/>
      <c r="L2253" s="880"/>
      <c r="M2253" s="880"/>
      <c r="N2253" s="880"/>
      <c r="O2253" s="880"/>
      <c r="P2253" s="880"/>
      <c r="Q2253" s="880"/>
      <c r="R2253" s="880"/>
      <c r="S2253" s="880"/>
      <c r="T2253" s="880"/>
      <c r="U2253" s="880"/>
      <c r="V2253" s="880"/>
      <c r="W2253" s="880"/>
      <c r="X2253" s="880"/>
      <c r="Y2253" s="880"/>
      <c r="Z2253" s="880"/>
      <c r="AA2253" s="880"/>
      <c r="AB2253" s="880"/>
      <c r="AC2253" s="880"/>
      <c r="AD2253" s="880"/>
      <c r="AE2253" s="880"/>
      <c r="AF2253" s="880"/>
      <c r="AG2253" s="33"/>
    </row>
    <row r="2254" spans="1:64" ht="18" customHeight="1">
      <c r="B2254" s="15" t="s">
        <v>80</v>
      </c>
      <c r="C2254" s="16"/>
      <c r="D2254" s="16"/>
      <c r="E2254" s="16"/>
      <c r="F2254" s="16"/>
      <c r="G2254" s="216"/>
      <c r="H2254" s="201"/>
      <c r="I2254" s="201"/>
      <c r="J2254" s="201"/>
      <c r="K2254" s="202"/>
      <c r="L2254" s="201"/>
      <c r="M2254" s="201"/>
      <c r="N2254" s="201"/>
      <c r="O2254" s="270"/>
      <c r="P2254" s="270"/>
      <c r="Q2254" s="201"/>
      <c r="R2254" s="201"/>
      <c r="S2254" s="201"/>
      <c r="T2254" s="201"/>
      <c r="U2254" s="201"/>
      <c r="V2254" s="201"/>
      <c r="W2254" s="270"/>
      <c r="X2254" s="984" t="str">
        <f>X2229</f>
        <v>វិច្ឆិកា ឆ្នាំ ២០២៣</v>
      </c>
      <c r="Y2254" s="985"/>
      <c r="Z2254" s="985"/>
      <c r="AA2254" s="985"/>
      <c r="AB2254" s="985"/>
      <c r="AC2254" s="985"/>
      <c r="AD2254" s="985"/>
      <c r="AE2254" s="985"/>
      <c r="AF2254" s="986"/>
      <c r="AG2254" s="33"/>
    </row>
    <row r="2255" spans="1:64" ht="18" customHeight="1">
      <c r="A2255" s="140" t="e">
        <f>#REF!</f>
        <v>#REF!</v>
      </c>
      <c r="B2255" s="20" t="s">
        <v>176</v>
      </c>
      <c r="C2255" s="3"/>
      <c r="D2255" s="3"/>
      <c r="E2255" s="3"/>
      <c r="F2255" s="3"/>
      <c r="G2255" s="217"/>
      <c r="H2255" s="271"/>
      <c r="I2255" s="217"/>
      <c r="J2255" s="271"/>
      <c r="K2255" s="991" t="e">
        <f>VLOOKUP(A2255,'Payroll master 总表'!B:AY,3,FALSE)</f>
        <v>#REF!</v>
      </c>
      <c r="L2255" s="992"/>
      <c r="M2255" s="992"/>
      <c r="N2255" s="993"/>
      <c r="O2255" s="272" t="s">
        <v>183</v>
      </c>
      <c r="P2255" s="273"/>
      <c r="Q2255" s="203"/>
      <c r="R2255" s="203"/>
      <c r="S2255" s="203"/>
      <c r="T2255" s="994" t="e">
        <f>#REF!</f>
        <v>#REF!</v>
      </c>
      <c r="U2255" s="994"/>
      <c r="V2255" s="217"/>
      <c r="W2255" s="274"/>
      <c r="X2255" s="275" t="s">
        <v>279</v>
      </c>
      <c r="Y2255" s="203"/>
      <c r="Z2255" s="203"/>
      <c r="AA2255" s="203"/>
      <c r="AB2255" s="227"/>
      <c r="AC2255" s="75"/>
      <c r="AD2255" s="139" t="e">
        <f>VLOOKUP(A2255,'Payroll master 总表'!B:AY,39,FALSE)</f>
        <v>#REF!</v>
      </c>
      <c r="AE2255" s="23" t="s">
        <v>82</v>
      </c>
      <c r="AF2255" s="244"/>
      <c r="AG2255" s="33"/>
    </row>
    <row r="2256" spans="1:64" ht="18" customHeight="1">
      <c r="B2256" s="55" t="s">
        <v>177</v>
      </c>
      <c r="C2256" s="28"/>
      <c r="D2256" s="28"/>
      <c r="E2256" s="28"/>
      <c r="F2256" s="21"/>
      <c r="G2256" s="206"/>
      <c r="H2256" s="206"/>
      <c r="I2256" s="206"/>
      <c r="J2256" s="206"/>
      <c r="K2256" s="995" t="e">
        <f>VLOOKUP(A2255,'Payroll master 总表'!B:AY,1,FALSE)</f>
        <v>#REF!</v>
      </c>
      <c r="L2256" s="996"/>
      <c r="M2256" s="206"/>
      <c r="N2256" s="208"/>
      <c r="O2256" s="276" t="s">
        <v>184</v>
      </c>
      <c r="P2256" s="273"/>
      <c r="Q2256" s="218"/>
      <c r="R2256" s="218"/>
      <c r="S2256" s="218"/>
      <c r="U2256" s="222" t="e">
        <f>VLOOKUP(A2255,'Payroll master 总表'!B:AY,15,FALSE)</f>
        <v>#REF!</v>
      </c>
      <c r="V2256" s="222"/>
      <c r="W2256" s="208"/>
      <c r="X2256" s="278" t="s">
        <v>187</v>
      </c>
      <c r="Y2256" s="218"/>
      <c r="Z2256" s="218"/>
      <c r="AA2256" s="218"/>
      <c r="AB2256" s="209"/>
      <c r="AC2256" s="26"/>
      <c r="AD2256" s="139" t="e">
        <f>VLOOKUP(A2255,'Payroll master 总表'!B:AY,35,FALSE)</f>
        <v>#REF!</v>
      </c>
      <c r="AE2256" s="23" t="s">
        <v>82</v>
      </c>
      <c r="AF2256" s="103"/>
      <c r="AG2256" s="33"/>
    </row>
    <row r="2257" spans="2:33" ht="18" customHeight="1">
      <c r="B2257" s="24" t="s">
        <v>178</v>
      </c>
      <c r="C2257" s="22"/>
      <c r="D2257" s="25"/>
      <c r="E2257" s="21"/>
      <c r="F2257" s="21"/>
      <c r="G2257" s="206"/>
      <c r="H2257" s="206"/>
      <c r="I2257" s="206"/>
      <c r="J2257" s="206"/>
      <c r="K2257" s="995" t="e">
        <f>VLOOKUP(A2255,'Payroll master 总表'!B:AY,5,FALSE)</f>
        <v>#REF!</v>
      </c>
      <c r="L2257" s="996"/>
      <c r="M2257" s="206"/>
      <c r="N2257" s="208"/>
      <c r="O2257" s="205" t="s">
        <v>198</v>
      </c>
      <c r="P2257" s="273"/>
      <c r="Q2257" s="218"/>
      <c r="R2257" s="218"/>
      <c r="S2257" s="218"/>
      <c r="T2257" s="206"/>
      <c r="U2257" s="997" t="e">
        <f>VLOOKUP(A2255,'Payroll master 总表'!B:AY,8,FALSE)</f>
        <v>#REF!</v>
      </c>
      <c r="V2257" s="997"/>
      <c r="W2257" s="998"/>
      <c r="X2257" s="278" t="s">
        <v>185</v>
      </c>
      <c r="Y2257" s="218"/>
      <c r="Z2257" s="218"/>
      <c r="AA2257" s="218"/>
      <c r="AB2257" s="209"/>
      <c r="AC2257" s="26"/>
      <c r="AD2257" s="139" t="e">
        <f>VLOOKUP(A2255,'Payroll master 总表'!B:AY,34,FALSE)</f>
        <v>#REF!</v>
      </c>
      <c r="AE2257" s="23" t="s">
        <v>82</v>
      </c>
      <c r="AF2257" s="103"/>
      <c r="AG2257" s="33"/>
    </row>
    <row r="2258" spans="2:33" ht="18" customHeight="1">
      <c r="B2258" s="58"/>
      <c r="C2258" s="28"/>
      <c r="D2258" s="28"/>
      <c r="E2258" s="28"/>
      <c r="F2258" s="28"/>
      <c r="G2258" s="206"/>
      <c r="H2258" s="206"/>
      <c r="I2258" s="206"/>
      <c r="J2258" s="206"/>
      <c r="K2258" s="280"/>
      <c r="L2258" s="281" t="s">
        <v>76</v>
      </c>
      <c r="M2258" s="206"/>
      <c r="N2258" s="208"/>
      <c r="O2258" s="278" t="s">
        <v>199</v>
      </c>
      <c r="P2258" s="273"/>
      <c r="Q2258" s="218"/>
      <c r="R2258" s="218"/>
      <c r="S2258" s="218"/>
      <c r="T2258" s="218"/>
      <c r="U2258" s="218"/>
      <c r="V2258" s="218"/>
      <c r="W2258" s="230"/>
      <c r="X2258" s="278" t="s">
        <v>753</v>
      </c>
      <c r="Y2258" s="218"/>
      <c r="Z2258" s="218"/>
      <c r="AA2258" s="218"/>
      <c r="AB2258" s="209"/>
      <c r="AC2258" s="26"/>
      <c r="AD2258" s="139" t="e">
        <f>VLOOKUP(A2255,'Payroll master 总表'!B:AY,33,FALSE)</f>
        <v>#REF!</v>
      </c>
      <c r="AE2258" s="23" t="s">
        <v>82</v>
      </c>
      <c r="AF2258" s="103"/>
      <c r="AG2258" s="33"/>
    </row>
    <row r="2259" spans="2:33" ht="18" customHeight="1">
      <c r="B2259" s="54" t="s">
        <v>196</v>
      </c>
      <c r="C2259" s="28"/>
      <c r="D2259" s="28"/>
      <c r="E2259" s="28"/>
      <c r="F2259" s="28"/>
      <c r="G2259" s="206"/>
      <c r="H2259" s="206"/>
      <c r="I2259" s="206"/>
      <c r="J2259" s="206"/>
      <c r="K2259" s="280"/>
      <c r="L2259" s="282" t="e">
        <f>VLOOKUP(A2255,'Payroll master 总表'!B:AY,18,FALSE)</f>
        <v>#REF!</v>
      </c>
      <c r="M2259" s="206"/>
      <c r="N2259" s="208"/>
      <c r="O2259" s="283"/>
      <c r="P2259" s="273"/>
      <c r="Q2259" s="223"/>
      <c r="R2259" s="987" t="e">
        <f>U2256/26*L2259</f>
        <v>#REF!</v>
      </c>
      <c r="S2259" s="987"/>
      <c r="T2259" s="284" t="s">
        <v>82</v>
      </c>
      <c r="U2259" s="223"/>
      <c r="V2259" s="223"/>
      <c r="W2259" s="285"/>
      <c r="X2259" s="278" t="s">
        <v>186</v>
      </c>
      <c r="Y2259" s="218"/>
      <c r="Z2259" s="218"/>
      <c r="AA2259" s="218"/>
      <c r="AB2259" s="209"/>
      <c r="AC2259" s="26"/>
      <c r="AD2259" s="139" t="e">
        <f>VLOOKUP(A2255,'Payroll master 总表'!B:AY,37,FALSE)+'Payroll master 总表'!AM97</f>
        <v>#REF!</v>
      </c>
      <c r="AE2259" s="23" t="s">
        <v>82</v>
      </c>
      <c r="AF2259" s="103"/>
      <c r="AG2259" s="33"/>
    </row>
    <row r="2260" spans="2:33" ht="18" customHeight="1">
      <c r="B2260" s="27" t="s">
        <v>528</v>
      </c>
      <c r="C2260" s="28"/>
      <c r="D2260" s="28"/>
      <c r="E2260" s="28"/>
      <c r="F2260" s="28"/>
      <c r="G2260" s="206"/>
      <c r="H2260" s="206"/>
      <c r="I2260" s="206"/>
      <c r="J2260" s="206"/>
      <c r="K2260" s="280"/>
      <c r="L2260" s="282" t="e">
        <f>VLOOKUP(A2255,'Payroll master 总表'!B:AY,21,FALSE)</f>
        <v>#REF!</v>
      </c>
      <c r="M2260" s="206"/>
      <c r="N2260" s="208"/>
      <c r="O2260" s="283"/>
      <c r="P2260" s="273"/>
      <c r="Q2260" s="223"/>
      <c r="R2260" s="987" t="e">
        <f>VLOOKUP(A2255,'Payroll master 总表'!B:AY,29,FALSE)</f>
        <v>#REF!</v>
      </c>
      <c r="S2260" s="987"/>
      <c r="T2260" s="284" t="s">
        <v>82</v>
      </c>
      <c r="U2260" s="223"/>
      <c r="V2260" s="223"/>
      <c r="W2260" s="285"/>
      <c r="X2260" s="278" t="s">
        <v>455</v>
      </c>
      <c r="Y2260" s="218"/>
      <c r="Z2260" s="218"/>
      <c r="AA2260" s="218"/>
      <c r="AB2260" s="209"/>
      <c r="AC2260" s="26"/>
      <c r="AD2260" s="139" t="e">
        <f>VLOOKUP(A2255,'Payroll master 总表'!B:AY,32,FALSE)</f>
        <v>#REF!</v>
      </c>
      <c r="AE2260" s="23" t="s">
        <v>82</v>
      </c>
      <c r="AF2260" s="103"/>
      <c r="AG2260" s="33"/>
    </row>
    <row r="2261" spans="2:33" ht="18" customHeight="1">
      <c r="B2261" s="58" t="s">
        <v>534</v>
      </c>
      <c r="C2261" s="28"/>
      <c r="D2261" s="28"/>
      <c r="E2261" s="28"/>
      <c r="F2261" s="28"/>
      <c r="G2261" s="206"/>
      <c r="H2261" s="206"/>
      <c r="I2261" s="206"/>
      <c r="J2261" s="206"/>
      <c r="K2261" s="280"/>
      <c r="L2261" s="282" t="e">
        <f>VLOOKUP(A2255,'Payroll master 总表'!B:AY,20,FALSE)</f>
        <v>#REF!</v>
      </c>
      <c r="M2261" s="206"/>
      <c r="N2261" s="208"/>
      <c r="O2261" s="283"/>
      <c r="P2261" s="273"/>
      <c r="Q2261" s="223"/>
      <c r="R2261" s="987" t="e">
        <f>VLOOKUP(A2255,'Payroll master 总表'!B:AY,27,FALSE)</f>
        <v>#REF!</v>
      </c>
      <c r="S2261" s="987"/>
      <c r="T2261" s="284" t="s">
        <v>82</v>
      </c>
      <c r="U2261" s="223"/>
      <c r="V2261" s="223"/>
      <c r="W2261" s="285"/>
      <c r="X2261" s="278" t="s">
        <v>189</v>
      </c>
      <c r="Y2261" s="218"/>
      <c r="Z2261" s="218"/>
      <c r="AA2261" s="218"/>
      <c r="AB2261" s="209"/>
      <c r="AC2261" s="26"/>
      <c r="AD2261" s="139" t="e">
        <f>VLOOKUP(A2255,'Payroll master 总表'!B:AY,31,FALSE)</f>
        <v>#REF!</v>
      </c>
      <c r="AE2261" s="23" t="s">
        <v>82</v>
      </c>
      <c r="AF2261" s="103"/>
      <c r="AG2261" s="33"/>
    </row>
    <row r="2262" spans="2:33" ht="18" customHeight="1">
      <c r="B2262" s="58" t="s">
        <v>195</v>
      </c>
      <c r="C2262" s="28"/>
      <c r="D2262" s="28"/>
      <c r="E2262" s="28"/>
      <c r="F2262" s="28"/>
      <c r="G2262" s="206"/>
      <c r="H2262" s="206"/>
      <c r="I2262" s="206"/>
      <c r="J2262" s="206"/>
      <c r="K2262" s="280"/>
      <c r="L2262" s="282" t="e">
        <f>VLOOKUP(A2255,'Payroll master 总表'!B:AY,17,FALSE)</f>
        <v>#REF!</v>
      </c>
      <c r="M2262" s="206"/>
      <c r="N2262" s="208"/>
      <c r="O2262" s="283"/>
      <c r="P2262" s="273"/>
      <c r="Q2262" s="223"/>
      <c r="R2262" s="987" t="e">
        <f>U2256/26*L2262</f>
        <v>#REF!</v>
      </c>
      <c r="S2262" s="987"/>
      <c r="T2262" s="284" t="s">
        <v>82</v>
      </c>
      <c r="U2262" s="223"/>
      <c r="V2262" s="223"/>
      <c r="W2262" s="285"/>
      <c r="X2262" s="278" t="s">
        <v>188</v>
      </c>
      <c r="Y2262" s="218"/>
      <c r="Z2262" s="218"/>
      <c r="AA2262" s="218"/>
      <c r="AB2262" s="209"/>
      <c r="AC2262" s="26"/>
      <c r="AD2262" s="139" t="e">
        <f>VLOOKUP(A2255,'Payroll master 总表'!B:AY,36,FALSE)</f>
        <v>#REF!</v>
      </c>
      <c r="AE2262" s="23" t="s">
        <v>82</v>
      </c>
      <c r="AF2262" s="103"/>
      <c r="AG2262" s="33"/>
    </row>
    <row r="2263" spans="2:33" ht="18" customHeight="1">
      <c r="B2263" s="27" t="s">
        <v>179</v>
      </c>
      <c r="C2263" s="28"/>
      <c r="D2263" s="28"/>
      <c r="E2263" s="28"/>
      <c r="F2263" s="28"/>
      <c r="G2263" s="218"/>
      <c r="H2263" s="218"/>
      <c r="I2263" s="218"/>
      <c r="J2263" s="206"/>
      <c r="K2263" s="280"/>
      <c r="L2263" s="286"/>
      <c r="M2263" s="206"/>
      <c r="N2263" s="208"/>
      <c r="O2263" s="283"/>
      <c r="P2263" s="273"/>
      <c r="Q2263" s="223"/>
      <c r="R2263" s="987" t="e">
        <f>SUM(R2259:S2262)</f>
        <v>#REF!</v>
      </c>
      <c r="S2263" s="987"/>
      <c r="T2263" s="284" t="s">
        <v>82</v>
      </c>
      <c r="U2263" s="223"/>
      <c r="V2263" s="223"/>
      <c r="W2263" s="285"/>
      <c r="X2263" s="278" t="s">
        <v>190</v>
      </c>
      <c r="Y2263" s="218"/>
      <c r="Z2263" s="218"/>
      <c r="AA2263" s="218"/>
      <c r="AB2263" s="209"/>
      <c r="AC2263" s="988" t="e">
        <f>R2263+R2265+R2266+R2267+AD2255+AD2256+AD2257+AD2258+AD2259+AD2260+AD2261+AD2262</f>
        <v>#REF!</v>
      </c>
      <c r="AD2263" s="989"/>
      <c r="AF2263" s="103"/>
      <c r="AG2263" s="33"/>
    </row>
    <row r="2264" spans="2:33" ht="18" customHeight="1">
      <c r="B2264" s="58" t="s">
        <v>197</v>
      </c>
      <c r="C2264" s="28"/>
      <c r="D2264" s="28"/>
      <c r="E2264" s="28"/>
      <c r="F2264" s="28"/>
      <c r="G2264" s="206"/>
      <c r="H2264" s="206"/>
      <c r="I2264" s="206"/>
      <c r="J2264" s="206"/>
      <c r="K2264" s="280"/>
      <c r="L2264" s="287" t="s">
        <v>77</v>
      </c>
      <c r="M2264" s="288"/>
      <c r="N2264" s="211"/>
      <c r="O2264" s="278" t="s">
        <v>199</v>
      </c>
      <c r="P2264" s="210"/>
      <c r="Q2264" s="210"/>
      <c r="R2264" s="210"/>
      <c r="S2264" s="210"/>
      <c r="T2264" s="210"/>
      <c r="U2264" s="210"/>
      <c r="V2264" s="210"/>
      <c r="W2264" s="289"/>
      <c r="X2264" s="278" t="s">
        <v>433</v>
      </c>
      <c r="Y2264" s="218"/>
      <c r="Z2264" s="230"/>
      <c r="AA2264" s="290"/>
      <c r="AB2264" s="228"/>
      <c r="AC2264" s="135" t="e">
        <f>VLOOKUP(A2255,'Payroll master 总表'!B:AY,45,FALSE)</f>
        <v>#REF!</v>
      </c>
      <c r="AE2264" s="61"/>
      <c r="AF2264" s="245"/>
      <c r="AG2264" s="33"/>
    </row>
    <row r="2265" spans="2:33" ht="18" customHeight="1">
      <c r="B2265" s="58" t="s">
        <v>180</v>
      </c>
      <c r="C2265" s="28"/>
      <c r="D2265" s="28"/>
      <c r="E2265" s="28"/>
      <c r="F2265" s="28"/>
      <c r="G2265" s="206"/>
      <c r="H2265" s="206"/>
      <c r="I2265" s="206"/>
      <c r="J2265" s="206"/>
      <c r="K2265" s="280"/>
      <c r="L2265" s="282" t="e">
        <f>VLOOKUP(A2255,'Payroll master 总表'!B:AY,19,FALSE)</f>
        <v>#REF!</v>
      </c>
      <c r="M2265" s="206"/>
      <c r="N2265" s="208"/>
      <c r="O2265" s="283"/>
      <c r="P2265" s="273"/>
      <c r="Q2265" s="224"/>
      <c r="R2265" s="990" t="e">
        <f>VLOOKUP(A2255,'Payroll master 总表'!B:AY,26,FALSE)</f>
        <v>#REF!</v>
      </c>
      <c r="S2265" s="990"/>
      <c r="T2265" s="224" t="s">
        <v>82</v>
      </c>
      <c r="U2265" s="224"/>
      <c r="V2265" s="224"/>
      <c r="W2265" s="228"/>
      <c r="X2265" s="278" t="s">
        <v>861</v>
      </c>
      <c r="Y2265" s="218"/>
      <c r="Z2265" s="230"/>
      <c r="AB2265" s="224"/>
      <c r="AD2265" s="57"/>
      <c r="AE2265" s="999" t="e">
        <f>VLOOKUP(A2255,'Payroll master 总表'!B:AY,42,FALSE)</f>
        <v>#REF!</v>
      </c>
      <c r="AF2265" s="1000"/>
      <c r="AG2265" s="33"/>
    </row>
    <row r="2266" spans="2:33" ht="18" customHeight="1">
      <c r="B2266" s="58" t="s">
        <v>181</v>
      </c>
      <c r="C2266" s="28"/>
      <c r="D2266" s="28"/>
      <c r="E2266" s="28"/>
      <c r="F2266" s="28"/>
      <c r="G2266" s="206"/>
      <c r="H2266" s="206"/>
      <c r="I2266" s="206"/>
      <c r="J2266" s="206"/>
      <c r="K2266" s="280"/>
      <c r="L2266" s="282" t="e">
        <f>VLOOKUP(A2255,'Payroll master 总表'!B:AY,22,FALSE)</f>
        <v>#REF!</v>
      </c>
      <c r="M2266" s="206"/>
      <c r="N2266" s="208"/>
      <c r="O2266" s="283"/>
      <c r="P2266" s="273"/>
      <c r="Q2266" s="224"/>
      <c r="R2266" s="990" t="e">
        <f>VLOOKUP(A2255,'Payroll master 总表'!B:AY,28,FALSE)</f>
        <v>#REF!</v>
      </c>
      <c r="S2266" s="990"/>
      <c r="T2266" s="224" t="s">
        <v>82</v>
      </c>
      <c r="U2266" s="224"/>
      <c r="V2266" s="224"/>
      <c r="W2266" s="228"/>
      <c r="X2266" s="291" t="s">
        <v>244</v>
      </c>
      <c r="Y2266" s="218"/>
      <c r="Z2266" s="218"/>
      <c r="AA2266" s="230"/>
      <c r="AB2266" s="229"/>
      <c r="AC2266" s="76"/>
      <c r="AD2266" s="57" t="e">
        <f>VLOOKUP(A2255,'Payroll master 总表'!B:AY,44,FALSE)</f>
        <v>#REF!</v>
      </c>
      <c r="AE2266" s="541"/>
      <c r="AF2266" s="542"/>
      <c r="AG2266" s="33"/>
    </row>
    <row r="2267" spans="2:33" ht="18" customHeight="1">
      <c r="B2267" s="59" t="s">
        <v>182</v>
      </c>
      <c r="C2267" s="56"/>
      <c r="D2267" s="56"/>
      <c r="E2267" s="56"/>
      <c r="F2267" s="56"/>
      <c r="G2267" s="219"/>
      <c r="H2267" s="219"/>
      <c r="I2267" s="219"/>
      <c r="J2267" s="219"/>
      <c r="K2267" s="292"/>
      <c r="L2267" s="293" t="e">
        <f>VLOOKUP(A2255,'Payroll master 总表'!B:AY,23,FALSE)</f>
        <v>#REF!</v>
      </c>
      <c r="M2267" s="219"/>
      <c r="N2267" s="212"/>
      <c r="O2267" s="294"/>
      <c r="P2267" s="295"/>
      <c r="Q2267" s="225"/>
      <c r="R2267" s="981" t="e">
        <f>VLOOKUP(A2255,'Payroll master 总表'!B:AY,30,FALSE)</f>
        <v>#REF!</v>
      </c>
      <c r="S2267" s="981"/>
      <c r="T2267" s="225" t="s">
        <v>82</v>
      </c>
      <c r="U2267" s="225"/>
      <c r="V2267" s="225"/>
      <c r="W2267" s="225"/>
      <c r="X2267" s="278" t="s">
        <v>194</v>
      </c>
      <c r="Y2267" s="218"/>
      <c r="Z2267" s="218"/>
      <c r="AA2267" s="218"/>
      <c r="AB2267" s="230"/>
      <c r="AC2267" s="26"/>
      <c r="AD2267" s="57" t="e">
        <f>AE2265+AD2266</f>
        <v>#REF!</v>
      </c>
      <c r="AE2267" s="49"/>
      <c r="AF2267" s="73"/>
      <c r="AG2267" s="33"/>
    </row>
    <row r="2268" spans="2:33" ht="18" customHeight="1">
      <c r="B2268" s="29"/>
      <c r="C2268" s="30"/>
      <c r="D2268" s="31"/>
      <c r="E2268" s="30"/>
      <c r="F2268" s="32"/>
      <c r="G2268" s="220"/>
      <c r="H2268" s="220"/>
      <c r="I2268" s="220"/>
      <c r="J2268" s="220"/>
      <c r="S2268" s="220"/>
      <c r="T2268" s="220"/>
      <c r="U2268" s="220"/>
      <c r="X2268" s="297" t="s">
        <v>191</v>
      </c>
      <c r="Y2268" s="218"/>
      <c r="Z2268" s="218"/>
      <c r="AA2268" s="218"/>
      <c r="AB2268" s="230"/>
      <c r="AC2268" s="982" t="e">
        <f>ROUND((AC2263-AD2267-AC2264),2)</f>
        <v>#REF!</v>
      </c>
      <c r="AD2268" s="983"/>
      <c r="AE2268" s="49"/>
      <c r="AF2268" s="73"/>
      <c r="AG2268" s="33"/>
    </row>
    <row r="2269" spans="2:33" ht="18" customHeight="1">
      <c r="B2269" s="35" t="s">
        <v>78</v>
      </c>
      <c r="C2269" s="36"/>
      <c r="D2269" s="36"/>
      <c r="E2269" s="36"/>
      <c r="F2269" s="36"/>
      <c r="G2269" s="221"/>
      <c r="H2269" s="221"/>
      <c r="I2269" s="220"/>
      <c r="J2269" s="220"/>
      <c r="S2269" s="220"/>
      <c r="T2269" s="220"/>
      <c r="U2269" s="220"/>
      <c r="X2269" s="298" t="s">
        <v>432</v>
      </c>
      <c r="Y2269" s="299"/>
      <c r="Z2269" s="280"/>
      <c r="AA2269" s="206"/>
      <c r="AB2269" s="231"/>
      <c r="AC2269" s="63" t="e">
        <f>INT(AC2268)</f>
        <v>#REF!</v>
      </c>
      <c r="AE2269" s="62"/>
      <c r="AF2269" s="80"/>
      <c r="AG2269" s="33"/>
    </row>
    <row r="2270" spans="2:33" ht="18" customHeight="1">
      <c r="B2270" s="37"/>
      <c r="C2270" s="38"/>
      <c r="D2270" s="39"/>
      <c r="E2270" s="38"/>
      <c r="F2270" s="38"/>
      <c r="G2270" s="202"/>
      <c r="H2270" s="202"/>
      <c r="I2270" s="220"/>
      <c r="J2270" s="220"/>
      <c r="S2270" s="220"/>
      <c r="T2270" s="220"/>
      <c r="U2270" s="220"/>
      <c r="X2270" s="300" t="s">
        <v>192</v>
      </c>
      <c r="Y2270" s="301"/>
      <c r="Z2270" s="302"/>
      <c r="AA2270" s="219"/>
      <c r="AB2270" s="232"/>
      <c r="AC2270" s="77" t="e">
        <f>ROUND((MOD(AC2268,1)*4000),-2)</f>
        <v>#REF!</v>
      </c>
      <c r="AD2270" s="45"/>
      <c r="AE2270" s="45"/>
      <c r="AF2270" s="81"/>
      <c r="AG2270" s="33"/>
    </row>
    <row r="2271" spans="2:33" ht="18" customHeight="1">
      <c r="B2271" s="29"/>
      <c r="C2271" s="30"/>
      <c r="D2271" s="31"/>
      <c r="E2271" s="30"/>
      <c r="F2271" s="30"/>
      <c r="G2271" s="220"/>
      <c r="H2271" s="220"/>
      <c r="I2271" s="220"/>
      <c r="J2271" s="220"/>
      <c r="S2271" s="220"/>
      <c r="T2271" s="220"/>
      <c r="U2271" s="220"/>
      <c r="Y2271" s="221"/>
      <c r="Z2271" s="303"/>
      <c r="AB2271" s="233"/>
      <c r="AD2271" s="82"/>
      <c r="AE2271" s="82"/>
      <c r="AF2271" s="84"/>
      <c r="AG2271" s="33"/>
    </row>
    <row r="2272" spans="2:33" ht="18" customHeight="1">
      <c r="B2272" s="40" t="s">
        <v>79</v>
      </c>
      <c r="C2272" s="41"/>
      <c r="D2272" s="41"/>
      <c r="E2272" s="41"/>
      <c r="AF2272" s="101"/>
      <c r="AG2272" s="33"/>
    </row>
    <row r="2273" spans="1:64" s="10" customFormat="1" ht="18" customHeight="1">
      <c r="B2273" s="237">
        <v>1</v>
      </c>
      <c r="C2273" s="236">
        <v>2</v>
      </c>
      <c r="D2273" s="236">
        <v>3</v>
      </c>
      <c r="E2273" s="236">
        <v>4</v>
      </c>
      <c r="F2273" s="670">
        <v>5</v>
      </c>
      <c r="G2273" s="669">
        <v>6</v>
      </c>
      <c r="H2273" s="237">
        <v>7</v>
      </c>
      <c r="I2273" s="237">
        <v>8</v>
      </c>
      <c r="J2273" s="670">
        <v>9</v>
      </c>
      <c r="K2273" s="236">
        <v>10</v>
      </c>
      <c r="L2273" s="236">
        <v>11</v>
      </c>
      <c r="M2273" s="670">
        <v>12</v>
      </c>
      <c r="N2273" s="669">
        <v>13</v>
      </c>
      <c r="O2273" s="236">
        <v>14</v>
      </c>
      <c r="P2273" s="237">
        <v>15</v>
      </c>
      <c r="Q2273" s="236">
        <v>16</v>
      </c>
      <c r="R2273" s="236">
        <v>17</v>
      </c>
      <c r="S2273" s="236">
        <v>18</v>
      </c>
      <c r="T2273" s="670">
        <v>19</v>
      </c>
      <c r="U2273" s="669">
        <v>20</v>
      </c>
      <c r="V2273" s="236">
        <v>21</v>
      </c>
      <c r="W2273" s="237">
        <v>22</v>
      </c>
      <c r="X2273" s="236">
        <v>23</v>
      </c>
      <c r="Y2273" s="237">
        <v>24</v>
      </c>
      <c r="Z2273" s="236">
        <v>25</v>
      </c>
      <c r="AA2273" s="670">
        <v>26</v>
      </c>
      <c r="AB2273" s="697">
        <v>27</v>
      </c>
      <c r="AC2273" s="670">
        <v>28</v>
      </c>
      <c r="AD2273" s="237">
        <v>29</v>
      </c>
      <c r="AE2273" s="236">
        <v>30</v>
      </c>
      <c r="AF2273" s="236">
        <v>31</v>
      </c>
      <c r="AG2273" s="11"/>
      <c r="AH2273" s="11"/>
      <c r="AI2273" s="11"/>
      <c r="AJ2273" s="11"/>
      <c r="AK2273" s="11"/>
      <c r="AL2273" s="11"/>
      <c r="AM2273" s="11"/>
      <c r="AN2273" s="11"/>
      <c r="AO2273" s="11"/>
      <c r="AP2273" s="11"/>
      <c r="AQ2273" s="11"/>
      <c r="AR2273" s="11"/>
      <c r="AS2273" s="11"/>
      <c r="AT2273" s="11"/>
      <c r="AU2273" s="11"/>
      <c r="AV2273" s="11"/>
      <c r="AW2273" s="11"/>
      <c r="AX2273" s="11"/>
      <c r="AY2273" s="11"/>
      <c r="AZ2273" s="11"/>
      <c r="BA2273" s="11"/>
      <c r="BB2273" s="11"/>
      <c r="BC2273" s="11"/>
      <c r="BD2273" s="11"/>
      <c r="BE2273" s="11"/>
      <c r="BF2273" s="11"/>
      <c r="BG2273" s="11"/>
      <c r="BH2273" s="11"/>
      <c r="BI2273" s="11"/>
      <c r="BJ2273" s="11"/>
      <c r="BK2273" s="11"/>
      <c r="BL2273" s="11"/>
    </row>
    <row r="2274" spans="1:64" s="140" customFormat="1" ht="18" customHeight="1">
      <c r="B2274" s="48" t="e">
        <f>VLOOKUP(A2255,#REF!,276,FALSE)</f>
        <v>#REF!</v>
      </c>
      <c r="C2274" s="48" t="e">
        <f>VLOOKUP(A2255,#REF!,278,FALSE)</f>
        <v>#REF!</v>
      </c>
      <c r="D2274" s="48" t="e">
        <f>VLOOKUP(A2255,#REF!,280,FALSE)</f>
        <v>#REF!</v>
      </c>
      <c r="E2274" s="48" t="e">
        <f>VLOOKUP(A2255,#REF!,282,FALSE)</f>
        <v>#REF!</v>
      </c>
      <c r="F2274" s="48" t="e">
        <f>VLOOKUP(A2255,#REF!,284,FALSE)</f>
        <v>#REF!</v>
      </c>
      <c r="G2274" s="48" t="e">
        <f>VLOOKUP(A2255,#REF!,286,FALSE)</f>
        <v>#REF!</v>
      </c>
      <c r="H2274" s="48" t="e">
        <f>VLOOKUP(A2255,#REF!,288,FALSE)</f>
        <v>#REF!</v>
      </c>
      <c r="I2274" s="48" t="e">
        <f>VLOOKUP(A2255,#REF!,290,FALSE)</f>
        <v>#REF!</v>
      </c>
      <c r="J2274" s="48" t="e">
        <f>VLOOKUP(A2255,#REF!,292,FALSE)</f>
        <v>#REF!</v>
      </c>
      <c r="K2274" s="48" t="e">
        <f>VLOOKUP(A2255,#REF!,294,FALSE)</f>
        <v>#REF!</v>
      </c>
      <c r="L2274" s="48" t="e">
        <f>VLOOKUP(A2255,#REF!,296,FALSE)</f>
        <v>#REF!</v>
      </c>
      <c r="M2274" s="48" t="e">
        <f>VLOOKUP(A2255,#REF!,298,FALSE)</f>
        <v>#REF!</v>
      </c>
      <c r="N2274" s="48" t="e">
        <f>VLOOKUP(A2255,#REF!,300,FALSE)</f>
        <v>#REF!</v>
      </c>
      <c r="O2274" s="48" t="e">
        <f>VLOOKUP(A2255,#REF!,302,FALSE)</f>
        <v>#REF!</v>
      </c>
      <c r="P2274" s="48" t="e">
        <f>VLOOKUP(A2255,#REF!,304,FALSE)</f>
        <v>#REF!</v>
      </c>
      <c r="Q2274" s="48" t="e">
        <f>VLOOKUP(A2255,#REF!,306,FALSE)</f>
        <v>#REF!</v>
      </c>
      <c r="R2274" s="48" t="e">
        <f>VLOOKUP(A2255,#REF!,308,FALSE)</f>
        <v>#REF!</v>
      </c>
      <c r="S2274" s="48" t="e">
        <f>VLOOKUP(A2255,#REF!,310,FALSE)</f>
        <v>#REF!</v>
      </c>
      <c r="T2274" s="48" t="e">
        <f>VLOOKUP(A2255,#REF!,312,FALSE)</f>
        <v>#REF!</v>
      </c>
      <c r="U2274" s="48" t="e">
        <f>VLOOKUP(A2255,#REF!,314,FALSE)</f>
        <v>#REF!</v>
      </c>
      <c r="V2274" s="48" t="e">
        <f>VLOOKUP(A2255,#REF!,316,FALSE)</f>
        <v>#REF!</v>
      </c>
      <c r="W2274" s="48" t="e">
        <f>VLOOKUP(A2255,#REF!,318,FALSE)</f>
        <v>#REF!</v>
      </c>
      <c r="X2274" s="48" t="e">
        <f>VLOOKUP(A2255,#REF!,320,FALSE)</f>
        <v>#REF!</v>
      </c>
      <c r="Y2274" s="48" t="e">
        <f>VLOOKUP(A2255,#REF!,322,FALSE)</f>
        <v>#REF!</v>
      </c>
      <c r="Z2274" s="48" t="e">
        <f>VLOOKUP(A2255,#REF!,324,FALSE)</f>
        <v>#REF!</v>
      </c>
      <c r="AA2274" s="48" t="e">
        <f>VLOOKUP(A2255,#REF!,326,FALSE)</f>
        <v>#REF!</v>
      </c>
      <c r="AB2274" s="48" t="e">
        <f>VLOOKUP(A2255,#REF!,328,FALSE)</f>
        <v>#REF!</v>
      </c>
      <c r="AC2274" s="48" t="e">
        <f>VLOOKUP(A2255,#REF!,330,FALSE)</f>
        <v>#REF!</v>
      </c>
      <c r="AD2274" s="48" t="e">
        <f>VLOOKUP(A2255,#REF!,332,FALSE)</f>
        <v>#REF!</v>
      </c>
      <c r="AE2274" s="48" t="e">
        <f>VLOOKUP(A2255,#REF!,334,FALSE)</f>
        <v>#REF!</v>
      </c>
      <c r="AF2274" s="48" t="e">
        <f>VLOOKUP(A2255,#REF!,336,FALSE)</f>
        <v>#REF!</v>
      </c>
      <c r="AG2274" s="33"/>
      <c r="AH2274" s="33"/>
      <c r="AI2274" s="33"/>
      <c r="AJ2274" s="33"/>
      <c r="AK2274" s="33"/>
      <c r="AL2274" s="33"/>
      <c r="AM2274" s="33"/>
      <c r="AN2274" s="33"/>
      <c r="AO2274" s="33"/>
      <c r="AP2274" s="33"/>
      <c r="AQ2274" s="33"/>
      <c r="AR2274" s="33"/>
      <c r="AS2274" s="33"/>
      <c r="AT2274" s="33"/>
      <c r="AU2274" s="33"/>
      <c r="AV2274" s="33"/>
      <c r="AW2274" s="33"/>
      <c r="AX2274" s="33"/>
      <c r="AY2274" s="33"/>
      <c r="AZ2274" s="33"/>
      <c r="BA2274" s="33"/>
      <c r="BB2274" s="33"/>
      <c r="BC2274" s="33"/>
      <c r="BD2274" s="33"/>
      <c r="BE2274" s="33"/>
      <c r="BF2274" s="33"/>
      <c r="BG2274" s="33"/>
      <c r="BH2274" s="33"/>
      <c r="BI2274" s="33"/>
      <c r="BJ2274" s="33"/>
      <c r="BK2274" s="33"/>
      <c r="BL2274" s="33"/>
    </row>
    <row r="2275" spans="1:64" s="140" customFormat="1" ht="18" customHeight="1">
      <c r="B2275" s="48" t="e">
        <f>VLOOKUP(A2255,#REF!,53,FALSE)</f>
        <v>#REF!</v>
      </c>
      <c r="C2275" s="48" t="e">
        <f>VLOOKUP(A2255,#REF!,54,FALSE)</f>
        <v>#REF!</v>
      </c>
      <c r="D2275" s="48" t="e">
        <f>VLOOKUP(A2255,#REF!,55,FALSE)</f>
        <v>#REF!</v>
      </c>
      <c r="E2275" s="48" t="e">
        <f>VLOOKUP(A2255,#REF!,56,FALSE)</f>
        <v>#REF!</v>
      </c>
      <c r="F2275" s="48" t="e">
        <f>VLOOKUP(A2255,#REF!,57,FALSE)</f>
        <v>#REF!</v>
      </c>
      <c r="G2275" s="48" t="e">
        <f>VLOOKUP(A2255,#REF!,58,FALSE)</f>
        <v>#REF!</v>
      </c>
      <c r="H2275" s="48" t="e">
        <f>VLOOKUP(A2255,#REF!,59,FALSE)</f>
        <v>#REF!</v>
      </c>
      <c r="I2275" s="48" t="e">
        <f>VLOOKUP(A2255,#REF!,60,FALSE)</f>
        <v>#REF!</v>
      </c>
      <c r="J2275" s="48" t="e">
        <f>VLOOKUP(A2255,#REF!,61,FALSE)</f>
        <v>#REF!</v>
      </c>
      <c r="K2275" s="48" t="e">
        <f>VLOOKUP(A2255,#REF!,62,FALSE)</f>
        <v>#REF!</v>
      </c>
      <c r="L2275" s="48" t="e">
        <f>VLOOKUP(A2255,#REF!,63,FALSE)</f>
        <v>#REF!</v>
      </c>
      <c r="M2275" s="48" t="e">
        <f>VLOOKUP(A2255,#REF!,64,FALSE)</f>
        <v>#REF!</v>
      </c>
      <c r="N2275" s="48" t="e">
        <f>VLOOKUP(A2255,#REF!,65,FALSE)</f>
        <v>#REF!</v>
      </c>
      <c r="O2275" s="48" t="e">
        <f>VLOOKUP(A2255,#REF!,66,FALSE)</f>
        <v>#REF!</v>
      </c>
      <c r="P2275" s="48" t="e">
        <f>VLOOKUP(A2255,#REF!,67,FALSE)</f>
        <v>#REF!</v>
      </c>
      <c r="Q2275" s="48" t="e">
        <f>VLOOKUP(A2255,#REF!,68,FALSE)</f>
        <v>#REF!</v>
      </c>
      <c r="R2275" s="48" t="e">
        <f>VLOOKUP(A2255,#REF!,69,FALSE)</f>
        <v>#REF!</v>
      </c>
      <c r="S2275" s="48" t="e">
        <f>VLOOKUP(A2255,#REF!,70,FALSE)</f>
        <v>#REF!</v>
      </c>
      <c r="T2275" s="48" t="e">
        <f>VLOOKUP(A2255,#REF!,71,FALSE)</f>
        <v>#REF!</v>
      </c>
      <c r="U2275" s="48" t="e">
        <f>VLOOKUP(A2255,#REF!,72,FALSE)</f>
        <v>#REF!</v>
      </c>
      <c r="V2275" s="48" t="e">
        <f>VLOOKUP(A2255,#REF!,73,FALSE)</f>
        <v>#REF!</v>
      </c>
      <c r="W2275" s="48" t="e">
        <f>VLOOKUP(A2255,#REF!,74,FALSE)</f>
        <v>#REF!</v>
      </c>
      <c r="X2275" s="48" t="e">
        <f>VLOOKUP(A2255,#REF!,75,FALSE)</f>
        <v>#REF!</v>
      </c>
      <c r="Y2275" s="48" t="e">
        <f>VLOOKUP(A2255,#REF!,76,FALSE)</f>
        <v>#REF!</v>
      </c>
      <c r="Z2275" s="48" t="e">
        <f>VLOOKUP(A2255,#REF!,77,FALSE)</f>
        <v>#REF!</v>
      </c>
      <c r="AA2275" s="48" t="e">
        <f>VLOOKUP(A2255,#REF!,78,FALSE)</f>
        <v>#REF!</v>
      </c>
      <c r="AB2275" s="48" t="e">
        <f>VLOOKUP(A2255,#REF!,79,FALSE)</f>
        <v>#REF!</v>
      </c>
      <c r="AC2275" s="48" t="e">
        <f>VLOOKUP(A2255,#REF!,80,FALSE)</f>
        <v>#REF!</v>
      </c>
      <c r="AD2275" s="48" t="e">
        <f>VLOOKUP(A2255,#REF!,81,FALSE)</f>
        <v>#REF!</v>
      </c>
      <c r="AE2275" s="48" t="e">
        <f>VLOOKUP(A2255,#REF!,82,FALSE)</f>
        <v>#REF!</v>
      </c>
      <c r="AF2275" s="48" t="e">
        <f>VLOOKUP(A2255,#REF!,83,FALSE)</f>
        <v>#REF!</v>
      </c>
      <c r="AG2275" s="33"/>
      <c r="AH2275" s="33"/>
      <c r="AI2275" s="33"/>
      <c r="AJ2275" s="33"/>
      <c r="AK2275" s="33"/>
      <c r="AL2275" s="33"/>
      <c r="AM2275" s="33"/>
      <c r="AN2275" s="33"/>
      <c r="AO2275" s="33"/>
      <c r="AP2275" s="33"/>
      <c r="AQ2275" s="33"/>
      <c r="AR2275" s="33"/>
      <c r="AS2275" s="33"/>
      <c r="AT2275" s="33"/>
      <c r="AU2275" s="33"/>
      <c r="AV2275" s="33"/>
      <c r="AW2275" s="33"/>
      <c r="AX2275" s="33"/>
      <c r="AY2275" s="33"/>
      <c r="AZ2275" s="33"/>
      <c r="BA2275" s="33"/>
      <c r="BB2275" s="33"/>
      <c r="BC2275" s="33"/>
      <c r="BD2275" s="33"/>
      <c r="BE2275" s="33"/>
      <c r="BF2275" s="33"/>
      <c r="BG2275" s="33"/>
      <c r="BH2275" s="33"/>
      <c r="BI2275" s="33"/>
      <c r="BJ2275" s="33"/>
      <c r="BK2275" s="33"/>
      <c r="BL2275" s="33"/>
    </row>
    <row r="2276" spans="1:64" s="140" customFormat="1" ht="18" customHeight="1">
      <c r="B2276" s="48" t="e">
        <f>VLOOKUP(A2255,#REF!,277,FALSE)</f>
        <v>#REF!</v>
      </c>
      <c r="C2276" s="48" t="e">
        <f>VLOOKUP(A2255,#REF!,279,FALSE)</f>
        <v>#REF!</v>
      </c>
      <c r="D2276" s="48" t="e">
        <f>VLOOKUP(A2255,#REF!,281,FALSE)</f>
        <v>#REF!</v>
      </c>
      <c r="E2276" s="48" t="e">
        <f>VLOOKUP(A2255,#REF!,283,FALSE)</f>
        <v>#REF!</v>
      </c>
      <c r="F2276" s="48" t="e">
        <f>VLOOKUP(A2255,#REF!,285,FALSE)</f>
        <v>#REF!</v>
      </c>
      <c r="G2276" s="48" t="e">
        <f>VLOOKUP(A2255,#REF!,287,FALSE)</f>
        <v>#REF!</v>
      </c>
      <c r="H2276" s="48" t="e">
        <f>VLOOKUP(A2255,#REF!,289,FALSE)</f>
        <v>#REF!</v>
      </c>
      <c r="I2276" s="48" t="e">
        <f>VLOOKUP(A2255,#REF!,291,FALSE)</f>
        <v>#REF!</v>
      </c>
      <c r="J2276" s="48" t="e">
        <f>VLOOKUP(A2255,#REF!,293,FALSE)</f>
        <v>#REF!</v>
      </c>
      <c r="K2276" s="48" t="e">
        <f>VLOOKUP(A2255,#REF!,295,FALSE)</f>
        <v>#REF!</v>
      </c>
      <c r="L2276" s="48" t="e">
        <f>VLOOKUP(A2255,#REF!,297,FALSE)</f>
        <v>#REF!</v>
      </c>
      <c r="M2276" s="48" t="e">
        <f>VLOOKUP(A2255,#REF!,299,FALSE)</f>
        <v>#REF!</v>
      </c>
      <c r="N2276" s="48" t="e">
        <f>VLOOKUP(A2255,#REF!,301,FALSE)</f>
        <v>#REF!</v>
      </c>
      <c r="O2276" s="48" t="e">
        <f>VLOOKUP(A2255,#REF!,303,FALSE)</f>
        <v>#REF!</v>
      </c>
      <c r="P2276" s="48" t="e">
        <f>VLOOKUP(A2255,#REF!,305,FALSE)</f>
        <v>#REF!</v>
      </c>
      <c r="Q2276" s="48" t="e">
        <f>VLOOKUP(A2255,#REF!,307,FALSE)</f>
        <v>#REF!</v>
      </c>
      <c r="R2276" s="48" t="e">
        <f>VLOOKUP(A2255,#REF!,309,FALSE)</f>
        <v>#REF!</v>
      </c>
      <c r="S2276" s="48" t="e">
        <f>VLOOKUP(A2255,#REF!,311,FALSE)</f>
        <v>#REF!</v>
      </c>
      <c r="T2276" s="48" t="e">
        <f>VLOOKUP(A2255,#REF!,313,FALSE)</f>
        <v>#REF!</v>
      </c>
      <c r="U2276" s="48" t="e">
        <f>VLOOKUP(A2255,#REF!,315,FALSE)</f>
        <v>#REF!</v>
      </c>
      <c r="V2276" s="48" t="e">
        <f>VLOOKUP(A2255,#REF!,317,FALSE)</f>
        <v>#REF!</v>
      </c>
      <c r="W2276" s="48" t="e">
        <f>VLOOKUP(A2255,#REF!,319,FALSE)</f>
        <v>#REF!</v>
      </c>
      <c r="X2276" s="48" t="e">
        <f>VLOOKUP(A2255,#REF!,321,FALSE)</f>
        <v>#REF!</v>
      </c>
      <c r="Y2276" s="48" t="e">
        <f>VLOOKUP(A2255,#REF!,323,FALSE)</f>
        <v>#REF!</v>
      </c>
      <c r="Z2276" s="48" t="e">
        <f>VLOOKUP(A2255,#REF!,325,FALSE)</f>
        <v>#REF!</v>
      </c>
      <c r="AA2276" s="48" t="e">
        <f>VLOOKUP(A2255,#REF!,327,FALSE)</f>
        <v>#REF!</v>
      </c>
      <c r="AB2276" s="48" t="e">
        <f>VLOOKUP(A2255,#REF!,329,FALSE)</f>
        <v>#REF!</v>
      </c>
      <c r="AC2276" s="48" t="e">
        <f>VLOOKUP(A2255,#REF!,331,FALSE)</f>
        <v>#REF!</v>
      </c>
      <c r="AD2276" s="48" t="e">
        <f>VLOOKUP(A2255,#REF!,333,FALSE)</f>
        <v>#REF!</v>
      </c>
      <c r="AE2276" s="48" t="e">
        <f>VLOOKUP(A2255,#REF!,335,FALSE)</f>
        <v>#REF!</v>
      </c>
      <c r="AF2276" s="48" t="e">
        <f>VLOOKUP(A2255,#REF!,337,FALSE)</f>
        <v>#REF!</v>
      </c>
      <c r="AG2276" s="33"/>
      <c r="AH2276" s="33"/>
      <c r="AI2276" s="33"/>
      <c r="AJ2276" s="33"/>
      <c r="AK2276" s="33"/>
      <c r="AL2276" s="33"/>
      <c r="AM2276" s="33"/>
      <c r="AN2276" s="33"/>
      <c r="AO2276" s="33"/>
      <c r="AP2276" s="33"/>
      <c r="AQ2276" s="33"/>
      <c r="AR2276" s="33"/>
      <c r="AS2276" s="33"/>
      <c r="AT2276" s="33"/>
      <c r="AU2276" s="33"/>
      <c r="AV2276" s="33"/>
      <c r="AW2276" s="33"/>
      <c r="AX2276" s="33"/>
      <c r="AY2276" s="33"/>
      <c r="AZ2276" s="33"/>
      <c r="BA2276" s="33"/>
      <c r="BB2276" s="33"/>
      <c r="BC2276" s="33"/>
      <c r="BD2276" s="33"/>
      <c r="BE2276" s="33"/>
      <c r="BF2276" s="33"/>
      <c r="BG2276" s="33"/>
      <c r="BH2276" s="33"/>
      <c r="BI2276" s="33"/>
      <c r="BJ2276" s="33"/>
      <c r="BK2276" s="33"/>
      <c r="BL2276" s="33"/>
    </row>
    <row r="2277" spans="1:64" s="140" customFormat="1" ht="18" customHeight="1">
      <c r="B2277" s="980"/>
      <c r="C2277" s="980"/>
      <c r="D2277" s="980"/>
      <c r="E2277" s="980"/>
      <c r="F2277" s="980"/>
      <c r="G2277" s="980"/>
      <c r="H2277" s="980"/>
      <c r="I2277" s="980"/>
      <c r="J2277" s="980"/>
      <c r="K2277" s="980"/>
      <c r="L2277" s="980"/>
      <c r="M2277" s="980"/>
      <c r="N2277" s="980"/>
      <c r="O2277" s="980"/>
      <c r="P2277" s="980"/>
      <c r="Q2277" s="980"/>
      <c r="R2277" s="980"/>
      <c r="S2277" s="980"/>
      <c r="T2277" s="980"/>
      <c r="U2277" s="980"/>
      <c r="V2277" s="980"/>
      <c r="W2277" s="980"/>
      <c r="X2277" s="980"/>
      <c r="Y2277" s="980"/>
      <c r="Z2277" s="980"/>
      <c r="AA2277" s="980"/>
      <c r="AB2277" s="980"/>
      <c r="AC2277" s="980"/>
      <c r="AD2277" s="980"/>
      <c r="AE2277" s="980"/>
      <c r="AF2277" s="980"/>
      <c r="AH2277" s="33"/>
      <c r="AI2277" s="33"/>
      <c r="AJ2277" s="33"/>
      <c r="AK2277" s="33"/>
      <c r="AL2277" s="33"/>
      <c r="AM2277" s="33"/>
      <c r="AN2277" s="33"/>
      <c r="AO2277" s="33"/>
      <c r="AP2277" s="33"/>
      <c r="AQ2277" s="33"/>
      <c r="AR2277" s="33"/>
      <c r="AS2277" s="33"/>
      <c r="AT2277" s="33"/>
      <c r="AU2277" s="33"/>
      <c r="AV2277" s="33"/>
      <c r="AW2277" s="33"/>
      <c r="AX2277" s="33"/>
      <c r="AY2277" s="33"/>
      <c r="AZ2277" s="33"/>
      <c r="BA2277" s="33"/>
      <c r="BB2277" s="33"/>
      <c r="BC2277" s="33"/>
      <c r="BD2277" s="33"/>
      <c r="BE2277" s="33"/>
      <c r="BF2277" s="33"/>
      <c r="BG2277" s="33"/>
      <c r="BH2277" s="33"/>
      <c r="BI2277" s="33"/>
      <c r="BJ2277" s="33"/>
      <c r="BK2277" s="33"/>
      <c r="BL2277" s="33"/>
    </row>
    <row r="2278" spans="1:64" ht="18" customHeight="1">
      <c r="B2278" s="880" t="s">
        <v>826</v>
      </c>
      <c r="C2278" s="880"/>
      <c r="D2278" s="880"/>
      <c r="E2278" s="880"/>
      <c r="F2278" s="880"/>
      <c r="G2278" s="880"/>
      <c r="H2278" s="880"/>
      <c r="I2278" s="880"/>
      <c r="J2278" s="880"/>
      <c r="K2278" s="880"/>
      <c r="L2278" s="880"/>
      <c r="M2278" s="880"/>
      <c r="N2278" s="880"/>
      <c r="O2278" s="880"/>
      <c r="P2278" s="880"/>
      <c r="Q2278" s="880"/>
      <c r="R2278" s="880"/>
      <c r="S2278" s="880"/>
      <c r="T2278" s="880"/>
      <c r="U2278" s="880"/>
      <c r="V2278" s="880"/>
      <c r="W2278" s="880"/>
      <c r="X2278" s="880"/>
      <c r="Y2278" s="880"/>
      <c r="Z2278" s="880"/>
      <c r="AA2278" s="880"/>
      <c r="AB2278" s="880"/>
      <c r="AC2278" s="880"/>
      <c r="AD2278" s="880"/>
      <c r="AE2278" s="880"/>
      <c r="AF2278" s="880"/>
      <c r="AG2278" s="33"/>
    </row>
    <row r="2279" spans="1:64" ht="18" customHeight="1">
      <c r="B2279" s="15" t="s">
        <v>80</v>
      </c>
      <c r="C2279" s="16"/>
      <c r="D2279" s="16"/>
      <c r="E2279" s="16"/>
      <c r="F2279" s="16"/>
      <c r="G2279" s="216"/>
      <c r="H2279" s="201"/>
      <c r="I2279" s="201"/>
      <c r="J2279" s="201"/>
      <c r="K2279" s="202"/>
      <c r="L2279" s="201"/>
      <c r="M2279" s="201"/>
      <c r="N2279" s="201"/>
      <c r="O2279" s="270"/>
      <c r="P2279" s="270"/>
      <c r="Q2279" s="201"/>
      <c r="R2279" s="201"/>
      <c r="S2279" s="201"/>
      <c r="T2279" s="201"/>
      <c r="U2279" s="201"/>
      <c r="V2279" s="201"/>
      <c r="W2279" s="270"/>
      <c r="X2279" s="984" t="str">
        <f>X2254</f>
        <v>វិច្ឆិកា ឆ្នាំ ២០២៣</v>
      </c>
      <c r="Y2279" s="985"/>
      <c r="Z2279" s="985"/>
      <c r="AA2279" s="985"/>
      <c r="AB2279" s="985"/>
      <c r="AC2279" s="985"/>
      <c r="AD2279" s="985"/>
      <c r="AE2279" s="985"/>
      <c r="AF2279" s="986"/>
      <c r="AG2279" s="33"/>
    </row>
    <row r="2280" spans="1:64" ht="18" customHeight="1">
      <c r="A2280" s="140" t="e">
        <f>#REF!</f>
        <v>#REF!</v>
      </c>
      <c r="B2280" s="20" t="s">
        <v>176</v>
      </c>
      <c r="C2280" s="3"/>
      <c r="D2280" s="3"/>
      <c r="E2280" s="3"/>
      <c r="F2280" s="3"/>
      <c r="G2280" s="217"/>
      <c r="H2280" s="271"/>
      <c r="I2280" s="217"/>
      <c r="J2280" s="271"/>
      <c r="K2280" s="991" t="e">
        <f>VLOOKUP(A2280,'Payroll master 总表'!B:AY,3,FALSE)</f>
        <v>#REF!</v>
      </c>
      <c r="L2280" s="992"/>
      <c r="M2280" s="992"/>
      <c r="N2280" s="993"/>
      <c r="O2280" s="272" t="s">
        <v>183</v>
      </c>
      <c r="P2280" s="273"/>
      <c r="Q2280" s="203"/>
      <c r="R2280" s="203"/>
      <c r="S2280" s="203"/>
      <c r="T2280" s="994" t="e">
        <f>#REF!</f>
        <v>#REF!</v>
      </c>
      <c r="U2280" s="994"/>
      <c r="V2280" s="217"/>
      <c r="W2280" s="274"/>
      <c r="X2280" s="275" t="s">
        <v>279</v>
      </c>
      <c r="Y2280" s="203"/>
      <c r="Z2280" s="203"/>
      <c r="AA2280" s="203"/>
      <c r="AB2280" s="227"/>
      <c r="AC2280" s="75"/>
      <c r="AD2280" s="139" t="e">
        <f>VLOOKUP(A2280,'Payroll master 总表'!B:AY,39,FALSE)</f>
        <v>#REF!</v>
      </c>
      <c r="AE2280" s="23" t="s">
        <v>82</v>
      </c>
      <c r="AF2280" s="244"/>
      <c r="AG2280" s="33"/>
    </row>
    <row r="2281" spans="1:64" ht="18" customHeight="1">
      <c r="B2281" s="55" t="s">
        <v>177</v>
      </c>
      <c r="C2281" s="28"/>
      <c r="D2281" s="28"/>
      <c r="E2281" s="28"/>
      <c r="F2281" s="21"/>
      <c r="G2281" s="206"/>
      <c r="H2281" s="206"/>
      <c r="I2281" s="206"/>
      <c r="J2281" s="206"/>
      <c r="K2281" s="995" t="e">
        <f>VLOOKUP(A2280,'Payroll master 总表'!B:AY,1,FALSE)</f>
        <v>#REF!</v>
      </c>
      <c r="L2281" s="996"/>
      <c r="M2281" s="206"/>
      <c r="N2281" s="208"/>
      <c r="O2281" s="276" t="s">
        <v>184</v>
      </c>
      <c r="P2281" s="273"/>
      <c r="Q2281" s="218"/>
      <c r="R2281" s="218"/>
      <c r="S2281" s="218"/>
      <c r="U2281" s="222" t="e">
        <f>VLOOKUP(A2280,'Payroll master 总表'!B:AY,15,FALSE)</f>
        <v>#REF!</v>
      </c>
      <c r="V2281" s="222"/>
      <c r="W2281" s="208"/>
      <c r="X2281" s="278" t="s">
        <v>187</v>
      </c>
      <c r="Y2281" s="218"/>
      <c r="Z2281" s="218"/>
      <c r="AA2281" s="218"/>
      <c r="AB2281" s="209"/>
      <c r="AC2281" s="26"/>
      <c r="AD2281" s="139" t="e">
        <f>VLOOKUP(A2280,'Payroll master 总表'!B:AY,35,FALSE)</f>
        <v>#REF!</v>
      </c>
      <c r="AE2281" s="23" t="s">
        <v>82</v>
      </c>
      <c r="AF2281" s="103"/>
      <c r="AG2281" s="33"/>
    </row>
    <row r="2282" spans="1:64" ht="18" customHeight="1">
      <c r="B2282" s="24" t="s">
        <v>178</v>
      </c>
      <c r="C2282" s="22"/>
      <c r="D2282" s="25"/>
      <c r="E2282" s="21"/>
      <c r="F2282" s="21"/>
      <c r="G2282" s="206"/>
      <c r="H2282" s="206"/>
      <c r="I2282" s="206"/>
      <c r="J2282" s="206"/>
      <c r="K2282" s="995" t="e">
        <f>VLOOKUP(A2280,'Payroll master 总表'!B:AY,5,FALSE)</f>
        <v>#REF!</v>
      </c>
      <c r="L2282" s="996"/>
      <c r="M2282" s="206"/>
      <c r="N2282" s="208"/>
      <c r="O2282" s="205" t="s">
        <v>198</v>
      </c>
      <c r="P2282" s="273"/>
      <c r="Q2282" s="218"/>
      <c r="R2282" s="218"/>
      <c r="S2282" s="218"/>
      <c r="T2282" s="206"/>
      <c r="U2282" s="997" t="e">
        <f>VLOOKUP(A2280,'Payroll master 总表'!B:AY,8,FALSE)</f>
        <v>#REF!</v>
      </c>
      <c r="V2282" s="997"/>
      <c r="W2282" s="998"/>
      <c r="X2282" s="278" t="s">
        <v>185</v>
      </c>
      <c r="Y2282" s="218"/>
      <c r="Z2282" s="218"/>
      <c r="AA2282" s="218"/>
      <c r="AB2282" s="209"/>
      <c r="AC2282" s="26"/>
      <c r="AD2282" s="139" t="e">
        <f>VLOOKUP(A2280,'Payroll master 总表'!B:AY,34,FALSE)</f>
        <v>#REF!</v>
      </c>
      <c r="AE2282" s="23" t="s">
        <v>82</v>
      </c>
      <c r="AF2282" s="103"/>
      <c r="AG2282" s="33"/>
    </row>
    <row r="2283" spans="1:64" ht="18" customHeight="1">
      <c r="B2283" s="58"/>
      <c r="C2283" s="28"/>
      <c r="D2283" s="28"/>
      <c r="E2283" s="28"/>
      <c r="F2283" s="28"/>
      <c r="G2283" s="206"/>
      <c r="H2283" s="206"/>
      <c r="I2283" s="206"/>
      <c r="J2283" s="206"/>
      <c r="K2283" s="280"/>
      <c r="L2283" s="281" t="s">
        <v>76</v>
      </c>
      <c r="M2283" s="206"/>
      <c r="N2283" s="208"/>
      <c r="O2283" s="278" t="s">
        <v>199</v>
      </c>
      <c r="P2283" s="273"/>
      <c r="Q2283" s="218"/>
      <c r="R2283" s="218"/>
      <c r="S2283" s="218"/>
      <c r="T2283" s="218"/>
      <c r="U2283" s="218"/>
      <c r="V2283" s="218"/>
      <c r="W2283" s="230"/>
      <c r="X2283" s="278" t="s">
        <v>753</v>
      </c>
      <c r="Y2283" s="218"/>
      <c r="Z2283" s="218"/>
      <c r="AA2283" s="218"/>
      <c r="AB2283" s="209"/>
      <c r="AC2283" s="26"/>
      <c r="AD2283" s="139" t="e">
        <f>VLOOKUP(A2280,'Payroll master 总表'!B:AY,33,FALSE)</f>
        <v>#REF!</v>
      </c>
      <c r="AE2283" s="23" t="s">
        <v>82</v>
      </c>
      <c r="AF2283" s="103"/>
      <c r="AG2283" s="33"/>
    </row>
    <row r="2284" spans="1:64" ht="18" customHeight="1">
      <c r="B2284" s="54" t="s">
        <v>196</v>
      </c>
      <c r="C2284" s="28"/>
      <c r="D2284" s="28"/>
      <c r="E2284" s="28"/>
      <c r="F2284" s="28"/>
      <c r="G2284" s="206"/>
      <c r="H2284" s="206"/>
      <c r="I2284" s="206"/>
      <c r="J2284" s="206"/>
      <c r="K2284" s="280"/>
      <c r="L2284" s="282" t="e">
        <f>VLOOKUP(A2280,'Payroll master 总表'!B:AY,18,FALSE)</f>
        <v>#REF!</v>
      </c>
      <c r="M2284" s="206"/>
      <c r="N2284" s="208"/>
      <c r="O2284" s="283"/>
      <c r="P2284" s="273"/>
      <c r="Q2284" s="223"/>
      <c r="R2284" s="987" t="e">
        <f>U2281/26*L2284</f>
        <v>#REF!</v>
      </c>
      <c r="S2284" s="987"/>
      <c r="T2284" s="284" t="s">
        <v>82</v>
      </c>
      <c r="U2284" s="223"/>
      <c r="V2284" s="223"/>
      <c r="W2284" s="285"/>
      <c r="X2284" s="278" t="s">
        <v>186</v>
      </c>
      <c r="Y2284" s="218"/>
      <c r="Z2284" s="218"/>
      <c r="AA2284" s="218"/>
      <c r="AB2284" s="209"/>
      <c r="AC2284" s="26"/>
      <c r="AD2284" s="139" t="e">
        <f>VLOOKUP(A2280,'Payroll master 总表'!B:AY,37,FALSE)+'Payroll master 总表'!#REF!</f>
        <v>#REF!</v>
      </c>
      <c r="AE2284" s="23" t="s">
        <v>82</v>
      </c>
      <c r="AF2284" s="103"/>
      <c r="AG2284" s="33"/>
    </row>
    <row r="2285" spans="1:64" ht="18" customHeight="1">
      <c r="B2285" s="27" t="s">
        <v>528</v>
      </c>
      <c r="C2285" s="28"/>
      <c r="D2285" s="28"/>
      <c r="E2285" s="28"/>
      <c r="F2285" s="28"/>
      <c r="G2285" s="206"/>
      <c r="H2285" s="206"/>
      <c r="I2285" s="206"/>
      <c r="J2285" s="206"/>
      <c r="K2285" s="280"/>
      <c r="L2285" s="282" t="e">
        <f>VLOOKUP(A2280,'Payroll master 总表'!B:AY,22,FALSE)</f>
        <v>#REF!</v>
      </c>
      <c r="M2285" s="206"/>
      <c r="N2285" s="208"/>
      <c r="O2285" s="283"/>
      <c r="P2285" s="273"/>
      <c r="Q2285" s="223"/>
      <c r="R2285" s="987" t="e">
        <f>VLOOKUP(A2280,'Payroll master 总表'!B:AY,29,FALSE)</f>
        <v>#REF!</v>
      </c>
      <c r="S2285" s="987"/>
      <c r="T2285" s="284" t="s">
        <v>82</v>
      </c>
      <c r="U2285" s="223"/>
      <c r="V2285" s="223"/>
      <c r="W2285" s="285"/>
      <c r="X2285" s="278" t="s">
        <v>455</v>
      </c>
      <c r="Y2285" s="218"/>
      <c r="Z2285" s="218"/>
      <c r="AA2285" s="218"/>
      <c r="AB2285" s="209"/>
      <c r="AC2285" s="26"/>
      <c r="AD2285" s="139" t="e">
        <f>VLOOKUP(A2280,'Payroll master 总表'!B:AY,32,FALSE)</f>
        <v>#REF!</v>
      </c>
      <c r="AE2285" s="23" t="s">
        <v>82</v>
      </c>
      <c r="AF2285" s="103"/>
      <c r="AG2285" s="33"/>
    </row>
    <row r="2286" spans="1:64" ht="18" customHeight="1">
      <c r="B2286" s="58" t="s">
        <v>534</v>
      </c>
      <c r="C2286" s="28"/>
      <c r="D2286" s="28"/>
      <c r="E2286" s="28"/>
      <c r="F2286" s="28"/>
      <c r="G2286" s="206"/>
      <c r="H2286" s="206"/>
      <c r="I2286" s="206"/>
      <c r="J2286" s="206"/>
      <c r="K2286" s="280"/>
      <c r="L2286" s="282" t="e">
        <f>VLOOKUP(A2280,'Payroll master 总表'!B:AY,21,FALSE)</f>
        <v>#REF!</v>
      </c>
      <c r="M2286" s="206"/>
      <c r="N2286" s="208"/>
      <c r="O2286" s="283"/>
      <c r="P2286" s="273"/>
      <c r="Q2286" s="223"/>
      <c r="R2286" s="987" t="e">
        <f>VLOOKUP(A2280,'Payroll master 总表'!B:AY,27,FALSE)</f>
        <v>#REF!</v>
      </c>
      <c r="S2286" s="987"/>
      <c r="T2286" s="284" t="s">
        <v>82</v>
      </c>
      <c r="U2286" s="223"/>
      <c r="V2286" s="223"/>
      <c r="W2286" s="285"/>
      <c r="X2286" s="278" t="s">
        <v>189</v>
      </c>
      <c r="Y2286" s="218"/>
      <c r="Z2286" s="218"/>
      <c r="AA2286" s="218"/>
      <c r="AB2286" s="209"/>
      <c r="AC2286" s="26"/>
      <c r="AD2286" s="139" t="e">
        <f>VLOOKUP(A2280,'Payroll master 总表'!B:AY,31,FALSE)</f>
        <v>#REF!</v>
      </c>
      <c r="AE2286" s="23" t="s">
        <v>82</v>
      </c>
      <c r="AF2286" s="103"/>
      <c r="AG2286" s="33"/>
    </row>
    <row r="2287" spans="1:64" ht="18" customHeight="1">
      <c r="B2287" s="58" t="s">
        <v>195</v>
      </c>
      <c r="C2287" s="28"/>
      <c r="D2287" s="28"/>
      <c r="E2287" s="28"/>
      <c r="F2287" s="28"/>
      <c r="G2287" s="206"/>
      <c r="H2287" s="206"/>
      <c r="I2287" s="206"/>
      <c r="J2287" s="206"/>
      <c r="K2287" s="280"/>
      <c r="L2287" s="282" t="e">
        <f>VLOOKUP(A2280,'Payroll master 总表'!B:AY,17,FALSE)</f>
        <v>#REF!</v>
      </c>
      <c r="M2287" s="206"/>
      <c r="N2287" s="208"/>
      <c r="O2287" s="283"/>
      <c r="P2287" s="273"/>
      <c r="Q2287" s="223"/>
      <c r="R2287" s="987" t="e">
        <f>U2281/26*L2287</f>
        <v>#REF!</v>
      </c>
      <c r="S2287" s="987"/>
      <c r="T2287" s="284" t="s">
        <v>82</v>
      </c>
      <c r="U2287" s="223"/>
      <c r="V2287" s="223"/>
      <c r="W2287" s="285"/>
      <c r="X2287" s="278" t="s">
        <v>188</v>
      </c>
      <c r="Y2287" s="218"/>
      <c r="Z2287" s="218"/>
      <c r="AA2287" s="218"/>
      <c r="AB2287" s="209"/>
      <c r="AC2287" s="26"/>
      <c r="AD2287" s="139" t="e">
        <f>VLOOKUP(A2280,'Payroll master 总表'!B:AY,36,FALSE)</f>
        <v>#REF!</v>
      </c>
      <c r="AE2287" s="23" t="s">
        <v>82</v>
      </c>
      <c r="AF2287" s="103"/>
      <c r="AG2287" s="33"/>
    </row>
    <row r="2288" spans="1:64" ht="18" customHeight="1">
      <c r="B2288" s="27" t="s">
        <v>179</v>
      </c>
      <c r="C2288" s="28"/>
      <c r="D2288" s="28"/>
      <c r="E2288" s="28"/>
      <c r="F2288" s="28"/>
      <c r="G2288" s="218"/>
      <c r="H2288" s="218"/>
      <c r="I2288" s="218"/>
      <c r="J2288" s="206"/>
      <c r="K2288" s="280"/>
      <c r="L2288" s="286"/>
      <c r="M2288" s="206"/>
      <c r="N2288" s="208"/>
      <c r="O2288" s="283"/>
      <c r="P2288" s="273"/>
      <c r="Q2288" s="223"/>
      <c r="R2288" s="987" t="e">
        <f>SUM(R2284:S2287)</f>
        <v>#REF!</v>
      </c>
      <c r="S2288" s="987"/>
      <c r="T2288" s="284" t="s">
        <v>82</v>
      </c>
      <c r="U2288" s="223"/>
      <c r="V2288" s="223"/>
      <c r="W2288" s="285"/>
      <c r="X2288" s="278" t="s">
        <v>190</v>
      </c>
      <c r="Y2288" s="218"/>
      <c r="Z2288" s="218"/>
      <c r="AA2288" s="218"/>
      <c r="AB2288" s="209"/>
      <c r="AC2288" s="988" t="e">
        <f>R2288+R2290+R2291+R2292+AD2280+AD2281+AD2282+AD2283+AD2284+AD2285+AD2286+AD2287</f>
        <v>#REF!</v>
      </c>
      <c r="AD2288" s="989"/>
      <c r="AF2288" s="103"/>
      <c r="AG2288" s="33"/>
    </row>
    <row r="2289" spans="2:64" ht="18" customHeight="1">
      <c r="B2289" s="58" t="s">
        <v>197</v>
      </c>
      <c r="C2289" s="28"/>
      <c r="D2289" s="28"/>
      <c r="E2289" s="28"/>
      <c r="F2289" s="28"/>
      <c r="G2289" s="206"/>
      <c r="H2289" s="206"/>
      <c r="I2289" s="206"/>
      <c r="J2289" s="206"/>
      <c r="K2289" s="280"/>
      <c r="L2289" s="287" t="s">
        <v>77</v>
      </c>
      <c r="M2289" s="288"/>
      <c r="N2289" s="211"/>
      <c r="O2289" s="278" t="s">
        <v>199</v>
      </c>
      <c r="P2289" s="210"/>
      <c r="Q2289" s="210"/>
      <c r="R2289" s="210"/>
      <c r="S2289" s="210"/>
      <c r="T2289" s="210"/>
      <c r="U2289" s="210"/>
      <c r="V2289" s="210"/>
      <c r="W2289" s="289"/>
      <c r="X2289" s="278" t="s">
        <v>433</v>
      </c>
      <c r="Y2289" s="218"/>
      <c r="Z2289" s="230"/>
      <c r="AA2289" s="290"/>
      <c r="AB2289" s="228"/>
      <c r="AC2289" s="135" t="e">
        <f>VLOOKUP(A2280,'Payroll master 总表'!B:AY,45,FALSE)</f>
        <v>#REF!</v>
      </c>
      <c r="AE2289" s="61"/>
      <c r="AF2289" s="245"/>
      <c r="AG2289" s="33"/>
    </row>
    <row r="2290" spans="2:64" ht="18" customHeight="1">
      <c r="B2290" s="58" t="s">
        <v>180</v>
      </c>
      <c r="C2290" s="28"/>
      <c r="D2290" s="28"/>
      <c r="E2290" s="28"/>
      <c r="F2290" s="28"/>
      <c r="G2290" s="206"/>
      <c r="H2290" s="206"/>
      <c r="I2290" s="206"/>
      <c r="J2290" s="206"/>
      <c r="K2290" s="280"/>
      <c r="L2290" s="282" t="e">
        <f>VLOOKUP(A2280,'Payroll master 总表'!B:AY,19,FALSE)</f>
        <v>#REF!</v>
      </c>
      <c r="M2290" s="206"/>
      <c r="N2290" s="208"/>
      <c r="O2290" s="283"/>
      <c r="P2290" s="273"/>
      <c r="Q2290" s="224"/>
      <c r="R2290" s="990" t="e">
        <f>VLOOKUP(A2280,'Payroll master 总表'!B:AY,26,FALSE)</f>
        <v>#REF!</v>
      </c>
      <c r="S2290" s="990"/>
      <c r="T2290" s="224" t="s">
        <v>82</v>
      </c>
      <c r="U2290" s="224"/>
      <c r="V2290" s="224"/>
      <c r="W2290" s="228"/>
      <c r="X2290" s="278" t="s">
        <v>861</v>
      </c>
      <c r="Y2290" s="218"/>
      <c r="Z2290" s="230"/>
      <c r="AB2290" s="224"/>
      <c r="AD2290" s="57"/>
      <c r="AE2290" s="999" t="e">
        <f>VLOOKUP(A2280,'Payroll master 总表'!B:AY,42,FALSE)</f>
        <v>#REF!</v>
      </c>
      <c r="AF2290" s="1000"/>
      <c r="AG2290" s="33"/>
    </row>
    <row r="2291" spans="2:64" ht="18" customHeight="1">
      <c r="B2291" s="58" t="s">
        <v>181</v>
      </c>
      <c r="C2291" s="28"/>
      <c r="D2291" s="28"/>
      <c r="E2291" s="28"/>
      <c r="F2291" s="28"/>
      <c r="G2291" s="206"/>
      <c r="H2291" s="206"/>
      <c r="I2291" s="206"/>
      <c r="J2291" s="206"/>
      <c r="K2291" s="280"/>
      <c r="L2291" s="282" t="e">
        <f>VLOOKUP(A2280,'Payroll master 总表'!B:AY,22,FALSE)</f>
        <v>#REF!</v>
      </c>
      <c r="M2291" s="206"/>
      <c r="N2291" s="208"/>
      <c r="O2291" s="283"/>
      <c r="P2291" s="273"/>
      <c r="Q2291" s="224"/>
      <c r="R2291" s="990" t="e">
        <f>VLOOKUP(A2280,'Payroll master 总表'!B:AY,28,FALSE)</f>
        <v>#REF!</v>
      </c>
      <c r="S2291" s="990"/>
      <c r="T2291" s="224" t="s">
        <v>82</v>
      </c>
      <c r="U2291" s="224"/>
      <c r="V2291" s="224"/>
      <c r="W2291" s="228"/>
      <c r="X2291" s="291" t="s">
        <v>244</v>
      </c>
      <c r="Y2291" s="218"/>
      <c r="Z2291" s="218"/>
      <c r="AA2291" s="230"/>
      <c r="AB2291" s="229"/>
      <c r="AC2291" s="76"/>
      <c r="AD2291" s="57" t="e">
        <f>VLOOKUP(A2280,'Payroll master 总表'!B:AY,44,FALSE)</f>
        <v>#REF!</v>
      </c>
      <c r="AE2291" s="541"/>
      <c r="AF2291" s="542"/>
      <c r="AG2291" s="33"/>
    </row>
    <row r="2292" spans="2:64" ht="18" customHeight="1">
      <c r="B2292" s="59" t="s">
        <v>182</v>
      </c>
      <c r="C2292" s="56"/>
      <c r="D2292" s="56"/>
      <c r="E2292" s="56"/>
      <c r="F2292" s="56"/>
      <c r="G2292" s="219"/>
      <c r="H2292" s="219"/>
      <c r="I2292" s="219"/>
      <c r="J2292" s="219"/>
      <c r="K2292" s="292"/>
      <c r="L2292" s="293" t="e">
        <f>VLOOKUP(A2280,'Payroll master 总表'!B:AY,23,FALSE)</f>
        <v>#REF!</v>
      </c>
      <c r="M2292" s="219"/>
      <c r="N2292" s="212"/>
      <c r="O2292" s="294"/>
      <c r="P2292" s="295"/>
      <c r="Q2292" s="225"/>
      <c r="R2292" s="981" t="e">
        <f>VLOOKUP(A2280,'Payroll master 总表'!B:AY,30,FALSE)</f>
        <v>#REF!</v>
      </c>
      <c r="S2292" s="981"/>
      <c r="T2292" s="225" t="s">
        <v>82</v>
      </c>
      <c r="U2292" s="225"/>
      <c r="V2292" s="225"/>
      <c r="W2292" s="225"/>
      <c r="X2292" s="278" t="s">
        <v>194</v>
      </c>
      <c r="Y2292" s="218"/>
      <c r="Z2292" s="218"/>
      <c r="AA2292" s="218"/>
      <c r="AB2292" s="230"/>
      <c r="AC2292" s="26"/>
      <c r="AD2292" s="57" t="e">
        <f>AE2290+AD2291</f>
        <v>#REF!</v>
      </c>
      <c r="AE2292" s="49"/>
      <c r="AF2292" s="73"/>
      <c r="AG2292" s="33"/>
    </row>
    <row r="2293" spans="2:64" ht="18" customHeight="1">
      <c r="B2293" s="29"/>
      <c r="C2293" s="30"/>
      <c r="D2293" s="31"/>
      <c r="E2293" s="30"/>
      <c r="F2293" s="32"/>
      <c r="G2293" s="220"/>
      <c r="H2293" s="220"/>
      <c r="I2293" s="220"/>
      <c r="J2293" s="220"/>
      <c r="S2293" s="220"/>
      <c r="T2293" s="220"/>
      <c r="U2293" s="220"/>
      <c r="X2293" s="297" t="s">
        <v>191</v>
      </c>
      <c r="Y2293" s="218"/>
      <c r="Z2293" s="218"/>
      <c r="AA2293" s="218"/>
      <c r="AB2293" s="230"/>
      <c r="AC2293" s="982" t="e">
        <f>ROUND((AC2288-AD2292-AC2289),2)</f>
        <v>#REF!</v>
      </c>
      <c r="AD2293" s="983"/>
      <c r="AE2293" s="49"/>
      <c r="AF2293" s="73"/>
      <c r="AG2293" s="33"/>
    </row>
    <row r="2294" spans="2:64" ht="18" customHeight="1">
      <c r="B2294" s="35" t="s">
        <v>78</v>
      </c>
      <c r="C2294" s="36"/>
      <c r="D2294" s="36"/>
      <c r="E2294" s="36"/>
      <c r="F2294" s="36"/>
      <c r="G2294" s="221"/>
      <c r="H2294" s="221"/>
      <c r="I2294" s="220"/>
      <c r="J2294" s="220"/>
      <c r="S2294" s="220"/>
      <c r="T2294" s="220"/>
      <c r="U2294" s="220"/>
      <c r="X2294" s="298" t="s">
        <v>432</v>
      </c>
      <c r="Y2294" s="299"/>
      <c r="Z2294" s="280"/>
      <c r="AA2294" s="206"/>
      <c r="AB2294" s="231"/>
      <c r="AC2294" s="63" t="e">
        <f>INT(AC2293)</f>
        <v>#REF!</v>
      </c>
      <c r="AE2294" s="62"/>
      <c r="AF2294" s="80"/>
      <c r="AG2294" s="33"/>
    </row>
    <row r="2295" spans="2:64" ht="18" customHeight="1">
      <c r="B2295" s="37"/>
      <c r="C2295" s="38"/>
      <c r="D2295" s="39"/>
      <c r="E2295" s="38"/>
      <c r="F2295" s="38"/>
      <c r="G2295" s="202"/>
      <c r="H2295" s="202"/>
      <c r="I2295" s="220"/>
      <c r="J2295" s="220"/>
      <c r="S2295" s="220"/>
      <c r="T2295" s="220"/>
      <c r="U2295" s="220"/>
      <c r="X2295" s="300" t="s">
        <v>192</v>
      </c>
      <c r="Y2295" s="301"/>
      <c r="Z2295" s="302"/>
      <c r="AA2295" s="219"/>
      <c r="AB2295" s="232"/>
      <c r="AC2295" s="77" t="e">
        <f>ROUND((MOD(AC2293,1)*4000),-2)</f>
        <v>#REF!</v>
      </c>
      <c r="AD2295" s="45"/>
      <c r="AE2295" s="45"/>
      <c r="AF2295" s="81"/>
      <c r="AG2295" s="33"/>
    </row>
    <row r="2296" spans="2:64" ht="18" customHeight="1">
      <c r="B2296" s="29"/>
      <c r="C2296" s="30"/>
      <c r="D2296" s="31"/>
      <c r="E2296" s="30"/>
      <c r="F2296" s="30"/>
      <c r="G2296" s="220"/>
      <c r="H2296" s="220"/>
      <c r="I2296" s="220"/>
      <c r="J2296" s="220"/>
      <c r="S2296" s="220"/>
      <c r="T2296" s="220"/>
      <c r="U2296" s="220"/>
      <c r="Y2296" s="221"/>
      <c r="Z2296" s="303"/>
      <c r="AB2296" s="233"/>
      <c r="AD2296" s="82"/>
      <c r="AE2296" s="82"/>
      <c r="AF2296" s="84"/>
      <c r="AG2296" s="33"/>
    </row>
    <row r="2297" spans="2:64" ht="18" customHeight="1">
      <c r="B2297" s="40" t="s">
        <v>79</v>
      </c>
      <c r="C2297" s="41"/>
      <c r="D2297" s="41"/>
      <c r="E2297" s="41"/>
      <c r="AF2297" s="101"/>
      <c r="AG2297" s="33"/>
    </row>
    <row r="2298" spans="2:64" s="10" customFormat="1" ht="18" customHeight="1">
      <c r="B2298" s="237">
        <v>1</v>
      </c>
      <c r="C2298" s="236">
        <v>2</v>
      </c>
      <c r="D2298" s="236">
        <v>3</v>
      </c>
      <c r="E2298" s="236">
        <v>4</v>
      </c>
      <c r="F2298" s="670">
        <v>5</v>
      </c>
      <c r="G2298" s="669">
        <v>6</v>
      </c>
      <c r="H2298" s="237">
        <v>7</v>
      </c>
      <c r="I2298" s="237">
        <v>8</v>
      </c>
      <c r="J2298" s="670">
        <v>9</v>
      </c>
      <c r="K2298" s="236">
        <v>10</v>
      </c>
      <c r="L2298" s="236">
        <v>11</v>
      </c>
      <c r="M2298" s="670">
        <v>12</v>
      </c>
      <c r="N2298" s="669">
        <v>13</v>
      </c>
      <c r="O2298" s="236">
        <v>14</v>
      </c>
      <c r="P2298" s="237">
        <v>15</v>
      </c>
      <c r="Q2298" s="236">
        <v>16</v>
      </c>
      <c r="R2298" s="236">
        <v>17</v>
      </c>
      <c r="S2298" s="236">
        <v>18</v>
      </c>
      <c r="T2298" s="670">
        <v>19</v>
      </c>
      <c r="U2298" s="669">
        <v>20</v>
      </c>
      <c r="V2298" s="236">
        <v>21</v>
      </c>
      <c r="W2298" s="237">
        <v>22</v>
      </c>
      <c r="X2298" s="236">
        <v>23</v>
      </c>
      <c r="Y2298" s="237">
        <v>24</v>
      </c>
      <c r="Z2298" s="236">
        <v>25</v>
      </c>
      <c r="AA2298" s="670">
        <v>26</v>
      </c>
      <c r="AB2298" s="697">
        <v>27</v>
      </c>
      <c r="AC2298" s="670">
        <v>28</v>
      </c>
      <c r="AD2298" s="237">
        <v>29</v>
      </c>
      <c r="AE2298" s="236">
        <v>30</v>
      </c>
      <c r="AF2298" s="236">
        <v>31</v>
      </c>
      <c r="AG2298" s="11"/>
      <c r="AH2298" s="11"/>
      <c r="AI2298" s="11"/>
      <c r="AJ2298" s="11"/>
      <c r="AK2298" s="11"/>
      <c r="AL2298" s="11"/>
      <c r="AM2298" s="11"/>
      <c r="AN2298" s="11"/>
      <c r="AO2298" s="11"/>
      <c r="AP2298" s="11"/>
      <c r="AQ2298" s="11"/>
      <c r="AR2298" s="11"/>
      <c r="AS2298" s="11"/>
      <c r="AT2298" s="11"/>
      <c r="AU2298" s="11"/>
      <c r="AV2298" s="11"/>
      <c r="AW2298" s="11"/>
      <c r="AX2298" s="11"/>
      <c r="AY2298" s="11"/>
      <c r="AZ2298" s="11"/>
      <c r="BA2298" s="11"/>
      <c r="BB2298" s="11"/>
      <c r="BC2298" s="11"/>
      <c r="BD2298" s="11"/>
      <c r="BE2298" s="11"/>
      <c r="BF2298" s="11"/>
      <c r="BG2298" s="11"/>
      <c r="BH2298" s="11"/>
      <c r="BI2298" s="11"/>
      <c r="BJ2298" s="11"/>
      <c r="BK2298" s="11"/>
      <c r="BL2298" s="11"/>
    </row>
    <row r="2299" spans="2:64" ht="18" customHeight="1">
      <c r="B2299" s="48" t="e">
        <f>VLOOKUP(A2280,#REF!,276,FALSE)</f>
        <v>#REF!</v>
      </c>
      <c r="C2299" s="48" t="e">
        <f>VLOOKUP(A2280,#REF!,278,FALSE)</f>
        <v>#REF!</v>
      </c>
      <c r="D2299" s="48" t="e">
        <f>VLOOKUP(A2280,#REF!,280,FALSE)</f>
        <v>#REF!</v>
      </c>
      <c r="E2299" s="48" t="e">
        <f>VLOOKUP(A2280,#REF!,282,FALSE)</f>
        <v>#REF!</v>
      </c>
      <c r="F2299" s="48" t="e">
        <f>VLOOKUP(A2280,#REF!,284,FALSE)</f>
        <v>#REF!</v>
      </c>
      <c r="G2299" s="48" t="e">
        <f>VLOOKUP(A2280,#REF!,286,FALSE)</f>
        <v>#REF!</v>
      </c>
      <c r="H2299" s="48" t="e">
        <f>VLOOKUP(A2280,#REF!,288,FALSE)</f>
        <v>#REF!</v>
      </c>
      <c r="I2299" s="48" t="e">
        <f>VLOOKUP(A2280,#REF!,290,FALSE)</f>
        <v>#REF!</v>
      </c>
      <c r="J2299" s="48" t="e">
        <f>VLOOKUP(A2280,#REF!,292,FALSE)</f>
        <v>#REF!</v>
      </c>
      <c r="K2299" s="48" t="e">
        <f>VLOOKUP(A2280,#REF!,294,FALSE)</f>
        <v>#REF!</v>
      </c>
      <c r="L2299" s="48" t="e">
        <f>VLOOKUP(A2280,#REF!,296,FALSE)</f>
        <v>#REF!</v>
      </c>
      <c r="M2299" s="48" t="e">
        <f>VLOOKUP(A2280,#REF!,298,FALSE)</f>
        <v>#REF!</v>
      </c>
      <c r="N2299" s="48" t="e">
        <f>VLOOKUP(A2280,#REF!,300,FALSE)</f>
        <v>#REF!</v>
      </c>
      <c r="O2299" s="48" t="e">
        <f>VLOOKUP(A2280,#REF!,302,FALSE)</f>
        <v>#REF!</v>
      </c>
      <c r="P2299" s="48" t="e">
        <f>VLOOKUP(A2280,#REF!,304,FALSE)</f>
        <v>#REF!</v>
      </c>
      <c r="Q2299" s="48" t="e">
        <f>VLOOKUP(A2280,#REF!,306,FALSE)</f>
        <v>#REF!</v>
      </c>
      <c r="R2299" s="48" t="e">
        <f>VLOOKUP(A2280,#REF!,308,FALSE)</f>
        <v>#REF!</v>
      </c>
      <c r="S2299" s="48" t="e">
        <f>VLOOKUP(A2280,#REF!,310,FALSE)</f>
        <v>#REF!</v>
      </c>
      <c r="T2299" s="48" t="e">
        <f>VLOOKUP(A2280,#REF!,312,FALSE)</f>
        <v>#REF!</v>
      </c>
      <c r="U2299" s="48" t="e">
        <f>VLOOKUP(A2280,#REF!,314,FALSE)</f>
        <v>#REF!</v>
      </c>
      <c r="V2299" s="48" t="e">
        <f>VLOOKUP(A2280,#REF!,316,FALSE)</f>
        <v>#REF!</v>
      </c>
      <c r="W2299" s="48" t="e">
        <f>VLOOKUP(A2280,#REF!,318,FALSE)</f>
        <v>#REF!</v>
      </c>
      <c r="X2299" s="48" t="e">
        <f>VLOOKUP(A2280,#REF!,320,FALSE)</f>
        <v>#REF!</v>
      </c>
      <c r="Y2299" s="48" t="e">
        <f>VLOOKUP(A2280,#REF!,322,FALSE)</f>
        <v>#REF!</v>
      </c>
      <c r="Z2299" s="48" t="e">
        <f>VLOOKUP(A2280,#REF!,324,FALSE)</f>
        <v>#REF!</v>
      </c>
      <c r="AA2299" s="48" t="e">
        <f>VLOOKUP(A2280,#REF!,326,FALSE)</f>
        <v>#REF!</v>
      </c>
      <c r="AB2299" s="48" t="e">
        <f>VLOOKUP(A2280,#REF!,328,FALSE)</f>
        <v>#REF!</v>
      </c>
      <c r="AC2299" s="48" t="e">
        <f>VLOOKUP(A2280,#REF!,330,FALSE)</f>
        <v>#REF!</v>
      </c>
      <c r="AD2299" s="48" t="e">
        <f>VLOOKUP(A2280,#REF!,332,FALSE)</f>
        <v>#REF!</v>
      </c>
      <c r="AE2299" s="48" t="e">
        <f>VLOOKUP(A2280,#REF!,334,FALSE)</f>
        <v>#REF!</v>
      </c>
      <c r="AF2299" s="48" t="e">
        <f>VLOOKUP(A2280,#REF!,336,FALSE)</f>
        <v>#REF!</v>
      </c>
      <c r="AG2299" s="33"/>
    </row>
    <row r="2300" spans="2:64" ht="18" customHeight="1">
      <c r="B2300" s="48" t="e">
        <f>IF(B2299=3,"5","0")-0</f>
        <v>#REF!</v>
      </c>
      <c r="C2300" s="48" t="e">
        <f t="shared" ref="C2300:G2300" si="0">IF(C2299=3,"5","0")-0</f>
        <v>#REF!</v>
      </c>
      <c r="D2300" s="48" t="e">
        <f t="shared" si="0"/>
        <v>#REF!</v>
      </c>
      <c r="E2300" s="48" t="e">
        <f t="shared" si="0"/>
        <v>#REF!</v>
      </c>
      <c r="F2300" s="48" t="e">
        <f t="shared" si="0"/>
        <v>#REF!</v>
      </c>
      <c r="G2300" s="198" t="e">
        <f t="shared" si="0"/>
        <v>#REF!</v>
      </c>
      <c r="H2300" s="198" t="e">
        <f>IF(H2299=3,"5","0")-0</f>
        <v>#REF!</v>
      </c>
      <c r="I2300" s="198" t="e">
        <f t="shared" ref="I2300:Q2300" si="1">IF(I2299=3,"5","0")-0</f>
        <v>#REF!</v>
      </c>
      <c r="J2300" s="198" t="e">
        <f t="shared" si="1"/>
        <v>#REF!</v>
      </c>
      <c r="K2300" s="198" t="e">
        <f t="shared" si="1"/>
        <v>#REF!</v>
      </c>
      <c r="L2300" s="198" t="e">
        <f t="shared" si="1"/>
        <v>#REF!</v>
      </c>
      <c r="M2300" s="198" t="e">
        <f t="shared" si="1"/>
        <v>#REF!</v>
      </c>
      <c r="N2300" s="198" t="e">
        <f t="shared" si="1"/>
        <v>#REF!</v>
      </c>
      <c r="O2300" s="198" t="e">
        <f t="shared" si="1"/>
        <v>#REF!</v>
      </c>
      <c r="P2300" s="198" t="e">
        <f t="shared" si="1"/>
        <v>#REF!</v>
      </c>
      <c r="Q2300" s="198" t="e">
        <f t="shared" si="1"/>
        <v>#REF!</v>
      </c>
      <c r="R2300" s="198" t="e">
        <f>IF(R2299=3,"5","0")-0</f>
        <v>#REF!</v>
      </c>
      <c r="S2300" s="198" t="e">
        <f t="shared" ref="S2300:AF2300" si="2">IF(S2299=3,"5","0")-0</f>
        <v>#REF!</v>
      </c>
      <c r="T2300" s="198" t="e">
        <f t="shared" si="2"/>
        <v>#REF!</v>
      </c>
      <c r="U2300" s="198" t="e">
        <f t="shared" si="2"/>
        <v>#REF!</v>
      </c>
      <c r="V2300" s="198" t="e">
        <f t="shared" si="2"/>
        <v>#REF!</v>
      </c>
      <c r="W2300" s="198" t="e">
        <f t="shared" si="2"/>
        <v>#REF!</v>
      </c>
      <c r="X2300" s="198" t="e">
        <f t="shared" si="2"/>
        <v>#REF!</v>
      </c>
      <c r="Y2300" s="198" t="e">
        <f t="shared" si="2"/>
        <v>#REF!</v>
      </c>
      <c r="Z2300" s="198" t="e">
        <f t="shared" si="2"/>
        <v>#REF!</v>
      </c>
      <c r="AA2300" s="198" t="e">
        <f t="shared" si="2"/>
        <v>#REF!</v>
      </c>
      <c r="AB2300" s="198" t="e">
        <f t="shared" si="2"/>
        <v>#REF!</v>
      </c>
      <c r="AC2300" s="48" t="e">
        <f t="shared" si="2"/>
        <v>#REF!</v>
      </c>
      <c r="AD2300" s="48" t="e">
        <f t="shared" si="2"/>
        <v>#REF!</v>
      </c>
      <c r="AE2300" s="50" t="e">
        <f t="shared" si="2"/>
        <v>#REF!</v>
      </c>
      <c r="AF2300" s="48" t="e">
        <f t="shared" si="2"/>
        <v>#REF!</v>
      </c>
      <c r="AG2300" s="33"/>
    </row>
    <row r="2301" spans="2:64" ht="18" customHeight="1">
      <c r="B2301" s="48" t="e">
        <f>VLOOKUP(A2280,#REF!,277,FALSE)</f>
        <v>#REF!</v>
      </c>
      <c r="C2301" s="48" t="e">
        <f>VLOOKUP(A2280,#REF!,279,FALSE)</f>
        <v>#REF!</v>
      </c>
      <c r="D2301" s="48" t="e">
        <f>VLOOKUP(A2280,#REF!,281,FALSE)</f>
        <v>#REF!</v>
      </c>
      <c r="E2301" s="48" t="e">
        <f>VLOOKUP(A2280,#REF!,283,FALSE)</f>
        <v>#REF!</v>
      </c>
      <c r="F2301" s="48" t="e">
        <f>VLOOKUP(A2280,#REF!,285,FALSE)</f>
        <v>#REF!</v>
      </c>
      <c r="G2301" s="48" t="e">
        <f>VLOOKUP(A2280,#REF!,287,FALSE)</f>
        <v>#REF!</v>
      </c>
      <c r="H2301" s="48" t="e">
        <f>VLOOKUP(A2280,#REF!,289,FALSE)</f>
        <v>#REF!</v>
      </c>
      <c r="I2301" s="48" t="e">
        <f>VLOOKUP(A2280,#REF!,291,FALSE)</f>
        <v>#REF!</v>
      </c>
      <c r="J2301" s="48" t="e">
        <f>VLOOKUP(A2280,#REF!,293,FALSE)</f>
        <v>#REF!</v>
      </c>
      <c r="K2301" s="48" t="e">
        <f>VLOOKUP(A2280,#REF!,295,FALSE)</f>
        <v>#REF!</v>
      </c>
      <c r="L2301" s="48" t="e">
        <f>VLOOKUP(A2280,#REF!,297,FALSE)</f>
        <v>#REF!</v>
      </c>
      <c r="M2301" s="48" t="e">
        <f>VLOOKUP(A2280,#REF!,299,FALSE)</f>
        <v>#REF!</v>
      </c>
      <c r="N2301" s="48" t="e">
        <f>VLOOKUP(A2280,#REF!,301,FALSE)</f>
        <v>#REF!</v>
      </c>
      <c r="O2301" s="48" t="e">
        <f>VLOOKUP(A2280,#REF!,303,FALSE)</f>
        <v>#REF!</v>
      </c>
      <c r="P2301" s="48" t="e">
        <f>VLOOKUP(A2280,#REF!,305,FALSE)</f>
        <v>#REF!</v>
      </c>
      <c r="Q2301" s="48" t="e">
        <f>VLOOKUP(A2280,#REF!,307,FALSE)</f>
        <v>#REF!</v>
      </c>
      <c r="R2301" s="48" t="e">
        <f>VLOOKUP(A2280,#REF!,309,FALSE)</f>
        <v>#REF!</v>
      </c>
      <c r="S2301" s="48" t="e">
        <f>VLOOKUP(A2280,#REF!,311,FALSE)</f>
        <v>#REF!</v>
      </c>
      <c r="T2301" s="48" t="e">
        <f>VLOOKUP(A2280,#REF!,313,FALSE)</f>
        <v>#REF!</v>
      </c>
      <c r="U2301" s="48" t="e">
        <f>VLOOKUP(A2280,#REF!,315,FALSE)</f>
        <v>#REF!</v>
      </c>
      <c r="V2301" s="48" t="e">
        <f>VLOOKUP(A2280,#REF!,317,FALSE)</f>
        <v>#REF!</v>
      </c>
      <c r="W2301" s="48" t="e">
        <f>VLOOKUP(A2280,#REF!,319,FALSE)</f>
        <v>#REF!</v>
      </c>
      <c r="X2301" s="48" t="e">
        <f>VLOOKUP(A2280,#REF!,321,FALSE)</f>
        <v>#REF!</v>
      </c>
      <c r="Y2301" s="48" t="e">
        <f>VLOOKUP(A2280,#REF!,323,FALSE)</f>
        <v>#REF!</v>
      </c>
      <c r="Z2301" s="48" t="e">
        <f>VLOOKUP(A2280,#REF!,325,FALSE)</f>
        <v>#REF!</v>
      </c>
      <c r="AA2301" s="48" t="e">
        <f>VLOOKUP(A2280,#REF!,327,FALSE)</f>
        <v>#REF!</v>
      </c>
      <c r="AB2301" s="48" t="e">
        <f>VLOOKUP(A2280,#REF!,329,FALSE)</f>
        <v>#REF!</v>
      </c>
      <c r="AC2301" s="48" t="e">
        <f>VLOOKUP(A2280,#REF!,331,FALSE)</f>
        <v>#REF!</v>
      </c>
      <c r="AD2301" s="48" t="e">
        <f>VLOOKUP(A2280,#REF!,333,FALSE)</f>
        <v>#REF!</v>
      </c>
      <c r="AE2301" s="48" t="e">
        <f>VLOOKUP(A2280,#REF!,335,FALSE)</f>
        <v>#REF!</v>
      </c>
      <c r="AF2301" s="48" t="e">
        <f>VLOOKUP(A2280,#REF!,337,FALSE)</f>
        <v>#REF!</v>
      </c>
      <c r="AG2301" s="33"/>
    </row>
    <row r="2302" spans="2:64" s="140" customFormat="1" ht="18" customHeight="1">
      <c r="B2302" s="980"/>
      <c r="C2302" s="980"/>
      <c r="D2302" s="980"/>
      <c r="E2302" s="980"/>
      <c r="F2302" s="980"/>
      <c r="G2302" s="980"/>
      <c r="H2302" s="980"/>
      <c r="I2302" s="980"/>
      <c r="J2302" s="980"/>
      <c r="K2302" s="980"/>
      <c r="L2302" s="980"/>
      <c r="M2302" s="980"/>
      <c r="N2302" s="980"/>
      <c r="O2302" s="980"/>
      <c r="P2302" s="980"/>
      <c r="Q2302" s="980"/>
      <c r="R2302" s="980"/>
      <c r="S2302" s="980"/>
      <c r="T2302" s="980"/>
      <c r="U2302" s="980"/>
      <c r="V2302" s="980"/>
      <c r="W2302" s="980"/>
      <c r="X2302" s="980"/>
      <c r="Y2302" s="980"/>
      <c r="Z2302" s="980"/>
      <c r="AA2302" s="980"/>
      <c r="AB2302" s="980"/>
      <c r="AC2302" s="980"/>
      <c r="AD2302" s="980"/>
      <c r="AE2302" s="980"/>
      <c r="AF2302" s="980"/>
      <c r="AH2302" s="33"/>
      <c r="AI2302" s="33"/>
      <c r="AJ2302" s="33"/>
      <c r="AK2302" s="33"/>
      <c r="AL2302" s="33"/>
      <c r="AM2302" s="33"/>
      <c r="AN2302" s="33"/>
      <c r="AO2302" s="33"/>
      <c r="AP2302" s="33"/>
      <c r="AQ2302" s="33"/>
      <c r="AR2302" s="33"/>
      <c r="AS2302" s="33"/>
      <c r="AT2302" s="33"/>
      <c r="AU2302" s="33"/>
      <c r="AV2302" s="33"/>
      <c r="AW2302" s="33"/>
      <c r="AX2302" s="33"/>
      <c r="AY2302" s="33"/>
      <c r="AZ2302" s="33"/>
      <c r="BA2302" s="33"/>
      <c r="BB2302" s="33"/>
      <c r="BC2302" s="33"/>
      <c r="BD2302" s="33"/>
      <c r="BE2302" s="33"/>
      <c r="BF2302" s="33"/>
      <c r="BG2302" s="33"/>
      <c r="BH2302" s="33"/>
      <c r="BI2302" s="33"/>
      <c r="BJ2302" s="33"/>
      <c r="BK2302" s="33"/>
      <c r="BL2302" s="33"/>
    </row>
    <row r="2303" spans="2:64" ht="18" customHeight="1">
      <c r="B2303" s="880" t="s">
        <v>826</v>
      </c>
      <c r="C2303" s="880"/>
      <c r="D2303" s="880"/>
      <c r="E2303" s="880"/>
      <c r="F2303" s="880"/>
      <c r="G2303" s="880"/>
      <c r="H2303" s="880"/>
      <c r="I2303" s="880"/>
      <c r="J2303" s="880"/>
      <c r="K2303" s="880"/>
      <c r="L2303" s="880"/>
      <c r="M2303" s="880"/>
      <c r="N2303" s="880"/>
      <c r="O2303" s="880"/>
      <c r="P2303" s="880"/>
      <c r="Q2303" s="880"/>
      <c r="R2303" s="880"/>
      <c r="S2303" s="880"/>
      <c r="T2303" s="880"/>
      <c r="U2303" s="880"/>
      <c r="V2303" s="880"/>
      <c r="W2303" s="880"/>
      <c r="X2303" s="880"/>
      <c r="Y2303" s="880"/>
      <c r="Z2303" s="880"/>
      <c r="AA2303" s="880"/>
      <c r="AB2303" s="880"/>
      <c r="AC2303" s="880"/>
      <c r="AD2303" s="880"/>
      <c r="AE2303" s="880"/>
      <c r="AF2303" s="880"/>
      <c r="AG2303" s="33"/>
    </row>
    <row r="2304" spans="2:64" ht="18" customHeight="1">
      <c r="B2304" s="15" t="s">
        <v>80</v>
      </c>
      <c r="C2304" s="16"/>
      <c r="D2304" s="16"/>
      <c r="E2304" s="16"/>
      <c r="F2304" s="16"/>
      <c r="G2304" s="216"/>
      <c r="H2304" s="201"/>
      <c r="I2304" s="201"/>
      <c r="J2304" s="201"/>
      <c r="K2304" s="202"/>
      <c r="L2304" s="201"/>
      <c r="M2304" s="201"/>
      <c r="N2304" s="201"/>
      <c r="O2304" s="270"/>
      <c r="P2304" s="270"/>
      <c r="Q2304" s="201"/>
      <c r="R2304" s="201"/>
      <c r="S2304" s="201"/>
      <c r="T2304" s="201"/>
      <c r="U2304" s="201"/>
      <c r="V2304" s="201"/>
      <c r="W2304" s="270"/>
      <c r="X2304" s="984" t="str">
        <f>X2279</f>
        <v>វិច្ឆិកា ឆ្នាំ ២០២៣</v>
      </c>
      <c r="Y2304" s="985"/>
      <c r="Z2304" s="985"/>
      <c r="AA2304" s="985"/>
      <c r="AB2304" s="985"/>
      <c r="AC2304" s="985"/>
      <c r="AD2304" s="985"/>
      <c r="AE2304" s="985"/>
      <c r="AF2304" s="986"/>
      <c r="AG2304" s="33"/>
    </row>
    <row r="2305" spans="1:33" ht="18" customHeight="1">
      <c r="A2305" s="140" t="e">
        <f>#REF!</f>
        <v>#REF!</v>
      </c>
      <c r="B2305" s="20" t="s">
        <v>176</v>
      </c>
      <c r="C2305" s="3"/>
      <c r="D2305" s="3"/>
      <c r="E2305" s="3"/>
      <c r="F2305" s="3"/>
      <c r="G2305" s="217"/>
      <c r="H2305" s="271"/>
      <c r="I2305" s="217"/>
      <c r="J2305" s="271"/>
      <c r="K2305" s="991" t="e">
        <f>VLOOKUP(A2305,'Payroll master 总表'!B:AY,3,FALSE)</f>
        <v>#REF!</v>
      </c>
      <c r="L2305" s="992"/>
      <c r="M2305" s="992"/>
      <c r="N2305" s="993"/>
      <c r="O2305" s="272" t="s">
        <v>183</v>
      </c>
      <c r="P2305" s="273"/>
      <c r="Q2305" s="203"/>
      <c r="R2305" s="203"/>
      <c r="S2305" s="203"/>
      <c r="T2305" s="994" t="e">
        <f>#REF!</f>
        <v>#REF!</v>
      </c>
      <c r="U2305" s="994"/>
      <c r="V2305" s="217"/>
      <c r="W2305" s="274"/>
      <c r="X2305" s="275" t="s">
        <v>279</v>
      </c>
      <c r="Y2305" s="203"/>
      <c r="Z2305" s="203"/>
      <c r="AA2305" s="203"/>
      <c r="AB2305" s="227"/>
      <c r="AC2305" s="75"/>
      <c r="AD2305" s="139" t="e">
        <f>VLOOKUP(A2305,'Payroll master 总表'!B:AY,39,FALSE)</f>
        <v>#REF!</v>
      </c>
      <c r="AE2305" s="23" t="s">
        <v>82</v>
      </c>
      <c r="AF2305" s="244"/>
      <c r="AG2305" s="33"/>
    </row>
    <row r="2306" spans="1:33" ht="18" customHeight="1">
      <c r="B2306" s="55" t="s">
        <v>177</v>
      </c>
      <c r="C2306" s="28"/>
      <c r="D2306" s="28"/>
      <c r="E2306" s="28"/>
      <c r="F2306" s="21"/>
      <c r="G2306" s="206"/>
      <c r="H2306" s="206"/>
      <c r="I2306" s="206"/>
      <c r="J2306" s="206"/>
      <c r="K2306" s="995" t="e">
        <f>VLOOKUP(A2305,'Payroll master 总表'!B:AY,1,FALSE)</f>
        <v>#REF!</v>
      </c>
      <c r="L2306" s="996"/>
      <c r="M2306" s="206"/>
      <c r="N2306" s="208"/>
      <c r="O2306" s="276" t="s">
        <v>184</v>
      </c>
      <c r="P2306" s="273"/>
      <c r="Q2306" s="218"/>
      <c r="R2306" s="218"/>
      <c r="S2306" s="218"/>
      <c r="U2306" s="222" t="e">
        <f>VLOOKUP(A2305,'Payroll master 总表'!B:AY,15,FALSE)</f>
        <v>#REF!</v>
      </c>
      <c r="V2306" s="222"/>
      <c r="W2306" s="208"/>
      <c r="X2306" s="278" t="s">
        <v>187</v>
      </c>
      <c r="Y2306" s="218"/>
      <c r="Z2306" s="218"/>
      <c r="AA2306" s="218"/>
      <c r="AB2306" s="209"/>
      <c r="AC2306" s="26"/>
      <c r="AD2306" s="139" t="e">
        <f>VLOOKUP(A2305,'Payroll master 总表'!B:AY,35,FALSE)</f>
        <v>#REF!</v>
      </c>
      <c r="AE2306" s="23" t="s">
        <v>82</v>
      </c>
      <c r="AF2306" s="103"/>
      <c r="AG2306" s="33"/>
    </row>
    <row r="2307" spans="1:33" ht="18" customHeight="1">
      <c r="B2307" s="24" t="s">
        <v>178</v>
      </c>
      <c r="C2307" s="22"/>
      <c r="D2307" s="25"/>
      <c r="E2307" s="21"/>
      <c r="F2307" s="21"/>
      <c r="G2307" s="206"/>
      <c r="H2307" s="206"/>
      <c r="I2307" s="206"/>
      <c r="J2307" s="206"/>
      <c r="K2307" s="995" t="e">
        <f>VLOOKUP(A2305,'Payroll master 总表'!B:AY,5,FALSE)</f>
        <v>#REF!</v>
      </c>
      <c r="L2307" s="996"/>
      <c r="M2307" s="206"/>
      <c r="N2307" s="208"/>
      <c r="O2307" s="205" t="s">
        <v>198</v>
      </c>
      <c r="P2307" s="273"/>
      <c r="Q2307" s="218"/>
      <c r="R2307" s="218"/>
      <c r="S2307" s="218"/>
      <c r="T2307" s="206"/>
      <c r="U2307" s="997" t="e">
        <f>VLOOKUP(A2305,'Payroll master 总表'!B:AY,8,FALSE)</f>
        <v>#REF!</v>
      </c>
      <c r="V2307" s="997"/>
      <c r="W2307" s="998"/>
      <c r="X2307" s="278" t="s">
        <v>185</v>
      </c>
      <c r="Y2307" s="218"/>
      <c r="Z2307" s="218"/>
      <c r="AA2307" s="218"/>
      <c r="AB2307" s="209"/>
      <c r="AC2307" s="26"/>
      <c r="AD2307" s="139" t="e">
        <f>VLOOKUP(A2305,'Payroll master 总表'!B:AY,34,FALSE)</f>
        <v>#REF!</v>
      </c>
      <c r="AE2307" s="23" t="s">
        <v>82</v>
      </c>
      <c r="AF2307" s="103"/>
      <c r="AG2307" s="33"/>
    </row>
    <row r="2308" spans="1:33" ht="18" customHeight="1">
      <c r="B2308" s="58"/>
      <c r="C2308" s="28"/>
      <c r="D2308" s="28"/>
      <c r="E2308" s="28"/>
      <c r="F2308" s="28"/>
      <c r="G2308" s="206"/>
      <c r="H2308" s="206"/>
      <c r="I2308" s="206"/>
      <c r="J2308" s="206"/>
      <c r="K2308" s="280"/>
      <c r="L2308" s="281" t="s">
        <v>76</v>
      </c>
      <c r="M2308" s="206"/>
      <c r="N2308" s="208"/>
      <c r="O2308" s="278" t="s">
        <v>199</v>
      </c>
      <c r="P2308" s="273"/>
      <c r="Q2308" s="218"/>
      <c r="R2308" s="218"/>
      <c r="S2308" s="218"/>
      <c r="T2308" s="218"/>
      <c r="U2308" s="218"/>
      <c r="V2308" s="218"/>
      <c r="W2308" s="230"/>
      <c r="X2308" s="278" t="s">
        <v>753</v>
      </c>
      <c r="Y2308" s="218"/>
      <c r="Z2308" s="218"/>
      <c r="AA2308" s="218"/>
      <c r="AB2308" s="209"/>
      <c r="AC2308" s="26"/>
      <c r="AD2308" s="139" t="e">
        <f>VLOOKUP(A2305,'Payroll master 总表'!B:AY,33,FALSE)</f>
        <v>#REF!</v>
      </c>
      <c r="AE2308" s="23" t="s">
        <v>82</v>
      </c>
      <c r="AF2308" s="103"/>
      <c r="AG2308" s="33"/>
    </row>
    <row r="2309" spans="1:33" ht="18" customHeight="1">
      <c r="B2309" s="54" t="s">
        <v>196</v>
      </c>
      <c r="C2309" s="28"/>
      <c r="D2309" s="28"/>
      <c r="E2309" s="28"/>
      <c r="F2309" s="28"/>
      <c r="G2309" s="206"/>
      <c r="H2309" s="206"/>
      <c r="I2309" s="206"/>
      <c r="J2309" s="206"/>
      <c r="K2309" s="280"/>
      <c r="L2309" s="282" t="e">
        <f>VLOOKUP(A2305,'Payroll master 总表'!B:AY,18,FALSE)</f>
        <v>#REF!</v>
      </c>
      <c r="M2309" s="206"/>
      <c r="N2309" s="208"/>
      <c r="O2309" s="283"/>
      <c r="P2309" s="273"/>
      <c r="Q2309" s="223"/>
      <c r="R2309" s="987" t="e">
        <f>U2306/26*L2309</f>
        <v>#REF!</v>
      </c>
      <c r="S2309" s="987"/>
      <c r="T2309" s="284" t="s">
        <v>82</v>
      </c>
      <c r="U2309" s="223"/>
      <c r="V2309" s="223"/>
      <c r="W2309" s="285"/>
      <c r="X2309" s="278" t="s">
        <v>186</v>
      </c>
      <c r="Y2309" s="218"/>
      <c r="Z2309" s="218"/>
      <c r="AA2309" s="218"/>
      <c r="AB2309" s="209"/>
      <c r="AC2309" s="26"/>
      <c r="AD2309" s="139" t="e">
        <f>VLOOKUP(A2305,'Payroll master 总表'!B:AY,37,FALSE)+'Payroll master 总表'!AM98</f>
        <v>#REF!</v>
      </c>
      <c r="AE2309" s="23" t="s">
        <v>82</v>
      </c>
      <c r="AF2309" s="103"/>
      <c r="AG2309" s="33"/>
    </row>
    <row r="2310" spans="1:33" ht="18" customHeight="1">
      <c r="B2310" s="27" t="s">
        <v>528</v>
      </c>
      <c r="C2310" s="28"/>
      <c r="D2310" s="28"/>
      <c r="E2310" s="28"/>
      <c r="F2310" s="28"/>
      <c r="G2310" s="206"/>
      <c r="H2310" s="206"/>
      <c r="I2310" s="206"/>
      <c r="J2310" s="206"/>
      <c r="K2310" s="280"/>
      <c r="L2310" s="282" t="e">
        <f>VLOOKUP(A2305,'Payroll master 总表'!B:AY,21,FALSE)</f>
        <v>#REF!</v>
      </c>
      <c r="M2310" s="206"/>
      <c r="N2310" s="208"/>
      <c r="O2310" s="283"/>
      <c r="P2310" s="273"/>
      <c r="Q2310" s="223"/>
      <c r="R2310" s="987" t="e">
        <f>VLOOKUP(A2305,'Payroll master 总表'!B:AY,29,FALSE)</f>
        <v>#REF!</v>
      </c>
      <c r="S2310" s="987"/>
      <c r="T2310" s="284" t="s">
        <v>82</v>
      </c>
      <c r="U2310" s="223"/>
      <c r="V2310" s="223"/>
      <c r="W2310" s="285"/>
      <c r="X2310" s="278" t="s">
        <v>455</v>
      </c>
      <c r="Y2310" s="218"/>
      <c r="Z2310" s="218"/>
      <c r="AA2310" s="218"/>
      <c r="AB2310" s="209"/>
      <c r="AC2310" s="26"/>
      <c r="AD2310" s="139" t="e">
        <f>VLOOKUP(A2305,'Payroll master 总表'!B:AY,32,FALSE)</f>
        <v>#REF!</v>
      </c>
      <c r="AE2310" s="23" t="s">
        <v>82</v>
      </c>
      <c r="AF2310" s="103"/>
      <c r="AG2310" s="33"/>
    </row>
    <row r="2311" spans="1:33" ht="18" customHeight="1">
      <c r="B2311" s="58" t="s">
        <v>534</v>
      </c>
      <c r="C2311" s="28"/>
      <c r="D2311" s="28"/>
      <c r="E2311" s="28"/>
      <c r="F2311" s="28"/>
      <c r="G2311" s="206"/>
      <c r="H2311" s="206"/>
      <c r="I2311" s="206"/>
      <c r="J2311" s="206"/>
      <c r="K2311" s="280"/>
      <c r="L2311" s="282" t="e">
        <f>VLOOKUP(A2305,'Payroll master 总表'!B:AY,20,FALSE)</f>
        <v>#REF!</v>
      </c>
      <c r="M2311" s="206"/>
      <c r="N2311" s="208"/>
      <c r="O2311" s="283"/>
      <c r="P2311" s="273"/>
      <c r="Q2311" s="223"/>
      <c r="R2311" s="987" t="e">
        <f>VLOOKUP(A2305,'Payroll master 总表'!B:AY,27,FALSE)</f>
        <v>#REF!</v>
      </c>
      <c r="S2311" s="987"/>
      <c r="T2311" s="284" t="s">
        <v>82</v>
      </c>
      <c r="U2311" s="223"/>
      <c r="V2311" s="223"/>
      <c r="W2311" s="285"/>
      <c r="X2311" s="278" t="s">
        <v>189</v>
      </c>
      <c r="Y2311" s="218"/>
      <c r="Z2311" s="218"/>
      <c r="AA2311" s="218"/>
      <c r="AB2311" s="209"/>
      <c r="AC2311" s="26"/>
      <c r="AD2311" s="139" t="e">
        <f>VLOOKUP(A2305,'Payroll master 总表'!B:AY,31,FALSE)</f>
        <v>#REF!</v>
      </c>
      <c r="AE2311" s="23" t="s">
        <v>82</v>
      </c>
      <c r="AF2311" s="103"/>
      <c r="AG2311" s="33"/>
    </row>
    <row r="2312" spans="1:33" ht="18" customHeight="1">
      <c r="B2312" s="58" t="s">
        <v>195</v>
      </c>
      <c r="C2312" s="28"/>
      <c r="D2312" s="28"/>
      <c r="E2312" s="28"/>
      <c r="F2312" s="28"/>
      <c r="G2312" s="206"/>
      <c r="H2312" s="206"/>
      <c r="I2312" s="206"/>
      <c r="J2312" s="206"/>
      <c r="K2312" s="280"/>
      <c r="L2312" s="282" t="e">
        <f>VLOOKUP(A2305,'Payroll master 总表'!B:AY,17,FALSE)</f>
        <v>#REF!</v>
      </c>
      <c r="M2312" s="206"/>
      <c r="N2312" s="208"/>
      <c r="O2312" s="283"/>
      <c r="P2312" s="273"/>
      <c r="Q2312" s="223"/>
      <c r="R2312" s="987" t="e">
        <f>U2306/26*L2312</f>
        <v>#REF!</v>
      </c>
      <c r="S2312" s="987"/>
      <c r="T2312" s="284" t="s">
        <v>82</v>
      </c>
      <c r="U2312" s="223"/>
      <c r="V2312" s="223"/>
      <c r="W2312" s="285"/>
      <c r="X2312" s="278" t="s">
        <v>188</v>
      </c>
      <c r="Y2312" s="218"/>
      <c r="Z2312" s="218"/>
      <c r="AA2312" s="218"/>
      <c r="AB2312" s="209"/>
      <c r="AC2312" s="26"/>
      <c r="AD2312" s="139" t="e">
        <f>VLOOKUP(A2305,'Payroll master 总表'!B:AY,36,FALSE)</f>
        <v>#REF!</v>
      </c>
      <c r="AE2312" s="23" t="s">
        <v>82</v>
      </c>
      <c r="AF2312" s="103"/>
      <c r="AG2312" s="33"/>
    </row>
    <row r="2313" spans="1:33" ht="18" customHeight="1">
      <c r="B2313" s="27" t="s">
        <v>179</v>
      </c>
      <c r="C2313" s="28"/>
      <c r="D2313" s="28"/>
      <c r="E2313" s="28"/>
      <c r="F2313" s="28"/>
      <c r="G2313" s="218"/>
      <c r="H2313" s="218"/>
      <c r="I2313" s="218"/>
      <c r="J2313" s="206"/>
      <c r="K2313" s="280"/>
      <c r="L2313" s="286"/>
      <c r="M2313" s="206"/>
      <c r="N2313" s="208"/>
      <c r="O2313" s="283"/>
      <c r="P2313" s="273"/>
      <c r="Q2313" s="223"/>
      <c r="R2313" s="987" t="e">
        <f>SUM(R2309:S2312)</f>
        <v>#REF!</v>
      </c>
      <c r="S2313" s="987"/>
      <c r="T2313" s="284" t="s">
        <v>82</v>
      </c>
      <c r="U2313" s="223"/>
      <c r="V2313" s="223"/>
      <c r="W2313" s="285"/>
      <c r="X2313" s="278" t="s">
        <v>190</v>
      </c>
      <c r="Y2313" s="218"/>
      <c r="Z2313" s="218"/>
      <c r="AA2313" s="218"/>
      <c r="AB2313" s="209"/>
      <c r="AC2313" s="988" t="e">
        <f>R2313+R2315+R2316+R2317+AD2305+AD2306+AD2307+AD2308+AD2309+AD2310+AD2311+AD2312</f>
        <v>#REF!</v>
      </c>
      <c r="AD2313" s="989"/>
      <c r="AF2313" s="103"/>
      <c r="AG2313" s="33"/>
    </row>
    <row r="2314" spans="1:33" ht="18" customHeight="1">
      <c r="B2314" s="58" t="s">
        <v>197</v>
      </c>
      <c r="C2314" s="28"/>
      <c r="D2314" s="28"/>
      <c r="E2314" s="28"/>
      <c r="F2314" s="28"/>
      <c r="G2314" s="206"/>
      <c r="H2314" s="206"/>
      <c r="I2314" s="206"/>
      <c r="J2314" s="206"/>
      <c r="K2314" s="280"/>
      <c r="L2314" s="287" t="s">
        <v>77</v>
      </c>
      <c r="M2314" s="288"/>
      <c r="N2314" s="211"/>
      <c r="O2314" s="278" t="s">
        <v>199</v>
      </c>
      <c r="P2314" s="210"/>
      <c r="Q2314" s="210"/>
      <c r="R2314" s="210"/>
      <c r="S2314" s="210"/>
      <c r="T2314" s="210"/>
      <c r="U2314" s="210"/>
      <c r="V2314" s="210"/>
      <c r="W2314" s="289"/>
      <c r="X2314" s="278" t="s">
        <v>433</v>
      </c>
      <c r="Y2314" s="218"/>
      <c r="Z2314" s="230"/>
      <c r="AA2314" s="290"/>
      <c r="AB2314" s="228"/>
      <c r="AC2314" s="135" t="e">
        <f>VLOOKUP(A2305,'Payroll master 总表'!B:AY,45,FALSE)</f>
        <v>#REF!</v>
      </c>
      <c r="AE2314" s="61"/>
      <c r="AF2314" s="245"/>
      <c r="AG2314" s="33"/>
    </row>
    <row r="2315" spans="1:33" ht="18" customHeight="1">
      <c r="B2315" s="58" t="s">
        <v>180</v>
      </c>
      <c r="C2315" s="28"/>
      <c r="D2315" s="28"/>
      <c r="E2315" s="28"/>
      <c r="F2315" s="28"/>
      <c r="G2315" s="206"/>
      <c r="H2315" s="206"/>
      <c r="I2315" s="206"/>
      <c r="J2315" s="206"/>
      <c r="K2315" s="280"/>
      <c r="L2315" s="282" t="e">
        <f>VLOOKUP(A2305,'Payroll master 总表'!B:AY,19,FALSE)</f>
        <v>#REF!</v>
      </c>
      <c r="M2315" s="206"/>
      <c r="N2315" s="208"/>
      <c r="O2315" s="283"/>
      <c r="P2315" s="273"/>
      <c r="Q2315" s="224"/>
      <c r="R2315" s="990" t="e">
        <f>VLOOKUP(A2305,'Payroll master 总表'!B:AY,26,FALSE)</f>
        <v>#REF!</v>
      </c>
      <c r="S2315" s="990"/>
      <c r="T2315" s="224" t="s">
        <v>82</v>
      </c>
      <c r="U2315" s="224"/>
      <c r="V2315" s="224"/>
      <c r="W2315" s="228"/>
      <c r="X2315" s="278" t="s">
        <v>861</v>
      </c>
      <c r="Y2315" s="218"/>
      <c r="Z2315" s="230"/>
      <c r="AB2315" s="224"/>
      <c r="AD2315" s="57"/>
      <c r="AE2315" s="999" t="e">
        <f>VLOOKUP(A2305,'Payroll master 总表'!B:AY,42,FALSE)</f>
        <v>#REF!</v>
      </c>
      <c r="AF2315" s="1000"/>
      <c r="AG2315" s="33"/>
    </row>
    <row r="2316" spans="1:33" ht="18" customHeight="1">
      <c r="B2316" s="58" t="s">
        <v>181</v>
      </c>
      <c r="C2316" s="28"/>
      <c r="D2316" s="28"/>
      <c r="E2316" s="28"/>
      <c r="F2316" s="28"/>
      <c r="G2316" s="206"/>
      <c r="H2316" s="206"/>
      <c r="I2316" s="206"/>
      <c r="J2316" s="206"/>
      <c r="K2316" s="280"/>
      <c r="L2316" s="282" t="e">
        <f>VLOOKUP(A2305,'Payroll master 总表'!B:AY,22,FALSE)</f>
        <v>#REF!</v>
      </c>
      <c r="M2316" s="206"/>
      <c r="N2316" s="208"/>
      <c r="O2316" s="283"/>
      <c r="P2316" s="273"/>
      <c r="Q2316" s="224"/>
      <c r="R2316" s="990" t="e">
        <f>VLOOKUP(A2305,'Payroll master 总表'!B:AY,28,FALSE)</f>
        <v>#REF!</v>
      </c>
      <c r="S2316" s="990"/>
      <c r="T2316" s="224" t="s">
        <v>82</v>
      </c>
      <c r="U2316" s="224"/>
      <c r="V2316" s="224"/>
      <c r="W2316" s="228"/>
      <c r="X2316" s="291" t="s">
        <v>244</v>
      </c>
      <c r="Y2316" s="218"/>
      <c r="Z2316" s="218"/>
      <c r="AA2316" s="230"/>
      <c r="AB2316" s="229"/>
      <c r="AC2316" s="76"/>
      <c r="AD2316" s="57" t="e">
        <f>VLOOKUP(A2305,'Payroll master 总表'!B:AY,44,FALSE)</f>
        <v>#REF!</v>
      </c>
      <c r="AE2316" s="541"/>
      <c r="AF2316" s="542"/>
      <c r="AG2316" s="33"/>
    </row>
    <row r="2317" spans="1:33" ht="18" customHeight="1">
      <c r="B2317" s="59" t="s">
        <v>182</v>
      </c>
      <c r="C2317" s="56"/>
      <c r="D2317" s="56"/>
      <c r="E2317" s="56"/>
      <c r="F2317" s="56"/>
      <c r="G2317" s="219"/>
      <c r="H2317" s="219"/>
      <c r="I2317" s="219"/>
      <c r="J2317" s="219"/>
      <c r="K2317" s="292"/>
      <c r="L2317" s="293" t="e">
        <f>VLOOKUP(A2305,'Payroll master 总表'!B:AY,23,FALSE)</f>
        <v>#REF!</v>
      </c>
      <c r="M2317" s="219"/>
      <c r="N2317" s="212"/>
      <c r="O2317" s="294"/>
      <c r="P2317" s="295"/>
      <c r="Q2317" s="225"/>
      <c r="R2317" s="981" t="e">
        <f>VLOOKUP(A2305,'Payroll master 总表'!B:AY,30,FALSE)</f>
        <v>#REF!</v>
      </c>
      <c r="S2317" s="981"/>
      <c r="T2317" s="225" t="s">
        <v>82</v>
      </c>
      <c r="U2317" s="225"/>
      <c r="V2317" s="225"/>
      <c r="W2317" s="225"/>
      <c r="X2317" s="278" t="s">
        <v>194</v>
      </c>
      <c r="Y2317" s="218"/>
      <c r="Z2317" s="218"/>
      <c r="AA2317" s="218"/>
      <c r="AB2317" s="230"/>
      <c r="AC2317" s="26"/>
      <c r="AD2317" s="57" t="e">
        <f>AE2315+AD2316</f>
        <v>#REF!</v>
      </c>
      <c r="AE2317" s="49"/>
      <c r="AF2317" s="73"/>
      <c r="AG2317" s="33"/>
    </row>
    <row r="2318" spans="1:33" ht="18" customHeight="1">
      <c r="B2318" s="29"/>
      <c r="C2318" s="30"/>
      <c r="D2318" s="31"/>
      <c r="E2318" s="30"/>
      <c r="F2318" s="32"/>
      <c r="G2318" s="220"/>
      <c r="H2318" s="220"/>
      <c r="I2318" s="220"/>
      <c r="J2318" s="220"/>
      <c r="S2318" s="220"/>
      <c r="T2318" s="220"/>
      <c r="U2318" s="220"/>
      <c r="X2318" s="297" t="s">
        <v>191</v>
      </c>
      <c r="Y2318" s="218"/>
      <c r="Z2318" s="218"/>
      <c r="AA2318" s="218"/>
      <c r="AB2318" s="230"/>
      <c r="AC2318" s="982" t="e">
        <f>ROUND((AC2313-AD2317-AC2314),2)</f>
        <v>#REF!</v>
      </c>
      <c r="AD2318" s="983"/>
      <c r="AE2318" s="49"/>
      <c r="AF2318" s="73"/>
      <c r="AG2318" s="33"/>
    </row>
    <row r="2319" spans="1:33" ht="18" customHeight="1">
      <c r="B2319" s="35" t="s">
        <v>78</v>
      </c>
      <c r="C2319" s="36"/>
      <c r="D2319" s="36"/>
      <c r="E2319" s="36"/>
      <c r="F2319" s="36"/>
      <c r="G2319" s="221"/>
      <c r="H2319" s="221"/>
      <c r="I2319" s="220"/>
      <c r="J2319" s="220"/>
      <c r="S2319" s="220"/>
      <c r="T2319" s="220"/>
      <c r="U2319" s="220"/>
      <c r="X2319" s="298" t="s">
        <v>432</v>
      </c>
      <c r="Y2319" s="299"/>
      <c r="Z2319" s="280"/>
      <c r="AA2319" s="206"/>
      <c r="AB2319" s="231"/>
      <c r="AC2319" s="63" t="e">
        <f>INT(AC2318)</f>
        <v>#REF!</v>
      </c>
      <c r="AE2319" s="62"/>
      <c r="AF2319" s="80"/>
      <c r="AG2319" s="33"/>
    </row>
    <row r="2320" spans="1:33" ht="18" customHeight="1">
      <c r="B2320" s="37"/>
      <c r="C2320" s="38"/>
      <c r="D2320" s="39"/>
      <c r="E2320" s="38"/>
      <c r="F2320" s="38"/>
      <c r="G2320" s="202"/>
      <c r="H2320" s="202"/>
      <c r="I2320" s="220"/>
      <c r="J2320" s="220"/>
      <c r="S2320" s="220"/>
      <c r="T2320" s="220"/>
      <c r="U2320" s="220"/>
      <c r="X2320" s="300" t="s">
        <v>192</v>
      </c>
      <c r="Y2320" s="301"/>
      <c r="Z2320" s="302"/>
      <c r="AA2320" s="219"/>
      <c r="AB2320" s="232"/>
      <c r="AC2320" s="77" t="e">
        <f>ROUND((MOD(AC2318,1)*4000),-2)</f>
        <v>#REF!</v>
      </c>
      <c r="AD2320" s="45"/>
      <c r="AE2320" s="45"/>
      <c r="AF2320" s="81"/>
      <c r="AG2320" s="33"/>
    </row>
    <row r="2321" spans="1:64" ht="18" customHeight="1">
      <c r="B2321" s="29"/>
      <c r="C2321" s="30"/>
      <c r="D2321" s="31"/>
      <c r="E2321" s="30"/>
      <c r="F2321" s="30"/>
      <c r="G2321" s="220"/>
      <c r="H2321" s="220"/>
      <c r="I2321" s="220"/>
      <c r="J2321" s="220"/>
      <c r="S2321" s="220"/>
      <c r="T2321" s="220"/>
      <c r="U2321" s="220"/>
      <c r="Y2321" s="221"/>
      <c r="Z2321" s="303"/>
      <c r="AB2321" s="233"/>
      <c r="AD2321" s="82"/>
      <c r="AE2321" s="82"/>
      <c r="AF2321" s="84"/>
      <c r="AG2321" s="33"/>
    </row>
    <row r="2322" spans="1:64" ht="18" customHeight="1">
      <c r="B2322" s="40" t="s">
        <v>79</v>
      </c>
      <c r="C2322" s="41"/>
      <c r="D2322" s="41"/>
      <c r="E2322" s="41"/>
      <c r="AF2322" s="101"/>
      <c r="AG2322" s="33"/>
    </row>
    <row r="2323" spans="1:64" s="10" customFormat="1" ht="18" customHeight="1">
      <c r="B2323" s="237">
        <v>1</v>
      </c>
      <c r="C2323" s="236">
        <v>2</v>
      </c>
      <c r="D2323" s="236">
        <v>3</v>
      </c>
      <c r="E2323" s="236">
        <v>4</v>
      </c>
      <c r="F2323" s="670">
        <v>5</v>
      </c>
      <c r="G2323" s="669">
        <v>6</v>
      </c>
      <c r="H2323" s="237">
        <v>7</v>
      </c>
      <c r="I2323" s="237">
        <v>8</v>
      </c>
      <c r="J2323" s="670">
        <v>9</v>
      </c>
      <c r="K2323" s="236">
        <v>10</v>
      </c>
      <c r="L2323" s="236">
        <v>11</v>
      </c>
      <c r="M2323" s="670">
        <v>12</v>
      </c>
      <c r="N2323" s="669">
        <v>13</v>
      </c>
      <c r="O2323" s="236">
        <v>14</v>
      </c>
      <c r="P2323" s="237">
        <v>15</v>
      </c>
      <c r="Q2323" s="236">
        <v>16</v>
      </c>
      <c r="R2323" s="236">
        <v>17</v>
      </c>
      <c r="S2323" s="236">
        <v>18</v>
      </c>
      <c r="T2323" s="670">
        <v>19</v>
      </c>
      <c r="U2323" s="669">
        <v>20</v>
      </c>
      <c r="V2323" s="236">
        <v>21</v>
      </c>
      <c r="W2323" s="237">
        <v>22</v>
      </c>
      <c r="X2323" s="236">
        <v>23</v>
      </c>
      <c r="Y2323" s="237">
        <v>24</v>
      </c>
      <c r="Z2323" s="236">
        <v>25</v>
      </c>
      <c r="AA2323" s="670">
        <v>26</v>
      </c>
      <c r="AB2323" s="697">
        <v>27</v>
      </c>
      <c r="AC2323" s="670">
        <v>28</v>
      </c>
      <c r="AD2323" s="237">
        <v>29</v>
      </c>
      <c r="AE2323" s="236">
        <v>30</v>
      </c>
      <c r="AF2323" s="236">
        <v>31</v>
      </c>
      <c r="AG2323" s="11"/>
      <c r="AH2323" s="11"/>
      <c r="AI2323" s="11"/>
      <c r="AJ2323" s="11"/>
      <c r="AK2323" s="11"/>
      <c r="AL2323" s="11"/>
      <c r="AM2323" s="11"/>
      <c r="AN2323" s="11"/>
      <c r="AO2323" s="11"/>
      <c r="AP2323" s="11"/>
      <c r="AQ2323" s="11"/>
      <c r="AR2323" s="11"/>
      <c r="AS2323" s="11"/>
      <c r="AT2323" s="11"/>
      <c r="AU2323" s="11"/>
      <c r="AV2323" s="11"/>
      <c r="AW2323" s="11"/>
      <c r="AX2323" s="11"/>
      <c r="AY2323" s="11"/>
      <c r="AZ2323" s="11"/>
      <c r="BA2323" s="11"/>
      <c r="BB2323" s="11"/>
      <c r="BC2323" s="11"/>
      <c r="BD2323" s="11"/>
      <c r="BE2323" s="11"/>
      <c r="BF2323" s="11"/>
      <c r="BG2323" s="11"/>
      <c r="BH2323" s="11"/>
      <c r="BI2323" s="11"/>
      <c r="BJ2323" s="11"/>
      <c r="BK2323" s="11"/>
      <c r="BL2323" s="11"/>
    </row>
    <row r="2324" spans="1:64" ht="18" customHeight="1">
      <c r="B2324" s="48" t="e">
        <f>VLOOKUP(A2305,#REF!,276,FALSE)</f>
        <v>#REF!</v>
      </c>
      <c r="C2324" s="48" t="e">
        <f>VLOOKUP(A2305,#REF!,278,FALSE)</f>
        <v>#REF!</v>
      </c>
      <c r="D2324" s="48" t="e">
        <f>VLOOKUP(A2305,#REF!,280,FALSE)</f>
        <v>#REF!</v>
      </c>
      <c r="E2324" s="48" t="e">
        <f>VLOOKUP(A2305,#REF!,282,FALSE)</f>
        <v>#REF!</v>
      </c>
      <c r="F2324" s="48" t="e">
        <f>VLOOKUP(A2305,#REF!,284,FALSE)</f>
        <v>#REF!</v>
      </c>
      <c r="G2324" s="48" t="e">
        <f>VLOOKUP(A2305,#REF!,286,FALSE)</f>
        <v>#REF!</v>
      </c>
      <c r="H2324" s="48" t="e">
        <f>VLOOKUP(A2305,#REF!,288,FALSE)</f>
        <v>#REF!</v>
      </c>
      <c r="I2324" s="48" t="e">
        <f>VLOOKUP(A2305,#REF!,290,FALSE)</f>
        <v>#REF!</v>
      </c>
      <c r="J2324" s="48" t="e">
        <f>VLOOKUP(A2305,#REF!,292,FALSE)</f>
        <v>#REF!</v>
      </c>
      <c r="K2324" s="48" t="e">
        <f>VLOOKUP(A2305,#REF!,294,FALSE)</f>
        <v>#REF!</v>
      </c>
      <c r="L2324" s="48" t="e">
        <f>VLOOKUP(A2305,#REF!,296,FALSE)</f>
        <v>#REF!</v>
      </c>
      <c r="M2324" s="48" t="e">
        <f>VLOOKUP(A2305,#REF!,298,FALSE)</f>
        <v>#REF!</v>
      </c>
      <c r="N2324" s="48" t="e">
        <f>VLOOKUP(A2305,#REF!,300,FALSE)</f>
        <v>#REF!</v>
      </c>
      <c r="O2324" s="48" t="e">
        <f>VLOOKUP(A2305,#REF!,302,FALSE)</f>
        <v>#REF!</v>
      </c>
      <c r="P2324" s="48" t="e">
        <f>VLOOKUP(A2305,#REF!,304,FALSE)</f>
        <v>#REF!</v>
      </c>
      <c r="Q2324" s="48" t="e">
        <f>VLOOKUP(A2305,#REF!,306,FALSE)</f>
        <v>#REF!</v>
      </c>
      <c r="R2324" s="48" t="e">
        <f>VLOOKUP(A2305,#REF!,308,FALSE)</f>
        <v>#REF!</v>
      </c>
      <c r="S2324" s="48" t="e">
        <f>VLOOKUP(A2305,#REF!,310,FALSE)</f>
        <v>#REF!</v>
      </c>
      <c r="T2324" s="48" t="e">
        <f>VLOOKUP(A2305,#REF!,312,FALSE)</f>
        <v>#REF!</v>
      </c>
      <c r="U2324" s="48" t="e">
        <f>VLOOKUP(A2305,#REF!,314,FALSE)</f>
        <v>#REF!</v>
      </c>
      <c r="V2324" s="48" t="e">
        <f>VLOOKUP(A2305,#REF!,316,FALSE)</f>
        <v>#REF!</v>
      </c>
      <c r="W2324" s="48" t="e">
        <f>VLOOKUP(A2305,#REF!,318,FALSE)</f>
        <v>#REF!</v>
      </c>
      <c r="X2324" s="48" t="e">
        <f>VLOOKUP(A2305,#REF!,320,FALSE)</f>
        <v>#REF!</v>
      </c>
      <c r="Y2324" s="48" t="e">
        <f>VLOOKUP(A2305,#REF!,322,FALSE)</f>
        <v>#REF!</v>
      </c>
      <c r="Z2324" s="48" t="e">
        <f>VLOOKUP(A2305,#REF!,324,FALSE)</f>
        <v>#REF!</v>
      </c>
      <c r="AA2324" s="48" t="e">
        <f>VLOOKUP(A2305,#REF!,326,FALSE)</f>
        <v>#REF!</v>
      </c>
      <c r="AB2324" s="48" t="e">
        <f>VLOOKUP(A2305,#REF!,328,FALSE)</f>
        <v>#REF!</v>
      </c>
      <c r="AC2324" s="48" t="e">
        <f>VLOOKUP(A2305,#REF!,330,FALSE)</f>
        <v>#REF!</v>
      </c>
      <c r="AD2324" s="48" t="e">
        <f>VLOOKUP(A2305,#REF!,332,FALSE)</f>
        <v>#REF!</v>
      </c>
      <c r="AE2324" s="48" t="e">
        <f>VLOOKUP(A2305,#REF!,334,FALSE)</f>
        <v>#REF!</v>
      </c>
      <c r="AF2324" s="48" t="e">
        <f>VLOOKUP(A2305,#REF!,336,FALSE)</f>
        <v>#REF!</v>
      </c>
      <c r="AG2324" s="33"/>
    </row>
    <row r="2325" spans="1:64" ht="18" customHeight="1">
      <c r="B2325" s="48" t="e">
        <f>VLOOKUP(A2305,#REF!,53,FALSE)</f>
        <v>#REF!</v>
      </c>
      <c r="C2325" s="48" t="e">
        <f>VLOOKUP(A2305,#REF!,54,FALSE)</f>
        <v>#REF!</v>
      </c>
      <c r="D2325" s="48" t="e">
        <f>VLOOKUP(A2305,#REF!,55,FALSE)</f>
        <v>#REF!</v>
      </c>
      <c r="E2325" s="48" t="e">
        <f>VLOOKUP(A2305,#REF!,56,FALSE)</f>
        <v>#REF!</v>
      </c>
      <c r="F2325" s="48" t="e">
        <f>VLOOKUP(A2305,#REF!,57,FALSE)</f>
        <v>#REF!</v>
      </c>
      <c r="G2325" s="48" t="e">
        <f>VLOOKUP(A2305,#REF!,58,FALSE)</f>
        <v>#REF!</v>
      </c>
      <c r="H2325" s="48" t="e">
        <f>VLOOKUP(A2305,#REF!,59,FALSE)</f>
        <v>#REF!</v>
      </c>
      <c r="I2325" s="48" t="e">
        <f>VLOOKUP(A2305,#REF!,60,FALSE)</f>
        <v>#REF!</v>
      </c>
      <c r="J2325" s="48" t="e">
        <f>VLOOKUP(A2305,#REF!,61,FALSE)</f>
        <v>#REF!</v>
      </c>
      <c r="K2325" s="48" t="e">
        <f>VLOOKUP(A2305,#REF!,62,FALSE)</f>
        <v>#REF!</v>
      </c>
      <c r="L2325" s="48" t="e">
        <f>VLOOKUP(A2305,#REF!,63,FALSE)</f>
        <v>#REF!</v>
      </c>
      <c r="M2325" s="48" t="e">
        <f>VLOOKUP(A2305,#REF!,64,FALSE)</f>
        <v>#REF!</v>
      </c>
      <c r="N2325" s="48" t="e">
        <f>VLOOKUP(A2305,#REF!,65,FALSE)</f>
        <v>#REF!</v>
      </c>
      <c r="O2325" s="48" t="e">
        <f>VLOOKUP(A2305,#REF!,66,FALSE)</f>
        <v>#REF!</v>
      </c>
      <c r="P2325" s="48" t="e">
        <f>VLOOKUP(A2305,#REF!,67,FALSE)</f>
        <v>#REF!</v>
      </c>
      <c r="Q2325" s="48" t="e">
        <f>VLOOKUP(A2305,#REF!,68,FALSE)</f>
        <v>#REF!</v>
      </c>
      <c r="R2325" s="48" t="e">
        <f>VLOOKUP(A2305,#REF!,69,FALSE)</f>
        <v>#REF!</v>
      </c>
      <c r="S2325" s="48" t="e">
        <f>VLOOKUP(A2305,#REF!,70,FALSE)</f>
        <v>#REF!</v>
      </c>
      <c r="T2325" s="48" t="e">
        <f>VLOOKUP(A2305,#REF!,71,FALSE)</f>
        <v>#REF!</v>
      </c>
      <c r="U2325" s="48" t="e">
        <f>VLOOKUP(A2305,#REF!,72,FALSE)</f>
        <v>#REF!</v>
      </c>
      <c r="V2325" s="48" t="e">
        <f>VLOOKUP(A2305,#REF!,73,FALSE)</f>
        <v>#REF!</v>
      </c>
      <c r="W2325" s="48" t="e">
        <f>VLOOKUP(A2305,#REF!,74,FALSE)</f>
        <v>#REF!</v>
      </c>
      <c r="X2325" s="48" t="e">
        <f>VLOOKUP(A2305,#REF!,75,FALSE)</f>
        <v>#REF!</v>
      </c>
      <c r="Y2325" s="48" t="e">
        <f>VLOOKUP(A2305,#REF!,76,FALSE)</f>
        <v>#REF!</v>
      </c>
      <c r="Z2325" s="48" t="e">
        <f>VLOOKUP(A2305,#REF!,77,FALSE)</f>
        <v>#REF!</v>
      </c>
      <c r="AA2325" s="48" t="e">
        <f>VLOOKUP(A2305,#REF!,78,FALSE)</f>
        <v>#REF!</v>
      </c>
      <c r="AB2325" s="48" t="e">
        <f>VLOOKUP(A2305,#REF!,79,FALSE)</f>
        <v>#REF!</v>
      </c>
      <c r="AC2325" s="48" t="e">
        <f>VLOOKUP(A2305,#REF!,80,FALSE)</f>
        <v>#REF!</v>
      </c>
      <c r="AD2325" s="48" t="e">
        <f>VLOOKUP(A2305,#REF!,81,FALSE)</f>
        <v>#REF!</v>
      </c>
      <c r="AE2325" s="48" t="e">
        <f>VLOOKUP(A2305,#REF!,82,FALSE)</f>
        <v>#REF!</v>
      </c>
      <c r="AF2325" s="48" t="e">
        <f>VLOOKUP(A2305,#REF!,83,FALSE)</f>
        <v>#REF!</v>
      </c>
      <c r="AG2325" s="33"/>
    </row>
    <row r="2326" spans="1:64" ht="18" customHeight="1">
      <c r="B2326" s="12" t="e">
        <f>VLOOKUP(A2305,#REF!,277,FALSE)</f>
        <v>#REF!</v>
      </c>
      <c r="C2326" s="48" t="e">
        <f>VLOOKUP(A2305,#REF!,279,FALSE)</f>
        <v>#REF!</v>
      </c>
      <c r="D2326" s="48" t="e">
        <f>VLOOKUP(A2305,#REF!,281,FALSE)</f>
        <v>#REF!</v>
      </c>
      <c r="E2326" s="48" t="e">
        <f>VLOOKUP(A2305,#REF!,283,FALSE)</f>
        <v>#REF!</v>
      </c>
      <c r="F2326" s="48" t="e">
        <f>VLOOKUP(A2305,#REF!,285,FALSE)</f>
        <v>#REF!</v>
      </c>
      <c r="G2326" s="48" t="e">
        <f>VLOOKUP(A2305,#REF!,287,FALSE)</f>
        <v>#REF!</v>
      </c>
      <c r="H2326" s="48" t="e">
        <f>VLOOKUP(A2305,#REF!,289,FALSE)</f>
        <v>#REF!</v>
      </c>
      <c r="I2326" s="48" t="e">
        <f>VLOOKUP(A2305,#REF!,291,FALSE)</f>
        <v>#REF!</v>
      </c>
      <c r="J2326" s="48" t="e">
        <f>VLOOKUP(A2305,#REF!,293,FALSE)</f>
        <v>#REF!</v>
      </c>
      <c r="K2326" s="48" t="e">
        <f>VLOOKUP(A2305,#REF!,295,FALSE)</f>
        <v>#REF!</v>
      </c>
      <c r="L2326" s="48" t="e">
        <f>VLOOKUP(A2305,#REF!,297,FALSE)</f>
        <v>#REF!</v>
      </c>
      <c r="M2326" s="48" t="e">
        <f>VLOOKUP(A2305,#REF!,299,FALSE)</f>
        <v>#REF!</v>
      </c>
      <c r="N2326" s="48" t="e">
        <f>VLOOKUP(A2305,#REF!,301,FALSE)</f>
        <v>#REF!</v>
      </c>
      <c r="O2326" s="48" t="e">
        <f>VLOOKUP(A2305,#REF!,303,FALSE)</f>
        <v>#REF!</v>
      </c>
      <c r="P2326" s="48" t="e">
        <f>VLOOKUP(A2305,#REF!,305,FALSE)</f>
        <v>#REF!</v>
      </c>
      <c r="Q2326" s="48" t="e">
        <f>VLOOKUP(A2305,#REF!,307,FALSE)</f>
        <v>#REF!</v>
      </c>
      <c r="R2326" s="48" t="e">
        <f>VLOOKUP(A2305,#REF!,309,FALSE)</f>
        <v>#REF!</v>
      </c>
      <c r="S2326" s="48" t="e">
        <f>VLOOKUP(A2305,#REF!,311,FALSE)</f>
        <v>#REF!</v>
      </c>
      <c r="T2326" s="48" t="e">
        <f>VLOOKUP(A2305,#REF!,313,FALSE)</f>
        <v>#REF!</v>
      </c>
      <c r="U2326" s="48" t="e">
        <f>VLOOKUP(A2305,#REF!,315,FALSE)</f>
        <v>#REF!</v>
      </c>
      <c r="V2326" s="48" t="e">
        <f>VLOOKUP(A2305,#REF!,317,FALSE)</f>
        <v>#REF!</v>
      </c>
      <c r="W2326" s="48" t="e">
        <f>VLOOKUP(A2305,#REF!,319,FALSE)</f>
        <v>#REF!</v>
      </c>
      <c r="X2326" s="48" t="e">
        <f>VLOOKUP(A2305,#REF!,321,FALSE)</f>
        <v>#REF!</v>
      </c>
      <c r="Y2326" s="48" t="e">
        <f>VLOOKUP(A2305,#REF!,323,FALSE)</f>
        <v>#REF!</v>
      </c>
      <c r="Z2326" s="48" t="e">
        <f>VLOOKUP(A2305,#REF!,325,FALSE)</f>
        <v>#REF!</v>
      </c>
      <c r="AA2326" s="48" t="e">
        <f>VLOOKUP(A2305,#REF!,327,FALSE)</f>
        <v>#REF!</v>
      </c>
      <c r="AB2326" s="48" t="e">
        <f>VLOOKUP(A2305,#REF!,329,FALSE)</f>
        <v>#REF!</v>
      </c>
      <c r="AC2326" s="48" t="e">
        <f>VLOOKUP(A2305,#REF!,331,FALSE)</f>
        <v>#REF!</v>
      </c>
      <c r="AD2326" s="48" t="e">
        <f>VLOOKUP(A2305,#REF!,333,FALSE)</f>
        <v>#REF!</v>
      </c>
      <c r="AE2326" s="48" t="e">
        <f>VLOOKUP(A2305,#REF!,335,FALSE)</f>
        <v>#REF!</v>
      </c>
      <c r="AF2326" s="48" t="e">
        <f>VLOOKUP(A2305,#REF!,337,FALSE)</f>
        <v>#REF!</v>
      </c>
      <c r="AG2326" s="33"/>
    </row>
    <row r="2327" spans="1:64" s="140" customFormat="1" ht="18" customHeight="1">
      <c r="B2327" s="980"/>
      <c r="C2327" s="980"/>
      <c r="D2327" s="980"/>
      <c r="E2327" s="980"/>
      <c r="F2327" s="980"/>
      <c r="G2327" s="980"/>
      <c r="H2327" s="980"/>
      <c r="I2327" s="980"/>
      <c r="J2327" s="980"/>
      <c r="K2327" s="980"/>
      <c r="L2327" s="980"/>
      <c r="M2327" s="980"/>
      <c r="N2327" s="980"/>
      <c r="O2327" s="980"/>
      <c r="P2327" s="980"/>
      <c r="Q2327" s="980"/>
      <c r="R2327" s="980"/>
      <c r="S2327" s="980"/>
      <c r="T2327" s="980"/>
      <c r="U2327" s="980"/>
      <c r="V2327" s="980"/>
      <c r="W2327" s="980"/>
      <c r="X2327" s="980"/>
      <c r="Y2327" s="980"/>
      <c r="Z2327" s="980"/>
      <c r="AA2327" s="980"/>
      <c r="AB2327" s="980"/>
      <c r="AC2327" s="980"/>
      <c r="AD2327" s="980"/>
      <c r="AE2327" s="980"/>
      <c r="AF2327" s="980"/>
      <c r="AH2327" s="33"/>
      <c r="AI2327" s="33"/>
      <c r="AJ2327" s="33"/>
      <c r="AK2327" s="33"/>
      <c r="AL2327" s="33"/>
      <c r="AM2327" s="33"/>
      <c r="AN2327" s="33"/>
      <c r="AO2327" s="33"/>
      <c r="AP2327" s="33"/>
      <c r="AQ2327" s="33"/>
      <c r="AR2327" s="33"/>
      <c r="AS2327" s="33"/>
      <c r="AT2327" s="33"/>
      <c r="AU2327" s="33"/>
      <c r="AV2327" s="33"/>
      <c r="AW2327" s="33"/>
      <c r="AX2327" s="33"/>
      <c r="AY2327" s="33"/>
      <c r="AZ2327" s="33"/>
      <c r="BA2327" s="33"/>
      <c r="BB2327" s="33"/>
      <c r="BC2327" s="33"/>
      <c r="BD2327" s="33"/>
      <c r="BE2327" s="33"/>
      <c r="BF2327" s="33"/>
      <c r="BG2327" s="33"/>
      <c r="BH2327" s="33"/>
      <c r="BI2327" s="33"/>
      <c r="BJ2327" s="33"/>
      <c r="BK2327" s="33"/>
      <c r="BL2327" s="33"/>
    </row>
    <row r="2328" spans="1:64" ht="18" customHeight="1">
      <c r="B2328" s="880" t="s">
        <v>826</v>
      </c>
      <c r="C2328" s="880"/>
      <c r="D2328" s="880"/>
      <c r="E2328" s="880"/>
      <c r="F2328" s="880"/>
      <c r="G2328" s="880"/>
      <c r="H2328" s="880"/>
      <c r="I2328" s="880"/>
      <c r="J2328" s="880"/>
      <c r="K2328" s="880"/>
      <c r="L2328" s="880"/>
      <c r="M2328" s="880"/>
      <c r="N2328" s="880"/>
      <c r="O2328" s="880"/>
      <c r="P2328" s="880"/>
      <c r="Q2328" s="880"/>
      <c r="R2328" s="880"/>
      <c r="S2328" s="880"/>
      <c r="T2328" s="880"/>
      <c r="U2328" s="880"/>
      <c r="V2328" s="880"/>
      <c r="W2328" s="880"/>
      <c r="X2328" s="880"/>
      <c r="Y2328" s="880"/>
      <c r="Z2328" s="880"/>
      <c r="AA2328" s="880"/>
      <c r="AB2328" s="880"/>
      <c r="AC2328" s="880"/>
      <c r="AD2328" s="880"/>
      <c r="AE2328" s="880"/>
      <c r="AF2328" s="880"/>
      <c r="AG2328" s="33"/>
    </row>
    <row r="2329" spans="1:64" ht="18" customHeight="1">
      <c r="B2329" s="15" t="s">
        <v>80</v>
      </c>
      <c r="C2329" s="16"/>
      <c r="D2329" s="16"/>
      <c r="E2329" s="16"/>
      <c r="F2329" s="16"/>
      <c r="G2329" s="216"/>
      <c r="H2329" s="201"/>
      <c r="I2329" s="201"/>
      <c r="J2329" s="201"/>
      <c r="K2329" s="202"/>
      <c r="L2329" s="201"/>
      <c r="M2329" s="201"/>
      <c r="N2329" s="201"/>
      <c r="O2329" s="270"/>
      <c r="P2329" s="270"/>
      <c r="Q2329" s="201"/>
      <c r="R2329" s="201"/>
      <c r="S2329" s="201"/>
      <c r="T2329" s="201"/>
      <c r="U2329" s="201"/>
      <c r="V2329" s="201"/>
      <c r="W2329" s="270"/>
      <c r="X2329" s="984" t="str">
        <f>X2304</f>
        <v>វិច្ឆិកា ឆ្នាំ ២០២៣</v>
      </c>
      <c r="Y2329" s="985"/>
      <c r="Z2329" s="985"/>
      <c r="AA2329" s="985"/>
      <c r="AB2329" s="985"/>
      <c r="AC2329" s="985"/>
      <c r="AD2329" s="985"/>
      <c r="AE2329" s="985"/>
      <c r="AF2329" s="986"/>
      <c r="AG2329" s="33"/>
    </row>
    <row r="2330" spans="1:64" ht="18" customHeight="1">
      <c r="A2330" s="140" t="e">
        <f>#REF!</f>
        <v>#REF!</v>
      </c>
      <c r="B2330" s="20" t="s">
        <v>176</v>
      </c>
      <c r="C2330" s="3"/>
      <c r="D2330" s="3"/>
      <c r="E2330" s="3"/>
      <c r="F2330" s="3"/>
      <c r="G2330" s="217"/>
      <c r="H2330" s="271"/>
      <c r="I2330" s="217"/>
      <c r="J2330" s="271"/>
      <c r="K2330" s="991" t="e">
        <f>VLOOKUP(A2330,'Payroll master 总表'!B:AY,3,FALSE)</f>
        <v>#REF!</v>
      </c>
      <c r="L2330" s="992"/>
      <c r="M2330" s="992"/>
      <c r="N2330" s="993"/>
      <c r="O2330" s="272" t="s">
        <v>183</v>
      </c>
      <c r="P2330" s="273"/>
      <c r="Q2330" s="203"/>
      <c r="R2330" s="203"/>
      <c r="S2330" s="203"/>
      <c r="T2330" s="994" t="e">
        <f>#REF!</f>
        <v>#REF!</v>
      </c>
      <c r="U2330" s="994"/>
      <c r="V2330" s="217"/>
      <c r="W2330" s="274"/>
      <c r="X2330" s="275" t="s">
        <v>279</v>
      </c>
      <c r="Y2330" s="203"/>
      <c r="Z2330" s="203"/>
      <c r="AA2330" s="203"/>
      <c r="AB2330" s="227"/>
      <c r="AC2330" s="75"/>
      <c r="AD2330" s="139" t="e">
        <f>VLOOKUP(A2330,'Payroll master 总表'!B:AY,39,FALSE)</f>
        <v>#REF!</v>
      </c>
      <c r="AE2330" s="23" t="s">
        <v>82</v>
      </c>
      <c r="AF2330" s="244"/>
      <c r="AG2330" s="33"/>
    </row>
    <row r="2331" spans="1:64" ht="18" customHeight="1">
      <c r="B2331" s="55" t="s">
        <v>177</v>
      </c>
      <c r="C2331" s="28"/>
      <c r="D2331" s="28"/>
      <c r="E2331" s="28"/>
      <c r="F2331" s="21"/>
      <c r="G2331" s="206"/>
      <c r="H2331" s="206"/>
      <c r="I2331" s="206"/>
      <c r="J2331" s="206"/>
      <c r="K2331" s="995" t="e">
        <f>VLOOKUP(A2330,'Payroll master 总表'!B:AY,1,FALSE)</f>
        <v>#REF!</v>
      </c>
      <c r="L2331" s="996"/>
      <c r="M2331" s="206"/>
      <c r="N2331" s="208"/>
      <c r="O2331" s="276" t="s">
        <v>184</v>
      </c>
      <c r="P2331" s="273"/>
      <c r="Q2331" s="218"/>
      <c r="R2331" s="218"/>
      <c r="S2331" s="218"/>
      <c r="U2331" s="222" t="e">
        <f>VLOOKUP(A2330,'Payroll master 总表'!B:AY,15,FALSE)</f>
        <v>#REF!</v>
      </c>
      <c r="V2331" s="222"/>
      <c r="W2331" s="208"/>
      <c r="X2331" s="278" t="s">
        <v>187</v>
      </c>
      <c r="Y2331" s="218"/>
      <c r="Z2331" s="218"/>
      <c r="AA2331" s="218"/>
      <c r="AB2331" s="209"/>
      <c r="AC2331" s="26"/>
      <c r="AD2331" s="139" t="e">
        <f>VLOOKUP(A2330,'Payroll master 总表'!B:AY,35,FALSE)</f>
        <v>#REF!</v>
      </c>
      <c r="AE2331" s="23" t="s">
        <v>82</v>
      </c>
      <c r="AF2331" s="103"/>
      <c r="AG2331" s="33"/>
    </row>
    <row r="2332" spans="1:64" ht="18" customHeight="1">
      <c r="B2332" s="24" t="s">
        <v>178</v>
      </c>
      <c r="C2332" s="22"/>
      <c r="D2332" s="25"/>
      <c r="E2332" s="21"/>
      <c r="F2332" s="21"/>
      <c r="G2332" s="206"/>
      <c r="H2332" s="206"/>
      <c r="I2332" s="206"/>
      <c r="J2332" s="206"/>
      <c r="K2332" s="995" t="e">
        <f>VLOOKUP(A2330,'Payroll master 总表'!B:AY,5,FALSE)</f>
        <v>#REF!</v>
      </c>
      <c r="L2332" s="996"/>
      <c r="M2332" s="206"/>
      <c r="N2332" s="208"/>
      <c r="O2332" s="205" t="s">
        <v>198</v>
      </c>
      <c r="P2332" s="273"/>
      <c r="Q2332" s="218"/>
      <c r="R2332" s="218"/>
      <c r="S2332" s="218"/>
      <c r="T2332" s="206"/>
      <c r="U2332" s="997" t="e">
        <f>VLOOKUP(A2330,'Payroll master 总表'!B:AY,8,FALSE)</f>
        <v>#REF!</v>
      </c>
      <c r="V2332" s="997"/>
      <c r="W2332" s="998"/>
      <c r="X2332" s="278" t="s">
        <v>185</v>
      </c>
      <c r="Y2332" s="218"/>
      <c r="Z2332" s="218"/>
      <c r="AA2332" s="218"/>
      <c r="AB2332" s="209"/>
      <c r="AC2332" s="26"/>
      <c r="AD2332" s="139" t="e">
        <f>VLOOKUP(A2330,'Payroll master 总表'!B:AY,34,FALSE)</f>
        <v>#REF!</v>
      </c>
      <c r="AE2332" s="23" t="s">
        <v>82</v>
      </c>
      <c r="AF2332" s="103"/>
      <c r="AG2332" s="33"/>
    </row>
    <row r="2333" spans="1:64" ht="18" customHeight="1">
      <c r="B2333" s="58"/>
      <c r="C2333" s="28"/>
      <c r="D2333" s="28"/>
      <c r="E2333" s="28"/>
      <c r="F2333" s="28"/>
      <c r="G2333" s="206"/>
      <c r="H2333" s="206"/>
      <c r="I2333" s="206"/>
      <c r="J2333" s="206"/>
      <c r="K2333" s="280"/>
      <c r="L2333" s="281" t="s">
        <v>76</v>
      </c>
      <c r="M2333" s="206"/>
      <c r="N2333" s="208"/>
      <c r="O2333" s="278" t="s">
        <v>199</v>
      </c>
      <c r="P2333" s="273"/>
      <c r="Q2333" s="218"/>
      <c r="R2333" s="218"/>
      <c r="S2333" s="218"/>
      <c r="T2333" s="218"/>
      <c r="U2333" s="218"/>
      <c r="V2333" s="218"/>
      <c r="W2333" s="230"/>
      <c r="X2333" s="278" t="s">
        <v>753</v>
      </c>
      <c r="Y2333" s="218"/>
      <c r="Z2333" s="218"/>
      <c r="AA2333" s="218"/>
      <c r="AB2333" s="209"/>
      <c r="AC2333" s="26"/>
      <c r="AD2333" s="139" t="e">
        <f>VLOOKUP(A2330,'Payroll master 总表'!B:AY,33,FALSE)</f>
        <v>#REF!</v>
      </c>
      <c r="AE2333" s="23" t="s">
        <v>82</v>
      </c>
      <c r="AF2333" s="103"/>
      <c r="AG2333" s="33"/>
    </row>
    <row r="2334" spans="1:64" ht="18" customHeight="1">
      <c r="B2334" s="54" t="s">
        <v>196</v>
      </c>
      <c r="C2334" s="28"/>
      <c r="D2334" s="28"/>
      <c r="E2334" s="28"/>
      <c r="F2334" s="28"/>
      <c r="G2334" s="206"/>
      <c r="H2334" s="206"/>
      <c r="I2334" s="206"/>
      <c r="J2334" s="206"/>
      <c r="K2334" s="280"/>
      <c r="L2334" s="282" t="e">
        <f>VLOOKUP(A2330,'Payroll master 总表'!B:AY,18,FALSE)</f>
        <v>#REF!</v>
      </c>
      <c r="M2334" s="206"/>
      <c r="N2334" s="208"/>
      <c r="O2334" s="283"/>
      <c r="P2334" s="273"/>
      <c r="Q2334" s="223"/>
      <c r="R2334" s="987" t="e">
        <f>U2331/26*L2334</f>
        <v>#REF!</v>
      </c>
      <c r="S2334" s="987"/>
      <c r="T2334" s="284" t="s">
        <v>82</v>
      </c>
      <c r="U2334" s="223"/>
      <c r="V2334" s="223"/>
      <c r="W2334" s="285"/>
      <c r="X2334" s="278" t="s">
        <v>186</v>
      </c>
      <c r="Y2334" s="218"/>
      <c r="Z2334" s="218"/>
      <c r="AA2334" s="218"/>
      <c r="AB2334" s="209"/>
      <c r="AC2334" s="26"/>
      <c r="AD2334" s="139" t="e">
        <f>VLOOKUP(A2330,'Payroll master 总表'!B:AY,37,FALSE)+'Payroll master 总表'!AM99</f>
        <v>#REF!</v>
      </c>
      <c r="AE2334" s="23" t="s">
        <v>82</v>
      </c>
      <c r="AF2334" s="103"/>
      <c r="AG2334" s="33"/>
    </row>
    <row r="2335" spans="1:64" ht="18" customHeight="1">
      <c r="B2335" s="27" t="s">
        <v>528</v>
      </c>
      <c r="C2335" s="28"/>
      <c r="D2335" s="28"/>
      <c r="E2335" s="28"/>
      <c r="F2335" s="28"/>
      <c r="G2335" s="206"/>
      <c r="H2335" s="206"/>
      <c r="I2335" s="206"/>
      <c r="J2335" s="206"/>
      <c r="K2335" s="280"/>
      <c r="L2335" s="282" t="e">
        <f>VLOOKUP(A2330,'Payroll master 总表'!B:AY,21,FALSE)</f>
        <v>#REF!</v>
      </c>
      <c r="M2335" s="206"/>
      <c r="N2335" s="208"/>
      <c r="O2335" s="283"/>
      <c r="P2335" s="273"/>
      <c r="Q2335" s="223"/>
      <c r="R2335" s="987" t="e">
        <f>VLOOKUP(A2330,'Payroll master 总表'!B:AY,29,FALSE)</f>
        <v>#REF!</v>
      </c>
      <c r="S2335" s="987"/>
      <c r="T2335" s="284" t="s">
        <v>82</v>
      </c>
      <c r="U2335" s="223"/>
      <c r="V2335" s="223"/>
      <c r="W2335" s="285"/>
      <c r="X2335" s="278" t="s">
        <v>455</v>
      </c>
      <c r="Y2335" s="218"/>
      <c r="Z2335" s="218"/>
      <c r="AA2335" s="218"/>
      <c r="AB2335" s="209"/>
      <c r="AC2335" s="26"/>
      <c r="AD2335" s="139" t="e">
        <f>VLOOKUP(A2330,'Payroll master 总表'!B:AY,32,FALSE)</f>
        <v>#REF!</v>
      </c>
      <c r="AE2335" s="23" t="s">
        <v>82</v>
      </c>
      <c r="AF2335" s="103"/>
      <c r="AG2335" s="33"/>
    </row>
    <row r="2336" spans="1:64" ht="18" customHeight="1">
      <c r="B2336" s="58" t="s">
        <v>534</v>
      </c>
      <c r="C2336" s="28"/>
      <c r="D2336" s="28"/>
      <c r="E2336" s="28"/>
      <c r="F2336" s="28"/>
      <c r="G2336" s="206"/>
      <c r="H2336" s="206"/>
      <c r="I2336" s="206"/>
      <c r="J2336" s="206"/>
      <c r="K2336" s="280"/>
      <c r="L2336" s="282" t="e">
        <f>VLOOKUP(A2330,'Payroll master 总表'!B:AY,20,FALSE)</f>
        <v>#REF!</v>
      </c>
      <c r="M2336" s="206"/>
      <c r="N2336" s="208"/>
      <c r="O2336" s="283"/>
      <c r="P2336" s="273"/>
      <c r="Q2336" s="223"/>
      <c r="R2336" s="987" t="e">
        <f>VLOOKUP(A2330,'Payroll master 总表'!B:AY,27,FALSE)</f>
        <v>#REF!</v>
      </c>
      <c r="S2336" s="987"/>
      <c r="T2336" s="284" t="s">
        <v>82</v>
      </c>
      <c r="U2336" s="223"/>
      <c r="V2336" s="223"/>
      <c r="W2336" s="285"/>
      <c r="X2336" s="278" t="s">
        <v>189</v>
      </c>
      <c r="Y2336" s="218"/>
      <c r="Z2336" s="218"/>
      <c r="AA2336" s="218"/>
      <c r="AB2336" s="209"/>
      <c r="AC2336" s="26"/>
      <c r="AD2336" s="139" t="e">
        <f>VLOOKUP(A2330,'Payroll master 总表'!B:AY,31,FALSE)</f>
        <v>#REF!</v>
      </c>
      <c r="AE2336" s="23" t="s">
        <v>82</v>
      </c>
      <c r="AF2336" s="103"/>
      <c r="AG2336" s="33"/>
    </row>
    <row r="2337" spans="2:64" ht="18" customHeight="1">
      <c r="B2337" s="58" t="s">
        <v>195</v>
      </c>
      <c r="C2337" s="28"/>
      <c r="D2337" s="28"/>
      <c r="E2337" s="28"/>
      <c r="F2337" s="28"/>
      <c r="G2337" s="206"/>
      <c r="H2337" s="206"/>
      <c r="I2337" s="206"/>
      <c r="J2337" s="206"/>
      <c r="K2337" s="280"/>
      <c r="L2337" s="282" t="e">
        <f>VLOOKUP(A2330,'Payroll master 总表'!B:AY,17,FALSE)</f>
        <v>#REF!</v>
      </c>
      <c r="M2337" s="206"/>
      <c r="N2337" s="208"/>
      <c r="O2337" s="283"/>
      <c r="P2337" s="273"/>
      <c r="Q2337" s="223"/>
      <c r="R2337" s="987" t="e">
        <f>U2331/26*L2337</f>
        <v>#REF!</v>
      </c>
      <c r="S2337" s="987"/>
      <c r="T2337" s="284" t="s">
        <v>82</v>
      </c>
      <c r="U2337" s="223"/>
      <c r="V2337" s="223"/>
      <c r="W2337" s="285"/>
      <c r="X2337" s="278" t="s">
        <v>188</v>
      </c>
      <c r="Y2337" s="218"/>
      <c r="Z2337" s="218"/>
      <c r="AA2337" s="218"/>
      <c r="AB2337" s="209"/>
      <c r="AC2337" s="26"/>
      <c r="AD2337" s="139" t="e">
        <f>VLOOKUP(A2330,'Payroll master 总表'!B:AY,36,FALSE)</f>
        <v>#REF!</v>
      </c>
      <c r="AE2337" s="23" t="s">
        <v>82</v>
      </c>
      <c r="AF2337" s="103"/>
      <c r="AG2337" s="33"/>
    </row>
    <row r="2338" spans="2:64" ht="18" customHeight="1">
      <c r="B2338" s="27" t="s">
        <v>179</v>
      </c>
      <c r="C2338" s="28"/>
      <c r="D2338" s="28"/>
      <c r="E2338" s="28"/>
      <c r="F2338" s="28"/>
      <c r="G2338" s="218"/>
      <c r="H2338" s="218"/>
      <c r="I2338" s="218"/>
      <c r="J2338" s="206"/>
      <c r="K2338" s="280"/>
      <c r="L2338" s="286"/>
      <c r="M2338" s="206"/>
      <c r="N2338" s="208"/>
      <c r="O2338" s="283"/>
      <c r="P2338" s="273"/>
      <c r="Q2338" s="223"/>
      <c r="R2338" s="987" t="e">
        <f>SUM(R2334:S2337)</f>
        <v>#REF!</v>
      </c>
      <c r="S2338" s="987"/>
      <c r="T2338" s="284" t="s">
        <v>82</v>
      </c>
      <c r="U2338" s="223"/>
      <c r="V2338" s="223"/>
      <c r="W2338" s="285"/>
      <c r="X2338" s="278" t="s">
        <v>190</v>
      </c>
      <c r="Y2338" s="218"/>
      <c r="Z2338" s="218"/>
      <c r="AA2338" s="218"/>
      <c r="AB2338" s="209"/>
      <c r="AC2338" s="988" t="e">
        <f>R2338+R2340+R2341+R2342+AD2330+AD2331+AD2332+AD2333+AD2334+AD2335+AD2336+AD2337</f>
        <v>#REF!</v>
      </c>
      <c r="AD2338" s="989"/>
      <c r="AF2338" s="103"/>
      <c r="AG2338" s="33"/>
    </row>
    <row r="2339" spans="2:64" ht="18" customHeight="1">
      <c r="B2339" s="58" t="s">
        <v>197</v>
      </c>
      <c r="C2339" s="28"/>
      <c r="D2339" s="28"/>
      <c r="E2339" s="28"/>
      <c r="F2339" s="28"/>
      <c r="G2339" s="206"/>
      <c r="H2339" s="206"/>
      <c r="I2339" s="206"/>
      <c r="J2339" s="206"/>
      <c r="K2339" s="280"/>
      <c r="L2339" s="287" t="s">
        <v>77</v>
      </c>
      <c r="M2339" s="288"/>
      <c r="N2339" s="211"/>
      <c r="O2339" s="278" t="s">
        <v>199</v>
      </c>
      <c r="P2339" s="210"/>
      <c r="Q2339" s="210"/>
      <c r="R2339" s="210"/>
      <c r="S2339" s="210"/>
      <c r="T2339" s="210"/>
      <c r="U2339" s="210"/>
      <c r="V2339" s="210"/>
      <c r="W2339" s="289"/>
      <c r="X2339" s="278" t="s">
        <v>433</v>
      </c>
      <c r="Y2339" s="218"/>
      <c r="Z2339" s="230"/>
      <c r="AA2339" s="290"/>
      <c r="AB2339" s="228"/>
      <c r="AC2339" s="135" t="e">
        <f>VLOOKUP(A2330,'Payroll master 总表'!B:AY,45,FALSE)</f>
        <v>#REF!</v>
      </c>
      <c r="AE2339" s="61"/>
      <c r="AF2339" s="245"/>
      <c r="AG2339" s="33"/>
    </row>
    <row r="2340" spans="2:64" ht="18" customHeight="1">
      <c r="B2340" s="58" t="s">
        <v>180</v>
      </c>
      <c r="C2340" s="28"/>
      <c r="D2340" s="28"/>
      <c r="E2340" s="28"/>
      <c r="F2340" s="28"/>
      <c r="G2340" s="206"/>
      <c r="H2340" s="206"/>
      <c r="I2340" s="206"/>
      <c r="J2340" s="206"/>
      <c r="K2340" s="280"/>
      <c r="L2340" s="282" t="e">
        <f>VLOOKUP(A2330,'Payroll master 总表'!B:AY,19,FALSE)</f>
        <v>#REF!</v>
      </c>
      <c r="M2340" s="206"/>
      <c r="N2340" s="208"/>
      <c r="O2340" s="283"/>
      <c r="P2340" s="273"/>
      <c r="Q2340" s="224"/>
      <c r="R2340" s="990" t="e">
        <f>VLOOKUP(A2330,'Payroll master 总表'!B:AY,26,FALSE)</f>
        <v>#REF!</v>
      </c>
      <c r="S2340" s="990"/>
      <c r="T2340" s="224" t="s">
        <v>82</v>
      </c>
      <c r="U2340" s="224"/>
      <c r="V2340" s="224"/>
      <c r="W2340" s="228"/>
      <c r="X2340" s="278" t="s">
        <v>861</v>
      </c>
      <c r="Y2340" s="218"/>
      <c r="Z2340" s="230"/>
      <c r="AB2340" s="224"/>
      <c r="AD2340" s="57"/>
      <c r="AE2340" s="999" t="e">
        <f>VLOOKUP(A2330,'Payroll master 总表'!B:AY,42,FALSE)</f>
        <v>#REF!</v>
      </c>
      <c r="AF2340" s="1000"/>
      <c r="AG2340" s="33"/>
    </row>
    <row r="2341" spans="2:64" ht="18" customHeight="1">
      <c r="B2341" s="58" t="s">
        <v>181</v>
      </c>
      <c r="C2341" s="28"/>
      <c r="D2341" s="28"/>
      <c r="E2341" s="28"/>
      <c r="F2341" s="28"/>
      <c r="G2341" s="206"/>
      <c r="H2341" s="206"/>
      <c r="I2341" s="206"/>
      <c r="J2341" s="206"/>
      <c r="K2341" s="280"/>
      <c r="L2341" s="282" t="e">
        <f>VLOOKUP(A2330,'Payroll master 总表'!B:AY,22,FALSE)</f>
        <v>#REF!</v>
      </c>
      <c r="M2341" s="206"/>
      <c r="N2341" s="208"/>
      <c r="O2341" s="283"/>
      <c r="P2341" s="273"/>
      <c r="Q2341" s="224"/>
      <c r="R2341" s="990" t="e">
        <f>VLOOKUP(A2330,'Payroll master 总表'!B:AY,28,FALSE)</f>
        <v>#REF!</v>
      </c>
      <c r="S2341" s="990"/>
      <c r="T2341" s="224" t="s">
        <v>82</v>
      </c>
      <c r="U2341" s="224"/>
      <c r="V2341" s="224"/>
      <c r="W2341" s="228"/>
      <c r="X2341" s="291" t="s">
        <v>244</v>
      </c>
      <c r="Y2341" s="218"/>
      <c r="Z2341" s="218"/>
      <c r="AA2341" s="230"/>
      <c r="AB2341" s="229"/>
      <c r="AC2341" s="76"/>
      <c r="AD2341" s="57" t="e">
        <f>VLOOKUP(A2330,'Payroll master 总表'!B:AY,44,FALSE)</f>
        <v>#REF!</v>
      </c>
      <c r="AE2341" s="541"/>
      <c r="AF2341" s="542"/>
      <c r="AG2341" s="33"/>
    </row>
    <row r="2342" spans="2:64" ht="18" customHeight="1">
      <c r="B2342" s="59" t="s">
        <v>182</v>
      </c>
      <c r="C2342" s="56"/>
      <c r="D2342" s="56"/>
      <c r="E2342" s="56"/>
      <c r="F2342" s="56"/>
      <c r="G2342" s="219"/>
      <c r="H2342" s="219"/>
      <c r="I2342" s="219"/>
      <c r="J2342" s="219"/>
      <c r="K2342" s="292"/>
      <c r="L2342" s="293" t="e">
        <f>VLOOKUP(A2330,'Payroll master 总表'!B:AY,23,FALSE)</f>
        <v>#REF!</v>
      </c>
      <c r="M2342" s="219"/>
      <c r="N2342" s="212"/>
      <c r="O2342" s="294"/>
      <c r="P2342" s="295"/>
      <c r="Q2342" s="225"/>
      <c r="R2342" s="981" t="e">
        <f>VLOOKUP(A2330,'Payroll master 总表'!B:AY,30,FALSE)</f>
        <v>#REF!</v>
      </c>
      <c r="S2342" s="981"/>
      <c r="T2342" s="225" t="s">
        <v>82</v>
      </c>
      <c r="U2342" s="225"/>
      <c r="V2342" s="225"/>
      <c r="W2342" s="225"/>
      <c r="X2342" s="278" t="s">
        <v>194</v>
      </c>
      <c r="Y2342" s="218"/>
      <c r="Z2342" s="218"/>
      <c r="AA2342" s="218"/>
      <c r="AB2342" s="230"/>
      <c r="AC2342" s="26"/>
      <c r="AD2342" s="57" t="e">
        <f>AE2340+AD2341</f>
        <v>#REF!</v>
      </c>
      <c r="AE2342" s="49"/>
      <c r="AF2342" s="73"/>
      <c r="AG2342" s="33"/>
    </row>
    <row r="2343" spans="2:64" ht="18" customHeight="1">
      <c r="B2343" s="29"/>
      <c r="C2343" s="30"/>
      <c r="D2343" s="31"/>
      <c r="E2343" s="30"/>
      <c r="F2343" s="32"/>
      <c r="G2343" s="220"/>
      <c r="H2343" s="220"/>
      <c r="I2343" s="220"/>
      <c r="J2343" s="220"/>
      <c r="S2343" s="220"/>
      <c r="T2343" s="220"/>
      <c r="U2343" s="220"/>
      <c r="X2343" s="297" t="s">
        <v>191</v>
      </c>
      <c r="Y2343" s="218"/>
      <c r="Z2343" s="218"/>
      <c r="AA2343" s="218"/>
      <c r="AB2343" s="230"/>
      <c r="AC2343" s="982" t="e">
        <f>ROUND((AC2338-AD2342-AC2339),2)</f>
        <v>#REF!</v>
      </c>
      <c r="AD2343" s="983"/>
      <c r="AE2343" s="49"/>
      <c r="AF2343" s="73"/>
      <c r="AG2343" s="33"/>
    </row>
    <row r="2344" spans="2:64" ht="18" customHeight="1">
      <c r="B2344" s="35" t="s">
        <v>78</v>
      </c>
      <c r="C2344" s="36"/>
      <c r="D2344" s="36"/>
      <c r="E2344" s="36"/>
      <c r="F2344" s="36"/>
      <c r="G2344" s="221"/>
      <c r="H2344" s="221"/>
      <c r="I2344" s="220"/>
      <c r="J2344" s="220"/>
      <c r="S2344" s="220"/>
      <c r="T2344" s="220"/>
      <c r="U2344" s="220"/>
      <c r="X2344" s="298" t="s">
        <v>432</v>
      </c>
      <c r="Y2344" s="299"/>
      <c r="Z2344" s="280"/>
      <c r="AA2344" s="206"/>
      <c r="AB2344" s="231"/>
      <c r="AC2344" s="63" t="e">
        <f>INT(AC2343)</f>
        <v>#REF!</v>
      </c>
      <c r="AE2344" s="62"/>
      <c r="AF2344" s="80"/>
      <c r="AG2344" s="33"/>
    </row>
    <row r="2345" spans="2:64" ht="18" customHeight="1">
      <c r="B2345" s="37"/>
      <c r="C2345" s="38"/>
      <c r="D2345" s="39"/>
      <c r="E2345" s="38"/>
      <c r="F2345" s="38"/>
      <c r="G2345" s="202"/>
      <c r="H2345" s="202"/>
      <c r="I2345" s="220"/>
      <c r="J2345" s="220"/>
      <c r="S2345" s="220"/>
      <c r="T2345" s="220"/>
      <c r="U2345" s="220"/>
      <c r="X2345" s="300" t="s">
        <v>192</v>
      </c>
      <c r="Y2345" s="301"/>
      <c r="Z2345" s="302"/>
      <c r="AA2345" s="219"/>
      <c r="AB2345" s="232"/>
      <c r="AC2345" s="77" t="e">
        <f>ROUND((MOD(AC2343,1)*4000),-2)</f>
        <v>#REF!</v>
      </c>
      <c r="AD2345" s="45"/>
      <c r="AE2345" s="45"/>
      <c r="AF2345" s="81"/>
      <c r="AG2345" s="33"/>
    </row>
    <row r="2346" spans="2:64" ht="18" customHeight="1">
      <c r="B2346" s="29"/>
      <c r="C2346" s="30"/>
      <c r="D2346" s="31"/>
      <c r="E2346" s="30"/>
      <c r="F2346" s="30"/>
      <c r="G2346" s="220"/>
      <c r="H2346" s="220"/>
      <c r="I2346" s="220"/>
      <c r="J2346" s="220"/>
      <c r="S2346" s="220"/>
      <c r="T2346" s="220"/>
      <c r="U2346" s="220"/>
      <c r="Y2346" s="221"/>
      <c r="Z2346" s="303"/>
      <c r="AB2346" s="233"/>
      <c r="AD2346" s="82"/>
      <c r="AE2346" s="82"/>
      <c r="AF2346" s="84"/>
      <c r="AG2346" s="33"/>
    </row>
    <row r="2347" spans="2:64" ht="18" customHeight="1">
      <c r="B2347" s="40" t="s">
        <v>79</v>
      </c>
      <c r="C2347" s="41"/>
      <c r="D2347" s="41"/>
      <c r="E2347" s="41"/>
      <c r="AF2347" s="101"/>
      <c r="AG2347" s="33"/>
    </row>
    <row r="2348" spans="2:64" s="10" customFormat="1" ht="18" customHeight="1">
      <c r="B2348" s="237">
        <v>1</v>
      </c>
      <c r="C2348" s="236">
        <v>2</v>
      </c>
      <c r="D2348" s="236">
        <v>3</v>
      </c>
      <c r="E2348" s="236">
        <v>4</v>
      </c>
      <c r="F2348" s="670">
        <v>5</v>
      </c>
      <c r="G2348" s="669">
        <v>6</v>
      </c>
      <c r="H2348" s="237">
        <v>7</v>
      </c>
      <c r="I2348" s="237">
        <v>8</v>
      </c>
      <c r="J2348" s="670">
        <v>9</v>
      </c>
      <c r="K2348" s="236">
        <v>10</v>
      </c>
      <c r="L2348" s="236">
        <v>11</v>
      </c>
      <c r="M2348" s="670">
        <v>12</v>
      </c>
      <c r="N2348" s="669">
        <v>13</v>
      </c>
      <c r="O2348" s="236">
        <v>14</v>
      </c>
      <c r="P2348" s="237">
        <v>15</v>
      </c>
      <c r="Q2348" s="236">
        <v>16</v>
      </c>
      <c r="R2348" s="236">
        <v>17</v>
      </c>
      <c r="S2348" s="236">
        <v>18</v>
      </c>
      <c r="T2348" s="670">
        <v>19</v>
      </c>
      <c r="U2348" s="669">
        <v>20</v>
      </c>
      <c r="V2348" s="236">
        <v>21</v>
      </c>
      <c r="W2348" s="237">
        <v>22</v>
      </c>
      <c r="X2348" s="236">
        <v>23</v>
      </c>
      <c r="Y2348" s="237">
        <v>24</v>
      </c>
      <c r="Z2348" s="236">
        <v>25</v>
      </c>
      <c r="AA2348" s="670">
        <v>26</v>
      </c>
      <c r="AB2348" s="697">
        <v>27</v>
      </c>
      <c r="AC2348" s="670">
        <v>28</v>
      </c>
      <c r="AD2348" s="237">
        <v>29</v>
      </c>
      <c r="AE2348" s="236">
        <v>30</v>
      </c>
      <c r="AF2348" s="236">
        <v>31</v>
      </c>
      <c r="AG2348" s="11"/>
      <c r="AH2348" s="11"/>
      <c r="AI2348" s="11"/>
      <c r="AJ2348" s="11"/>
      <c r="AK2348" s="11"/>
      <c r="AL2348" s="11"/>
      <c r="AM2348" s="11"/>
      <c r="AN2348" s="11"/>
      <c r="AO2348" s="11"/>
      <c r="AP2348" s="11"/>
      <c r="AQ2348" s="11"/>
      <c r="AR2348" s="11"/>
      <c r="AS2348" s="11"/>
      <c r="AT2348" s="11"/>
      <c r="AU2348" s="11"/>
      <c r="AV2348" s="11"/>
      <c r="AW2348" s="11"/>
      <c r="AX2348" s="11"/>
      <c r="AY2348" s="11"/>
      <c r="AZ2348" s="11"/>
      <c r="BA2348" s="11"/>
      <c r="BB2348" s="11"/>
      <c r="BC2348" s="11"/>
      <c r="BD2348" s="11"/>
      <c r="BE2348" s="11"/>
      <c r="BF2348" s="11"/>
      <c r="BG2348" s="11"/>
      <c r="BH2348" s="11"/>
      <c r="BI2348" s="11"/>
      <c r="BJ2348" s="11"/>
      <c r="BK2348" s="11"/>
      <c r="BL2348" s="11"/>
    </row>
    <row r="2349" spans="2:64" ht="18" customHeight="1">
      <c r="B2349" s="48" t="e">
        <f>VLOOKUP(A2330,#REF!,276,FALSE)</f>
        <v>#REF!</v>
      </c>
      <c r="C2349" s="48" t="e">
        <f>VLOOKUP(A2330,#REF!,278,FALSE)</f>
        <v>#REF!</v>
      </c>
      <c r="D2349" s="48" t="e">
        <f>VLOOKUP(A2330,#REF!,280,FALSE)</f>
        <v>#REF!</v>
      </c>
      <c r="E2349" s="48" t="e">
        <f>VLOOKUP(A2330,#REF!,282,FALSE)</f>
        <v>#REF!</v>
      </c>
      <c r="F2349" s="48" t="e">
        <f>VLOOKUP(A2330,#REF!,284,FALSE)</f>
        <v>#REF!</v>
      </c>
      <c r="G2349" s="48" t="e">
        <f>VLOOKUP(A2330,#REF!,286,FALSE)</f>
        <v>#REF!</v>
      </c>
      <c r="H2349" s="48" t="e">
        <f>VLOOKUP(A2330,#REF!,288,FALSE)</f>
        <v>#REF!</v>
      </c>
      <c r="I2349" s="48" t="e">
        <f>VLOOKUP(A2330,#REF!,290,FALSE)</f>
        <v>#REF!</v>
      </c>
      <c r="J2349" s="48" t="e">
        <f>VLOOKUP(A2330,#REF!,292,FALSE)</f>
        <v>#REF!</v>
      </c>
      <c r="K2349" s="48" t="e">
        <f>VLOOKUP(A2330,#REF!,294,FALSE)</f>
        <v>#REF!</v>
      </c>
      <c r="L2349" s="48" t="e">
        <f>VLOOKUP(A2330,#REF!,296,FALSE)</f>
        <v>#REF!</v>
      </c>
      <c r="M2349" s="48" t="e">
        <f>VLOOKUP(A2330,#REF!,298,FALSE)</f>
        <v>#REF!</v>
      </c>
      <c r="N2349" s="48" t="e">
        <f>VLOOKUP(A2330,#REF!,300,FALSE)</f>
        <v>#REF!</v>
      </c>
      <c r="O2349" s="48" t="e">
        <f>VLOOKUP(A2330,#REF!,302,FALSE)</f>
        <v>#REF!</v>
      </c>
      <c r="P2349" s="48" t="e">
        <f>VLOOKUP(A2330,#REF!,304,FALSE)</f>
        <v>#REF!</v>
      </c>
      <c r="Q2349" s="48" t="e">
        <f>VLOOKUP(A2330,#REF!,306,FALSE)</f>
        <v>#REF!</v>
      </c>
      <c r="R2349" s="48" t="e">
        <f>VLOOKUP(A2330,#REF!,308,FALSE)</f>
        <v>#REF!</v>
      </c>
      <c r="S2349" s="48" t="e">
        <f>VLOOKUP(A2330,#REF!,310,FALSE)</f>
        <v>#REF!</v>
      </c>
      <c r="T2349" s="48" t="e">
        <f>VLOOKUP(A2330,#REF!,312,FALSE)</f>
        <v>#REF!</v>
      </c>
      <c r="U2349" s="48" t="e">
        <f>VLOOKUP(A2330,#REF!,314,FALSE)</f>
        <v>#REF!</v>
      </c>
      <c r="V2349" s="48" t="e">
        <f>VLOOKUP(A2330,#REF!,316,FALSE)</f>
        <v>#REF!</v>
      </c>
      <c r="W2349" s="48" t="e">
        <f>VLOOKUP(A2330,#REF!,318,FALSE)</f>
        <v>#REF!</v>
      </c>
      <c r="X2349" s="48" t="e">
        <f>VLOOKUP(A2330,#REF!,320,FALSE)</f>
        <v>#REF!</v>
      </c>
      <c r="Y2349" s="48" t="e">
        <f>VLOOKUP(A2330,#REF!,322,FALSE)</f>
        <v>#REF!</v>
      </c>
      <c r="Z2349" s="48" t="e">
        <f>VLOOKUP(A2330,#REF!,324,FALSE)</f>
        <v>#REF!</v>
      </c>
      <c r="AA2349" s="48" t="e">
        <f>VLOOKUP(A2330,#REF!,326,FALSE)</f>
        <v>#REF!</v>
      </c>
      <c r="AB2349" s="48" t="e">
        <f>VLOOKUP(A2330,#REF!,328,FALSE)</f>
        <v>#REF!</v>
      </c>
      <c r="AC2349" s="48" t="e">
        <f>VLOOKUP(A2330,#REF!,330,FALSE)</f>
        <v>#REF!</v>
      </c>
      <c r="AD2349" s="48" t="e">
        <f>VLOOKUP(A2330,#REF!,332,FALSE)</f>
        <v>#REF!</v>
      </c>
      <c r="AE2349" s="48" t="e">
        <f>VLOOKUP(A2330,#REF!,334,FALSE)</f>
        <v>#REF!</v>
      </c>
      <c r="AF2349" s="48" t="e">
        <f>VLOOKUP(A2330,#REF!,336,FALSE)</f>
        <v>#REF!</v>
      </c>
      <c r="AG2349" s="33"/>
    </row>
    <row r="2350" spans="2:64" ht="18" customHeight="1">
      <c r="B2350" s="48" t="e">
        <f>VLOOKUP(A2330,#REF!,53,FALSE)</f>
        <v>#REF!</v>
      </c>
      <c r="C2350" s="48" t="e">
        <f>VLOOKUP(A2330,#REF!,54,FALSE)</f>
        <v>#REF!</v>
      </c>
      <c r="D2350" s="48" t="e">
        <f>VLOOKUP(A2330,#REF!,55,FALSE)</f>
        <v>#REF!</v>
      </c>
      <c r="E2350" s="48" t="e">
        <f>VLOOKUP(A2330,#REF!,56,FALSE)</f>
        <v>#REF!</v>
      </c>
      <c r="F2350" s="48" t="e">
        <f>VLOOKUP(A2330,#REF!,57,FALSE)</f>
        <v>#REF!</v>
      </c>
      <c r="G2350" s="48" t="e">
        <f>VLOOKUP(A2330,#REF!,58,FALSE)</f>
        <v>#REF!</v>
      </c>
      <c r="H2350" s="48" t="e">
        <f>VLOOKUP(A2330,#REF!,59,FALSE)</f>
        <v>#REF!</v>
      </c>
      <c r="I2350" s="48" t="e">
        <f>VLOOKUP(A2330,#REF!,60,FALSE)</f>
        <v>#REF!</v>
      </c>
      <c r="J2350" s="48" t="e">
        <f>VLOOKUP(A2330,#REF!,61,FALSE)</f>
        <v>#REF!</v>
      </c>
      <c r="K2350" s="48" t="e">
        <f>VLOOKUP(A2330,#REF!,62,FALSE)</f>
        <v>#REF!</v>
      </c>
      <c r="L2350" s="48" t="e">
        <f>VLOOKUP(A2330,#REF!,63,FALSE)</f>
        <v>#REF!</v>
      </c>
      <c r="M2350" s="48" t="e">
        <f>VLOOKUP(A2330,#REF!,64,FALSE)</f>
        <v>#REF!</v>
      </c>
      <c r="N2350" s="48" t="e">
        <f>VLOOKUP(A2330,#REF!,65,FALSE)</f>
        <v>#REF!</v>
      </c>
      <c r="O2350" s="48" t="e">
        <f>VLOOKUP(A2330,#REF!,66,FALSE)</f>
        <v>#REF!</v>
      </c>
      <c r="P2350" s="48" t="e">
        <f>VLOOKUP(A2330,#REF!,67,FALSE)</f>
        <v>#REF!</v>
      </c>
      <c r="Q2350" s="48" t="e">
        <f>VLOOKUP(A2330,#REF!,68,FALSE)</f>
        <v>#REF!</v>
      </c>
      <c r="R2350" s="48" t="e">
        <f>VLOOKUP(A2330,#REF!,69,FALSE)</f>
        <v>#REF!</v>
      </c>
      <c r="S2350" s="48" t="e">
        <f>VLOOKUP(A2330,#REF!,70,FALSE)</f>
        <v>#REF!</v>
      </c>
      <c r="T2350" s="48" t="e">
        <f>VLOOKUP(A2330,#REF!,71,FALSE)</f>
        <v>#REF!</v>
      </c>
      <c r="U2350" s="48" t="e">
        <f>VLOOKUP(A2330,#REF!,72,FALSE)</f>
        <v>#REF!</v>
      </c>
      <c r="V2350" s="48" t="e">
        <f>VLOOKUP(A2330,#REF!,73,FALSE)</f>
        <v>#REF!</v>
      </c>
      <c r="W2350" s="48" t="e">
        <f>VLOOKUP(A2330,#REF!,74,FALSE)</f>
        <v>#REF!</v>
      </c>
      <c r="X2350" s="48" t="e">
        <f>VLOOKUP(A2330,#REF!,75,FALSE)</f>
        <v>#REF!</v>
      </c>
      <c r="Y2350" s="48" t="e">
        <f>VLOOKUP(A2330,#REF!,76,FALSE)</f>
        <v>#REF!</v>
      </c>
      <c r="Z2350" s="48" t="e">
        <f>VLOOKUP(A2330,#REF!,77,FALSE)</f>
        <v>#REF!</v>
      </c>
      <c r="AA2350" s="48" t="e">
        <f>VLOOKUP(A2330,#REF!,78,FALSE)</f>
        <v>#REF!</v>
      </c>
      <c r="AB2350" s="48" t="e">
        <f>VLOOKUP(A2330,#REF!,79,FALSE)</f>
        <v>#REF!</v>
      </c>
      <c r="AC2350" s="48" t="e">
        <f>VLOOKUP(A2330,#REF!,80,FALSE)</f>
        <v>#REF!</v>
      </c>
      <c r="AD2350" s="48" t="e">
        <f>VLOOKUP(A2330,#REF!,81,FALSE)</f>
        <v>#REF!</v>
      </c>
      <c r="AE2350" s="48" t="e">
        <f>VLOOKUP(A2330,#REF!,82,FALSE)</f>
        <v>#REF!</v>
      </c>
      <c r="AF2350" s="48" t="e">
        <f>VLOOKUP(A2330,#REF!,83,FALSE)</f>
        <v>#REF!</v>
      </c>
      <c r="AG2350" s="33"/>
    </row>
    <row r="2351" spans="2:64" ht="18" customHeight="1">
      <c r="B2351" s="48" t="e">
        <f>VLOOKUP(A2330,#REF!,277,FALSE)</f>
        <v>#REF!</v>
      </c>
      <c r="C2351" s="48" t="e">
        <f>VLOOKUP(A2330,#REF!,279,FALSE)</f>
        <v>#REF!</v>
      </c>
      <c r="D2351" s="48" t="e">
        <f>VLOOKUP(A2330,#REF!,281,FALSE)</f>
        <v>#REF!</v>
      </c>
      <c r="E2351" s="48" t="e">
        <f>VLOOKUP(A2330,#REF!,283,FALSE)</f>
        <v>#REF!</v>
      </c>
      <c r="F2351" s="48" t="e">
        <f>VLOOKUP(A2330,#REF!,285,FALSE)</f>
        <v>#REF!</v>
      </c>
      <c r="G2351" s="48" t="e">
        <f>VLOOKUP(A2330,#REF!,287,FALSE)</f>
        <v>#REF!</v>
      </c>
      <c r="H2351" s="48" t="e">
        <f>VLOOKUP(A2330,#REF!,289,FALSE)</f>
        <v>#REF!</v>
      </c>
      <c r="I2351" s="48" t="e">
        <f>VLOOKUP(A2330,#REF!,291,FALSE)</f>
        <v>#REF!</v>
      </c>
      <c r="J2351" s="48" t="e">
        <f>VLOOKUP(A2330,#REF!,293,FALSE)</f>
        <v>#REF!</v>
      </c>
      <c r="K2351" s="48" t="e">
        <f>VLOOKUP(A2330,#REF!,295,FALSE)</f>
        <v>#REF!</v>
      </c>
      <c r="L2351" s="48" t="e">
        <f>VLOOKUP(A2330,#REF!,297,FALSE)</f>
        <v>#REF!</v>
      </c>
      <c r="M2351" s="48" t="e">
        <f>VLOOKUP(A2330,#REF!,299,FALSE)</f>
        <v>#REF!</v>
      </c>
      <c r="N2351" s="48" t="e">
        <f>VLOOKUP(A2330,#REF!,301,FALSE)</f>
        <v>#REF!</v>
      </c>
      <c r="O2351" s="48" t="e">
        <f>VLOOKUP(A2330,#REF!,303,FALSE)</f>
        <v>#REF!</v>
      </c>
      <c r="P2351" s="48" t="e">
        <f>VLOOKUP(A2330,#REF!,305,FALSE)</f>
        <v>#REF!</v>
      </c>
      <c r="Q2351" s="48" t="e">
        <f>VLOOKUP(A2330,#REF!,307,FALSE)</f>
        <v>#REF!</v>
      </c>
      <c r="R2351" s="48" t="e">
        <f>VLOOKUP(A2330,#REF!,309,FALSE)</f>
        <v>#REF!</v>
      </c>
      <c r="S2351" s="48" t="e">
        <f>VLOOKUP(A2330,#REF!,311,FALSE)</f>
        <v>#REF!</v>
      </c>
      <c r="T2351" s="48" t="e">
        <f>VLOOKUP(A2330,#REF!,313,FALSE)</f>
        <v>#REF!</v>
      </c>
      <c r="U2351" s="48" t="e">
        <f>VLOOKUP(A2330,#REF!,315,FALSE)</f>
        <v>#REF!</v>
      </c>
      <c r="V2351" s="48" t="e">
        <f>VLOOKUP(A2330,#REF!,317,FALSE)</f>
        <v>#REF!</v>
      </c>
      <c r="W2351" s="48" t="e">
        <f>VLOOKUP(A2330,#REF!,319,FALSE)</f>
        <v>#REF!</v>
      </c>
      <c r="X2351" s="48" t="e">
        <f>VLOOKUP(A2330,#REF!,321,FALSE)</f>
        <v>#REF!</v>
      </c>
      <c r="Y2351" s="48" t="e">
        <f>VLOOKUP(A2330,#REF!,323,FALSE)</f>
        <v>#REF!</v>
      </c>
      <c r="Z2351" s="12" t="e">
        <f>VLOOKUP(A2330,#REF!,325,FALSE)</f>
        <v>#REF!</v>
      </c>
      <c r="AA2351" s="48" t="e">
        <f>VLOOKUP(A2330,#REF!,327,FALSE)</f>
        <v>#REF!</v>
      </c>
      <c r="AB2351" s="48" t="e">
        <f>VLOOKUP(A2330,#REF!,329,FALSE)</f>
        <v>#REF!</v>
      </c>
      <c r="AC2351" s="48" t="e">
        <f>VLOOKUP(A2330,#REF!,331,FALSE)</f>
        <v>#REF!</v>
      </c>
      <c r="AD2351" s="48" t="e">
        <f>VLOOKUP(A2330,#REF!,333,FALSE)</f>
        <v>#REF!</v>
      </c>
      <c r="AE2351" s="48" t="e">
        <f>VLOOKUP(A2330,#REF!,335,FALSE)</f>
        <v>#REF!</v>
      </c>
      <c r="AF2351" s="48" t="e">
        <f>VLOOKUP(A2330,#REF!,337,FALSE)</f>
        <v>#REF!</v>
      </c>
      <c r="AG2351" s="33"/>
    </row>
    <row r="2352" spans="2:64" s="140" customFormat="1" ht="18" customHeight="1">
      <c r="B2352" s="980"/>
      <c r="C2352" s="980"/>
      <c r="D2352" s="980"/>
      <c r="E2352" s="980"/>
      <c r="F2352" s="980"/>
      <c r="G2352" s="980"/>
      <c r="H2352" s="980"/>
      <c r="I2352" s="980"/>
      <c r="J2352" s="980"/>
      <c r="K2352" s="980"/>
      <c r="L2352" s="980"/>
      <c r="M2352" s="980"/>
      <c r="N2352" s="980"/>
      <c r="O2352" s="980"/>
      <c r="P2352" s="980"/>
      <c r="Q2352" s="980"/>
      <c r="R2352" s="980"/>
      <c r="S2352" s="980"/>
      <c r="T2352" s="980"/>
      <c r="U2352" s="980"/>
      <c r="V2352" s="980"/>
      <c r="W2352" s="980"/>
      <c r="X2352" s="980"/>
      <c r="Y2352" s="980"/>
      <c r="Z2352" s="980"/>
      <c r="AA2352" s="980"/>
      <c r="AB2352" s="980"/>
      <c r="AC2352" s="980"/>
      <c r="AD2352" s="980"/>
      <c r="AE2352" s="980"/>
      <c r="AF2352" s="980"/>
      <c r="AH2352" s="33"/>
      <c r="AI2352" s="33"/>
      <c r="AJ2352" s="33"/>
      <c r="AK2352" s="33"/>
      <c r="AL2352" s="33"/>
      <c r="AM2352" s="33"/>
      <c r="AN2352" s="33"/>
      <c r="AO2352" s="33"/>
      <c r="AP2352" s="33"/>
      <c r="AQ2352" s="33"/>
      <c r="AR2352" s="33"/>
      <c r="AS2352" s="33"/>
      <c r="AT2352" s="33"/>
      <c r="AU2352" s="33"/>
      <c r="AV2352" s="33"/>
      <c r="AW2352" s="33"/>
      <c r="AX2352" s="33"/>
      <c r="AY2352" s="33"/>
      <c r="AZ2352" s="33"/>
      <c r="BA2352" s="33"/>
      <c r="BB2352" s="33"/>
      <c r="BC2352" s="33"/>
      <c r="BD2352" s="33"/>
      <c r="BE2352" s="33"/>
      <c r="BF2352" s="33"/>
      <c r="BG2352" s="33"/>
      <c r="BH2352" s="33"/>
      <c r="BI2352" s="33"/>
      <c r="BJ2352" s="33"/>
      <c r="BK2352" s="33"/>
      <c r="BL2352" s="33"/>
    </row>
    <row r="2353" spans="1:64" s="140" customFormat="1" ht="18" customHeight="1">
      <c r="B2353" s="43"/>
      <c r="C2353" s="33"/>
      <c r="D2353" s="33"/>
      <c r="E2353" s="33"/>
      <c r="F2353" s="33"/>
      <c r="G2353" s="199"/>
      <c r="H2353" s="199"/>
      <c r="I2353" s="199"/>
      <c r="J2353" s="199"/>
      <c r="K2353" s="199"/>
      <c r="L2353" s="199"/>
      <c r="M2353" s="199"/>
      <c r="N2353" s="199"/>
      <c r="O2353" s="199"/>
      <c r="P2353" s="199"/>
      <c r="Q2353" s="199"/>
      <c r="R2353" s="199"/>
      <c r="S2353" s="199"/>
      <c r="T2353" s="199"/>
      <c r="U2353" s="199"/>
      <c r="V2353" s="199"/>
      <c r="W2353" s="199"/>
      <c r="X2353" s="199"/>
      <c r="Y2353" s="199"/>
      <c r="Z2353" s="199"/>
      <c r="AA2353" s="199"/>
      <c r="AB2353" s="199"/>
      <c r="AC2353" s="33"/>
      <c r="AD2353" s="33"/>
      <c r="AE2353" s="33"/>
      <c r="AF2353" s="101"/>
      <c r="AH2353" s="33"/>
      <c r="AI2353" s="33"/>
      <c r="AJ2353" s="33"/>
      <c r="AK2353" s="33"/>
      <c r="AL2353" s="33"/>
      <c r="AM2353" s="33"/>
      <c r="AN2353" s="33"/>
      <c r="AO2353" s="33"/>
      <c r="AP2353" s="33"/>
      <c r="AQ2353" s="33"/>
      <c r="AR2353" s="33"/>
      <c r="AS2353" s="33"/>
      <c r="AT2353" s="33"/>
      <c r="AU2353" s="33"/>
      <c r="AV2353" s="33"/>
      <c r="AW2353" s="33"/>
      <c r="AX2353" s="33"/>
      <c r="AY2353" s="33"/>
      <c r="AZ2353" s="33"/>
      <c r="BA2353" s="33"/>
      <c r="BB2353" s="33"/>
      <c r="BC2353" s="33"/>
      <c r="BD2353" s="33"/>
      <c r="BE2353" s="33"/>
      <c r="BF2353" s="33"/>
      <c r="BG2353" s="33"/>
      <c r="BH2353" s="33"/>
      <c r="BI2353" s="33"/>
      <c r="BJ2353" s="33"/>
      <c r="BK2353" s="33"/>
      <c r="BL2353" s="33"/>
    </row>
    <row r="2354" spans="1:64" ht="18" customHeight="1">
      <c r="B2354" s="880" t="s">
        <v>826</v>
      </c>
      <c r="C2354" s="880"/>
      <c r="D2354" s="880"/>
      <c r="E2354" s="880"/>
      <c r="F2354" s="880"/>
      <c r="G2354" s="880"/>
      <c r="H2354" s="880"/>
      <c r="I2354" s="880"/>
      <c r="J2354" s="880"/>
      <c r="K2354" s="880"/>
      <c r="L2354" s="880"/>
      <c r="M2354" s="880"/>
      <c r="N2354" s="880"/>
      <c r="O2354" s="880"/>
      <c r="P2354" s="880"/>
      <c r="Q2354" s="880"/>
      <c r="R2354" s="880"/>
      <c r="S2354" s="880"/>
      <c r="T2354" s="880"/>
      <c r="U2354" s="880"/>
      <c r="V2354" s="880"/>
      <c r="W2354" s="880"/>
      <c r="X2354" s="880"/>
      <c r="Y2354" s="880"/>
      <c r="Z2354" s="880"/>
      <c r="AA2354" s="880"/>
      <c r="AB2354" s="880"/>
      <c r="AC2354" s="880"/>
      <c r="AD2354" s="880"/>
      <c r="AE2354" s="880"/>
      <c r="AF2354" s="880"/>
      <c r="AG2354" s="33"/>
    </row>
    <row r="2355" spans="1:64" ht="18" customHeight="1">
      <c r="B2355" s="15" t="s">
        <v>80</v>
      </c>
      <c r="C2355" s="16"/>
      <c r="D2355" s="16"/>
      <c r="E2355" s="16"/>
      <c r="F2355" s="16"/>
      <c r="G2355" s="216"/>
      <c r="H2355" s="201"/>
      <c r="I2355" s="201"/>
      <c r="J2355" s="201"/>
      <c r="K2355" s="202"/>
      <c r="L2355" s="201"/>
      <c r="M2355" s="201"/>
      <c r="N2355" s="201"/>
      <c r="O2355" s="270"/>
      <c r="P2355" s="270"/>
      <c r="Q2355" s="201"/>
      <c r="R2355" s="201"/>
      <c r="S2355" s="201"/>
      <c r="T2355" s="201"/>
      <c r="U2355" s="201"/>
      <c r="V2355" s="201"/>
      <c r="W2355" s="270"/>
      <c r="X2355" s="984" t="str">
        <f>X2329</f>
        <v>វិច្ឆិកា ឆ្នាំ ២០២៣</v>
      </c>
      <c r="Y2355" s="985"/>
      <c r="Z2355" s="985"/>
      <c r="AA2355" s="985"/>
      <c r="AB2355" s="985"/>
      <c r="AC2355" s="985"/>
      <c r="AD2355" s="985"/>
      <c r="AE2355" s="985"/>
      <c r="AF2355" s="986"/>
      <c r="AG2355" s="33"/>
    </row>
    <row r="2356" spans="1:64" ht="18" customHeight="1">
      <c r="A2356" s="140" t="e">
        <f>#REF!</f>
        <v>#REF!</v>
      </c>
      <c r="B2356" s="20" t="s">
        <v>176</v>
      </c>
      <c r="C2356" s="3"/>
      <c r="D2356" s="3"/>
      <c r="E2356" s="3"/>
      <c r="F2356" s="3"/>
      <c r="G2356" s="217"/>
      <c r="H2356" s="271"/>
      <c r="I2356" s="217"/>
      <c r="J2356" s="271"/>
      <c r="K2356" s="991" t="e">
        <f>VLOOKUP(A2356,'Payroll master 总表'!B:AY,3,FALSE)</f>
        <v>#REF!</v>
      </c>
      <c r="L2356" s="992"/>
      <c r="M2356" s="992"/>
      <c r="N2356" s="993"/>
      <c r="O2356" s="272" t="s">
        <v>183</v>
      </c>
      <c r="P2356" s="273"/>
      <c r="Q2356" s="203"/>
      <c r="R2356" s="203"/>
      <c r="S2356" s="203"/>
      <c r="T2356" s="994" t="e">
        <f>#REF!</f>
        <v>#REF!</v>
      </c>
      <c r="U2356" s="994"/>
      <c r="V2356" s="217"/>
      <c r="W2356" s="274"/>
      <c r="X2356" s="275" t="s">
        <v>279</v>
      </c>
      <c r="Y2356" s="203"/>
      <c r="Z2356" s="203"/>
      <c r="AA2356" s="203"/>
      <c r="AB2356" s="227"/>
      <c r="AC2356" s="75"/>
      <c r="AD2356" s="139" t="e">
        <f>VLOOKUP(A2356,'Payroll master 总表'!B:AY,39,FALSE)</f>
        <v>#REF!</v>
      </c>
      <c r="AE2356" s="23" t="s">
        <v>82</v>
      </c>
      <c r="AF2356" s="244"/>
      <c r="AG2356" s="33"/>
    </row>
    <row r="2357" spans="1:64" ht="18" customHeight="1">
      <c r="B2357" s="55" t="s">
        <v>177</v>
      </c>
      <c r="C2357" s="28"/>
      <c r="D2357" s="28"/>
      <c r="E2357" s="28"/>
      <c r="F2357" s="21"/>
      <c r="G2357" s="206"/>
      <c r="H2357" s="206"/>
      <c r="I2357" s="206"/>
      <c r="J2357" s="206"/>
      <c r="K2357" s="995" t="e">
        <f>VLOOKUP(A2356,'Payroll master 总表'!B:AY,1,FALSE)</f>
        <v>#REF!</v>
      </c>
      <c r="L2357" s="996"/>
      <c r="M2357" s="206"/>
      <c r="N2357" s="208"/>
      <c r="O2357" s="276" t="s">
        <v>184</v>
      </c>
      <c r="P2357" s="273"/>
      <c r="Q2357" s="218"/>
      <c r="R2357" s="218"/>
      <c r="S2357" s="218"/>
      <c r="U2357" s="222" t="e">
        <f>VLOOKUP(A2356,'Payroll master 总表'!B:AY,15,FALSE)</f>
        <v>#REF!</v>
      </c>
      <c r="V2357" s="222"/>
      <c r="W2357" s="208"/>
      <c r="X2357" s="278" t="s">
        <v>187</v>
      </c>
      <c r="Y2357" s="218"/>
      <c r="Z2357" s="218"/>
      <c r="AA2357" s="218"/>
      <c r="AB2357" s="209"/>
      <c r="AC2357" s="26"/>
      <c r="AD2357" s="139" t="e">
        <f>VLOOKUP(A2356,'Payroll master 总表'!B:AY,35,FALSE)</f>
        <v>#REF!</v>
      </c>
      <c r="AE2357" s="23" t="s">
        <v>82</v>
      </c>
      <c r="AF2357" s="103"/>
      <c r="AG2357" s="33"/>
    </row>
    <row r="2358" spans="1:64" ht="18" customHeight="1">
      <c r="B2358" s="24" t="s">
        <v>178</v>
      </c>
      <c r="C2358" s="22"/>
      <c r="D2358" s="25"/>
      <c r="E2358" s="21"/>
      <c r="F2358" s="21"/>
      <c r="G2358" s="206"/>
      <c r="H2358" s="206"/>
      <c r="I2358" s="206"/>
      <c r="J2358" s="206"/>
      <c r="K2358" s="995" t="e">
        <f>VLOOKUP(A2356,'Payroll master 总表'!B:AY,5,FALSE)</f>
        <v>#REF!</v>
      </c>
      <c r="L2358" s="996"/>
      <c r="M2358" s="206"/>
      <c r="N2358" s="208"/>
      <c r="O2358" s="205" t="s">
        <v>198</v>
      </c>
      <c r="P2358" s="273"/>
      <c r="Q2358" s="218"/>
      <c r="R2358" s="218"/>
      <c r="S2358" s="218"/>
      <c r="T2358" s="206"/>
      <c r="U2358" s="997" t="e">
        <f>VLOOKUP(A2356,'Payroll master 总表'!B:AY,8,FALSE)</f>
        <v>#REF!</v>
      </c>
      <c r="V2358" s="997"/>
      <c r="W2358" s="998"/>
      <c r="X2358" s="278" t="s">
        <v>185</v>
      </c>
      <c r="Y2358" s="218"/>
      <c r="Z2358" s="218"/>
      <c r="AA2358" s="218"/>
      <c r="AB2358" s="209"/>
      <c r="AC2358" s="26"/>
      <c r="AD2358" s="139" t="e">
        <f>VLOOKUP(A2356,'Payroll master 总表'!B:AY,34,FALSE)</f>
        <v>#REF!</v>
      </c>
      <c r="AE2358" s="23" t="s">
        <v>82</v>
      </c>
      <c r="AF2358" s="103"/>
      <c r="AG2358" s="33"/>
    </row>
    <row r="2359" spans="1:64" ht="18" customHeight="1">
      <c r="B2359" s="58"/>
      <c r="C2359" s="28"/>
      <c r="D2359" s="28"/>
      <c r="E2359" s="28"/>
      <c r="F2359" s="28"/>
      <c r="G2359" s="206"/>
      <c r="H2359" s="206"/>
      <c r="I2359" s="206"/>
      <c r="J2359" s="206"/>
      <c r="K2359" s="280"/>
      <c r="L2359" s="281" t="s">
        <v>76</v>
      </c>
      <c r="M2359" s="206"/>
      <c r="N2359" s="208"/>
      <c r="O2359" s="278" t="s">
        <v>199</v>
      </c>
      <c r="P2359" s="273"/>
      <c r="Q2359" s="218"/>
      <c r="R2359" s="218"/>
      <c r="S2359" s="218"/>
      <c r="T2359" s="218"/>
      <c r="U2359" s="218"/>
      <c r="V2359" s="218"/>
      <c r="W2359" s="230"/>
      <c r="X2359" s="278" t="s">
        <v>753</v>
      </c>
      <c r="Y2359" s="218"/>
      <c r="Z2359" s="218"/>
      <c r="AA2359" s="218"/>
      <c r="AB2359" s="209"/>
      <c r="AC2359" s="26"/>
      <c r="AD2359" s="139" t="e">
        <f>VLOOKUP(A2356,'Payroll master 总表'!B:AY,33,FALSE)</f>
        <v>#REF!</v>
      </c>
      <c r="AE2359" s="23" t="s">
        <v>82</v>
      </c>
      <c r="AF2359" s="103"/>
      <c r="AG2359" s="33"/>
    </row>
    <row r="2360" spans="1:64" ht="18" customHeight="1">
      <c r="B2360" s="54" t="s">
        <v>196</v>
      </c>
      <c r="C2360" s="28"/>
      <c r="D2360" s="28"/>
      <c r="E2360" s="28"/>
      <c r="F2360" s="28"/>
      <c r="G2360" s="206"/>
      <c r="H2360" s="206"/>
      <c r="I2360" s="206"/>
      <c r="J2360" s="206"/>
      <c r="K2360" s="280"/>
      <c r="L2360" s="282" t="e">
        <f>VLOOKUP(A2356,'Payroll master 总表'!B:AY,18,FALSE)</f>
        <v>#REF!</v>
      </c>
      <c r="M2360" s="206"/>
      <c r="N2360" s="208"/>
      <c r="O2360" s="283"/>
      <c r="P2360" s="273"/>
      <c r="Q2360" s="223"/>
      <c r="R2360" s="987" t="e">
        <f>U2357/26*L2360</f>
        <v>#REF!</v>
      </c>
      <c r="S2360" s="987"/>
      <c r="T2360" s="284" t="s">
        <v>82</v>
      </c>
      <c r="U2360" s="223"/>
      <c r="V2360" s="223"/>
      <c r="W2360" s="285"/>
      <c r="X2360" s="278" t="s">
        <v>186</v>
      </c>
      <c r="Y2360" s="218"/>
      <c r="Z2360" s="218"/>
      <c r="AA2360" s="218"/>
      <c r="AB2360" s="209"/>
      <c r="AC2360" s="26"/>
      <c r="AD2360" s="139" t="e">
        <f>VLOOKUP(A2356,'Payroll master 总表'!B:AY,37,FALSE)+'Payroll master 总表'!AM100</f>
        <v>#REF!</v>
      </c>
      <c r="AE2360" s="23" t="s">
        <v>82</v>
      </c>
      <c r="AF2360" s="103"/>
      <c r="AG2360" s="33"/>
    </row>
    <row r="2361" spans="1:64" ht="18" customHeight="1">
      <c r="B2361" s="27" t="s">
        <v>528</v>
      </c>
      <c r="C2361" s="28"/>
      <c r="D2361" s="28"/>
      <c r="E2361" s="28"/>
      <c r="F2361" s="28"/>
      <c r="G2361" s="206"/>
      <c r="H2361" s="206"/>
      <c r="I2361" s="206"/>
      <c r="J2361" s="206"/>
      <c r="K2361" s="280"/>
      <c r="L2361" s="282" t="e">
        <f>VLOOKUP(A2356,'Payroll master 总表'!B:AY,21,FALSE)</f>
        <v>#REF!</v>
      </c>
      <c r="M2361" s="206"/>
      <c r="N2361" s="208"/>
      <c r="O2361" s="283"/>
      <c r="P2361" s="273"/>
      <c r="Q2361" s="223"/>
      <c r="R2361" s="987" t="e">
        <f>VLOOKUP(A2356,'Payroll master 总表'!B:AY,29,FALSE)</f>
        <v>#REF!</v>
      </c>
      <c r="S2361" s="987"/>
      <c r="T2361" s="284" t="s">
        <v>82</v>
      </c>
      <c r="U2361" s="223"/>
      <c r="V2361" s="223"/>
      <c r="W2361" s="285"/>
      <c r="X2361" s="278" t="s">
        <v>455</v>
      </c>
      <c r="Y2361" s="218"/>
      <c r="Z2361" s="218"/>
      <c r="AA2361" s="218"/>
      <c r="AB2361" s="209"/>
      <c r="AC2361" s="26"/>
      <c r="AD2361" s="139" t="e">
        <f>VLOOKUP(A2356,'Payroll master 总表'!B:AY,32,FALSE)</f>
        <v>#REF!</v>
      </c>
      <c r="AE2361" s="23" t="s">
        <v>82</v>
      </c>
      <c r="AF2361" s="103"/>
      <c r="AG2361" s="33"/>
    </row>
    <row r="2362" spans="1:64" ht="18" customHeight="1">
      <c r="B2362" s="58" t="s">
        <v>534</v>
      </c>
      <c r="C2362" s="28"/>
      <c r="D2362" s="28"/>
      <c r="E2362" s="28"/>
      <c r="F2362" s="28"/>
      <c r="G2362" s="206"/>
      <c r="H2362" s="206"/>
      <c r="I2362" s="206"/>
      <c r="J2362" s="206"/>
      <c r="K2362" s="280"/>
      <c r="L2362" s="282" t="e">
        <f>VLOOKUP(A2356,'Payroll master 总表'!B:AY,20,FALSE)</f>
        <v>#REF!</v>
      </c>
      <c r="M2362" s="206"/>
      <c r="N2362" s="208"/>
      <c r="O2362" s="283"/>
      <c r="P2362" s="273"/>
      <c r="Q2362" s="223"/>
      <c r="R2362" s="987" t="e">
        <f>VLOOKUP(A2356,'Payroll master 总表'!B:AY,27,FALSE)</f>
        <v>#REF!</v>
      </c>
      <c r="S2362" s="987"/>
      <c r="T2362" s="284" t="s">
        <v>82</v>
      </c>
      <c r="U2362" s="223"/>
      <c r="V2362" s="223"/>
      <c r="W2362" s="285"/>
      <c r="X2362" s="278" t="s">
        <v>189</v>
      </c>
      <c r="Y2362" s="218"/>
      <c r="Z2362" s="218"/>
      <c r="AA2362" s="218"/>
      <c r="AB2362" s="209"/>
      <c r="AC2362" s="26"/>
      <c r="AD2362" s="139" t="e">
        <f>VLOOKUP(A2356,'Payroll master 总表'!B:AY,31,FALSE)</f>
        <v>#REF!</v>
      </c>
      <c r="AE2362" s="23" t="s">
        <v>82</v>
      </c>
      <c r="AF2362" s="103"/>
      <c r="AG2362" s="33"/>
    </row>
    <row r="2363" spans="1:64" ht="18" customHeight="1">
      <c r="B2363" s="58" t="s">
        <v>195</v>
      </c>
      <c r="C2363" s="28"/>
      <c r="D2363" s="28"/>
      <c r="E2363" s="28"/>
      <c r="F2363" s="28"/>
      <c r="G2363" s="206"/>
      <c r="H2363" s="206"/>
      <c r="I2363" s="206"/>
      <c r="J2363" s="206"/>
      <c r="K2363" s="280"/>
      <c r="L2363" s="282" t="e">
        <f>VLOOKUP(A2356,'Payroll master 总表'!B:AY,17,FALSE)</f>
        <v>#REF!</v>
      </c>
      <c r="M2363" s="206"/>
      <c r="N2363" s="208"/>
      <c r="O2363" s="283"/>
      <c r="P2363" s="273"/>
      <c r="Q2363" s="223"/>
      <c r="R2363" s="987" t="e">
        <f>U2357/26*L2363</f>
        <v>#REF!</v>
      </c>
      <c r="S2363" s="987"/>
      <c r="T2363" s="284" t="s">
        <v>82</v>
      </c>
      <c r="U2363" s="223"/>
      <c r="V2363" s="223"/>
      <c r="W2363" s="285"/>
      <c r="X2363" s="278" t="s">
        <v>188</v>
      </c>
      <c r="Y2363" s="218"/>
      <c r="Z2363" s="218"/>
      <c r="AA2363" s="218"/>
      <c r="AB2363" s="209"/>
      <c r="AC2363" s="26"/>
      <c r="AD2363" s="139" t="e">
        <f>VLOOKUP(A2356,'Payroll master 总表'!B:AY,36,FALSE)</f>
        <v>#REF!</v>
      </c>
      <c r="AE2363" s="23" t="s">
        <v>82</v>
      </c>
      <c r="AF2363" s="103"/>
      <c r="AG2363" s="33"/>
    </row>
    <row r="2364" spans="1:64" ht="18" customHeight="1">
      <c r="B2364" s="27" t="s">
        <v>179</v>
      </c>
      <c r="C2364" s="28"/>
      <c r="D2364" s="28"/>
      <c r="E2364" s="28"/>
      <c r="F2364" s="28"/>
      <c r="G2364" s="218"/>
      <c r="H2364" s="218"/>
      <c r="I2364" s="218"/>
      <c r="J2364" s="206"/>
      <c r="K2364" s="280"/>
      <c r="L2364" s="286"/>
      <c r="M2364" s="206"/>
      <c r="N2364" s="208"/>
      <c r="O2364" s="283"/>
      <c r="P2364" s="273"/>
      <c r="Q2364" s="223"/>
      <c r="R2364" s="987" t="e">
        <f>SUM(R2360:S2363)</f>
        <v>#REF!</v>
      </c>
      <c r="S2364" s="987"/>
      <c r="T2364" s="284" t="s">
        <v>82</v>
      </c>
      <c r="U2364" s="223"/>
      <c r="V2364" s="223"/>
      <c r="W2364" s="285"/>
      <c r="X2364" s="278" t="s">
        <v>190</v>
      </c>
      <c r="Y2364" s="218"/>
      <c r="Z2364" s="218"/>
      <c r="AA2364" s="218"/>
      <c r="AB2364" s="209"/>
      <c r="AC2364" s="988" t="e">
        <f>R2364+R2366+R2367+R2368+AD2356+AD2357+AD2358+AD2359+AD2360+AD2361+AD2362+AD2363</f>
        <v>#REF!</v>
      </c>
      <c r="AD2364" s="989"/>
      <c r="AF2364" s="103"/>
      <c r="AG2364" s="33"/>
    </row>
    <row r="2365" spans="1:64" ht="18" customHeight="1">
      <c r="B2365" s="58" t="s">
        <v>197</v>
      </c>
      <c r="C2365" s="28"/>
      <c r="D2365" s="28"/>
      <c r="E2365" s="28"/>
      <c r="F2365" s="28"/>
      <c r="G2365" s="206"/>
      <c r="H2365" s="206"/>
      <c r="I2365" s="206"/>
      <c r="J2365" s="206"/>
      <c r="K2365" s="280"/>
      <c r="L2365" s="287" t="s">
        <v>77</v>
      </c>
      <c r="M2365" s="288"/>
      <c r="N2365" s="211"/>
      <c r="O2365" s="278" t="s">
        <v>199</v>
      </c>
      <c r="P2365" s="210"/>
      <c r="Q2365" s="210"/>
      <c r="R2365" s="210"/>
      <c r="S2365" s="210"/>
      <c r="T2365" s="210"/>
      <c r="U2365" s="210"/>
      <c r="V2365" s="210"/>
      <c r="W2365" s="289"/>
      <c r="X2365" s="278" t="s">
        <v>433</v>
      </c>
      <c r="Y2365" s="218"/>
      <c r="Z2365" s="230"/>
      <c r="AA2365" s="290"/>
      <c r="AB2365" s="228"/>
      <c r="AC2365" s="135" t="e">
        <f>VLOOKUP(A2356,'Payroll master 总表'!B:AY,45,FALSE)</f>
        <v>#REF!</v>
      </c>
      <c r="AE2365" s="61"/>
      <c r="AF2365" s="245"/>
      <c r="AG2365" s="33"/>
    </row>
    <row r="2366" spans="1:64" ht="18" customHeight="1">
      <c r="B2366" s="58" t="s">
        <v>180</v>
      </c>
      <c r="C2366" s="28"/>
      <c r="D2366" s="28"/>
      <c r="E2366" s="28"/>
      <c r="F2366" s="28"/>
      <c r="G2366" s="206"/>
      <c r="H2366" s="206"/>
      <c r="I2366" s="206"/>
      <c r="J2366" s="206"/>
      <c r="K2366" s="280"/>
      <c r="L2366" s="282" t="e">
        <f>VLOOKUP(A2356,'Payroll master 总表'!B:AY,19,FALSE)</f>
        <v>#REF!</v>
      </c>
      <c r="M2366" s="206"/>
      <c r="N2366" s="208"/>
      <c r="O2366" s="283"/>
      <c r="P2366" s="273"/>
      <c r="Q2366" s="224"/>
      <c r="R2366" s="990" t="e">
        <f>VLOOKUP(A2356,'Payroll master 总表'!B:AY,26,FALSE)</f>
        <v>#REF!</v>
      </c>
      <c r="S2366" s="990"/>
      <c r="T2366" s="224" t="s">
        <v>82</v>
      </c>
      <c r="U2366" s="224"/>
      <c r="V2366" s="224"/>
      <c r="W2366" s="228"/>
      <c r="X2366" s="278" t="s">
        <v>861</v>
      </c>
      <c r="Y2366" s="218"/>
      <c r="Z2366" s="230"/>
      <c r="AB2366" s="224"/>
      <c r="AD2366" s="57"/>
      <c r="AE2366" s="999" t="e">
        <f>VLOOKUP(A2356,'Payroll master 总表'!B:AY,42,FALSE)</f>
        <v>#REF!</v>
      </c>
      <c r="AF2366" s="1000"/>
      <c r="AG2366" s="33"/>
    </row>
    <row r="2367" spans="1:64" ht="18" customHeight="1">
      <c r="B2367" s="58" t="s">
        <v>181</v>
      </c>
      <c r="C2367" s="28"/>
      <c r="D2367" s="28"/>
      <c r="E2367" s="28"/>
      <c r="F2367" s="28"/>
      <c r="G2367" s="206"/>
      <c r="H2367" s="206"/>
      <c r="I2367" s="206"/>
      <c r="J2367" s="206"/>
      <c r="K2367" s="280"/>
      <c r="L2367" s="282" t="e">
        <f>VLOOKUP(A2356,'Payroll master 总表'!B:AY,22,FALSE)</f>
        <v>#REF!</v>
      </c>
      <c r="M2367" s="206"/>
      <c r="N2367" s="208"/>
      <c r="O2367" s="283"/>
      <c r="P2367" s="273"/>
      <c r="Q2367" s="224"/>
      <c r="R2367" s="990" t="e">
        <f>VLOOKUP(A2356,'Payroll master 总表'!B:AY,28,FALSE)</f>
        <v>#REF!</v>
      </c>
      <c r="S2367" s="990"/>
      <c r="T2367" s="224" t="s">
        <v>82</v>
      </c>
      <c r="U2367" s="224"/>
      <c r="V2367" s="224"/>
      <c r="W2367" s="228"/>
      <c r="X2367" s="291" t="s">
        <v>244</v>
      </c>
      <c r="Y2367" s="218"/>
      <c r="Z2367" s="218"/>
      <c r="AA2367" s="230"/>
      <c r="AB2367" s="229"/>
      <c r="AC2367" s="76"/>
      <c r="AD2367" s="57" t="e">
        <f>VLOOKUP(A2356,'Payroll master 总表'!B:AY,44,FALSE)</f>
        <v>#REF!</v>
      </c>
      <c r="AE2367" s="541"/>
      <c r="AF2367" s="542"/>
      <c r="AG2367" s="33"/>
    </row>
    <row r="2368" spans="1:64" ht="18" customHeight="1">
      <c r="B2368" s="59" t="s">
        <v>182</v>
      </c>
      <c r="C2368" s="56"/>
      <c r="D2368" s="56"/>
      <c r="E2368" s="56"/>
      <c r="F2368" s="56"/>
      <c r="G2368" s="219"/>
      <c r="H2368" s="219"/>
      <c r="I2368" s="219"/>
      <c r="J2368" s="219"/>
      <c r="K2368" s="292"/>
      <c r="L2368" s="293" t="e">
        <f>VLOOKUP(A2356,'Payroll master 总表'!B:AY,23,FALSE)</f>
        <v>#REF!</v>
      </c>
      <c r="M2368" s="219"/>
      <c r="N2368" s="212"/>
      <c r="O2368" s="294"/>
      <c r="P2368" s="295"/>
      <c r="Q2368" s="225"/>
      <c r="R2368" s="981" t="e">
        <f>VLOOKUP(A2356,'Payroll master 总表'!B:AY,30,FALSE)</f>
        <v>#REF!</v>
      </c>
      <c r="S2368" s="981"/>
      <c r="T2368" s="225" t="s">
        <v>82</v>
      </c>
      <c r="U2368" s="225"/>
      <c r="V2368" s="225"/>
      <c r="W2368" s="225"/>
      <c r="X2368" s="278" t="s">
        <v>194</v>
      </c>
      <c r="Y2368" s="218"/>
      <c r="Z2368" s="218"/>
      <c r="AA2368" s="218"/>
      <c r="AB2368" s="230"/>
      <c r="AC2368" s="26"/>
      <c r="AD2368" s="57" t="e">
        <f>AE2366+AD2367</f>
        <v>#REF!</v>
      </c>
      <c r="AE2368" s="49"/>
      <c r="AF2368" s="73"/>
      <c r="AG2368" s="33"/>
    </row>
    <row r="2369" spans="1:64" ht="18" customHeight="1">
      <c r="B2369" s="29"/>
      <c r="C2369" s="30"/>
      <c r="D2369" s="31"/>
      <c r="E2369" s="30"/>
      <c r="F2369" s="32"/>
      <c r="G2369" s="220"/>
      <c r="H2369" s="220"/>
      <c r="I2369" s="220"/>
      <c r="J2369" s="220"/>
      <c r="S2369" s="220"/>
      <c r="T2369" s="220"/>
      <c r="U2369" s="220"/>
      <c r="X2369" s="297" t="s">
        <v>191</v>
      </c>
      <c r="Y2369" s="218"/>
      <c r="Z2369" s="218"/>
      <c r="AA2369" s="218"/>
      <c r="AB2369" s="230"/>
      <c r="AC2369" s="982" t="e">
        <f>ROUND((AC2364-AD2368-AC2365),2)</f>
        <v>#REF!</v>
      </c>
      <c r="AD2369" s="983"/>
      <c r="AE2369" s="49"/>
      <c r="AF2369" s="73"/>
      <c r="AG2369" s="33"/>
    </row>
    <row r="2370" spans="1:64" ht="18" customHeight="1">
      <c r="B2370" s="35" t="s">
        <v>78</v>
      </c>
      <c r="C2370" s="36"/>
      <c r="D2370" s="36"/>
      <c r="E2370" s="36"/>
      <c r="F2370" s="36"/>
      <c r="G2370" s="221"/>
      <c r="H2370" s="221"/>
      <c r="I2370" s="220"/>
      <c r="J2370" s="220"/>
      <c r="S2370" s="220"/>
      <c r="T2370" s="220"/>
      <c r="U2370" s="220"/>
      <c r="X2370" s="298" t="s">
        <v>432</v>
      </c>
      <c r="Y2370" s="299"/>
      <c r="Z2370" s="280"/>
      <c r="AA2370" s="206"/>
      <c r="AB2370" s="231"/>
      <c r="AC2370" s="63" t="e">
        <f>INT(AC2369)</f>
        <v>#REF!</v>
      </c>
      <c r="AE2370" s="62"/>
      <c r="AF2370" s="80"/>
      <c r="AG2370" s="33"/>
    </row>
    <row r="2371" spans="1:64" ht="18" customHeight="1">
      <c r="B2371" s="37"/>
      <c r="C2371" s="38"/>
      <c r="D2371" s="39"/>
      <c r="E2371" s="38"/>
      <c r="F2371" s="38"/>
      <c r="G2371" s="202"/>
      <c r="H2371" s="202"/>
      <c r="I2371" s="220"/>
      <c r="J2371" s="220"/>
      <c r="S2371" s="220"/>
      <c r="T2371" s="220"/>
      <c r="U2371" s="220"/>
      <c r="X2371" s="300" t="s">
        <v>192</v>
      </c>
      <c r="Y2371" s="301"/>
      <c r="Z2371" s="302"/>
      <c r="AA2371" s="219"/>
      <c r="AB2371" s="232"/>
      <c r="AC2371" s="77" t="e">
        <f>ROUND((MOD(AC2369,1)*4000),-2)</f>
        <v>#REF!</v>
      </c>
      <c r="AD2371" s="45"/>
      <c r="AE2371" s="45"/>
      <c r="AF2371" s="81"/>
      <c r="AG2371" s="33"/>
    </row>
    <row r="2372" spans="1:64" ht="18" customHeight="1">
      <c r="B2372" s="29"/>
      <c r="C2372" s="30"/>
      <c r="D2372" s="31"/>
      <c r="E2372" s="30"/>
      <c r="F2372" s="30"/>
      <c r="G2372" s="220"/>
      <c r="H2372" s="220"/>
      <c r="I2372" s="220"/>
      <c r="J2372" s="220"/>
      <c r="S2372" s="220"/>
      <c r="T2372" s="220"/>
      <c r="U2372" s="220"/>
      <c r="Y2372" s="221"/>
      <c r="Z2372" s="303"/>
      <c r="AB2372" s="233"/>
      <c r="AD2372" s="82"/>
      <c r="AE2372" s="82"/>
      <c r="AF2372" s="84"/>
      <c r="AG2372" s="33"/>
    </row>
    <row r="2373" spans="1:64" ht="18" customHeight="1">
      <c r="B2373" s="40" t="s">
        <v>79</v>
      </c>
      <c r="C2373" s="41"/>
      <c r="D2373" s="41"/>
      <c r="E2373" s="41"/>
      <c r="AF2373" s="101"/>
      <c r="AG2373" s="33"/>
    </row>
    <row r="2374" spans="1:64" s="10" customFormat="1" ht="18" customHeight="1">
      <c r="B2374" s="237">
        <v>1</v>
      </c>
      <c r="C2374" s="236">
        <v>2</v>
      </c>
      <c r="D2374" s="236">
        <v>3</v>
      </c>
      <c r="E2374" s="236">
        <v>4</v>
      </c>
      <c r="F2374" s="670">
        <v>5</v>
      </c>
      <c r="G2374" s="669">
        <v>6</v>
      </c>
      <c r="H2374" s="237">
        <v>7</v>
      </c>
      <c r="I2374" s="237">
        <v>8</v>
      </c>
      <c r="J2374" s="670">
        <v>9</v>
      </c>
      <c r="K2374" s="236">
        <v>10</v>
      </c>
      <c r="L2374" s="236">
        <v>11</v>
      </c>
      <c r="M2374" s="670">
        <v>12</v>
      </c>
      <c r="N2374" s="669">
        <v>13</v>
      </c>
      <c r="O2374" s="236">
        <v>14</v>
      </c>
      <c r="P2374" s="237">
        <v>15</v>
      </c>
      <c r="Q2374" s="236">
        <v>16</v>
      </c>
      <c r="R2374" s="236">
        <v>17</v>
      </c>
      <c r="S2374" s="236">
        <v>18</v>
      </c>
      <c r="T2374" s="670">
        <v>19</v>
      </c>
      <c r="U2374" s="669">
        <v>20</v>
      </c>
      <c r="V2374" s="236">
        <v>21</v>
      </c>
      <c r="W2374" s="237">
        <v>22</v>
      </c>
      <c r="X2374" s="236">
        <v>23</v>
      </c>
      <c r="Y2374" s="237">
        <v>24</v>
      </c>
      <c r="Z2374" s="236">
        <v>25</v>
      </c>
      <c r="AA2374" s="670">
        <v>26</v>
      </c>
      <c r="AB2374" s="697">
        <v>27</v>
      </c>
      <c r="AC2374" s="670">
        <v>28</v>
      </c>
      <c r="AD2374" s="237">
        <v>29</v>
      </c>
      <c r="AE2374" s="236">
        <v>30</v>
      </c>
      <c r="AF2374" s="236">
        <v>31</v>
      </c>
      <c r="AG2374" s="11"/>
      <c r="AH2374" s="11"/>
      <c r="AI2374" s="11"/>
      <c r="AJ2374" s="11"/>
      <c r="AK2374" s="11"/>
      <c r="AL2374" s="11"/>
      <c r="AM2374" s="11"/>
      <c r="AN2374" s="11"/>
      <c r="AO2374" s="11"/>
      <c r="AP2374" s="11"/>
      <c r="AQ2374" s="11"/>
      <c r="AR2374" s="11"/>
      <c r="AS2374" s="11"/>
      <c r="AT2374" s="11"/>
      <c r="AU2374" s="11"/>
      <c r="AV2374" s="11"/>
      <c r="AW2374" s="11"/>
      <c r="AX2374" s="11"/>
      <c r="AY2374" s="11"/>
      <c r="AZ2374" s="11"/>
      <c r="BA2374" s="11"/>
      <c r="BB2374" s="11"/>
      <c r="BC2374" s="11"/>
      <c r="BD2374" s="11"/>
      <c r="BE2374" s="11"/>
      <c r="BF2374" s="11"/>
      <c r="BG2374" s="11"/>
      <c r="BH2374" s="11"/>
      <c r="BI2374" s="11"/>
      <c r="BJ2374" s="11"/>
      <c r="BK2374" s="11"/>
      <c r="BL2374" s="11"/>
    </row>
    <row r="2375" spans="1:64" ht="18" customHeight="1">
      <c r="B2375" s="48" t="e">
        <f>VLOOKUP(A2356,#REF!,276,FALSE)</f>
        <v>#REF!</v>
      </c>
      <c r="C2375" s="48" t="e">
        <f>VLOOKUP(A2356,#REF!,278,FALSE)</f>
        <v>#REF!</v>
      </c>
      <c r="D2375" s="48" t="e">
        <f>VLOOKUP(A2356,#REF!,280,FALSE)</f>
        <v>#REF!</v>
      </c>
      <c r="E2375" s="48" t="e">
        <f>VLOOKUP(A2356,#REF!,282,FALSE)</f>
        <v>#REF!</v>
      </c>
      <c r="F2375" s="48" t="e">
        <f>VLOOKUP(A2356,#REF!,284,FALSE)</f>
        <v>#REF!</v>
      </c>
      <c r="G2375" s="48" t="e">
        <f>VLOOKUP(A2356,#REF!,286,FALSE)</f>
        <v>#REF!</v>
      </c>
      <c r="H2375" s="48" t="e">
        <f>VLOOKUP(A2356,#REF!,288,FALSE)</f>
        <v>#REF!</v>
      </c>
      <c r="I2375" s="48" t="e">
        <f>VLOOKUP(A2356,#REF!,290,FALSE)</f>
        <v>#REF!</v>
      </c>
      <c r="J2375" s="48" t="e">
        <f>VLOOKUP(A2356,#REF!,292,FALSE)</f>
        <v>#REF!</v>
      </c>
      <c r="K2375" s="48" t="e">
        <f>VLOOKUP(A2356,#REF!,294,FALSE)</f>
        <v>#REF!</v>
      </c>
      <c r="L2375" s="48" t="e">
        <f>VLOOKUP(A2356,#REF!,296,FALSE)</f>
        <v>#REF!</v>
      </c>
      <c r="M2375" s="48" t="e">
        <f>VLOOKUP(A2356,#REF!,298,FALSE)</f>
        <v>#REF!</v>
      </c>
      <c r="N2375" s="48" t="e">
        <f>VLOOKUP(A2356,#REF!,300,FALSE)</f>
        <v>#REF!</v>
      </c>
      <c r="O2375" s="48" t="e">
        <f>VLOOKUP(A2356,#REF!,302,FALSE)</f>
        <v>#REF!</v>
      </c>
      <c r="P2375" s="48" t="e">
        <f>VLOOKUP(A2356,#REF!,304,FALSE)</f>
        <v>#REF!</v>
      </c>
      <c r="Q2375" s="48" t="e">
        <f>VLOOKUP(A2356,#REF!,306,FALSE)</f>
        <v>#REF!</v>
      </c>
      <c r="R2375" s="48" t="e">
        <f>VLOOKUP(A2356,#REF!,308,FALSE)</f>
        <v>#REF!</v>
      </c>
      <c r="S2375" s="48" t="e">
        <f>VLOOKUP(A2356,#REF!,310,FALSE)</f>
        <v>#REF!</v>
      </c>
      <c r="T2375" s="48" t="e">
        <f>VLOOKUP(A2356,#REF!,312,FALSE)</f>
        <v>#REF!</v>
      </c>
      <c r="U2375" s="48" t="e">
        <f>VLOOKUP(A2356,#REF!,314,FALSE)</f>
        <v>#REF!</v>
      </c>
      <c r="V2375" s="48" t="e">
        <f>VLOOKUP(A2356,#REF!,316,FALSE)</f>
        <v>#REF!</v>
      </c>
      <c r="W2375" s="48" t="e">
        <f>VLOOKUP(A2356,#REF!,318,FALSE)</f>
        <v>#REF!</v>
      </c>
      <c r="X2375" s="48" t="e">
        <f>VLOOKUP(A2356,#REF!,320,FALSE)</f>
        <v>#REF!</v>
      </c>
      <c r="Y2375" s="48" t="e">
        <f>VLOOKUP(A2356,#REF!,322,FALSE)</f>
        <v>#REF!</v>
      </c>
      <c r="Z2375" s="48" t="e">
        <f>VLOOKUP(A2356,#REF!,324,FALSE)</f>
        <v>#REF!</v>
      </c>
      <c r="AA2375" s="48" t="e">
        <f>VLOOKUP(A2356,#REF!,326,FALSE)</f>
        <v>#REF!</v>
      </c>
      <c r="AB2375" s="48" t="e">
        <f>VLOOKUP(A2356,#REF!,328,FALSE)</f>
        <v>#REF!</v>
      </c>
      <c r="AC2375" s="48" t="e">
        <f>VLOOKUP(A2356,#REF!,330,FALSE)</f>
        <v>#REF!</v>
      </c>
      <c r="AD2375" s="48" t="e">
        <f>VLOOKUP(A2356,#REF!,332,FALSE)</f>
        <v>#REF!</v>
      </c>
      <c r="AE2375" s="48" t="e">
        <f>VLOOKUP(A2356,#REF!,334,FALSE)</f>
        <v>#REF!</v>
      </c>
      <c r="AF2375" s="48" t="e">
        <f>VLOOKUP(A2356,#REF!,336,FALSE)</f>
        <v>#REF!</v>
      </c>
      <c r="AG2375" s="33"/>
    </row>
    <row r="2376" spans="1:64" ht="18" customHeight="1">
      <c r="B2376" s="48" t="e">
        <f>VLOOKUP(A2356,#REF!,53,FALSE)</f>
        <v>#REF!</v>
      </c>
      <c r="C2376" s="48" t="e">
        <f>VLOOKUP(A2356,#REF!,54,FALSE)</f>
        <v>#REF!</v>
      </c>
      <c r="D2376" s="48" t="e">
        <f>VLOOKUP(A2356,#REF!,55,FALSE)</f>
        <v>#REF!</v>
      </c>
      <c r="E2376" s="48" t="e">
        <f>VLOOKUP(A2356,#REF!,56,FALSE)</f>
        <v>#REF!</v>
      </c>
      <c r="F2376" s="48" t="e">
        <f>VLOOKUP(A2356,#REF!,57,FALSE)</f>
        <v>#REF!</v>
      </c>
      <c r="G2376" s="48" t="e">
        <f>VLOOKUP(A2356,#REF!,58,FALSE)</f>
        <v>#REF!</v>
      </c>
      <c r="H2376" s="48" t="e">
        <f>VLOOKUP(A2356,#REF!,59,FALSE)</f>
        <v>#REF!</v>
      </c>
      <c r="I2376" s="48" t="e">
        <f>VLOOKUP(A2356,#REF!,60,FALSE)</f>
        <v>#REF!</v>
      </c>
      <c r="J2376" s="48" t="e">
        <f>VLOOKUP(A2356,#REF!,61,FALSE)</f>
        <v>#REF!</v>
      </c>
      <c r="K2376" s="48" t="e">
        <f>VLOOKUP(A2356,#REF!,62,FALSE)</f>
        <v>#REF!</v>
      </c>
      <c r="L2376" s="48" t="e">
        <f>VLOOKUP(A2356,#REF!,63,FALSE)</f>
        <v>#REF!</v>
      </c>
      <c r="M2376" s="48" t="e">
        <f>VLOOKUP(A2356,#REF!,64,FALSE)</f>
        <v>#REF!</v>
      </c>
      <c r="N2376" s="48" t="e">
        <f>VLOOKUP(A2356,#REF!,65,FALSE)</f>
        <v>#REF!</v>
      </c>
      <c r="O2376" s="48" t="e">
        <f>VLOOKUP(A2356,#REF!,66,FALSE)</f>
        <v>#REF!</v>
      </c>
      <c r="P2376" s="48" t="e">
        <f>VLOOKUP(A2356,#REF!,67,FALSE)</f>
        <v>#REF!</v>
      </c>
      <c r="Q2376" s="48" t="e">
        <f>VLOOKUP(A2356,#REF!,68,FALSE)</f>
        <v>#REF!</v>
      </c>
      <c r="R2376" s="48" t="e">
        <f>VLOOKUP(A2356,#REF!,69,FALSE)</f>
        <v>#REF!</v>
      </c>
      <c r="S2376" s="48" t="e">
        <f>VLOOKUP(A2356,#REF!,70,FALSE)</f>
        <v>#REF!</v>
      </c>
      <c r="T2376" s="48" t="e">
        <f>VLOOKUP(A2356,#REF!,71,FALSE)</f>
        <v>#REF!</v>
      </c>
      <c r="U2376" s="48" t="e">
        <f>VLOOKUP(A2356,#REF!,72,FALSE)</f>
        <v>#REF!</v>
      </c>
      <c r="V2376" s="48" t="e">
        <f>VLOOKUP(A2356,#REF!,73,FALSE)</f>
        <v>#REF!</v>
      </c>
      <c r="W2376" s="48" t="e">
        <f>VLOOKUP(A2356,#REF!,74,FALSE)</f>
        <v>#REF!</v>
      </c>
      <c r="X2376" s="48" t="e">
        <f>VLOOKUP(A2356,#REF!,75,FALSE)</f>
        <v>#REF!</v>
      </c>
      <c r="Y2376" s="48" t="e">
        <f>VLOOKUP(A2356,#REF!,76,FALSE)</f>
        <v>#REF!</v>
      </c>
      <c r="Z2376" s="48" t="e">
        <f>VLOOKUP(A2356,#REF!,77,FALSE)</f>
        <v>#REF!</v>
      </c>
      <c r="AA2376" s="48" t="e">
        <f>VLOOKUP(A2356,#REF!,78,FALSE)</f>
        <v>#REF!</v>
      </c>
      <c r="AB2376" s="48" t="e">
        <f>VLOOKUP(A2356,#REF!,79,FALSE)</f>
        <v>#REF!</v>
      </c>
      <c r="AC2376" s="48" t="e">
        <f>VLOOKUP(A2356,#REF!,80,FALSE)</f>
        <v>#REF!</v>
      </c>
      <c r="AD2376" s="48" t="e">
        <f>VLOOKUP(A2356,#REF!,81,FALSE)</f>
        <v>#REF!</v>
      </c>
      <c r="AE2376" s="48" t="e">
        <f>VLOOKUP(A2356,#REF!,82,FALSE)</f>
        <v>#REF!</v>
      </c>
      <c r="AF2376" s="48" t="e">
        <f>VLOOKUP(A2356,#REF!,83,FALSE)</f>
        <v>#REF!</v>
      </c>
      <c r="AG2376" s="33"/>
    </row>
    <row r="2377" spans="1:64" ht="18" customHeight="1">
      <c r="B2377" s="48" t="e">
        <f>VLOOKUP(A2356,#REF!,277,FALSE)</f>
        <v>#REF!</v>
      </c>
      <c r="C2377" s="48" t="e">
        <f>VLOOKUP(A2356,#REF!,279,FALSE)</f>
        <v>#REF!</v>
      </c>
      <c r="D2377" s="48" t="e">
        <f>VLOOKUP(A2356,#REF!,281,FALSE)</f>
        <v>#REF!</v>
      </c>
      <c r="E2377" s="48" t="e">
        <f>VLOOKUP(A2356,#REF!,283,FALSE)</f>
        <v>#REF!</v>
      </c>
      <c r="F2377" s="48" t="e">
        <f>VLOOKUP(A2356,#REF!,285,FALSE)</f>
        <v>#REF!</v>
      </c>
      <c r="G2377" s="48" t="e">
        <f>VLOOKUP(A2356,#REF!,287,FALSE)</f>
        <v>#REF!</v>
      </c>
      <c r="H2377" s="48" t="e">
        <f>VLOOKUP(A2356,#REF!,289,FALSE)</f>
        <v>#REF!</v>
      </c>
      <c r="I2377" s="48" t="e">
        <f>VLOOKUP(A2356,#REF!,291,FALSE)</f>
        <v>#REF!</v>
      </c>
      <c r="J2377" s="48" t="e">
        <f>VLOOKUP(A2356,#REF!,293,FALSE)</f>
        <v>#REF!</v>
      </c>
      <c r="K2377" s="48" t="e">
        <f>VLOOKUP(A2356,#REF!,295,FALSE)</f>
        <v>#REF!</v>
      </c>
      <c r="L2377" s="48" t="e">
        <f>VLOOKUP(A2356,#REF!,297,FALSE)</f>
        <v>#REF!</v>
      </c>
      <c r="M2377" s="48" t="e">
        <f>VLOOKUP(A2356,#REF!,299,FALSE)</f>
        <v>#REF!</v>
      </c>
      <c r="N2377" s="48" t="e">
        <f>VLOOKUP(A2356,#REF!,301,FALSE)</f>
        <v>#REF!</v>
      </c>
      <c r="O2377" s="48" t="e">
        <f>VLOOKUP(A2356,#REF!,303,FALSE)</f>
        <v>#REF!</v>
      </c>
      <c r="P2377" s="48" t="e">
        <f>VLOOKUP(A2356,#REF!,305,FALSE)</f>
        <v>#REF!</v>
      </c>
      <c r="Q2377" s="48" t="e">
        <f>VLOOKUP(A2356,#REF!,307,FALSE)</f>
        <v>#REF!</v>
      </c>
      <c r="R2377" s="48" t="e">
        <f>VLOOKUP(A2356,#REF!,309,FALSE)</f>
        <v>#REF!</v>
      </c>
      <c r="S2377" s="48" t="e">
        <f>VLOOKUP(A2356,#REF!,311,FALSE)</f>
        <v>#REF!</v>
      </c>
      <c r="T2377" s="48" t="e">
        <f>VLOOKUP(A2356,#REF!,313,FALSE)</f>
        <v>#REF!</v>
      </c>
      <c r="U2377" s="48" t="e">
        <f>VLOOKUP(A2356,#REF!,315,FALSE)</f>
        <v>#REF!</v>
      </c>
      <c r="V2377" s="48" t="e">
        <f>VLOOKUP(A2356,#REF!,317,FALSE)</f>
        <v>#REF!</v>
      </c>
      <c r="W2377" s="48" t="e">
        <f>VLOOKUP(A2356,#REF!,319,FALSE)</f>
        <v>#REF!</v>
      </c>
      <c r="X2377" s="48" t="e">
        <f>VLOOKUP(A2356,#REF!,321,FALSE)</f>
        <v>#REF!</v>
      </c>
      <c r="Y2377" s="48" t="e">
        <f>VLOOKUP(A2356,#REF!,323,FALSE)</f>
        <v>#REF!</v>
      </c>
      <c r="Z2377" s="48" t="e">
        <f>VLOOKUP(A2356,#REF!,325,FALSE)</f>
        <v>#REF!</v>
      </c>
      <c r="AA2377" s="48" t="e">
        <f>VLOOKUP(A2356,#REF!,327,FALSE)</f>
        <v>#REF!</v>
      </c>
      <c r="AB2377" s="48" t="e">
        <f>VLOOKUP(A2356,#REF!,329,FALSE)</f>
        <v>#REF!</v>
      </c>
      <c r="AC2377" s="48" t="e">
        <f>VLOOKUP(A2356,#REF!,331,FALSE)</f>
        <v>#REF!</v>
      </c>
      <c r="AD2377" s="48" t="e">
        <f>VLOOKUP(A2356,#REF!,333,FALSE)</f>
        <v>#REF!</v>
      </c>
      <c r="AE2377" s="48" t="e">
        <f>VLOOKUP(A2356,#REF!,335,FALSE)</f>
        <v>#REF!</v>
      </c>
      <c r="AF2377" s="48" t="e">
        <f>VLOOKUP(A2356,#REF!,337,FALSE)</f>
        <v>#REF!</v>
      </c>
      <c r="AG2377" s="33"/>
    </row>
    <row r="2378" spans="1:64" s="140" customFormat="1" ht="18" customHeight="1">
      <c r="B2378" s="980"/>
      <c r="C2378" s="980"/>
      <c r="D2378" s="980"/>
      <c r="E2378" s="980"/>
      <c r="F2378" s="980"/>
      <c r="G2378" s="980"/>
      <c r="H2378" s="980"/>
      <c r="I2378" s="980"/>
      <c r="J2378" s="980"/>
      <c r="K2378" s="980"/>
      <c r="L2378" s="980"/>
      <c r="M2378" s="980"/>
      <c r="N2378" s="980"/>
      <c r="O2378" s="980"/>
      <c r="P2378" s="980"/>
      <c r="Q2378" s="980"/>
      <c r="R2378" s="980"/>
      <c r="S2378" s="980"/>
      <c r="T2378" s="980"/>
      <c r="U2378" s="980"/>
      <c r="V2378" s="980"/>
      <c r="W2378" s="980"/>
      <c r="X2378" s="980"/>
      <c r="Y2378" s="980"/>
      <c r="Z2378" s="980"/>
      <c r="AA2378" s="980"/>
      <c r="AB2378" s="980"/>
      <c r="AC2378" s="980"/>
      <c r="AD2378" s="980"/>
      <c r="AE2378" s="980"/>
      <c r="AF2378" s="980"/>
      <c r="AH2378" s="33"/>
      <c r="AI2378" s="33"/>
      <c r="AJ2378" s="33"/>
      <c r="AK2378" s="33"/>
      <c r="AL2378" s="33"/>
      <c r="AM2378" s="33"/>
      <c r="AN2378" s="33"/>
      <c r="AO2378" s="33"/>
      <c r="AP2378" s="33"/>
      <c r="AQ2378" s="33"/>
      <c r="AR2378" s="33"/>
      <c r="AS2378" s="33"/>
      <c r="AT2378" s="33"/>
      <c r="AU2378" s="33"/>
      <c r="AV2378" s="33"/>
      <c r="AW2378" s="33"/>
      <c r="AX2378" s="33"/>
      <c r="AY2378" s="33"/>
      <c r="AZ2378" s="33"/>
      <c r="BA2378" s="33"/>
      <c r="BB2378" s="33"/>
      <c r="BC2378" s="33"/>
      <c r="BD2378" s="33"/>
      <c r="BE2378" s="33"/>
      <c r="BF2378" s="33"/>
      <c r="BG2378" s="33"/>
      <c r="BH2378" s="33"/>
      <c r="BI2378" s="33"/>
      <c r="BJ2378" s="33"/>
      <c r="BK2378" s="33"/>
      <c r="BL2378" s="33"/>
    </row>
    <row r="2379" spans="1:64" ht="18" customHeight="1">
      <c r="B2379" s="880" t="s">
        <v>826</v>
      </c>
      <c r="C2379" s="880"/>
      <c r="D2379" s="880"/>
      <c r="E2379" s="880"/>
      <c r="F2379" s="880"/>
      <c r="G2379" s="880"/>
      <c r="H2379" s="880"/>
      <c r="I2379" s="880"/>
      <c r="J2379" s="880"/>
      <c r="K2379" s="880"/>
      <c r="L2379" s="880"/>
      <c r="M2379" s="880"/>
      <c r="N2379" s="880"/>
      <c r="O2379" s="880"/>
      <c r="P2379" s="880"/>
      <c r="Q2379" s="880"/>
      <c r="R2379" s="880"/>
      <c r="S2379" s="880"/>
      <c r="T2379" s="880"/>
      <c r="U2379" s="880"/>
      <c r="V2379" s="880"/>
      <c r="W2379" s="880"/>
      <c r="X2379" s="880"/>
      <c r="Y2379" s="880"/>
      <c r="Z2379" s="880"/>
      <c r="AA2379" s="880"/>
      <c r="AB2379" s="880"/>
      <c r="AC2379" s="880"/>
      <c r="AD2379" s="880"/>
      <c r="AE2379" s="880"/>
      <c r="AF2379" s="880"/>
      <c r="AG2379" s="33"/>
    </row>
    <row r="2380" spans="1:64" ht="18" customHeight="1">
      <c r="B2380" s="15" t="s">
        <v>80</v>
      </c>
      <c r="C2380" s="16"/>
      <c r="D2380" s="16"/>
      <c r="E2380" s="16"/>
      <c r="F2380" s="16"/>
      <c r="G2380" s="216"/>
      <c r="H2380" s="201"/>
      <c r="I2380" s="201"/>
      <c r="J2380" s="201"/>
      <c r="K2380" s="202"/>
      <c r="L2380" s="201"/>
      <c r="M2380" s="201"/>
      <c r="N2380" s="201"/>
      <c r="O2380" s="270"/>
      <c r="P2380" s="270"/>
      <c r="Q2380" s="201"/>
      <c r="R2380" s="201"/>
      <c r="S2380" s="201"/>
      <c r="T2380" s="201"/>
      <c r="U2380" s="201"/>
      <c r="V2380" s="201"/>
      <c r="W2380" s="270"/>
      <c r="X2380" s="984" t="str">
        <f>X2355</f>
        <v>វិច្ឆិកា ឆ្នាំ ២០២៣</v>
      </c>
      <c r="Y2380" s="985"/>
      <c r="Z2380" s="985"/>
      <c r="AA2380" s="985"/>
      <c r="AB2380" s="985"/>
      <c r="AC2380" s="985"/>
      <c r="AD2380" s="985"/>
      <c r="AE2380" s="985"/>
      <c r="AF2380" s="986"/>
      <c r="AG2380" s="33"/>
    </row>
    <row r="2381" spans="1:64" ht="18" customHeight="1">
      <c r="A2381" s="140" t="e">
        <f>#REF!</f>
        <v>#REF!</v>
      </c>
      <c r="B2381" s="20" t="s">
        <v>176</v>
      </c>
      <c r="C2381" s="3"/>
      <c r="D2381" s="3"/>
      <c r="E2381" s="3"/>
      <c r="F2381" s="3"/>
      <c r="G2381" s="217"/>
      <c r="H2381" s="271"/>
      <c r="I2381" s="217"/>
      <c r="J2381" s="271"/>
      <c r="K2381" s="991" t="e">
        <f>VLOOKUP(A2381,'Payroll master 总表'!B:AY,3,FALSE)</f>
        <v>#REF!</v>
      </c>
      <c r="L2381" s="992"/>
      <c r="M2381" s="992"/>
      <c r="N2381" s="993"/>
      <c r="O2381" s="272" t="s">
        <v>183</v>
      </c>
      <c r="P2381" s="273"/>
      <c r="Q2381" s="203"/>
      <c r="R2381" s="203"/>
      <c r="S2381" s="203"/>
      <c r="T2381" s="994" t="e">
        <f>#REF!</f>
        <v>#REF!</v>
      </c>
      <c r="U2381" s="994"/>
      <c r="V2381" s="217"/>
      <c r="W2381" s="274"/>
      <c r="X2381" s="275" t="s">
        <v>279</v>
      </c>
      <c r="Y2381" s="203"/>
      <c r="Z2381" s="203"/>
      <c r="AA2381" s="203"/>
      <c r="AB2381" s="227"/>
      <c r="AC2381" s="75"/>
      <c r="AD2381" s="139" t="e">
        <f>VLOOKUP(A2381,'Payroll master 总表'!B:AY,39,FALSE)</f>
        <v>#REF!</v>
      </c>
      <c r="AE2381" s="23" t="s">
        <v>82</v>
      </c>
      <c r="AF2381" s="244"/>
      <c r="AG2381" s="33"/>
    </row>
    <row r="2382" spans="1:64" ht="18" customHeight="1">
      <c r="B2382" s="55" t="s">
        <v>177</v>
      </c>
      <c r="C2382" s="28"/>
      <c r="D2382" s="28"/>
      <c r="E2382" s="28"/>
      <c r="F2382" s="21"/>
      <c r="G2382" s="206"/>
      <c r="H2382" s="206"/>
      <c r="I2382" s="206"/>
      <c r="J2382" s="206"/>
      <c r="K2382" s="995" t="e">
        <f>VLOOKUP(A2381,'Payroll master 总表'!B:AY,1,FALSE)</f>
        <v>#REF!</v>
      </c>
      <c r="L2382" s="996"/>
      <c r="M2382" s="206"/>
      <c r="N2382" s="208"/>
      <c r="O2382" s="276" t="s">
        <v>184</v>
      </c>
      <c r="P2382" s="273"/>
      <c r="Q2382" s="218"/>
      <c r="R2382" s="218"/>
      <c r="S2382" s="218"/>
      <c r="U2382" s="222" t="e">
        <f>VLOOKUP(A2381,'Payroll master 总表'!B:AY,15,FALSE)</f>
        <v>#REF!</v>
      </c>
      <c r="V2382" s="222"/>
      <c r="W2382" s="208"/>
      <c r="X2382" s="278" t="s">
        <v>187</v>
      </c>
      <c r="Y2382" s="218"/>
      <c r="Z2382" s="218"/>
      <c r="AA2382" s="218"/>
      <c r="AB2382" s="209"/>
      <c r="AC2382" s="26"/>
      <c r="AD2382" s="139" t="e">
        <f>VLOOKUP(A2381,'Payroll master 总表'!B:AY,35,FALSE)</f>
        <v>#REF!</v>
      </c>
      <c r="AE2382" s="23" t="s">
        <v>82</v>
      </c>
      <c r="AF2382" s="103"/>
      <c r="AG2382" s="33"/>
    </row>
    <row r="2383" spans="1:64" ht="18" customHeight="1">
      <c r="B2383" s="24" t="s">
        <v>178</v>
      </c>
      <c r="C2383" s="22"/>
      <c r="D2383" s="25"/>
      <c r="E2383" s="21"/>
      <c r="F2383" s="21"/>
      <c r="G2383" s="206"/>
      <c r="H2383" s="206"/>
      <c r="I2383" s="206"/>
      <c r="J2383" s="206"/>
      <c r="K2383" s="995" t="e">
        <f>VLOOKUP(A2381,'Payroll master 总表'!B:AY,5,FALSE)</f>
        <v>#REF!</v>
      </c>
      <c r="L2383" s="996"/>
      <c r="M2383" s="206"/>
      <c r="N2383" s="208"/>
      <c r="O2383" s="205" t="s">
        <v>198</v>
      </c>
      <c r="P2383" s="273"/>
      <c r="Q2383" s="218"/>
      <c r="R2383" s="218"/>
      <c r="S2383" s="218"/>
      <c r="T2383" s="206"/>
      <c r="U2383" s="997" t="e">
        <f>VLOOKUP(A2381,'Payroll master 总表'!B:AY,8,FALSE)</f>
        <v>#REF!</v>
      </c>
      <c r="V2383" s="997"/>
      <c r="W2383" s="998"/>
      <c r="X2383" s="278" t="s">
        <v>185</v>
      </c>
      <c r="Y2383" s="218"/>
      <c r="Z2383" s="218"/>
      <c r="AA2383" s="218"/>
      <c r="AB2383" s="209"/>
      <c r="AC2383" s="26"/>
      <c r="AD2383" s="139" t="e">
        <f>VLOOKUP(A2381,'Payroll master 总表'!B:AY,34,FALSE)</f>
        <v>#REF!</v>
      </c>
      <c r="AE2383" s="23" t="s">
        <v>82</v>
      </c>
      <c r="AF2383" s="103"/>
      <c r="AG2383" s="33"/>
    </row>
    <row r="2384" spans="1:64" ht="18" customHeight="1">
      <c r="B2384" s="58"/>
      <c r="C2384" s="28"/>
      <c r="D2384" s="28"/>
      <c r="E2384" s="28"/>
      <c r="F2384" s="28"/>
      <c r="G2384" s="206"/>
      <c r="H2384" s="206"/>
      <c r="I2384" s="206"/>
      <c r="J2384" s="206"/>
      <c r="K2384" s="280"/>
      <c r="L2384" s="281" t="s">
        <v>76</v>
      </c>
      <c r="M2384" s="206"/>
      <c r="N2384" s="208"/>
      <c r="O2384" s="278" t="s">
        <v>199</v>
      </c>
      <c r="P2384" s="273"/>
      <c r="Q2384" s="218"/>
      <c r="R2384" s="218"/>
      <c r="S2384" s="218"/>
      <c r="T2384" s="218"/>
      <c r="U2384" s="218"/>
      <c r="V2384" s="218"/>
      <c r="W2384" s="230"/>
      <c r="X2384" s="278" t="s">
        <v>753</v>
      </c>
      <c r="Y2384" s="218"/>
      <c r="Z2384" s="218"/>
      <c r="AA2384" s="218"/>
      <c r="AB2384" s="209"/>
      <c r="AC2384" s="26"/>
      <c r="AD2384" s="139" t="e">
        <f>VLOOKUP(A2381,'Payroll master 总表'!B:AY,33,FALSE)</f>
        <v>#REF!</v>
      </c>
      <c r="AE2384" s="23" t="s">
        <v>82</v>
      </c>
      <c r="AF2384" s="103"/>
      <c r="AG2384" s="33"/>
    </row>
    <row r="2385" spans="2:64" ht="18" customHeight="1">
      <c r="B2385" s="54" t="s">
        <v>196</v>
      </c>
      <c r="C2385" s="28"/>
      <c r="D2385" s="28"/>
      <c r="E2385" s="28"/>
      <c r="F2385" s="28"/>
      <c r="G2385" s="206"/>
      <c r="H2385" s="206"/>
      <c r="I2385" s="206"/>
      <c r="J2385" s="206"/>
      <c r="K2385" s="280"/>
      <c r="L2385" s="282" t="e">
        <f>VLOOKUP(A2381,'Payroll master 总表'!B:AY,18,FALSE)</f>
        <v>#REF!</v>
      </c>
      <c r="M2385" s="206"/>
      <c r="N2385" s="208"/>
      <c r="O2385" s="283"/>
      <c r="P2385" s="273"/>
      <c r="Q2385" s="223"/>
      <c r="R2385" s="987" t="e">
        <f>U2382/26*L2385</f>
        <v>#REF!</v>
      </c>
      <c r="S2385" s="987"/>
      <c r="T2385" s="284" t="s">
        <v>82</v>
      </c>
      <c r="U2385" s="223"/>
      <c r="V2385" s="223"/>
      <c r="W2385" s="285"/>
      <c r="X2385" s="278" t="s">
        <v>186</v>
      </c>
      <c r="Y2385" s="218"/>
      <c r="Z2385" s="218"/>
      <c r="AA2385" s="218"/>
      <c r="AB2385" s="209"/>
      <c r="AC2385" s="26"/>
      <c r="AD2385" s="139" t="e">
        <f>VLOOKUP(A2381,'Payroll master 总表'!B:AY,37,FALSE)+'Payroll master 总表'!AM101</f>
        <v>#REF!</v>
      </c>
      <c r="AE2385" s="23" t="s">
        <v>82</v>
      </c>
      <c r="AF2385" s="103"/>
      <c r="AG2385" s="33"/>
    </row>
    <row r="2386" spans="2:64" ht="18" customHeight="1">
      <c r="B2386" s="27" t="s">
        <v>528</v>
      </c>
      <c r="C2386" s="28"/>
      <c r="D2386" s="28"/>
      <c r="E2386" s="28"/>
      <c r="F2386" s="28"/>
      <c r="G2386" s="206"/>
      <c r="H2386" s="206"/>
      <c r="I2386" s="206"/>
      <c r="J2386" s="206"/>
      <c r="K2386" s="280"/>
      <c r="L2386" s="282" t="e">
        <f>VLOOKUP(A2381,'Payroll master 总表'!B:AY,21,FALSE)</f>
        <v>#REF!</v>
      </c>
      <c r="M2386" s="206"/>
      <c r="N2386" s="208"/>
      <c r="O2386" s="283"/>
      <c r="P2386" s="273"/>
      <c r="Q2386" s="223"/>
      <c r="R2386" s="987" t="e">
        <f>VLOOKUP(A2381,'Payroll master 总表'!B:AY,29,FALSE)</f>
        <v>#REF!</v>
      </c>
      <c r="S2386" s="987"/>
      <c r="T2386" s="284" t="s">
        <v>82</v>
      </c>
      <c r="U2386" s="223"/>
      <c r="V2386" s="223"/>
      <c r="W2386" s="285"/>
      <c r="X2386" s="278" t="s">
        <v>455</v>
      </c>
      <c r="Y2386" s="218"/>
      <c r="Z2386" s="218"/>
      <c r="AA2386" s="218"/>
      <c r="AB2386" s="209"/>
      <c r="AC2386" s="26"/>
      <c r="AD2386" s="139" t="e">
        <f>VLOOKUP(A2381,'Payroll master 总表'!B:AY,32,FALSE)</f>
        <v>#REF!</v>
      </c>
      <c r="AE2386" s="23" t="s">
        <v>82</v>
      </c>
      <c r="AF2386" s="103"/>
      <c r="AG2386" s="33"/>
    </row>
    <row r="2387" spans="2:64" ht="18" customHeight="1">
      <c r="B2387" s="58" t="s">
        <v>534</v>
      </c>
      <c r="C2387" s="28"/>
      <c r="D2387" s="28"/>
      <c r="E2387" s="28"/>
      <c r="F2387" s="28"/>
      <c r="G2387" s="206"/>
      <c r="H2387" s="206"/>
      <c r="I2387" s="206"/>
      <c r="J2387" s="206"/>
      <c r="K2387" s="280"/>
      <c r="L2387" s="282" t="e">
        <f>VLOOKUP(A2381,'Payroll master 总表'!B:AY,20,FALSE)</f>
        <v>#REF!</v>
      </c>
      <c r="M2387" s="206"/>
      <c r="N2387" s="208"/>
      <c r="O2387" s="283"/>
      <c r="P2387" s="273"/>
      <c r="Q2387" s="223"/>
      <c r="R2387" s="987" t="e">
        <f>VLOOKUP(A2381,'Payroll master 总表'!B:AY,27,FALSE)</f>
        <v>#REF!</v>
      </c>
      <c r="S2387" s="987"/>
      <c r="T2387" s="284" t="s">
        <v>82</v>
      </c>
      <c r="U2387" s="223"/>
      <c r="V2387" s="223"/>
      <c r="W2387" s="285"/>
      <c r="X2387" s="278" t="s">
        <v>189</v>
      </c>
      <c r="Y2387" s="218"/>
      <c r="Z2387" s="218"/>
      <c r="AA2387" s="218"/>
      <c r="AB2387" s="209"/>
      <c r="AC2387" s="26"/>
      <c r="AD2387" s="139" t="e">
        <f>VLOOKUP(A2381,'Payroll master 总表'!B:AY,31,FALSE)</f>
        <v>#REF!</v>
      </c>
      <c r="AE2387" s="23" t="s">
        <v>82</v>
      </c>
      <c r="AF2387" s="103"/>
      <c r="AG2387" s="33"/>
    </row>
    <row r="2388" spans="2:64" ht="18" customHeight="1">
      <c r="B2388" s="58" t="s">
        <v>195</v>
      </c>
      <c r="C2388" s="28"/>
      <c r="D2388" s="28"/>
      <c r="E2388" s="28"/>
      <c r="F2388" s="28"/>
      <c r="G2388" s="206"/>
      <c r="H2388" s="206"/>
      <c r="I2388" s="206"/>
      <c r="J2388" s="206"/>
      <c r="K2388" s="280"/>
      <c r="L2388" s="282" t="e">
        <f>VLOOKUP(A2381,'Payroll master 总表'!B:AY,17,FALSE)</f>
        <v>#REF!</v>
      </c>
      <c r="M2388" s="206"/>
      <c r="N2388" s="208"/>
      <c r="O2388" s="283"/>
      <c r="P2388" s="273"/>
      <c r="Q2388" s="223"/>
      <c r="R2388" s="987" t="e">
        <f>U2382/26*L2388</f>
        <v>#REF!</v>
      </c>
      <c r="S2388" s="987"/>
      <c r="T2388" s="284" t="s">
        <v>82</v>
      </c>
      <c r="U2388" s="223"/>
      <c r="V2388" s="223"/>
      <c r="W2388" s="285"/>
      <c r="X2388" s="278" t="s">
        <v>188</v>
      </c>
      <c r="Y2388" s="218"/>
      <c r="Z2388" s="218"/>
      <c r="AA2388" s="218"/>
      <c r="AB2388" s="209"/>
      <c r="AC2388" s="26"/>
      <c r="AD2388" s="139" t="e">
        <f>VLOOKUP(A2381,'Payroll master 总表'!B:AY,36,FALSE)</f>
        <v>#REF!</v>
      </c>
      <c r="AE2388" s="23" t="s">
        <v>82</v>
      </c>
      <c r="AF2388" s="103"/>
      <c r="AG2388" s="33"/>
    </row>
    <row r="2389" spans="2:64" ht="18" customHeight="1">
      <c r="B2389" s="27" t="s">
        <v>179</v>
      </c>
      <c r="C2389" s="28"/>
      <c r="D2389" s="28"/>
      <c r="E2389" s="28"/>
      <c r="F2389" s="28"/>
      <c r="G2389" s="218"/>
      <c r="H2389" s="218"/>
      <c r="I2389" s="218"/>
      <c r="J2389" s="206"/>
      <c r="K2389" s="280"/>
      <c r="L2389" s="286"/>
      <c r="M2389" s="206"/>
      <c r="N2389" s="208"/>
      <c r="O2389" s="283"/>
      <c r="P2389" s="273"/>
      <c r="Q2389" s="223"/>
      <c r="R2389" s="987" t="e">
        <f>SUM(R2385:S2388)</f>
        <v>#REF!</v>
      </c>
      <c r="S2389" s="987"/>
      <c r="T2389" s="284" t="s">
        <v>82</v>
      </c>
      <c r="U2389" s="223"/>
      <c r="V2389" s="223"/>
      <c r="W2389" s="285"/>
      <c r="X2389" s="278" t="s">
        <v>190</v>
      </c>
      <c r="Y2389" s="218"/>
      <c r="Z2389" s="218"/>
      <c r="AA2389" s="218"/>
      <c r="AB2389" s="209"/>
      <c r="AC2389" s="988" t="e">
        <f>R2389+R2391+R2392+R2393+AD2381+AD2382+AD2383+AD2384+AD2385+AD2386+AD2387+AD2388</f>
        <v>#REF!</v>
      </c>
      <c r="AD2389" s="989"/>
      <c r="AF2389" s="103"/>
      <c r="AG2389" s="33"/>
    </row>
    <row r="2390" spans="2:64" ht="18" customHeight="1">
      <c r="B2390" s="58" t="s">
        <v>197</v>
      </c>
      <c r="C2390" s="28"/>
      <c r="D2390" s="28"/>
      <c r="E2390" s="28"/>
      <c r="F2390" s="28"/>
      <c r="G2390" s="206"/>
      <c r="H2390" s="206"/>
      <c r="I2390" s="206"/>
      <c r="J2390" s="206"/>
      <c r="K2390" s="280"/>
      <c r="L2390" s="287" t="s">
        <v>77</v>
      </c>
      <c r="M2390" s="288"/>
      <c r="N2390" s="211"/>
      <c r="O2390" s="278" t="s">
        <v>199</v>
      </c>
      <c r="P2390" s="210"/>
      <c r="Q2390" s="210"/>
      <c r="R2390" s="210"/>
      <c r="S2390" s="210"/>
      <c r="T2390" s="210"/>
      <c r="U2390" s="210"/>
      <c r="V2390" s="210"/>
      <c r="W2390" s="289"/>
      <c r="X2390" s="278" t="s">
        <v>433</v>
      </c>
      <c r="Y2390" s="218"/>
      <c r="Z2390" s="230"/>
      <c r="AA2390" s="290"/>
      <c r="AB2390" s="228"/>
      <c r="AC2390" s="135" t="e">
        <f>VLOOKUP(A2381,'Payroll master 总表'!B:AY,45,FALSE)</f>
        <v>#REF!</v>
      </c>
      <c r="AE2390" s="61"/>
      <c r="AF2390" s="245"/>
      <c r="AG2390" s="33"/>
    </row>
    <row r="2391" spans="2:64" ht="18" customHeight="1">
      <c r="B2391" s="58" t="s">
        <v>180</v>
      </c>
      <c r="C2391" s="28"/>
      <c r="D2391" s="28"/>
      <c r="E2391" s="28"/>
      <c r="F2391" s="28"/>
      <c r="G2391" s="206"/>
      <c r="H2391" s="206"/>
      <c r="I2391" s="206"/>
      <c r="J2391" s="206"/>
      <c r="K2391" s="280"/>
      <c r="L2391" s="282" t="e">
        <f>VLOOKUP(A2381,'Payroll master 总表'!B:AY,19,FALSE)</f>
        <v>#REF!</v>
      </c>
      <c r="M2391" s="206"/>
      <c r="N2391" s="208"/>
      <c r="O2391" s="283"/>
      <c r="P2391" s="273"/>
      <c r="Q2391" s="224"/>
      <c r="R2391" s="990" t="e">
        <f>VLOOKUP(A2381,'Payroll master 总表'!B:AY,26,FALSE)</f>
        <v>#REF!</v>
      </c>
      <c r="S2391" s="990"/>
      <c r="T2391" s="224" t="s">
        <v>82</v>
      </c>
      <c r="U2391" s="224"/>
      <c r="V2391" s="224"/>
      <c r="W2391" s="228"/>
      <c r="X2391" s="278" t="s">
        <v>861</v>
      </c>
      <c r="Y2391" s="218"/>
      <c r="Z2391" s="230"/>
      <c r="AB2391" s="224"/>
      <c r="AD2391" s="57"/>
      <c r="AE2391" s="999" t="e">
        <f>VLOOKUP(A2381,'Payroll master 总表'!B:AY,42,FALSE)</f>
        <v>#REF!</v>
      </c>
      <c r="AF2391" s="1000"/>
      <c r="AG2391" s="33"/>
    </row>
    <row r="2392" spans="2:64" ht="18" customHeight="1">
      <c r="B2392" s="58" t="s">
        <v>181</v>
      </c>
      <c r="C2392" s="28"/>
      <c r="D2392" s="28"/>
      <c r="E2392" s="28"/>
      <c r="F2392" s="28"/>
      <c r="G2392" s="206"/>
      <c r="H2392" s="206"/>
      <c r="I2392" s="206"/>
      <c r="J2392" s="206"/>
      <c r="K2392" s="280"/>
      <c r="L2392" s="282" t="e">
        <f>VLOOKUP(A2381,'Payroll master 总表'!B:AY,22,FALSE)</f>
        <v>#REF!</v>
      </c>
      <c r="M2392" s="206"/>
      <c r="N2392" s="208"/>
      <c r="O2392" s="283"/>
      <c r="P2392" s="273"/>
      <c r="Q2392" s="224"/>
      <c r="R2392" s="990" t="e">
        <f>VLOOKUP(A2381,'Payroll master 总表'!B:AY,28,FALSE)</f>
        <v>#REF!</v>
      </c>
      <c r="S2392" s="990"/>
      <c r="T2392" s="224" t="s">
        <v>82</v>
      </c>
      <c r="U2392" s="224"/>
      <c r="V2392" s="224"/>
      <c r="W2392" s="228"/>
      <c r="X2392" s="291" t="s">
        <v>244</v>
      </c>
      <c r="Y2392" s="218"/>
      <c r="Z2392" s="218"/>
      <c r="AA2392" s="230"/>
      <c r="AB2392" s="229"/>
      <c r="AC2392" s="76"/>
      <c r="AD2392" s="57" t="e">
        <f>VLOOKUP(A2381,'Payroll master 总表'!B:AY,44,FALSE)</f>
        <v>#REF!</v>
      </c>
      <c r="AE2392" s="541"/>
      <c r="AF2392" s="542"/>
      <c r="AG2392" s="33"/>
    </row>
    <row r="2393" spans="2:64" ht="18" customHeight="1">
      <c r="B2393" s="59" t="s">
        <v>182</v>
      </c>
      <c r="C2393" s="56"/>
      <c r="D2393" s="56"/>
      <c r="E2393" s="56"/>
      <c r="F2393" s="56"/>
      <c r="G2393" s="219"/>
      <c r="H2393" s="219"/>
      <c r="I2393" s="219"/>
      <c r="J2393" s="219"/>
      <c r="K2393" s="292"/>
      <c r="L2393" s="293" t="e">
        <f>VLOOKUP(A2381,'Payroll master 总表'!B:AY,23,FALSE)</f>
        <v>#REF!</v>
      </c>
      <c r="M2393" s="219"/>
      <c r="N2393" s="212"/>
      <c r="O2393" s="294"/>
      <c r="P2393" s="295"/>
      <c r="Q2393" s="225"/>
      <c r="R2393" s="981" t="e">
        <f>VLOOKUP(A2381,'Payroll master 总表'!B:AY,30,FALSE)</f>
        <v>#REF!</v>
      </c>
      <c r="S2393" s="981"/>
      <c r="T2393" s="225" t="s">
        <v>82</v>
      </c>
      <c r="U2393" s="225"/>
      <c r="V2393" s="225"/>
      <c r="W2393" s="225"/>
      <c r="X2393" s="278" t="s">
        <v>194</v>
      </c>
      <c r="Y2393" s="218"/>
      <c r="Z2393" s="218"/>
      <c r="AA2393" s="218"/>
      <c r="AB2393" s="230"/>
      <c r="AC2393" s="26"/>
      <c r="AD2393" s="57" t="e">
        <f>AE2391+AD2392</f>
        <v>#REF!</v>
      </c>
      <c r="AE2393" s="49"/>
      <c r="AF2393" s="73"/>
      <c r="AG2393" s="33"/>
    </row>
    <row r="2394" spans="2:64" ht="18" customHeight="1">
      <c r="B2394" s="29"/>
      <c r="C2394" s="30"/>
      <c r="D2394" s="31"/>
      <c r="E2394" s="30"/>
      <c r="F2394" s="32"/>
      <c r="G2394" s="220"/>
      <c r="H2394" s="220"/>
      <c r="I2394" s="220"/>
      <c r="J2394" s="220"/>
      <c r="S2394" s="220"/>
      <c r="T2394" s="220"/>
      <c r="U2394" s="220"/>
      <c r="X2394" s="297" t="s">
        <v>191</v>
      </c>
      <c r="Y2394" s="218"/>
      <c r="Z2394" s="218"/>
      <c r="AA2394" s="218"/>
      <c r="AB2394" s="230"/>
      <c r="AC2394" s="982" t="e">
        <f>ROUND((AC2389-AD2393-AC2390),2)</f>
        <v>#REF!</v>
      </c>
      <c r="AD2394" s="983"/>
      <c r="AE2394" s="49"/>
      <c r="AF2394" s="73"/>
      <c r="AG2394" s="33"/>
    </row>
    <row r="2395" spans="2:64" ht="18" customHeight="1">
      <c r="B2395" s="35" t="s">
        <v>78</v>
      </c>
      <c r="C2395" s="36"/>
      <c r="D2395" s="36"/>
      <c r="E2395" s="36"/>
      <c r="F2395" s="36"/>
      <c r="G2395" s="221"/>
      <c r="H2395" s="221"/>
      <c r="I2395" s="220"/>
      <c r="J2395" s="220"/>
      <c r="S2395" s="220"/>
      <c r="T2395" s="220"/>
      <c r="U2395" s="220"/>
      <c r="X2395" s="298" t="s">
        <v>432</v>
      </c>
      <c r="Y2395" s="299"/>
      <c r="Z2395" s="280"/>
      <c r="AA2395" s="206"/>
      <c r="AB2395" s="231"/>
      <c r="AC2395" s="63" t="e">
        <f>INT(AC2394)</f>
        <v>#REF!</v>
      </c>
      <c r="AE2395" s="62"/>
      <c r="AF2395" s="80"/>
      <c r="AG2395" s="33"/>
    </row>
    <row r="2396" spans="2:64" ht="18" customHeight="1">
      <c r="B2396" s="37"/>
      <c r="C2396" s="38"/>
      <c r="D2396" s="39"/>
      <c r="E2396" s="38"/>
      <c r="F2396" s="38"/>
      <c r="G2396" s="202"/>
      <c r="H2396" s="202"/>
      <c r="I2396" s="220"/>
      <c r="J2396" s="220"/>
      <c r="S2396" s="220"/>
      <c r="T2396" s="220"/>
      <c r="U2396" s="220"/>
      <c r="X2396" s="300" t="s">
        <v>192</v>
      </c>
      <c r="Y2396" s="301"/>
      <c r="Z2396" s="302"/>
      <c r="AA2396" s="219"/>
      <c r="AB2396" s="232"/>
      <c r="AC2396" s="77" t="e">
        <f>ROUND((MOD(AC2394,1)*4000),-2)</f>
        <v>#REF!</v>
      </c>
      <c r="AD2396" s="45"/>
      <c r="AE2396" s="45"/>
      <c r="AF2396" s="81"/>
      <c r="AG2396" s="33"/>
    </row>
    <row r="2397" spans="2:64" ht="18" customHeight="1">
      <c r="B2397" s="29"/>
      <c r="C2397" s="30"/>
      <c r="D2397" s="31"/>
      <c r="E2397" s="30"/>
      <c r="F2397" s="30"/>
      <c r="G2397" s="220"/>
      <c r="H2397" s="220"/>
      <c r="I2397" s="220"/>
      <c r="J2397" s="220"/>
      <c r="S2397" s="220"/>
      <c r="T2397" s="220"/>
      <c r="U2397" s="220"/>
      <c r="Y2397" s="221"/>
      <c r="Z2397" s="303"/>
      <c r="AB2397" s="233"/>
      <c r="AD2397" s="82"/>
      <c r="AE2397" s="82"/>
      <c r="AF2397" s="84"/>
      <c r="AG2397" s="33"/>
    </row>
    <row r="2398" spans="2:64" ht="18" customHeight="1">
      <c r="B2398" s="40" t="s">
        <v>79</v>
      </c>
      <c r="C2398" s="41"/>
      <c r="D2398" s="41"/>
      <c r="E2398" s="41"/>
      <c r="AF2398" s="101"/>
      <c r="AG2398" s="33"/>
    </row>
    <row r="2399" spans="2:64" s="10" customFormat="1" ht="18" customHeight="1">
      <c r="B2399" s="237">
        <v>1</v>
      </c>
      <c r="C2399" s="236">
        <v>2</v>
      </c>
      <c r="D2399" s="236">
        <v>3</v>
      </c>
      <c r="E2399" s="236">
        <v>4</v>
      </c>
      <c r="F2399" s="670">
        <v>5</v>
      </c>
      <c r="G2399" s="669">
        <v>6</v>
      </c>
      <c r="H2399" s="237">
        <v>7</v>
      </c>
      <c r="I2399" s="237">
        <v>8</v>
      </c>
      <c r="J2399" s="670">
        <v>9</v>
      </c>
      <c r="K2399" s="236">
        <v>10</v>
      </c>
      <c r="L2399" s="236">
        <v>11</v>
      </c>
      <c r="M2399" s="670">
        <v>12</v>
      </c>
      <c r="N2399" s="669">
        <v>13</v>
      </c>
      <c r="O2399" s="236">
        <v>14</v>
      </c>
      <c r="P2399" s="237">
        <v>15</v>
      </c>
      <c r="Q2399" s="236">
        <v>16</v>
      </c>
      <c r="R2399" s="236">
        <v>17</v>
      </c>
      <c r="S2399" s="236">
        <v>18</v>
      </c>
      <c r="T2399" s="670">
        <v>19</v>
      </c>
      <c r="U2399" s="669">
        <v>20</v>
      </c>
      <c r="V2399" s="236">
        <v>21</v>
      </c>
      <c r="W2399" s="237">
        <v>22</v>
      </c>
      <c r="X2399" s="236">
        <v>23</v>
      </c>
      <c r="Y2399" s="237">
        <v>24</v>
      </c>
      <c r="Z2399" s="236">
        <v>25</v>
      </c>
      <c r="AA2399" s="670">
        <v>26</v>
      </c>
      <c r="AB2399" s="697">
        <v>27</v>
      </c>
      <c r="AC2399" s="670">
        <v>28</v>
      </c>
      <c r="AD2399" s="237">
        <v>29</v>
      </c>
      <c r="AE2399" s="236">
        <v>30</v>
      </c>
      <c r="AF2399" s="236">
        <v>31</v>
      </c>
      <c r="AG2399" s="11"/>
      <c r="AH2399" s="11"/>
      <c r="AI2399" s="11"/>
      <c r="AJ2399" s="11"/>
      <c r="AK2399" s="11"/>
      <c r="AL2399" s="11"/>
      <c r="AM2399" s="11"/>
      <c r="AN2399" s="11"/>
      <c r="AO2399" s="11"/>
      <c r="AP2399" s="11"/>
      <c r="AQ2399" s="11"/>
      <c r="AR2399" s="11"/>
      <c r="AS2399" s="11"/>
      <c r="AT2399" s="11"/>
      <c r="AU2399" s="11"/>
      <c r="AV2399" s="11"/>
      <c r="AW2399" s="11"/>
      <c r="AX2399" s="11"/>
      <c r="AY2399" s="11"/>
      <c r="AZ2399" s="11"/>
      <c r="BA2399" s="11"/>
      <c r="BB2399" s="11"/>
      <c r="BC2399" s="11"/>
      <c r="BD2399" s="11"/>
      <c r="BE2399" s="11"/>
      <c r="BF2399" s="11"/>
      <c r="BG2399" s="11"/>
      <c r="BH2399" s="11"/>
      <c r="BI2399" s="11"/>
      <c r="BJ2399" s="11"/>
      <c r="BK2399" s="11"/>
      <c r="BL2399" s="11"/>
    </row>
    <row r="2400" spans="2:64" ht="18" customHeight="1">
      <c r="B2400" s="48" t="e">
        <f>VLOOKUP(A2381,#REF!,276,FALSE)</f>
        <v>#REF!</v>
      </c>
      <c r="C2400" s="48" t="e">
        <f>VLOOKUP(A2381,#REF!,278,FALSE)</f>
        <v>#REF!</v>
      </c>
      <c r="D2400" s="48" t="e">
        <f>VLOOKUP(A2381,#REF!,280,FALSE)</f>
        <v>#REF!</v>
      </c>
      <c r="E2400" s="48" t="e">
        <f>VLOOKUP(A2381,#REF!,282,FALSE)</f>
        <v>#REF!</v>
      </c>
      <c r="F2400" s="48" t="e">
        <f>VLOOKUP(A2381,#REF!,284,FALSE)</f>
        <v>#REF!</v>
      </c>
      <c r="G2400" s="48" t="e">
        <f>VLOOKUP(A2381,#REF!,286,FALSE)</f>
        <v>#REF!</v>
      </c>
      <c r="H2400" s="48" t="e">
        <f>VLOOKUP(A2381,#REF!,288,FALSE)</f>
        <v>#REF!</v>
      </c>
      <c r="I2400" s="48" t="e">
        <f>VLOOKUP(A2381,#REF!,290,FALSE)</f>
        <v>#REF!</v>
      </c>
      <c r="J2400" s="48" t="e">
        <f>VLOOKUP(A2381,#REF!,292,FALSE)</f>
        <v>#REF!</v>
      </c>
      <c r="K2400" s="48" t="e">
        <f>VLOOKUP(A2381,#REF!,294,FALSE)</f>
        <v>#REF!</v>
      </c>
      <c r="L2400" s="48" t="e">
        <f>VLOOKUP(A2381,#REF!,296,FALSE)</f>
        <v>#REF!</v>
      </c>
      <c r="M2400" s="48" t="e">
        <f>VLOOKUP(A2381,#REF!,298,FALSE)</f>
        <v>#REF!</v>
      </c>
      <c r="N2400" s="48" t="e">
        <f>VLOOKUP(A2381,#REF!,300,FALSE)</f>
        <v>#REF!</v>
      </c>
      <c r="O2400" s="48" t="e">
        <f>VLOOKUP(A2381,#REF!,302,FALSE)</f>
        <v>#REF!</v>
      </c>
      <c r="P2400" s="48" t="e">
        <f>VLOOKUP(A2381,#REF!,304,FALSE)</f>
        <v>#REF!</v>
      </c>
      <c r="Q2400" s="48" t="e">
        <f>VLOOKUP(A2381,#REF!,306,FALSE)</f>
        <v>#REF!</v>
      </c>
      <c r="R2400" s="48" t="e">
        <f>VLOOKUP(A2381,#REF!,308,FALSE)</f>
        <v>#REF!</v>
      </c>
      <c r="S2400" s="48" t="e">
        <f>VLOOKUP(A2381,#REF!,310,FALSE)</f>
        <v>#REF!</v>
      </c>
      <c r="T2400" s="48" t="e">
        <f>VLOOKUP(A2381,#REF!,312,FALSE)</f>
        <v>#REF!</v>
      </c>
      <c r="U2400" s="48" t="e">
        <f>VLOOKUP(A2381,#REF!,314,FALSE)</f>
        <v>#REF!</v>
      </c>
      <c r="V2400" s="48" t="e">
        <f>VLOOKUP(A2381,#REF!,316,FALSE)</f>
        <v>#REF!</v>
      </c>
      <c r="W2400" s="48" t="e">
        <f>VLOOKUP(A2381,#REF!,318,FALSE)</f>
        <v>#REF!</v>
      </c>
      <c r="X2400" s="48" t="e">
        <f>VLOOKUP(A2381,#REF!,320,FALSE)</f>
        <v>#REF!</v>
      </c>
      <c r="Y2400" s="48" t="e">
        <f>VLOOKUP(A2381,#REF!,322,FALSE)</f>
        <v>#REF!</v>
      </c>
      <c r="Z2400" s="48" t="e">
        <f>VLOOKUP(A2381,#REF!,324,FALSE)</f>
        <v>#REF!</v>
      </c>
      <c r="AA2400" s="48" t="e">
        <f>VLOOKUP(A2381,#REF!,326,FALSE)</f>
        <v>#REF!</v>
      </c>
      <c r="AB2400" s="48" t="e">
        <f>VLOOKUP(A2381,#REF!,328,FALSE)</f>
        <v>#REF!</v>
      </c>
      <c r="AC2400" s="48" t="e">
        <f>VLOOKUP(A2381,#REF!,330,FALSE)</f>
        <v>#REF!</v>
      </c>
      <c r="AD2400" s="48" t="e">
        <f>VLOOKUP(A2381,#REF!,332,FALSE)</f>
        <v>#REF!</v>
      </c>
      <c r="AE2400" s="48" t="e">
        <f>VLOOKUP(A2381,#REF!,334,FALSE)</f>
        <v>#REF!</v>
      </c>
      <c r="AF2400" s="48" t="e">
        <f>VLOOKUP(A2381,#REF!,336,FALSE)</f>
        <v>#REF!</v>
      </c>
      <c r="AG2400" s="33"/>
    </row>
    <row r="2401" spans="1:64" ht="18" customHeight="1">
      <c r="B2401" s="48" t="e">
        <f>VLOOKUP(A2381,#REF!,53,FALSE)</f>
        <v>#REF!</v>
      </c>
      <c r="C2401" s="48" t="e">
        <f>VLOOKUP(A2381,#REF!,54,FALSE)</f>
        <v>#REF!</v>
      </c>
      <c r="D2401" s="48" t="e">
        <f>VLOOKUP(A2381,#REF!,55,FALSE)</f>
        <v>#REF!</v>
      </c>
      <c r="E2401" s="48" t="e">
        <f>VLOOKUP(A2381,#REF!,56,FALSE)</f>
        <v>#REF!</v>
      </c>
      <c r="F2401" s="48" t="e">
        <f>VLOOKUP(A2381,#REF!,57,FALSE)</f>
        <v>#REF!</v>
      </c>
      <c r="G2401" s="48" t="e">
        <f>VLOOKUP(A2381,#REF!,58,FALSE)</f>
        <v>#REF!</v>
      </c>
      <c r="H2401" s="48" t="e">
        <f>VLOOKUP(A2381,#REF!,59,FALSE)</f>
        <v>#REF!</v>
      </c>
      <c r="I2401" s="48" t="e">
        <f>VLOOKUP(A2381,#REF!,60,FALSE)</f>
        <v>#REF!</v>
      </c>
      <c r="J2401" s="48" t="e">
        <f>VLOOKUP(A2381,#REF!,61,FALSE)</f>
        <v>#REF!</v>
      </c>
      <c r="K2401" s="48" t="e">
        <f>VLOOKUP(A2381,#REF!,62,FALSE)</f>
        <v>#REF!</v>
      </c>
      <c r="L2401" s="48" t="e">
        <f>VLOOKUP(A2381,#REF!,63,FALSE)</f>
        <v>#REF!</v>
      </c>
      <c r="M2401" s="48" t="e">
        <f>VLOOKUP(A2381,#REF!,64,FALSE)</f>
        <v>#REF!</v>
      </c>
      <c r="N2401" s="48" t="e">
        <f>VLOOKUP(A2381,#REF!,65,FALSE)</f>
        <v>#REF!</v>
      </c>
      <c r="O2401" s="48" t="e">
        <f>VLOOKUP(A2381,#REF!,66,FALSE)</f>
        <v>#REF!</v>
      </c>
      <c r="P2401" s="48" t="e">
        <f>VLOOKUP(A2381,#REF!,67,FALSE)</f>
        <v>#REF!</v>
      </c>
      <c r="Q2401" s="48" t="e">
        <f>VLOOKUP(A2381,#REF!,68,FALSE)</f>
        <v>#REF!</v>
      </c>
      <c r="R2401" s="48" t="e">
        <f>VLOOKUP(A2381,#REF!,69,FALSE)</f>
        <v>#REF!</v>
      </c>
      <c r="S2401" s="48" t="e">
        <f>VLOOKUP(A2381,#REF!,70,FALSE)</f>
        <v>#REF!</v>
      </c>
      <c r="T2401" s="48" t="e">
        <f>VLOOKUP(A2381,#REF!,71,FALSE)</f>
        <v>#REF!</v>
      </c>
      <c r="U2401" s="48" t="e">
        <f>VLOOKUP(A2381,#REF!,72,FALSE)</f>
        <v>#REF!</v>
      </c>
      <c r="V2401" s="48" t="e">
        <f>VLOOKUP(A2381,#REF!,73,FALSE)</f>
        <v>#REF!</v>
      </c>
      <c r="W2401" s="48" t="e">
        <f>VLOOKUP(A2381,#REF!,74,FALSE)</f>
        <v>#REF!</v>
      </c>
      <c r="X2401" s="48" t="e">
        <f>VLOOKUP(A2381,#REF!,75,FALSE)</f>
        <v>#REF!</v>
      </c>
      <c r="Y2401" s="48" t="e">
        <f>VLOOKUP(A2381,#REF!,76,FALSE)</f>
        <v>#REF!</v>
      </c>
      <c r="Z2401" s="48" t="e">
        <f>VLOOKUP(A2381,#REF!,77,FALSE)</f>
        <v>#REF!</v>
      </c>
      <c r="AA2401" s="48" t="e">
        <f>VLOOKUP(A2381,#REF!,78,FALSE)</f>
        <v>#REF!</v>
      </c>
      <c r="AB2401" s="48" t="e">
        <f>VLOOKUP(A2381,#REF!,79,FALSE)</f>
        <v>#REF!</v>
      </c>
      <c r="AC2401" s="48" t="e">
        <f>VLOOKUP(A2381,#REF!,80,FALSE)</f>
        <v>#REF!</v>
      </c>
      <c r="AD2401" s="48" t="e">
        <f>VLOOKUP(A2381,#REF!,81,FALSE)</f>
        <v>#REF!</v>
      </c>
      <c r="AE2401" s="48" t="e">
        <f>VLOOKUP(A2381,#REF!,82,FALSE)</f>
        <v>#REF!</v>
      </c>
      <c r="AF2401" s="48" t="e">
        <f>VLOOKUP(A2381,#REF!,83,FALSE)</f>
        <v>#REF!</v>
      </c>
      <c r="AG2401" s="33"/>
    </row>
    <row r="2402" spans="1:64" ht="18" customHeight="1">
      <c r="B2402" s="48" t="e">
        <f>VLOOKUP(A2381,#REF!,277,FALSE)</f>
        <v>#REF!</v>
      </c>
      <c r="C2402" s="48" t="e">
        <f>VLOOKUP(A2381,#REF!,279,FALSE)</f>
        <v>#REF!</v>
      </c>
      <c r="D2402" s="48" t="e">
        <f>VLOOKUP(A2381,#REF!,281,FALSE)</f>
        <v>#REF!</v>
      </c>
      <c r="E2402" s="48" t="e">
        <f>VLOOKUP(A2381,#REF!,283,FALSE)</f>
        <v>#REF!</v>
      </c>
      <c r="F2402" s="48" t="e">
        <f>VLOOKUP(A2381,#REF!,285,FALSE)</f>
        <v>#REF!</v>
      </c>
      <c r="G2402" s="48" t="e">
        <f>VLOOKUP(A2381,#REF!,287,FALSE)</f>
        <v>#REF!</v>
      </c>
      <c r="H2402" s="48" t="e">
        <f>VLOOKUP(A2381,#REF!,289,FALSE)</f>
        <v>#REF!</v>
      </c>
      <c r="I2402" s="48" t="e">
        <f>VLOOKUP(A2381,#REF!,291,FALSE)</f>
        <v>#REF!</v>
      </c>
      <c r="J2402" s="48" t="e">
        <f>VLOOKUP(A2381,#REF!,293,FALSE)</f>
        <v>#REF!</v>
      </c>
      <c r="K2402" s="48" t="e">
        <f>VLOOKUP(A2381,#REF!,295,FALSE)</f>
        <v>#REF!</v>
      </c>
      <c r="L2402" s="48" t="e">
        <f>VLOOKUP(A2381,#REF!,297,FALSE)</f>
        <v>#REF!</v>
      </c>
      <c r="M2402" s="48" t="e">
        <f>VLOOKUP(A2381,#REF!,299,FALSE)</f>
        <v>#REF!</v>
      </c>
      <c r="N2402" s="48" t="e">
        <f>VLOOKUP(A2381,#REF!,301,FALSE)</f>
        <v>#REF!</v>
      </c>
      <c r="O2402" s="48" t="e">
        <f>VLOOKUP(A2381,#REF!,303,FALSE)</f>
        <v>#REF!</v>
      </c>
      <c r="P2402" s="48" t="e">
        <f>VLOOKUP(A2381,#REF!,305,FALSE)</f>
        <v>#REF!</v>
      </c>
      <c r="Q2402" s="48" t="e">
        <f>VLOOKUP(A2381,#REF!,307,FALSE)</f>
        <v>#REF!</v>
      </c>
      <c r="R2402" s="48" t="e">
        <f>VLOOKUP(A2381,#REF!,309,FALSE)</f>
        <v>#REF!</v>
      </c>
      <c r="S2402" s="48" t="e">
        <f>VLOOKUP(A2381,#REF!,311,FALSE)</f>
        <v>#REF!</v>
      </c>
      <c r="T2402" s="48" t="e">
        <f>VLOOKUP(A2381,#REF!,313,FALSE)</f>
        <v>#REF!</v>
      </c>
      <c r="U2402" s="48" t="e">
        <f>VLOOKUP(A2381,#REF!,315,FALSE)</f>
        <v>#REF!</v>
      </c>
      <c r="V2402" s="48" t="e">
        <f>VLOOKUP(A2381,#REF!,317,FALSE)</f>
        <v>#REF!</v>
      </c>
      <c r="W2402" s="48" t="e">
        <f>VLOOKUP(A2381,#REF!,319,FALSE)</f>
        <v>#REF!</v>
      </c>
      <c r="X2402" s="48" t="e">
        <f>VLOOKUP(A2381,#REF!,321,FALSE)</f>
        <v>#REF!</v>
      </c>
      <c r="Y2402" s="48" t="e">
        <f>VLOOKUP(A2381,#REF!,323,FALSE)</f>
        <v>#REF!</v>
      </c>
      <c r="Z2402" s="48" t="e">
        <f>VLOOKUP(A2381,#REF!,325,FALSE)</f>
        <v>#REF!</v>
      </c>
      <c r="AA2402" s="48" t="e">
        <f>VLOOKUP(A2381,#REF!,327,FALSE)</f>
        <v>#REF!</v>
      </c>
      <c r="AB2402" s="48" t="e">
        <f>VLOOKUP(A2381,#REF!,329,FALSE)</f>
        <v>#REF!</v>
      </c>
      <c r="AC2402" s="48" t="e">
        <f>VLOOKUP(A2381,#REF!,331,FALSE)</f>
        <v>#REF!</v>
      </c>
      <c r="AD2402" s="48" t="e">
        <f>VLOOKUP(A2381,#REF!,333,FALSE)</f>
        <v>#REF!</v>
      </c>
      <c r="AE2402" s="48" t="e">
        <f>VLOOKUP(A2381,#REF!,335,FALSE)</f>
        <v>#REF!</v>
      </c>
      <c r="AF2402" s="48" t="e">
        <f>VLOOKUP(A2381,#REF!,337,FALSE)</f>
        <v>#REF!</v>
      </c>
      <c r="AG2402" s="33"/>
    </row>
    <row r="2403" spans="1:64" s="140" customFormat="1" ht="18" customHeight="1">
      <c r="B2403" s="980"/>
      <c r="C2403" s="980"/>
      <c r="D2403" s="980"/>
      <c r="E2403" s="980"/>
      <c r="F2403" s="980"/>
      <c r="G2403" s="980"/>
      <c r="H2403" s="980"/>
      <c r="I2403" s="980"/>
      <c r="J2403" s="980"/>
      <c r="K2403" s="980"/>
      <c r="L2403" s="980"/>
      <c r="M2403" s="980"/>
      <c r="N2403" s="980"/>
      <c r="O2403" s="980"/>
      <c r="P2403" s="980"/>
      <c r="Q2403" s="980"/>
      <c r="R2403" s="980"/>
      <c r="S2403" s="980"/>
      <c r="T2403" s="980"/>
      <c r="U2403" s="980"/>
      <c r="V2403" s="980"/>
      <c r="W2403" s="980"/>
      <c r="X2403" s="980"/>
      <c r="Y2403" s="980"/>
      <c r="Z2403" s="980"/>
      <c r="AA2403" s="980"/>
      <c r="AB2403" s="980"/>
      <c r="AC2403" s="980"/>
      <c r="AD2403" s="980"/>
      <c r="AE2403" s="980"/>
      <c r="AF2403" s="980"/>
      <c r="AH2403" s="33"/>
      <c r="AI2403" s="33"/>
      <c r="AJ2403" s="33"/>
      <c r="AK2403" s="33"/>
      <c r="AL2403" s="33"/>
      <c r="AM2403" s="33"/>
      <c r="AN2403" s="33"/>
      <c r="AO2403" s="33"/>
      <c r="AP2403" s="33"/>
      <c r="AQ2403" s="33"/>
      <c r="AR2403" s="33"/>
      <c r="AS2403" s="33"/>
      <c r="AT2403" s="33"/>
      <c r="AU2403" s="33"/>
      <c r="AV2403" s="33"/>
      <c r="AW2403" s="33"/>
      <c r="AX2403" s="33"/>
      <c r="AY2403" s="33"/>
      <c r="AZ2403" s="33"/>
      <c r="BA2403" s="33"/>
      <c r="BB2403" s="33"/>
      <c r="BC2403" s="33"/>
      <c r="BD2403" s="33"/>
      <c r="BE2403" s="33"/>
      <c r="BF2403" s="33"/>
      <c r="BG2403" s="33"/>
      <c r="BH2403" s="33"/>
      <c r="BI2403" s="33"/>
      <c r="BJ2403" s="33"/>
      <c r="BK2403" s="33"/>
      <c r="BL2403" s="33"/>
    </row>
    <row r="2404" spans="1:64" ht="18" customHeight="1">
      <c r="B2404" s="880" t="s">
        <v>826</v>
      </c>
      <c r="C2404" s="880"/>
      <c r="D2404" s="880"/>
      <c r="E2404" s="880"/>
      <c r="F2404" s="880"/>
      <c r="G2404" s="880"/>
      <c r="H2404" s="880"/>
      <c r="I2404" s="880"/>
      <c r="J2404" s="880"/>
      <c r="K2404" s="880"/>
      <c r="L2404" s="880"/>
      <c r="M2404" s="880"/>
      <c r="N2404" s="880"/>
      <c r="O2404" s="880"/>
      <c r="P2404" s="880"/>
      <c r="Q2404" s="880"/>
      <c r="R2404" s="880"/>
      <c r="S2404" s="880"/>
      <c r="T2404" s="880"/>
      <c r="U2404" s="880"/>
      <c r="V2404" s="880"/>
      <c r="W2404" s="880"/>
      <c r="X2404" s="880"/>
      <c r="Y2404" s="880"/>
      <c r="Z2404" s="880"/>
      <c r="AA2404" s="880"/>
      <c r="AB2404" s="880"/>
      <c r="AC2404" s="880"/>
      <c r="AD2404" s="880"/>
      <c r="AE2404" s="880"/>
      <c r="AF2404" s="880"/>
      <c r="AG2404" s="33"/>
    </row>
    <row r="2405" spans="1:64" ht="18" customHeight="1">
      <c r="B2405" s="15" t="s">
        <v>80</v>
      </c>
      <c r="C2405" s="16"/>
      <c r="D2405" s="16"/>
      <c r="E2405" s="16"/>
      <c r="F2405" s="16"/>
      <c r="G2405" s="216"/>
      <c r="H2405" s="201"/>
      <c r="I2405" s="201"/>
      <c r="J2405" s="201"/>
      <c r="K2405" s="202"/>
      <c r="L2405" s="201"/>
      <c r="M2405" s="201"/>
      <c r="N2405" s="201"/>
      <c r="O2405" s="270"/>
      <c r="P2405" s="270"/>
      <c r="Q2405" s="201"/>
      <c r="R2405" s="201"/>
      <c r="S2405" s="201"/>
      <c r="T2405" s="201"/>
      <c r="U2405" s="201"/>
      <c r="V2405" s="201"/>
      <c r="W2405" s="270"/>
      <c r="X2405" s="984" t="str">
        <f>X2380</f>
        <v>វិច្ឆិកា ឆ្នាំ ២០២៣</v>
      </c>
      <c r="Y2405" s="985"/>
      <c r="Z2405" s="985"/>
      <c r="AA2405" s="985"/>
      <c r="AB2405" s="985"/>
      <c r="AC2405" s="985"/>
      <c r="AD2405" s="985"/>
      <c r="AE2405" s="985"/>
      <c r="AF2405" s="986"/>
      <c r="AG2405" s="33"/>
    </row>
    <row r="2406" spans="1:64" ht="18" customHeight="1">
      <c r="A2406" s="140" t="e">
        <f>#REF!</f>
        <v>#REF!</v>
      </c>
      <c r="B2406" s="20" t="s">
        <v>176</v>
      </c>
      <c r="C2406" s="3"/>
      <c r="D2406" s="3"/>
      <c r="E2406" s="3"/>
      <c r="F2406" s="3"/>
      <c r="G2406" s="217"/>
      <c r="H2406" s="271"/>
      <c r="I2406" s="217"/>
      <c r="J2406" s="271"/>
      <c r="K2406" s="991" t="e">
        <f>VLOOKUP(A2406,'Payroll master 总表'!B:AY,3,FALSE)</f>
        <v>#REF!</v>
      </c>
      <c r="L2406" s="992"/>
      <c r="M2406" s="992"/>
      <c r="N2406" s="993"/>
      <c r="O2406" s="272" t="s">
        <v>183</v>
      </c>
      <c r="P2406" s="273"/>
      <c r="Q2406" s="203"/>
      <c r="R2406" s="203"/>
      <c r="S2406" s="203"/>
      <c r="T2406" s="994" t="e">
        <f>#REF!</f>
        <v>#REF!</v>
      </c>
      <c r="U2406" s="994"/>
      <c r="V2406" s="217"/>
      <c r="W2406" s="274"/>
      <c r="X2406" s="275" t="s">
        <v>279</v>
      </c>
      <c r="Y2406" s="203"/>
      <c r="Z2406" s="203"/>
      <c r="AA2406" s="203"/>
      <c r="AB2406" s="227"/>
      <c r="AC2406" s="75"/>
      <c r="AD2406" s="139" t="e">
        <f>VLOOKUP(A2406,'Payroll master 总表'!B:AY,39,FALSE)</f>
        <v>#REF!</v>
      </c>
      <c r="AE2406" s="23" t="s">
        <v>82</v>
      </c>
      <c r="AF2406" s="244"/>
      <c r="AG2406" s="33"/>
    </row>
    <row r="2407" spans="1:64" ht="18" customHeight="1">
      <c r="B2407" s="55" t="s">
        <v>177</v>
      </c>
      <c r="C2407" s="28"/>
      <c r="D2407" s="28"/>
      <c r="E2407" s="28"/>
      <c r="F2407" s="21"/>
      <c r="G2407" s="206"/>
      <c r="H2407" s="206"/>
      <c r="I2407" s="206"/>
      <c r="J2407" s="206"/>
      <c r="K2407" s="995" t="e">
        <f>VLOOKUP(A2406,'Payroll master 总表'!B:AY,1,FALSE)</f>
        <v>#REF!</v>
      </c>
      <c r="L2407" s="996"/>
      <c r="M2407" s="206"/>
      <c r="N2407" s="208"/>
      <c r="O2407" s="276" t="s">
        <v>184</v>
      </c>
      <c r="P2407" s="273"/>
      <c r="Q2407" s="218"/>
      <c r="R2407" s="218"/>
      <c r="S2407" s="218"/>
      <c r="U2407" s="222" t="e">
        <f>VLOOKUP(A2406,'Payroll master 总表'!B:AY,15,FALSE)</f>
        <v>#REF!</v>
      </c>
      <c r="V2407" s="222"/>
      <c r="W2407" s="208"/>
      <c r="X2407" s="278" t="s">
        <v>187</v>
      </c>
      <c r="Y2407" s="218"/>
      <c r="Z2407" s="218"/>
      <c r="AA2407" s="218"/>
      <c r="AB2407" s="209"/>
      <c r="AC2407" s="26"/>
      <c r="AD2407" s="139" t="e">
        <f>VLOOKUP(A2406,'Payroll master 总表'!B:AY,35,FALSE)</f>
        <v>#REF!</v>
      </c>
      <c r="AE2407" s="23" t="s">
        <v>82</v>
      </c>
      <c r="AF2407" s="103"/>
      <c r="AG2407" s="33"/>
    </row>
    <row r="2408" spans="1:64" ht="18" customHeight="1">
      <c r="B2408" s="24" t="s">
        <v>178</v>
      </c>
      <c r="C2408" s="22"/>
      <c r="D2408" s="25"/>
      <c r="E2408" s="21"/>
      <c r="F2408" s="21"/>
      <c r="G2408" s="206"/>
      <c r="H2408" s="206"/>
      <c r="I2408" s="206"/>
      <c r="J2408" s="206"/>
      <c r="K2408" s="995" t="e">
        <f>VLOOKUP(A2406,'Payroll master 总表'!B:AY,5,FALSE)</f>
        <v>#REF!</v>
      </c>
      <c r="L2408" s="996"/>
      <c r="M2408" s="206"/>
      <c r="N2408" s="208"/>
      <c r="O2408" s="205" t="s">
        <v>198</v>
      </c>
      <c r="P2408" s="273"/>
      <c r="Q2408" s="218"/>
      <c r="R2408" s="218"/>
      <c r="S2408" s="218"/>
      <c r="T2408" s="206"/>
      <c r="U2408" s="997" t="e">
        <f>VLOOKUP(A2406,'Payroll master 总表'!B:AY,8,FALSE)</f>
        <v>#REF!</v>
      </c>
      <c r="V2408" s="997"/>
      <c r="W2408" s="998"/>
      <c r="X2408" s="278" t="s">
        <v>185</v>
      </c>
      <c r="Y2408" s="218"/>
      <c r="Z2408" s="218"/>
      <c r="AA2408" s="218"/>
      <c r="AB2408" s="209"/>
      <c r="AC2408" s="26"/>
      <c r="AD2408" s="139" t="e">
        <f>VLOOKUP(A2406,'Payroll master 总表'!B:AY,34,FALSE)</f>
        <v>#REF!</v>
      </c>
      <c r="AE2408" s="23" t="s">
        <v>82</v>
      </c>
      <c r="AF2408" s="103"/>
      <c r="AG2408" s="33"/>
    </row>
    <row r="2409" spans="1:64" ht="18" customHeight="1">
      <c r="B2409" s="58"/>
      <c r="C2409" s="28"/>
      <c r="D2409" s="28"/>
      <c r="E2409" s="28"/>
      <c r="F2409" s="28"/>
      <c r="G2409" s="206"/>
      <c r="H2409" s="206"/>
      <c r="I2409" s="206"/>
      <c r="J2409" s="206"/>
      <c r="K2409" s="280"/>
      <c r="L2409" s="281" t="s">
        <v>76</v>
      </c>
      <c r="M2409" s="206"/>
      <c r="N2409" s="208"/>
      <c r="O2409" s="278" t="s">
        <v>199</v>
      </c>
      <c r="P2409" s="273"/>
      <c r="Q2409" s="218"/>
      <c r="R2409" s="218"/>
      <c r="S2409" s="218"/>
      <c r="T2409" s="218"/>
      <c r="U2409" s="218"/>
      <c r="V2409" s="218"/>
      <c r="W2409" s="230"/>
      <c r="X2409" s="278" t="s">
        <v>753</v>
      </c>
      <c r="Y2409" s="218"/>
      <c r="Z2409" s="218"/>
      <c r="AA2409" s="218"/>
      <c r="AB2409" s="209"/>
      <c r="AC2409" s="26"/>
      <c r="AD2409" s="139" t="e">
        <f>VLOOKUP(A2406,'Payroll master 总表'!B:AY,33,FALSE)</f>
        <v>#REF!</v>
      </c>
      <c r="AE2409" s="23" t="s">
        <v>82</v>
      </c>
      <c r="AF2409" s="103"/>
      <c r="AG2409" s="33"/>
    </row>
    <row r="2410" spans="1:64" ht="18" customHeight="1">
      <c r="B2410" s="54" t="s">
        <v>196</v>
      </c>
      <c r="C2410" s="28"/>
      <c r="D2410" s="28"/>
      <c r="E2410" s="28"/>
      <c r="F2410" s="28"/>
      <c r="G2410" s="206"/>
      <c r="H2410" s="206"/>
      <c r="I2410" s="206"/>
      <c r="J2410" s="206"/>
      <c r="K2410" s="280"/>
      <c r="L2410" s="282" t="e">
        <f>VLOOKUP(A2406,'Payroll master 总表'!B:AY,18,FALSE)</f>
        <v>#REF!</v>
      </c>
      <c r="M2410" s="206"/>
      <c r="N2410" s="208"/>
      <c r="O2410" s="283"/>
      <c r="P2410" s="273"/>
      <c r="Q2410" s="223"/>
      <c r="R2410" s="987" t="e">
        <f>U2407/26*L2410</f>
        <v>#REF!</v>
      </c>
      <c r="S2410" s="987"/>
      <c r="T2410" s="284" t="s">
        <v>82</v>
      </c>
      <c r="U2410" s="223"/>
      <c r="V2410" s="223"/>
      <c r="W2410" s="285"/>
      <c r="X2410" s="278" t="s">
        <v>186</v>
      </c>
      <c r="Y2410" s="218"/>
      <c r="Z2410" s="218"/>
      <c r="AA2410" s="218"/>
      <c r="AB2410" s="209"/>
      <c r="AC2410" s="26"/>
      <c r="AD2410" s="139" t="e">
        <f>VLOOKUP(A2406,'Payroll master 总表'!B:AY,37,FALSE)+'Payroll master 总表'!AM102</f>
        <v>#REF!</v>
      </c>
      <c r="AE2410" s="23" t="s">
        <v>82</v>
      </c>
      <c r="AF2410" s="103"/>
      <c r="AG2410" s="33"/>
    </row>
    <row r="2411" spans="1:64" ht="18" customHeight="1">
      <c r="B2411" s="27" t="s">
        <v>528</v>
      </c>
      <c r="C2411" s="28"/>
      <c r="D2411" s="28"/>
      <c r="E2411" s="28"/>
      <c r="F2411" s="28"/>
      <c r="G2411" s="206"/>
      <c r="H2411" s="206"/>
      <c r="I2411" s="206"/>
      <c r="J2411" s="206"/>
      <c r="K2411" s="280"/>
      <c r="L2411" s="282" t="e">
        <f>VLOOKUP(A2406,'Payroll master 总表'!B:AY,21,FALSE)</f>
        <v>#REF!</v>
      </c>
      <c r="M2411" s="206"/>
      <c r="N2411" s="208"/>
      <c r="O2411" s="283"/>
      <c r="P2411" s="273"/>
      <c r="Q2411" s="223"/>
      <c r="R2411" s="987" t="e">
        <f>VLOOKUP(A2406,'Payroll master 总表'!B:AY,29,FALSE)</f>
        <v>#REF!</v>
      </c>
      <c r="S2411" s="987"/>
      <c r="T2411" s="284" t="s">
        <v>82</v>
      </c>
      <c r="U2411" s="223"/>
      <c r="V2411" s="223"/>
      <c r="W2411" s="285"/>
      <c r="X2411" s="278" t="s">
        <v>455</v>
      </c>
      <c r="Y2411" s="218"/>
      <c r="Z2411" s="218"/>
      <c r="AA2411" s="218"/>
      <c r="AB2411" s="209"/>
      <c r="AC2411" s="26"/>
      <c r="AD2411" s="139" t="e">
        <f>VLOOKUP(A2406,'Payroll master 总表'!B:AY,32,FALSE)</f>
        <v>#REF!</v>
      </c>
      <c r="AE2411" s="23" t="s">
        <v>82</v>
      </c>
      <c r="AF2411" s="103"/>
      <c r="AG2411" s="33"/>
    </row>
    <row r="2412" spans="1:64" ht="18" customHeight="1">
      <c r="B2412" s="58" t="s">
        <v>534</v>
      </c>
      <c r="C2412" s="28"/>
      <c r="D2412" s="28"/>
      <c r="E2412" s="28"/>
      <c r="F2412" s="28"/>
      <c r="G2412" s="206"/>
      <c r="H2412" s="206"/>
      <c r="I2412" s="206"/>
      <c r="J2412" s="206"/>
      <c r="K2412" s="280"/>
      <c r="L2412" s="282" t="e">
        <f>VLOOKUP(A2406,'Payroll master 总表'!B:AY,20,FALSE)</f>
        <v>#REF!</v>
      </c>
      <c r="M2412" s="206"/>
      <c r="N2412" s="208"/>
      <c r="O2412" s="283"/>
      <c r="P2412" s="273"/>
      <c r="Q2412" s="223"/>
      <c r="R2412" s="987" t="e">
        <f>VLOOKUP(A2406,'Payroll master 总表'!B:AY,27,FALSE)</f>
        <v>#REF!</v>
      </c>
      <c r="S2412" s="987"/>
      <c r="T2412" s="284" t="s">
        <v>82</v>
      </c>
      <c r="U2412" s="223"/>
      <c r="V2412" s="223"/>
      <c r="W2412" s="285"/>
      <c r="X2412" s="278" t="s">
        <v>189</v>
      </c>
      <c r="Y2412" s="218"/>
      <c r="Z2412" s="218"/>
      <c r="AA2412" s="218"/>
      <c r="AB2412" s="209"/>
      <c r="AC2412" s="26"/>
      <c r="AD2412" s="139" t="e">
        <f>VLOOKUP(A2406,'Payroll master 总表'!B:AY,31,FALSE)</f>
        <v>#REF!</v>
      </c>
      <c r="AE2412" s="23" t="s">
        <v>82</v>
      </c>
      <c r="AF2412" s="103"/>
      <c r="AG2412" s="33"/>
    </row>
    <row r="2413" spans="1:64" ht="18" customHeight="1">
      <c r="B2413" s="58" t="s">
        <v>195</v>
      </c>
      <c r="C2413" s="28"/>
      <c r="D2413" s="28"/>
      <c r="E2413" s="28"/>
      <c r="F2413" s="28"/>
      <c r="G2413" s="206"/>
      <c r="H2413" s="206"/>
      <c r="I2413" s="206"/>
      <c r="J2413" s="206"/>
      <c r="K2413" s="280"/>
      <c r="L2413" s="282" t="e">
        <f>VLOOKUP(A2406,'Payroll master 总表'!B:AY,17,FALSE)</f>
        <v>#REF!</v>
      </c>
      <c r="M2413" s="206"/>
      <c r="N2413" s="208"/>
      <c r="O2413" s="283"/>
      <c r="P2413" s="273"/>
      <c r="Q2413" s="223"/>
      <c r="R2413" s="987" t="e">
        <f>U2407/26*L2413</f>
        <v>#REF!</v>
      </c>
      <c r="S2413" s="987"/>
      <c r="T2413" s="284" t="s">
        <v>82</v>
      </c>
      <c r="U2413" s="223"/>
      <c r="V2413" s="223"/>
      <c r="W2413" s="285"/>
      <c r="X2413" s="278" t="s">
        <v>188</v>
      </c>
      <c r="Y2413" s="218"/>
      <c r="Z2413" s="218"/>
      <c r="AA2413" s="218"/>
      <c r="AB2413" s="209"/>
      <c r="AC2413" s="26"/>
      <c r="AD2413" s="139" t="e">
        <f>VLOOKUP(A2406,'Payroll master 总表'!B:AY,36,FALSE)</f>
        <v>#REF!</v>
      </c>
      <c r="AE2413" s="23" t="s">
        <v>82</v>
      </c>
      <c r="AF2413" s="103"/>
      <c r="AG2413" s="33"/>
    </row>
    <row r="2414" spans="1:64" ht="18" customHeight="1">
      <c r="B2414" s="27" t="s">
        <v>179</v>
      </c>
      <c r="C2414" s="28"/>
      <c r="D2414" s="28"/>
      <c r="E2414" s="28"/>
      <c r="F2414" s="28"/>
      <c r="G2414" s="218"/>
      <c r="H2414" s="218"/>
      <c r="I2414" s="218"/>
      <c r="J2414" s="206"/>
      <c r="K2414" s="280"/>
      <c r="L2414" s="286"/>
      <c r="M2414" s="206"/>
      <c r="N2414" s="208"/>
      <c r="O2414" s="283"/>
      <c r="P2414" s="273"/>
      <c r="Q2414" s="223"/>
      <c r="R2414" s="987" t="e">
        <f>SUM(R2410:S2413)</f>
        <v>#REF!</v>
      </c>
      <c r="S2414" s="987"/>
      <c r="T2414" s="284" t="s">
        <v>82</v>
      </c>
      <c r="U2414" s="223"/>
      <c r="V2414" s="223"/>
      <c r="W2414" s="285"/>
      <c r="X2414" s="278" t="s">
        <v>190</v>
      </c>
      <c r="Y2414" s="218"/>
      <c r="Z2414" s="218"/>
      <c r="AA2414" s="218"/>
      <c r="AB2414" s="209"/>
      <c r="AC2414" s="988" t="e">
        <f>R2414+R2416+R2417+R2418+AD2406+AD2407+AD2408+AD2409+AD2410+AD2411+AD2412+AD2413</f>
        <v>#REF!</v>
      </c>
      <c r="AD2414" s="989"/>
      <c r="AF2414" s="103"/>
      <c r="AG2414" s="33"/>
    </row>
    <row r="2415" spans="1:64" ht="18" customHeight="1">
      <c r="B2415" s="58" t="s">
        <v>197</v>
      </c>
      <c r="C2415" s="28"/>
      <c r="D2415" s="28"/>
      <c r="E2415" s="28"/>
      <c r="F2415" s="28"/>
      <c r="G2415" s="206"/>
      <c r="H2415" s="206"/>
      <c r="I2415" s="206"/>
      <c r="J2415" s="206"/>
      <c r="K2415" s="280"/>
      <c r="L2415" s="287" t="s">
        <v>77</v>
      </c>
      <c r="M2415" s="288"/>
      <c r="N2415" s="211"/>
      <c r="O2415" s="278" t="s">
        <v>199</v>
      </c>
      <c r="P2415" s="210"/>
      <c r="Q2415" s="210"/>
      <c r="R2415" s="210"/>
      <c r="S2415" s="210"/>
      <c r="T2415" s="210"/>
      <c r="U2415" s="210"/>
      <c r="V2415" s="210"/>
      <c r="W2415" s="289"/>
      <c r="X2415" s="278" t="s">
        <v>433</v>
      </c>
      <c r="Y2415" s="218"/>
      <c r="Z2415" s="230"/>
      <c r="AA2415" s="290"/>
      <c r="AB2415" s="228"/>
      <c r="AC2415" s="135" t="e">
        <f>VLOOKUP(A2406,'Payroll master 总表'!B:AY,45,FALSE)</f>
        <v>#REF!</v>
      </c>
      <c r="AE2415" s="61"/>
      <c r="AF2415" s="245"/>
      <c r="AG2415" s="33"/>
    </row>
    <row r="2416" spans="1:64" ht="18" customHeight="1">
      <c r="B2416" s="58" t="s">
        <v>180</v>
      </c>
      <c r="C2416" s="28"/>
      <c r="D2416" s="28"/>
      <c r="E2416" s="28"/>
      <c r="F2416" s="28"/>
      <c r="G2416" s="206"/>
      <c r="H2416" s="206"/>
      <c r="I2416" s="206"/>
      <c r="J2416" s="206"/>
      <c r="K2416" s="280"/>
      <c r="L2416" s="282" t="e">
        <f>VLOOKUP(A2406,'Payroll master 总表'!B:AY,19,FALSE)</f>
        <v>#REF!</v>
      </c>
      <c r="M2416" s="206"/>
      <c r="N2416" s="208"/>
      <c r="O2416" s="283"/>
      <c r="P2416" s="273"/>
      <c r="Q2416" s="224"/>
      <c r="R2416" s="990" t="e">
        <f>VLOOKUP(A2406,'Payroll master 总表'!B:AY,26,FALSE)</f>
        <v>#REF!</v>
      </c>
      <c r="S2416" s="990"/>
      <c r="T2416" s="224" t="s">
        <v>82</v>
      </c>
      <c r="U2416" s="224"/>
      <c r="V2416" s="224"/>
      <c r="W2416" s="228"/>
      <c r="X2416" s="278" t="s">
        <v>861</v>
      </c>
      <c r="Y2416" s="218"/>
      <c r="Z2416" s="230"/>
      <c r="AB2416" s="224"/>
      <c r="AD2416" s="57"/>
      <c r="AE2416" s="999" t="e">
        <f>VLOOKUP(A2406,'Payroll master 总表'!B:AY,42,FALSE)</f>
        <v>#REF!</v>
      </c>
      <c r="AF2416" s="1000"/>
      <c r="AG2416" s="33"/>
    </row>
    <row r="2417" spans="1:64" ht="18" customHeight="1">
      <c r="B2417" s="58" t="s">
        <v>181</v>
      </c>
      <c r="C2417" s="28"/>
      <c r="D2417" s="28"/>
      <c r="E2417" s="28"/>
      <c r="F2417" s="28"/>
      <c r="G2417" s="206"/>
      <c r="H2417" s="206"/>
      <c r="I2417" s="206"/>
      <c r="J2417" s="206"/>
      <c r="K2417" s="280"/>
      <c r="L2417" s="282" t="e">
        <f>VLOOKUP(A2406,'Payroll master 总表'!B:AY,22,FALSE)</f>
        <v>#REF!</v>
      </c>
      <c r="M2417" s="206"/>
      <c r="N2417" s="208"/>
      <c r="O2417" s="283"/>
      <c r="P2417" s="273"/>
      <c r="Q2417" s="224"/>
      <c r="R2417" s="990" t="e">
        <f>VLOOKUP(A2406,'Payroll master 总表'!B:AY,28,FALSE)</f>
        <v>#REF!</v>
      </c>
      <c r="S2417" s="990"/>
      <c r="T2417" s="224" t="s">
        <v>82</v>
      </c>
      <c r="U2417" s="224"/>
      <c r="V2417" s="224"/>
      <c r="W2417" s="228"/>
      <c r="X2417" s="291" t="s">
        <v>244</v>
      </c>
      <c r="Y2417" s="218"/>
      <c r="Z2417" s="218"/>
      <c r="AA2417" s="230"/>
      <c r="AB2417" s="229"/>
      <c r="AC2417" s="76"/>
      <c r="AD2417" s="57" t="e">
        <f>VLOOKUP(A2406,'Payroll master 总表'!B:AY,44,FALSE)</f>
        <v>#REF!</v>
      </c>
      <c r="AE2417" s="541"/>
      <c r="AF2417" s="542"/>
      <c r="AG2417" s="33"/>
    </row>
    <row r="2418" spans="1:64" ht="18" customHeight="1">
      <c r="B2418" s="59" t="s">
        <v>182</v>
      </c>
      <c r="C2418" s="56"/>
      <c r="D2418" s="56"/>
      <c r="E2418" s="56"/>
      <c r="F2418" s="56"/>
      <c r="G2418" s="219"/>
      <c r="H2418" s="219"/>
      <c r="I2418" s="219"/>
      <c r="J2418" s="219"/>
      <c r="K2418" s="292"/>
      <c r="L2418" s="293" t="e">
        <f>VLOOKUP(A2406,'Payroll master 总表'!B:AY,23,FALSE)</f>
        <v>#REF!</v>
      </c>
      <c r="M2418" s="219"/>
      <c r="N2418" s="212"/>
      <c r="O2418" s="294"/>
      <c r="P2418" s="295"/>
      <c r="Q2418" s="225"/>
      <c r="R2418" s="981" t="e">
        <f>VLOOKUP(A2406,'Payroll master 总表'!B:AY,30,FALSE)</f>
        <v>#REF!</v>
      </c>
      <c r="S2418" s="981"/>
      <c r="T2418" s="225" t="s">
        <v>82</v>
      </c>
      <c r="U2418" s="225"/>
      <c r="V2418" s="225"/>
      <c r="W2418" s="225"/>
      <c r="X2418" s="278" t="s">
        <v>194</v>
      </c>
      <c r="Y2418" s="218"/>
      <c r="Z2418" s="218"/>
      <c r="AA2418" s="218"/>
      <c r="AB2418" s="230"/>
      <c r="AC2418" s="26"/>
      <c r="AD2418" s="57" t="e">
        <f>AE2416+AD2417</f>
        <v>#REF!</v>
      </c>
      <c r="AE2418" s="49"/>
      <c r="AF2418" s="73"/>
      <c r="AG2418" s="33"/>
    </row>
    <row r="2419" spans="1:64" ht="18" customHeight="1">
      <c r="B2419" s="29"/>
      <c r="C2419" s="30"/>
      <c r="D2419" s="31"/>
      <c r="E2419" s="30"/>
      <c r="F2419" s="32"/>
      <c r="G2419" s="220"/>
      <c r="H2419" s="220"/>
      <c r="I2419" s="220"/>
      <c r="J2419" s="220"/>
      <c r="S2419" s="220"/>
      <c r="T2419" s="220"/>
      <c r="U2419" s="220"/>
      <c r="X2419" s="297" t="s">
        <v>191</v>
      </c>
      <c r="Y2419" s="218"/>
      <c r="Z2419" s="218"/>
      <c r="AA2419" s="218"/>
      <c r="AB2419" s="230"/>
      <c r="AC2419" s="982" t="e">
        <f>ROUND((AC2414-AD2418-AC2415),2)</f>
        <v>#REF!</v>
      </c>
      <c r="AD2419" s="983"/>
      <c r="AE2419" s="49"/>
      <c r="AF2419" s="73"/>
      <c r="AG2419" s="33"/>
    </row>
    <row r="2420" spans="1:64" ht="18" customHeight="1">
      <c r="B2420" s="35" t="s">
        <v>78</v>
      </c>
      <c r="C2420" s="36"/>
      <c r="D2420" s="36"/>
      <c r="E2420" s="36"/>
      <c r="F2420" s="36"/>
      <c r="G2420" s="221"/>
      <c r="H2420" s="221"/>
      <c r="I2420" s="220"/>
      <c r="J2420" s="220"/>
      <c r="S2420" s="220"/>
      <c r="T2420" s="220"/>
      <c r="U2420" s="220"/>
      <c r="X2420" s="298" t="s">
        <v>432</v>
      </c>
      <c r="Y2420" s="299"/>
      <c r="Z2420" s="280"/>
      <c r="AA2420" s="206"/>
      <c r="AB2420" s="231"/>
      <c r="AC2420" s="63" t="e">
        <f>INT(AC2419)</f>
        <v>#REF!</v>
      </c>
      <c r="AE2420" s="62"/>
      <c r="AF2420" s="80"/>
      <c r="AG2420" s="33"/>
    </row>
    <row r="2421" spans="1:64" ht="18" customHeight="1">
      <c r="B2421" s="37"/>
      <c r="C2421" s="38"/>
      <c r="D2421" s="39"/>
      <c r="E2421" s="38"/>
      <c r="F2421" s="38"/>
      <c r="G2421" s="202"/>
      <c r="H2421" s="202"/>
      <c r="I2421" s="220"/>
      <c r="J2421" s="220"/>
      <c r="S2421" s="220"/>
      <c r="T2421" s="220"/>
      <c r="U2421" s="220"/>
      <c r="X2421" s="300" t="s">
        <v>192</v>
      </c>
      <c r="Y2421" s="301"/>
      <c r="Z2421" s="302"/>
      <c r="AA2421" s="219"/>
      <c r="AB2421" s="232"/>
      <c r="AC2421" s="77" t="e">
        <f>ROUND((MOD(AC2419,1)*4000),-2)</f>
        <v>#REF!</v>
      </c>
      <c r="AD2421" s="45"/>
      <c r="AE2421" s="45"/>
      <c r="AF2421" s="81"/>
      <c r="AG2421" s="33"/>
    </row>
    <row r="2422" spans="1:64" ht="18" customHeight="1">
      <c r="B2422" s="29"/>
      <c r="C2422" s="30"/>
      <c r="D2422" s="31"/>
      <c r="E2422" s="30"/>
      <c r="F2422" s="30"/>
      <c r="G2422" s="220"/>
      <c r="H2422" s="220"/>
      <c r="I2422" s="220"/>
      <c r="J2422" s="220"/>
      <c r="S2422" s="220"/>
      <c r="T2422" s="220"/>
      <c r="U2422" s="220"/>
      <c r="Y2422" s="221"/>
      <c r="Z2422" s="303"/>
      <c r="AB2422" s="233"/>
      <c r="AD2422" s="82"/>
      <c r="AE2422" s="82"/>
      <c r="AF2422" s="84"/>
      <c r="AG2422" s="33"/>
    </row>
    <row r="2423" spans="1:64" ht="18" customHeight="1">
      <c r="B2423" s="40" t="s">
        <v>79</v>
      </c>
      <c r="C2423" s="41"/>
      <c r="D2423" s="41"/>
      <c r="E2423" s="41"/>
      <c r="AF2423" s="101"/>
      <c r="AG2423" s="33"/>
    </row>
    <row r="2424" spans="1:64" s="10" customFormat="1" ht="18" customHeight="1">
      <c r="B2424" s="237">
        <v>1</v>
      </c>
      <c r="C2424" s="236">
        <v>2</v>
      </c>
      <c r="D2424" s="236">
        <v>3</v>
      </c>
      <c r="E2424" s="236">
        <v>4</v>
      </c>
      <c r="F2424" s="670">
        <v>5</v>
      </c>
      <c r="G2424" s="669">
        <v>6</v>
      </c>
      <c r="H2424" s="237">
        <v>7</v>
      </c>
      <c r="I2424" s="237">
        <v>8</v>
      </c>
      <c r="J2424" s="670">
        <v>9</v>
      </c>
      <c r="K2424" s="236">
        <v>10</v>
      </c>
      <c r="L2424" s="236">
        <v>11</v>
      </c>
      <c r="M2424" s="670">
        <v>12</v>
      </c>
      <c r="N2424" s="669">
        <v>13</v>
      </c>
      <c r="O2424" s="236">
        <v>14</v>
      </c>
      <c r="P2424" s="237">
        <v>15</v>
      </c>
      <c r="Q2424" s="236">
        <v>16</v>
      </c>
      <c r="R2424" s="236">
        <v>17</v>
      </c>
      <c r="S2424" s="236">
        <v>18</v>
      </c>
      <c r="T2424" s="670">
        <v>19</v>
      </c>
      <c r="U2424" s="669">
        <v>20</v>
      </c>
      <c r="V2424" s="236">
        <v>21</v>
      </c>
      <c r="W2424" s="237">
        <v>22</v>
      </c>
      <c r="X2424" s="236">
        <v>23</v>
      </c>
      <c r="Y2424" s="237">
        <v>24</v>
      </c>
      <c r="Z2424" s="236">
        <v>25</v>
      </c>
      <c r="AA2424" s="670">
        <v>26</v>
      </c>
      <c r="AB2424" s="697">
        <v>27</v>
      </c>
      <c r="AC2424" s="670">
        <v>28</v>
      </c>
      <c r="AD2424" s="237">
        <v>29</v>
      </c>
      <c r="AE2424" s="236">
        <v>30</v>
      </c>
      <c r="AF2424" s="236">
        <v>31</v>
      </c>
      <c r="AG2424" s="11"/>
      <c r="AH2424" s="11"/>
      <c r="AI2424" s="11"/>
      <c r="AJ2424" s="11"/>
      <c r="AK2424" s="11"/>
      <c r="AL2424" s="11"/>
      <c r="AM2424" s="11"/>
      <c r="AN2424" s="11"/>
      <c r="AO2424" s="11"/>
      <c r="AP2424" s="11"/>
      <c r="AQ2424" s="11"/>
      <c r="AR2424" s="11"/>
      <c r="AS2424" s="11"/>
      <c r="AT2424" s="11"/>
      <c r="AU2424" s="11"/>
      <c r="AV2424" s="11"/>
      <c r="AW2424" s="11"/>
      <c r="AX2424" s="11"/>
      <c r="AY2424" s="11"/>
      <c r="AZ2424" s="11"/>
      <c r="BA2424" s="11"/>
      <c r="BB2424" s="11"/>
      <c r="BC2424" s="11"/>
      <c r="BD2424" s="11"/>
      <c r="BE2424" s="11"/>
      <c r="BF2424" s="11"/>
      <c r="BG2424" s="11"/>
      <c r="BH2424" s="11"/>
      <c r="BI2424" s="11"/>
      <c r="BJ2424" s="11"/>
      <c r="BK2424" s="11"/>
      <c r="BL2424" s="11"/>
    </row>
    <row r="2425" spans="1:64" ht="18" customHeight="1">
      <c r="B2425" s="48" t="e">
        <f>VLOOKUP(A2406,#REF!,276,FALSE)</f>
        <v>#REF!</v>
      </c>
      <c r="C2425" s="48" t="e">
        <f>VLOOKUP(A2406,#REF!,278,FALSE)</f>
        <v>#REF!</v>
      </c>
      <c r="D2425" s="48" t="e">
        <f>VLOOKUP(A2406,#REF!,280,FALSE)</f>
        <v>#REF!</v>
      </c>
      <c r="E2425" s="48" t="e">
        <f>VLOOKUP(A2406,#REF!,282,FALSE)</f>
        <v>#REF!</v>
      </c>
      <c r="F2425" s="48" t="e">
        <f>VLOOKUP(A2406,#REF!,284,FALSE)</f>
        <v>#REF!</v>
      </c>
      <c r="G2425" s="48" t="e">
        <f>VLOOKUP(A2406,#REF!,286,FALSE)</f>
        <v>#REF!</v>
      </c>
      <c r="H2425" s="48" t="e">
        <f>VLOOKUP(A2406,#REF!,288,FALSE)</f>
        <v>#REF!</v>
      </c>
      <c r="I2425" s="48" t="e">
        <f>VLOOKUP(A2406,#REF!,290,FALSE)</f>
        <v>#REF!</v>
      </c>
      <c r="J2425" s="48" t="e">
        <f>VLOOKUP(A2406,#REF!,292,FALSE)</f>
        <v>#REF!</v>
      </c>
      <c r="K2425" s="48" t="e">
        <f>VLOOKUP(A2406,#REF!,294,FALSE)</f>
        <v>#REF!</v>
      </c>
      <c r="L2425" s="48" t="e">
        <f>VLOOKUP(A2406,#REF!,296,FALSE)</f>
        <v>#REF!</v>
      </c>
      <c r="M2425" s="48" t="e">
        <f>VLOOKUP(A2406,#REF!,298,FALSE)</f>
        <v>#REF!</v>
      </c>
      <c r="N2425" s="48" t="e">
        <f>VLOOKUP(A2406,#REF!,300,FALSE)</f>
        <v>#REF!</v>
      </c>
      <c r="O2425" s="48" t="e">
        <f>VLOOKUP(A2406,#REF!,302,FALSE)</f>
        <v>#REF!</v>
      </c>
      <c r="P2425" s="48" t="e">
        <f>VLOOKUP(A2406,#REF!,304,FALSE)</f>
        <v>#REF!</v>
      </c>
      <c r="Q2425" s="48" t="e">
        <f>VLOOKUP(A2406,#REF!,306,FALSE)</f>
        <v>#REF!</v>
      </c>
      <c r="R2425" s="48" t="e">
        <f>VLOOKUP(A2406,#REF!,308,FALSE)</f>
        <v>#REF!</v>
      </c>
      <c r="S2425" s="48" t="e">
        <f>VLOOKUP(A2406,#REF!,310,FALSE)</f>
        <v>#REF!</v>
      </c>
      <c r="T2425" s="48" t="e">
        <f>VLOOKUP(A2406,#REF!,312,FALSE)</f>
        <v>#REF!</v>
      </c>
      <c r="U2425" s="48" t="e">
        <f>VLOOKUP(A2406,#REF!,314,FALSE)</f>
        <v>#REF!</v>
      </c>
      <c r="V2425" s="48" t="e">
        <f>VLOOKUP(A2406,#REF!,316,FALSE)</f>
        <v>#REF!</v>
      </c>
      <c r="W2425" s="48" t="e">
        <f>VLOOKUP(A2406,#REF!,318,FALSE)</f>
        <v>#REF!</v>
      </c>
      <c r="X2425" s="48" t="e">
        <f>VLOOKUP(A2406,#REF!,320,FALSE)</f>
        <v>#REF!</v>
      </c>
      <c r="Y2425" s="48" t="e">
        <f>VLOOKUP(A2406,#REF!,322,FALSE)</f>
        <v>#REF!</v>
      </c>
      <c r="Z2425" s="48" t="e">
        <f>VLOOKUP(A2406,#REF!,324,FALSE)</f>
        <v>#REF!</v>
      </c>
      <c r="AA2425" s="48" t="e">
        <f>VLOOKUP(A2406,#REF!,326,FALSE)</f>
        <v>#REF!</v>
      </c>
      <c r="AB2425" s="48" t="e">
        <f>VLOOKUP(A2406,#REF!,328,FALSE)</f>
        <v>#REF!</v>
      </c>
      <c r="AC2425" s="48" t="e">
        <f>VLOOKUP(A2406,#REF!,330,FALSE)</f>
        <v>#REF!</v>
      </c>
      <c r="AD2425" s="48" t="e">
        <f>VLOOKUP(A2406,#REF!,332,FALSE)</f>
        <v>#REF!</v>
      </c>
      <c r="AE2425" s="48" t="e">
        <f>VLOOKUP(A2406,#REF!,334,FALSE)</f>
        <v>#REF!</v>
      </c>
      <c r="AF2425" s="48" t="e">
        <f>VLOOKUP(A2406,#REF!,336,FALSE)</f>
        <v>#REF!</v>
      </c>
      <c r="AG2425" s="33"/>
    </row>
    <row r="2426" spans="1:64" ht="18" customHeight="1">
      <c r="B2426" s="48" t="e">
        <f>VLOOKUP(A2406,#REF!,53,FALSE)</f>
        <v>#REF!</v>
      </c>
      <c r="C2426" s="48" t="e">
        <f>VLOOKUP(A2406,#REF!,54,FALSE)</f>
        <v>#REF!</v>
      </c>
      <c r="D2426" s="48" t="e">
        <f>VLOOKUP(A2406,#REF!,55,FALSE)</f>
        <v>#REF!</v>
      </c>
      <c r="E2426" s="48" t="e">
        <f>VLOOKUP(A2406,#REF!,56,FALSE)</f>
        <v>#REF!</v>
      </c>
      <c r="F2426" s="48" t="e">
        <f>VLOOKUP(A2406,#REF!,57,FALSE)</f>
        <v>#REF!</v>
      </c>
      <c r="G2426" s="48" t="e">
        <f>VLOOKUP(A2406,#REF!,58,FALSE)</f>
        <v>#REF!</v>
      </c>
      <c r="H2426" s="48" t="e">
        <f>VLOOKUP(A2406,#REF!,59,FALSE)</f>
        <v>#REF!</v>
      </c>
      <c r="I2426" s="48" t="e">
        <f>VLOOKUP(A2406,#REF!,60,FALSE)</f>
        <v>#REF!</v>
      </c>
      <c r="J2426" s="48" t="e">
        <f>VLOOKUP(A2406,#REF!,61,FALSE)</f>
        <v>#REF!</v>
      </c>
      <c r="K2426" s="48" t="e">
        <f>VLOOKUP(A2406,#REF!,62,FALSE)</f>
        <v>#REF!</v>
      </c>
      <c r="L2426" s="48" t="e">
        <f>VLOOKUP(A2406,#REF!,63,FALSE)</f>
        <v>#REF!</v>
      </c>
      <c r="M2426" s="48" t="e">
        <f>VLOOKUP(A2406,#REF!,64,FALSE)</f>
        <v>#REF!</v>
      </c>
      <c r="N2426" s="48" t="e">
        <f>VLOOKUP(A2406,#REF!,65,FALSE)</f>
        <v>#REF!</v>
      </c>
      <c r="O2426" s="48" t="e">
        <f>VLOOKUP(A2406,#REF!,66,FALSE)</f>
        <v>#REF!</v>
      </c>
      <c r="P2426" s="48" t="e">
        <f>VLOOKUP(A2406,#REF!,67,FALSE)</f>
        <v>#REF!</v>
      </c>
      <c r="Q2426" s="48" t="e">
        <f>VLOOKUP(A2406,#REF!,68,FALSE)</f>
        <v>#REF!</v>
      </c>
      <c r="R2426" s="48" t="e">
        <f>VLOOKUP(A2406,#REF!,69,FALSE)</f>
        <v>#REF!</v>
      </c>
      <c r="S2426" s="48" t="e">
        <f>VLOOKUP(A2406,#REF!,70,FALSE)</f>
        <v>#REF!</v>
      </c>
      <c r="T2426" s="48" t="e">
        <f>VLOOKUP(A2406,#REF!,71,FALSE)</f>
        <v>#REF!</v>
      </c>
      <c r="U2426" s="48" t="e">
        <f>VLOOKUP(A2406,#REF!,72,FALSE)</f>
        <v>#REF!</v>
      </c>
      <c r="V2426" s="48" t="e">
        <f>VLOOKUP(A2406,#REF!,73,FALSE)</f>
        <v>#REF!</v>
      </c>
      <c r="W2426" s="48" t="e">
        <f>VLOOKUP(A2406,#REF!,74,FALSE)</f>
        <v>#REF!</v>
      </c>
      <c r="X2426" s="48" t="e">
        <f>VLOOKUP(A2406,#REF!,75,FALSE)</f>
        <v>#REF!</v>
      </c>
      <c r="Y2426" s="48" t="e">
        <f>VLOOKUP(A2406,#REF!,76,FALSE)</f>
        <v>#REF!</v>
      </c>
      <c r="Z2426" s="48" t="e">
        <f>VLOOKUP(A2406,#REF!,77,FALSE)</f>
        <v>#REF!</v>
      </c>
      <c r="AA2426" s="48" t="e">
        <f>VLOOKUP(A2406,#REF!,78,FALSE)</f>
        <v>#REF!</v>
      </c>
      <c r="AB2426" s="48" t="e">
        <f>VLOOKUP(A2406,#REF!,79,FALSE)</f>
        <v>#REF!</v>
      </c>
      <c r="AC2426" s="48" t="e">
        <f>VLOOKUP(A2406,#REF!,80,FALSE)</f>
        <v>#REF!</v>
      </c>
      <c r="AD2426" s="48" t="e">
        <f>VLOOKUP(A2406,#REF!,81,FALSE)</f>
        <v>#REF!</v>
      </c>
      <c r="AE2426" s="48" t="e">
        <f>VLOOKUP(A2406,#REF!,82,FALSE)</f>
        <v>#REF!</v>
      </c>
      <c r="AF2426" s="48" t="e">
        <f>VLOOKUP(A2406,#REF!,83,FALSE)</f>
        <v>#REF!</v>
      </c>
      <c r="AG2426" s="33"/>
    </row>
    <row r="2427" spans="1:64" ht="18" customHeight="1">
      <c r="B2427" s="48" t="e">
        <f>VLOOKUP(A2406,#REF!,277,FALSE)</f>
        <v>#REF!</v>
      </c>
      <c r="C2427" s="48" t="e">
        <f>VLOOKUP(A2406,#REF!,279,FALSE)</f>
        <v>#REF!</v>
      </c>
      <c r="D2427" s="48" t="e">
        <f>VLOOKUP(A2406,#REF!,281,FALSE)</f>
        <v>#REF!</v>
      </c>
      <c r="E2427" s="48" t="e">
        <f>VLOOKUP(A2406,#REF!,283,FALSE)</f>
        <v>#REF!</v>
      </c>
      <c r="F2427" s="48" t="e">
        <f>VLOOKUP(A2406,#REF!,285,FALSE)</f>
        <v>#REF!</v>
      </c>
      <c r="G2427" s="48" t="e">
        <f>VLOOKUP(A2406,#REF!,287,FALSE)</f>
        <v>#REF!</v>
      </c>
      <c r="H2427" s="48" t="e">
        <f>VLOOKUP(A2406,#REF!,289,FALSE)</f>
        <v>#REF!</v>
      </c>
      <c r="I2427" s="48" t="e">
        <f>VLOOKUP(A2406,#REF!,291,FALSE)</f>
        <v>#REF!</v>
      </c>
      <c r="J2427" s="48" t="e">
        <f>VLOOKUP(A2406,#REF!,293,FALSE)</f>
        <v>#REF!</v>
      </c>
      <c r="K2427" s="48" t="e">
        <f>VLOOKUP(A2406,#REF!,295,FALSE)</f>
        <v>#REF!</v>
      </c>
      <c r="L2427" s="48" t="e">
        <f>VLOOKUP(A2406,#REF!,297,FALSE)</f>
        <v>#REF!</v>
      </c>
      <c r="M2427" s="48" t="e">
        <f>VLOOKUP(A2406,#REF!,299,FALSE)</f>
        <v>#REF!</v>
      </c>
      <c r="N2427" s="48" t="e">
        <f>VLOOKUP(A2406,#REF!,301,FALSE)</f>
        <v>#REF!</v>
      </c>
      <c r="O2427" s="48" t="e">
        <f>VLOOKUP(A2406,#REF!,303,FALSE)</f>
        <v>#REF!</v>
      </c>
      <c r="P2427" s="48" t="e">
        <f>VLOOKUP(A2406,#REF!,305,FALSE)</f>
        <v>#REF!</v>
      </c>
      <c r="Q2427" s="48" t="e">
        <f>VLOOKUP(A2406,#REF!,307,FALSE)</f>
        <v>#REF!</v>
      </c>
      <c r="R2427" s="48" t="e">
        <f>VLOOKUP(A2406,#REF!,309,FALSE)</f>
        <v>#REF!</v>
      </c>
      <c r="S2427" s="48" t="e">
        <f>VLOOKUP(A2406,#REF!,311,FALSE)</f>
        <v>#REF!</v>
      </c>
      <c r="T2427" s="48" t="e">
        <f>VLOOKUP(A2406,#REF!,313,FALSE)</f>
        <v>#REF!</v>
      </c>
      <c r="U2427" s="48" t="e">
        <f>VLOOKUP(A2406,#REF!,315,FALSE)</f>
        <v>#REF!</v>
      </c>
      <c r="V2427" s="48" t="e">
        <f>VLOOKUP(A2406,#REF!,317,FALSE)</f>
        <v>#REF!</v>
      </c>
      <c r="W2427" s="48" t="e">
        <f>VLOOKUP(A2406,#REF!,319,FALSE)</f>
        <v>#REF!</v>
      </c>
      <c r="X2427" s="48" t="e">
        <f>VLOOKUP(A2406,#REF!,321,FALSE)</f>
        <v>#REF!</v>
      </c>
      <c r="Y2427" s="48" t="e">
        <f>VLOOKUP(A2406,#REF!,323,FALSE)</f>
        <v>#REF!</v>
      </c>
      <c r="Z2427" s="48" t="e">
        <f>VLOOKUP(A2406,#REF!,325,FALSE)</f>
        <v>#REF!</v>
      </c>
      <c r="AA2427" s="48" t="e">
        <f>VLOOKUP(A2406,#REF!,327,FALSE)</f>
        <v>#REF!</v>
      </c>
      <c r="AB2427" s="48" t="e">
        <f>VLOOKUP(A2406,#REF!,329,FALSE)</f>
        <v>#REF!</v>
      </c>
      <c r="AC2427" s="48" t="e">
        <f>VLOOKUP(A2406,#REF!,331,FALSE)</f>
        <v>#REF!</v>
      </c>
      <c r="AD2427" s="48" t="e">
        <f>VLOOKUP(A2406,#REF!,333,FALSE)</f>
        <v>#REF!</v>
      </c>
      <c r="AE2427" s="48" t="e">
        <f>VLOOKUP(A2406,#REF!,335,FALSE)</f>
        <v>#REF!</v>
      </c>
      <c r="AF2427" s="48" t="e">
        <f>VLOOKUP(A2406,#REF!,337,FALSE)</f>
        <v>#REF!</v>
      </c>
      <c r="AG2427" s="33"/>
    </row>
    <row r="2428" spans="1:64" s="140" customFormat="1" ht="18" customHeight="1">
      <c r="B2428" s="980"/>
      <c r="C2428" s="980"/>
      <c r="D2428" s="980"/>
      <c r="E2428" s="980"/>
      <c r="F2428" s="980"/>
      <c r="G2428" s="980"/>
      <c r="H2428" s="980"/>
      <c r="I2428" s="980"/>
      <c r="J2428" s="980"/>
      <c r="K2428" s="980"/>
      <c r="L2428" s="980"/>
      <c r="M2428" s="980"/>
      <c r="N2428" s="980"/>
      <c r="O2428" s="980"/>
      <c r="P2428" s="980"/>
      <c r="Q2428" s="980"/>
      <c r="R2428" s="980"/>
      <c r="S2428" s="980"/>
      <c r="T2428" s="980"/>
      <c r="U2428" s="980"/>
      <c r="V2428" s="980"/>
      <c r="W2428" s="980"/>
      <c r="X2428" s="980"/>
      <c r="Y2428" s="980"/>
      <c r="Z2428" s="980"/>
      <c r="AA2428" s="980"/>
      <c r="AB2428" s="980"/>
      <c r="AC2428" s="980"/>
      <c r="AD2428" s="980"/>
      <c r="AE2428" s="980"/>
      <c r="AF2428" s="980"/>
      <c r="AH2428" s="33"/>
      <c r="AI2428" s="33"/>
      <c r="AJ2428" s="33"/>
      <c r="AK2428" s="33"/>
      <c r="AL2428" s="33"/>
      <c r="AM2428" s="33"/>
      <c r="AN2428" s="33"/>
      <c r="AO2428" s="33"/>
      <c r="AP2428" s="33"/>
      <c r="AQ2428" s="33"/>
      <c r="AR2428" s="33"/>
      <c r="AS2428" s="33"/>
      <c r="AT2428" s="33"/>
      <c r="AU2428" s="33"/>
      <c r="AV2428" s="33"/>
      <c r="AW2428" s="33"/>
      <c r="AX2428" s="33"/>
      <c r="AY2428" s="33"/>
      <c r="AZ2428" s="33"/>
      <c r="BA2428" s="33"/>
      <c r="BB2428" s="33"/>
      <c r="BC2428" s="33"/>
      <c r="BD2428" s="33"/>
      <c r="BE2428" s="33"/>
      <c r="BF2428" s="33"/>
      <c r="BG2428" s="33"/>
      <c r="BH2428" s="33"/>
      <c r="BI2428" s="33"/>
      <c r="BJ2428" s="33"/>
      <c r="BK2428" s="33"/>
      <c r="BL2428" s="33"/>
    </row>
    <row r="2429" spans="1:64" ht="18" customHeight="1">
      <c r="B2429" s="880" t="s">
        <v>826</v>
      </c>
      <c r="C2429" s="880"/>
      <c r="D2429" s="880"/>
      <c r="E2429" s="880"/>
      <c r="F2429" s="880"/>
      <c r="G2429" s="880"/>
      <c r="H2429" s="880"/>
      <c r="I2429" s="880"/>
      <c r="J2429" s="880"/>
      <c r="K2429" s="880"/>
      <c r="L2429" s="880"/>
      <c r="M2429" s="880"/>
      <c r="N2429" s="880"/>
      <c r="O2429" s="880"/>
      <c r="P2429" s="880"/>
      <c r="Q2429" s="880"/>
      <c r="R2429" s="880"/>
      <c r="S2429" s="880"/>
      <c r="T2429" s="880"/>
      <c r="U2429" s="880"/>
      <c r="V2429" s="880"/>
      <c r="W2429" s="880"/>
      <c r="X2429" s="880"/>
      <c r="Y2429" s="880"/>
      <c r="Z2429" s="880"/>
      <c r="AA2429" s="880"/>
      <c r="AB2429" s="880"/>
      <c r="AC2429" s="880"/>
      <c r="AD2429" s="880"/>
      <c r="AE2429" s="880"/>
      <c r="AF2429" s="880"/>
      <c r="AG2429" s="33"/>
    </row>
    <row r="2430" spans="1:64" ht="18" customHeight="1">
      <c r="B2430" s="15" t="s">
        <v>80</v>
      </c>
      <c r="C2430" s="16"/>
      <c r="D2430" s="16"/>
      <c r="E2430" s="16"/>
      <c r="F2430" s="16"/>
      <c r="G2430" s="216"/>
      <c r="H2430" s="201"/>
      <c r="I2430" s="201"/>
      <c r="J2430" s="201"/>
      <c r="K2430" s="202"/>
      <c r="L2430" s="201"/>
      <c r="M2430" s="201"/>
      <c r="N2430" s="201"/>
      <c r="O2430" s="270"/>
      <c r="P2430" s="270"/>
      <c r="Q2430" s="201"/>
      <c r="R2430" s="201"/>
      <c r="S2430" s="201"/>
      <c r="T2430" s="201"/>
      <c r="U2430" s="201"/>
      <c r="V2430" s="201"/>
      <c r="W2430" s="270"/>
      <c r="X2430" s="984" t="str">
        <f>X2405</f>
        <v>វិច្ឆិកា ឆ្នាំ ២០២៣</v>
      </c>
      <c r="Y2430" s="985"/>
      <c r="Z2430" s="985"/>
      <c r="AA2430" s="985"/>
      <c r="AB2430" s="985"/>
      <c r="AC2430" s="985"/>
      <c r="AD2430" s="985"/>
      <c r="AE2430" s="985"/>
      <c r="AF2430" s="986"/>
      <c r="AG2430" s="33"/>
    </row>
    <row r="2431" spans="1:64" ht="18" customHeight="1">
      <c r="A2431" s="140" t="e">
        <f>#REF!</f>
        <v>#REF!</v>
      </c>
      <c r="B2431" s="20" t="s">
        <v>176</v>
      </c>
      <c r="C2431" s="3"/>
      <c r="D2431" s="3"/>
      <c r="E2431" s="3"/>
      <c r="F2431" s="3"/>
      <c r="G2431" s="217"/>
      <c r="H2431" s="271"/>
      <c r="I2431" s="217"/>
      <c r="J2431" s="271"/>
      <c r="K2431" s="991" t="e">
        <f>VLOOKUP(A2431,'Payroll master 总表'!B:AY,3,FALSE)</f>
        <v>#REF!</v>
      </c>
      <c r="L2431" s="992"/>
      <c r="M2431" s="992"/>
      <c r="N2431" s="993"/>
      <c r="O2431" s="272" t="s">
        <v>183</v>
      </c>
      <c r="P2431" s="273"/>
      <c r="Q2431" s="203"/>
      <c r="R2431" s="203"/>
      <c r="S2431" s="203"/>
      <c r="T2431" s="994" t="e">
        <f>#REF!</f>
        <v>#REF!</v>
      </c>
      <c r="U2431" s="994"/>
      <c r="V2431" s="217"/>
      <c r="W2431" s="274"/>
      <c r="X2431" s="275" t="s">
        <v>279</v>
      </c>
      <c r="Y2431" s="203"/>
      <c r="Z2431" s="203"/>
      <c r="AA2431" s="203"/>
      <c r="AB2431" s="227"/>
      <c r="AC2431" s="75"/>
      <c r="AD2431" s="139" t="e">
        <f>VLOOKUP(A2431,'Payroll master 总表'!B:AY,39,FALSE)</f>
        <v>#REF!</v>
      </c>
      <c r="AE2431" s="23" t="s">
        <v>82</v>
      </c>
      <c r="AF2431" s="244"/>
      <c r="AG2431" s="33"/>
    </row>
    <row r="2432" spans="1:64" ht="18" customHeight="1">
      <c r="B2432" s="55" t="s">
        <v>177</v>
      </c>
      <c r="C2432" s="28"/>
      <c r="D2432" s="28"/>
      <c r="E2432" s="28"/>
      <c r="F2432" s="21"/>
      <c r="G2432" s="206"/>
      <c r="H2432" s="206"/>
      <c r="I2432" s="206"/>
      <c r="J2432" s="206"/>
      <c r="K2432" s="995" t="e">
        <f>VLOOKUP(A2431,'Payroll master 总表'!B:AY,1,FALSE)</f>
        <v>#REF!</v>
      </c>
      <c r="L2432" s="996"/>
      <c r="M2432" s="206"/>
      <c r="N2432" s="208"/>
      <c r="O2432" s="276" t="s">
        <v>184</v>
      </c>
      <c r="P2432" s="273"/>
      <c r="Q2432" s="218"/>
      <c r="R2432" s="218"/>
      <c r="S2432" s="218"/>
      <c r="U2432" s="222" t="e">
        <f>VLOOKUP(A2431,'Payroll master 总表'!B:AY,15,FALSE)</f>
        <v>#REF!</v>
      </c>
      <c r="V2432" s="222"/>
      <c r="W2432" s="208"/>
      <c r="X2432" s="278" t="s">
        <v>187</v>
      </c>
      <c r="Y2432" s="218"/>
      <c r="Z2432" s="218"/>
      <c r="AA2432" s="218"/>
      <c r="AB2432" s="209"/>
      <c r="AC2432" s="26"/>
      <c r="AD2432" s="139" t="e">
        <f>VLOOKUP(A2431,'Payroll master 总表'!B:AY,35,FALSE)</f>
        <v>#REF!</v>
      </c>
      <c r="AE2432" s="23" t="s">
        <v>82</v>
      </c>
      <c r="AF2432" s="103"/>
      <c r="AG2432" s="33"/>
    </row>
    <row r="2433" spans="2:33" ht="18" customHeight="1">
      <c r="B2433" s="24" t="s">
        <v>178</v>
      </c>
      <c r="C2433" s="22"/>
      <c r="D2433" s="25"/>
      <c r="E2433" s="21"/>
      <c r="F2433" s="21"/>
      <c r="G2433" s="206"/>
      <c r="H2433" s="206"/>
      <c r="I2433" s="206"/>
      <c r="J2433" s="206"/>
      <c r="K2433" s="995" t="e">
        <f>VLOOKUP(A2431,'Payroll master 总表'!B:AY,5,FALSE)</f>
        <v>#REF!</v>
      </c>
      <c r="L2433" s="996"/>
      <c r="M2433" s="206"/>
      <c r="N2433" s="208"/>
      <c r="O2433" s="205" t="s">
        <v>198</v>
      </c>
      <c r="P2433" s="273"/>
      <c r="Q2433" s="218"/>
      <c r="R2433" s="218"/>
      <c r="S2433" s="218"/>
      <c r="T2433" s="206"/>
      <c r="U2433" s="997" t="e">
        <f>VLOOKUP(A2431,'Payroll master 总表'!B:AY,8,FALSE)</f>
        <v>#REF!</v>
      </c>
      <c r="V2433" s="997"/>
      <c r="W2433" s="998"/>
      <c r="X2433" s="278" t="s">
        <v>185</v>
      </c>
      <c r="Y2433" s="218"/>
      <c r="Z2433" s="218"/>
      <c r="AA2433" s="218"/>
      <c r="AB2433" s="209"/>
      <c r="AC2433" s="26"/>
      <c r="AD2433" s="139" t="e">
        <f>VLOOKUP(A2431,'Payroll master 总表'!B:AY,34,FALSE)</f>
        <v>#REF!</v>
      </c>
      <c r="AE2433" s="23" t="s">
        <v>82</v>
      </c>
      <c r="AF2433" s="103"/>
      <c r="AG2433" s="33"/>
    </row>
    <row r="2434" spans="2:33" ht="18" customHeight="1">
      <c r="B2434" s="58"/>
      <c r="C2434" s="28"/>
      <c r="D2434" s="28"/>
      <c r="E2434" s="28"/>
      <c r="F2434" s="28"/>
      <c r="G2434" s="206"/>
      <c r="H2434" s="206"/>
      <c r="I2434" s="206"/>
      <c r="J2434" s="206"/>
      <c r="K2434" s="280"/>
      <c r="L2434" s="281" t="s">
        <v>76</v>
      </c>
      <c r="M2434" s="206"/>
      <c r="N2434" s="208"/>
      <c r="O2434" s="278" t="s">
        <v>199</v>
      </c>
      <c r="P2434" s="273"/>
      <c r="Q2434" s="218"/>
      <c r="R2434" s="218"/>
      <c r="S2434" s="218"/>
      <c r="T2434" s="218"/>
      <c r="U2434" s="218"/>
      <c r="V2434" s="218"/>
      <c r="W2434" s="230"/>
      <c r="X2434" s="278" t="s">
        <v>753</v>
      </c>
      <c r="Y2434" s="218"/>
      <c r="Z2434" s="218"/>
      <c r="AA2434" s="218"/>
      <c r="AB2434" s="209"/>
      <c r="AC2434" s="26"/>
      <c r="AD2434" s="139" t="e">
        <f>VLOOKUP(A2431,'Payroll master 总表'!B:AY,33,FALSE)</f>
        <v>#REF!</v>
      </c>
      <c r="AE2434" s="23" t="s">
        <v>82</v>
      </c>
      <c r="AF2434" s="103"/>
      <c r="AG2434" s="33"/>
    </row>
    <row r="2435" spans="2:33" ht="18" customHeight="1">
      <c r="B2435" s="54" t="s">
        <v>196</v>
      </c>
      <c r="C2435" s="28"/>
      <c r="D2435" s="28"/>
      <c r="E2435" s="28"/>
      <c r="F2435" s="28"/>
      <c r="G2435" s="206"/>
      <c r="H2435" s="206"/>
      <c r="I2435" s="206"/>
      <c r="J2435" s="206"/>
      <c r="K2435" s="280"/>
      <c r="L2435" s="282" t="e">
        <f>VLOOKUP(A2431,'Payroll master 总表'!B:AY,18,FALSE)</f>
        <v>#REF!</v>
      </c>
      <c r="M2435" s="206"/>
      <c r="N2435" s="208"/>
      <c r="O2435" s="283"/>
      <c r="P2435" s="273"/>
      <c r="Q2435" s="223"/>
      <c r="R2435" s="987" t="e">
        <f>U2432/26*L2435</f>
        <v>#REF!</v>
      </c>
      <c r="S2435" s="987"/>
      <c r="T2435" s="284" t="s">
        <v>82</v>
      </c>
      <c r="U2435" s="223"/>
      <c r="V2435" s="223"/>
      <c r="W2435" s="285"/>
      <c r="X2435" s="278" t="s">
        <v>186</v>
      </c>
      <c r="Y2435" s="218"/>
      <c r="Z2435" s="218"/>
      <c r="AA2435" s="218"/>
      <c r="AB2435" s="209"/>
      <c r="AC2435" s="26"/>
      <c r="AD2435" s="139" t="e">
        <f>VLOOKUP(A2431,'Payroll master 总表'!B:AY,37,FALSE)+'Payroll master 总表'!AM103</f>
        <v>#REF!</v>
      </c>
      <c r="AE2435" s="23" t="s">
        <v>82</v>
      </c>
      <c r="AF2435" s="103"/>
      <c r="AG2435" s="33"/>
    </row>
    <row r="2436" spans="2:33" ht="18" customHeight="1">
      <c r="B2436" s="27" t="s">
        <v>528</v>
      </c>
      <c r="C2436" s="28"/>
      <c r="D2436" s="28"/>
      <c r="E2436" s="28"/>
      <c r="F2436" s="28"/>
      <c r="G2436" s="206"/>
      <c r="H2436" s="206"/>
      <c r="I2436" s="206"/>
      <c r="J2436" s="206"/>
      <c r="K2436" s="280"/>
      <c r="L2436" s="282" t="e">
        <f>VLOOKUP(A2431,'Payroll master 总表'!B:AY,21,FALSE)</f>
        <v>#REF!</v>
      </c>
      <c r="M2436" s="206"/>
      <c r="N2436" s="208"/>
      <c r="O2436" s="283"/>
      <c r="P2436" s="273"/>
      <c r="Q2436" s="223"/>
      <c r="R2436" s="987" t="e">
        <f>VLOOKUP(A2431,'Payroll master 总表'!B:AY,29,FALSE)</f>
        <v>#REF!</v>
      </c>
      <c r="S2436" s="987"/>
      <c r="T2436" s="284" t="s">
        <v>82</v>
      </c>
      <c r="U2436" s="223"/>
      <c r="V2436" s="223"/>
      <c r="W2436" s="285"/>
      <c r="X2436" s="278" t="s">
        <v>455</v>
      </c>
      <c r="Y2436" s="218"/>
      <c r="Z2436" s="218"/>
      <c r="AA2436" s="218"/>
      <c r="AB2436" s="209"/>
      <c r="AC2436" s="26"/>
      <c r="AD2436" s="139" t="e">
        <f>VLOOKUP(A2431,'Payroll master 总表'!B:AY,32,FALSE)</f>
        <v>#REF!</v>
      </c>
      <c r="AE2436" s="23" t="s">
        <v>82</v>
      </c>
      <c r="AF2436" s="103"/>
      <c r="AG2436" s="33"/>
    </row>
    <row r="2437" spans="2:33" ht="18" customHeight="1">
      <c r="B2437" s="58" t="s">
        <v>534</v>
      </c>
      <c r="C2437" s="28"/>
      <c r="D2437" s="28"/>
      <c r="E2437" s="28"/>
      <c r="F2437" s="28"/>
      <c r="G2437" s="206"/>
      <c r="H2437" s="206"/>
      <c r="I2437" s="206"/>
      <c r="J2437" s="206"/>
      <c r="K2437" s="280"/>
      <c r="L2437" s="282" t="e">
        <f>VLOOKUP(A2431,'Payroll master 总表'!B:AY,20,FALSE)</f>
        <v>#REF!</v>
      </c>
      <c r="M2437" s="206"/>
      <c r="N2437" s="208"/>
      <c r="O2437" s="283"/>
      <c r="P2437" s="273"/>
      <c r="Q2437" s="223"/>
      <c r="R2437" s="987" t="e">
        <f>VLOOKUP(A2431,'Payroll master 总表'!B:AY,27,FALSE)</f>
        <v>#REF!</v>
      </c>
      <c r="S2437" s="987"/>
      <c r="T2437" s="284" t="s">
        <v>82</v>
      </c>
      <c r="U2437" s="223"/>
      <c r="V2437" s="223"/>
      <c r="W2437" s="285"/>
      <c r="X2437" s="278" t="s">
        <v>189</v>
      </c>
      <c r="Y2437" s="218"/>
      <c r="Z2437" s="218"/>
      <c r="AA2437" s="218"/>
      <c r="AB2437" s="209"/>
      <c r="AC2437" s="26"/>
      <c r="AD2437" s="139" t="e">
        <f>VLOOKUP(A2431,'Payroll master 总表'!B:AY,31,FALSE)</f>
        <v>#REF!</v>
      </c>
      <c r="AE2437" s="23" t="s">
        <v>82</v>
      </c>
      <c r="AF2437" s="103"/>
      <c r="AG2437" s="33"/>
    </row>
    <row r="2438" spans="2:33" ht="18" customHeight="1">
      <c r="B2438" s="58" t="s">
        <v>195</v>
      </c>
      <c r="C2438" s="28"/>
      <c r="D2438" s="28"/>
      <c r="E2438" s="28"/>
      <c r="F2438" s="28"/>
      <c r="G2438" s="206"/>
      <c r="H2438" s="206"/>
      <c r="I2438" s="206"/>
      <c r="J2438" s="206"/>
      <c r="K2438" s="280"/>
      <c r="L2438" s="282" t="e">
        <f>VLOOKUP(A2431,'Payroll master 总表'!B:AY,17,FALSE)</f>
        <v>#REF!</v>
      </c>
      <c r="M2438" s="206"/>
      <c r="N2438" s="208"/>
      <c r="O2438" s="283"/>
      <c r="P2438" s="273"/>
      <c r="Q2438" s="223"/>
      <c r="R2438" s="987" t="e">
        <f>U2432/26*L2438</f>
        <v>#REF!</v>
      </c>
      <c r="S2438" s="987"/>
      <c r="T2438" s="284" t="s">
        <v>82</v>
      </c>
      <c r="U2438" s="223"/>
      <c r="V2438" s="223"/>
      <c r="W2438" s="285"/>
      <c r="X2438" s="278" t="s">
        <v>188</v>
      </c>
      <c r="Y2438" s="218"/>
      <c r="Z2438" s="218"/>
      <c r="AA2438" s="218"/>
      <c r="AB2438" s="209"/>
      <c r="AC2438" s="26"/>
      <c r="AD2438" s="139" t="e">
        <f>VLOOKUP(A2431,'Payroll master 总表'!B:AY,36,FALSE)</f>
        <v>#REF!</v>
      </c>
      <c r="AE2438" s="23" t="s">
        <v>82</v>
      </c>
      <c r="AF2438" s="103"/>
      <c r="AG2438" s="33"/>
    </row>
    <row r="2439" spans="2:33" ht="18" customHeight="1">
      <c r="B2439" s="27" t="s">
        <v>179</v>
      </c>
      <c r="C2439" s="28"/>
      <c r="D2439" s="28"/>
      <c r="E2439" s="28"/>
      <c r="F2439" s="28"/>
      <c r="G2439" s="218"/>
      <c r="H2439" s="218"/>
      <c r="I2439" s="218"/>
      <c r="J2439" s="206"/>
      <c r="K2439" s="280"/>
      <c r="L2439" s="286"/>
      <c r="M2439" s="206"/>
      <c r="N2439" s="208"/>
      <c r="O2439" s="283"/>
      <c r="P2439" s="273"/>
      <c r="Q2439" s="223"/>
      <c r="R2439" s="987" t="e">
        <f>SUM(R2435:S2438)</f>
        <v>#REF!</v>
      </c>
      <c r="S2439" s="987"/>
      <c r="T2439" s="284" t="s">
        <v>82</v>
      </c>
      <c r="U2439" s="223"/>
      <c r="V2439" s="223"/>
      <c r="W2439" s="285"/>
      <c r="X2439" s="278" t="s">
        <v>190</v>
      </c>
      <c r="Y2439" s="218"/>
      <c r="Z2439" s="218"/>
      <c r="AA2439" s="218"/>
      <c r="AB2439" s="209"/>
      <c r="AC2439" s="988" t="e">
        <f>R2439+R2441+R2442+R2443+AD2431+AD2432+AD2433+AD2434+AD2435+AD2436+AD2437+AD2438</f>
        <v>#REF!</v>
      </c>
      <c r="AD2439" s="989"/>
      <c r="AF2439" s="103"/>
      <c r="AG2439" s="33"/>
    </row>
    <row r="2440" spans="2:33" ht="18" customHeight="1">
      <c r="B2440" s="58" t="s">
        <v>197</v>
      </c>
      <c r="C2440" s="28"/>
      <c r="D2440" s="28"/>
      <c r="E2440" s="28"/>
      <c r="F2440" s="28"/>
      <c r="G2440" s="206"/>
      <c r="H2440" s="206"/>
      <c r="I2440" s="206"/>
      <c r="J2440" s="206"/>
      <c r="K2440" s="280"/>
      <c r="L2440" s="287" t="s">
        <v>77</v>
      </c>
      <c r="M2440" s="288"/>
      <c r="N2440" s="211"/>
      <c r="O2440" s="278" t="s">
        <v>199</v>
      </c>
      <c r="P2440" s="210"/>
      <c r="Q2440" s="210"/>
      <c r="R2440" s="210"/>
      <c r="S2440" s="210"/>
      <c r="T2440" s="210"/>
      <c r="U2440" s="210"/>
      <c r="V2440" s="210"/>
      <c r="W2440" s="289"/>
      <c r="X2440" s="278" t="s">
        <v>433</v>
      </c>
      <c r="Y2440" s="218"/>
      <c r="Z2440" s="230"/>
      <c r="AA2440" s="290"/>
      <c r="AB2440" s="228"/>
      <c r="AC2440" s="135" t="e">
        <f>VLOOKUP(A2431,'Payroll master 总表'!B:AY,45,FALSE)</f>
        <v>#REF!</v>
      </c>
      <c r="AE2440" s="61"/>
      <c r="AF2440" s="245"/>
      <c r="AG2440" s="33"/>
    </row>
    <row r="2441" spans="2:33" ht="18" customHeight="1">
      <c r="B2441" s="58" t="s">
        <v>180</v>
      </c>
      <c r="C2441" s="28"/>
      <c r="D2441" s="28"/>
      <c r="E2441" s="28"/>
      <c r="F2441" s="28"/>
      <c r="G2441" s="206"/>
      <c r="H2441" s="206"/>
      <c r="I2441" s="206"/>
      <c r="J2441" s="206"/>
      <c r="K2441" s="280"/>
      <c r="L2441" s="282" t="e">
        <f>VLOOKUP(A2431,'Payroll master 总表'!B:AY,19,FALSE)</f>
        <v>#REF!</v>
      </c>
      <c r="M2441" s="206"/>
      <c r="N2441" s="208"/>
      <c r="O2441" s="283"/>
      <c r="P2441" s="273"/>
      <c r="Q2441" s="224"/>
      <c r="R2441" s="990" t="e">
        <f>VLOOKUP(A2431,'Payroll master 总表'!B:AY,26,FALSE)</f>
        <v>#REF!</v>
      </c>
      <c r="S2441" s="990"/>
      <c r="T2441" s="224" t="s">
        <v>82</v>
      </c>
      <c r="U2441" s="224"/>
      <c r="V2441" s="224"/>
      <c r="W2441" s="228"/>
      <c r="X2441" s="278" t="s">
        <v>861</v>
      </c>
      <c r="Y2441" s="218"/>
      <c r="Z2441" s="230"/>
      <c r="AB2441" s="224"/>
      <c r="AD2441" s="57"/>
      <c r="AE2441" s="999" t="e">
        <f>VLOOKUP(A2431,'Payroll master 总表'!B:AY,42,FALSE)</f>
        <v>#REF!</v>
      </c>
      <c r="AF2441" s="1000"/>
      <c r="AG2441" s="33"/>
    </row>
    <row r="2442" spans="2:33" ht="18" customHeight="1">
      <c r="B2442" s="58" t="s">
        <v>181</v>
      </c>
      <c r="C2442" s="28"/>
      <c r="D2442" s="28"/>
      <c r="E2442" s="28"/>
      <c r="F2442" s="28"/>
      <c r="G2442" s="206"/>
      <c r="H2442" s="206"/>
      <c r="I2442" s="206"/>
      <c r="J2442" s="206"/>
      <c r="K2442" s="280"/>
      <c r="L2442" s="282" t="e">
        <f>VLOOKUP(A2431,'Payroll master 总表'!B:AY,22,FALSE)</f>
        <v>#REF!</v>
      </c>
      <c r="M2442" s="206"/>
      <c r="N2442" s="208"/>
      <c r="O2442" s="283"/>
      <c r="P2442" s="273"/>
      <c r="Q2442" s="224"/>
      <c r="R2442" s="990" t="e">
        <f>VLOOKUP(A2431,'Payroll master 总表'!B:AY,28,FALSE)</f>
        <v>#REF!</v>
      </c>
      <c r="S2442" s="990"/>
      <c r="T2442" s="224" t="s">
        <v>82</v>
      </c>
      <c r="U2442" s="224"/>
      <c r="V2442" s="224"/>
      <c r="W2442" s="228"/>
      <c r="X2442" s="291" t="s">
        <v>244</v>
      </c>
      <c r="Y2442" s="218"/>
      <c r="Z2442" s="218"/>
      <c r="AA2442" s="230"/>
      <c r="AB2442" s="229"/>
      <c r="AC2442" s="76"/>
      <c r="AD2442" s="57" t="e">
        <f>VLOOKUP(A2431,'Payroll master 总表'!B:AY,44,FALSE)</f>
        <v>#REF!</v>
      </c>
      <c r="AE2442" s="541"/>
      <c r="AF2442" s="542"/>
      <c r="AG2442" s="33"/>
    </row>
    <row r="2443" spans="2:33" ht="18" customHeight="1">
      <c r="B2443" s="59" t="s">
        <v>182</v>
      </c>
      <c r="C2443" s="56"/>
      <c r="D2443" s="56"/>
      <c r="E2443" s="56"/>
      <c r="F2443" s="56"/>
      <c r="G2443" s="219"/>
      <c r="H2443" s="219"/>
      <c r="I2443" s="219"/>
      <c r="J2443" s="219"/>
      <c r="K2443" s="292"/>
      <c r="L2443" s="293" t="e">
        <f>VLOOKUP(A2431,'Payroll master 总表'!B:AY,23,FALSE)</f>
        <v>#REF!</v>
      </c>
      <c r="M2443" s="219"/>
      <c r="N2443" s="212"/>
      <c r="O2443" s="294"/>
      <c r="P2443" s="295"/>
      <c r="Q2443" s="225"/>
      <c r="R2443" s="981" t="e">
        <f>VLOOKUP(A2431,'Payroll master 总表'!B:AY,30,FALSE)</f>
        <v>#REF!</v>
      </c>
      <c r="S2443" s="981"/>
      <c r="T2443" s="225" t="s">
        <v>82</v>
      </c>
      <c r="U2443" s="225"/>
      <c r="V2443" s="225"/>
      <c r="W2443" s="225"/>
      <c r="X2443" s="278" t="s">
        <v>194</v>
      </c>
      <c r="Y2443" s="218"/>
      <c r="Z2443" s="218"/>
      <c r="AA2443" s="218"/>
      <c r="AB2443" s="230"/>
      <c r="AC2443" s="26"/>
      <c r="AD2443" s="57" t="e">
        <f>AE2441+AD2442</f>
        <v>#REF!</v>
      </c>
      <c r="AE2443" s="49"/>
      <c r="AF2443" s="73"/>
      <c r="AG2443" s="33"/>
    </row>
    <row r="2444" spans="2:33" ht="18" customHeight="1">
      <c r="B2444" s="29"/>
      <c r="C2444" s="30"/>
      <c r="D2444" s="31"/>
      <c r="E2444" s="30"/>
      <c r="F2444" s="32"/>
      <c r="G2444" s="220"/>
      <c r="H2444" s="220"/>
      <c r="I2444" s="220"/>
      <c r="J2444" s="220"/>
      <c r="S2444" s="220"/>
      <c r="T2444" s="220"/>
      <c r="U2444" s="220"/>
      <c r="X2444" s="297" t="s">
        <v>191</v>
      </c>
      <c r="Y2444" s="218"/>
      <c r="Z2444" s="218"/>
      <c r="AA2444" s="218"/>
      <c r="AB2444" s="230"/>
      <c r="AC2444" s="982" t="e">
        <f>ROUND((AC2439-AD2443-AC2440),2)</f>
        <v>#REF!</v>
      </c>
      <c r="AD2444" s="983"/>
      <c r="AE2444" s="49"/>
      <c r="AF2444" s="73"/>
      <c r="AG2444" s="33"/>
    </row>
    <row r="2445" spans="2:33" ht="18" customHeight="1">
      <c r="B2445" s="35" t="s">
        <v>78</v>
      </c>
      <c r="C2445" s="36"/>
      <c r="D2445" s="36"/>
      <c r="E2445" s="36"/>
      <c r="F2445" s="36"/>
      <c r="G2445" s="221"/>
      <c r="H2445" s="221"/>
      <c r="I2445" s="220"/>
      <c r="J2445" s="220"/>
      <c r="S2445" s="220"/>
      <c r="T2445" s="220"/>
      <c r="U2445" s="220"/>
      <c r="X2445" s="298" t="s">
        <v>432</v>
      </c>
      <c r="Y2445" s="299"/>
      <c r="Z2445" s="280"/>
      <c r="AA2445" s="206"/>
      <c r="AB2445" s="231"/>
      <c r="AC2445" s="63" t="e">
        <f>INT(AC2444)</f>
        <v>#REF!</v>
      </c>
      <c r="AE2445" s="62"/>
      <c r="AF2445" s="80"/>
      <c r="AG2445" s="33"/>
    </row>
    <row r="2446" spans="2:33" ht="18" customHeight="1">
      <c r="B2446" s="37"/>
      <c r="C2446" s="38"/>
      <c r="D2446" s="39"/>
      <c r="E2446" s="38"/>
      <c r="F2446" s="38"/>
      <c r="G2446" s="202"/>
      <c r="H2446" s="202"/>
      <c r="I2446" s="220"/>
      <c r="J2446" s="220"/>
      <c r="S2446" s="220"/>
      <c r="T2446" s="220"/>
      <c r="U2446" s="220"/>
      <c r="X2446" s="300" t="s">
        <v>192</v>
      </c>
      <c r="Y2446" s="301"/>
      <c r="Z2446" s="302"/>
      <c r="AA2446" s="219"/>
      <c r="AB2446" s="232"/>
      <c r="AC2446" s="77" t="e">
        <f>ROUND((MOD(AC2444,1)*4000),-2)</f>
        <v>#REF!</v>
      </c>
      <c r="AD2446" s="45"/>
      <c r="AE2446" s="45"/>
      <c r="AF2446" s="81"/>
      <c r="AG2446" s="33"/>
    </row>
    <row r="2447" spans="2:33" ht="18" customHeight="1">
      <c r="B2447" s="29"/>
      <c r="C2447" s="30"/>
      <c r="D2447" s="31"/>
      <c r="E2447" s="30"/>
      <c r="F2447" s="30"/>
      <c r="G2447" s="220"/>
      <c r="H2447" s="220"/>
      <c r="I2447" s="220"/>
      <c r="J2447" s="220"/>
      <c r="S2447" s="220"/>
      <c r="T2447" s="220"/>
      <c r="U2447" s="220"/>
      <c r="Y2447" s="221"/>
      <c r="Z2447" s="303"/>
      <c r="AB2447" s="233"/>
      <c r="AD2447" s="82"/>
      <c r="AE2447" s="82"/>
      <c r="AF2447" s="84"/>
      <c r="AG2447" s="33"/>
    </row>
    <row r="2448" spans="2:33" ht="18" customHeight="1">
      <c r="B2448" s="40" t="s">
        <v>79</v>
      </c>
      <c r="C2448" s="41"/>
      <c r="D2448" s="41"/>
      <c r="E2448" s="41"/>
      <c r="AF2448" s="101"/>
      <c r="AG2448" s="33"/>
    </row>
    <row r="2449" spans="1:64" s="10" customFormat="1" ht="18" customHeight="1">
      <c r="B2449" s="237">
        <v>1</v>
      </c>
      <c r="C2449" s="236">
        <v>2</v>
      </c>
      <c r="D2449" s="236">
        <v>3</v>
      </c>
      <c r="E2449" s="236">
        <v>4</v>
      </c>
      <c r="F2449" s="670">
        <v>5</v>
      </c>
      <c r="G2449" s="669">
        <v>6</v>
      </c>
      <c r="H2449" s="237">
        <v>7</v>
      </c>
      <c r="I2449" s="237">
        <v>8</v>
      </c>
      <c r="J2449" s="670">
        <v>9</v>
      </c>
      <c r="K2449" s="236">
        <v>10</v>
      </c>
      <c r="L2449" s="236">
        <v>11</v>
      </c>
      <c r="M2449" s="670">
        <v>12</v>
      </c>
      <c r="N2449" s="669">
        <v>13</v>
      </c>
      <c r="O2449" s="236">
        <v>14</v>
      </c>
      <c r="P2449" s="237">
        <v>15</v>
      </c>
      <c r="Q2449" s="236">
        <v>16</v>
      </c>
      <c r="R2449" s="236">
        <v>17</v>
      </c>
      <c r="S2449" s="236">
        <v>18</v>
      </c>
      <c r="T2449" s="670">
        <v>19</v>
      </c>
      <c r="U2449" s="669">
        <v>20</v>
      </c>
      <c r="V2449" s="236">
        <v>21</v>
      </c>
      <c r="W2449" s="237">
        <v>22</v>
      </c>
      <c r="X2449" s="236">
        <v>23</v>
      </c>
      <c r="Y2449" s="237">
        <v>24</v>
      </c>
      <c r="Z2449" s="236">
        <v>25</v>
      </c>
      <c r="AA2449" s="670">
        <v>26</v>
      </c>
      <c r="AB2449" s="697">
        <v>27</v>
      </c>
      <c r="AC2449" s="670">
        <v>28</v>
      </c>
      <c r="AD2449" s="237">
        <v>29</v>
      </c>
      <c r="AE2449" s="236">
        <v>30</v>
      </c>
      <c r="AF2449" s="236">
        <v>31</v>
      </c>
      <c r="AG2449" s="11"/>
      <c r="AH2449" s="11"/>
      <c r="AI2449" s="11"/>
      <c r="AJ2449" s="11"/>
      <c r="AK2449" s="11"/>
      <c r="AL2449" s="11"/>
      <c r="AM2449" s="11"/>
      <c r="AN2449" s="11"/>
      <c r="AO2449" s="11"/>
      <c r="AP2449" s="11"/>
      <c r="AQ2449" s="11"/>
      <c r="AR2449" s="11"/>
      <c r="AS2449" s="11"/>
      <c r="AT2449" s="11"/>
      <c r="AU2449" s="11"/>
      <c r="AV2449" s="11"/>
      <c r="AW2449" s="11"/>
      <c r="AX2449" s="11"/>
      <c r="AY2449" s="11"/>
      <c r="AZ2449" s="11"/>
      <c r="BA2449" s="11"/>
      <c r="BB2449" s="11"/>
      <c r="BC2449" s="11"/>
      <c r="BD2449" s="11"/>
      <c r="BE2449" s="11"/>
      <c r="BF2449" s="11"/>
      <c r="BG2449" s="11"/>
      <c r="BH2449" s="11"/>
      <c r="BI2449" s="11"/>
      <c r="BJ2449" s="11"/>
      <c r="BK2449" s="11"/>
      <c r="BL2449" s="11"/>
    </row>
    <row r="2450" spans="1:64" ht="18" customHeight="1">
      <c r="B2450" s="48" t="e">
        <f>VLOOKUP(A2431,#REF!,276,FALSE)</f>
        <v>#REF!</v>
      </c>
      <c r="C2450" s="48" t="e">
        <f>VLOOKUP(A2431,#REF!,278,FALSE)</f>
        <v>#REF!</v>
      </c>
      <c r="D2450" s="48" t="e">
        <f>VLOOKUP(A2431,#REF!,280,FALSE)</f>
        <v>#REF!</v>
      </c>
      <c r="E2450" s="48" t="e">
        <f>VLOOKUP(A2431,#REF!,282,FALSE)</f>
        <v>#REF!</v>
      </c>
      <c r="F2450" s="48" t="e">
        <f>VLOOKUP(A2431,#REF!,284,FALSE)</f>
        <v>#REF!</v>
      </c>
      <c r="G2450" s="48" t="e">
        <f>VLOOKUP(A2431,#REF!,286,FALSE)</f>
        <v>#REF!</v>
      </c>
      <c r="H2450" s="48" t="e">
        <f>VLOOKUP(A2431,#REF!,288,FALSE)</f>
        <v>#REF!</v>
      </c>
      <c r="I2450" s="48" t="e">
        <f>VLOOKUP(A2431,#REF!,290,FALSE)</f>
        <v>#REF!</v>
      </c>
      <c r="J2450" s="48" t="e">
        <f>VLOOKUP(A2431,#REF!,292,FALSE)</f>
        <v>#REF!</v>
      </c>
      <c r="K2450" s="48" t="e">
        <f>VLOOKUP(A2431,#REF!,294,FALSE)</f>
        <v>#REF!</v>
      </c>
      <c r="L2450" s="48" t="e">
        <f>VLOOKUP(A2431,#REF!,296,FALSE)</f>
        <v>#REF!</v>
      </c>
      <c r="M2450" s="48" t="e">
        <f>VLOOKUP(A2431,#REF!,298,FALSE)</f>
        <v>#REF!</v>
      </c>
      <c r="N2450" s="48" t="e">
        <f>VLOOKUP(A2431,#REF!,300,FALSE)</f>
        <v>#REF!</v>
      </c>
      <c r="O2450" s="48" t="e">
        <f>VLOOKUP(A2431,#REF!,302,FALSE)</f>
        <v>#REF!</v>
      </c>
      <c r="P2450" s="48" t="e">
        <f>VLOOKUP(A2431,#REF!,304,FALSE)</f>
        <v>#REF!</v>
      </c>
      <c r="Q2450" s="48" t="e">
        <f>VLOOKUP(A2431,#REF!,306,FALSE)</f>
        <v>#REF!</v>
      </c>
      <c r="R2450" s="48" t="e">
        <f>VLOOKUP(A2431,#REF!,308,FALSE)</f>
        <v>#REF!</v>
      </c>
      <c r="S2450" s="48" t="e">
        <f>VLOOKUP(A2431,#REF!,310,FALSE)</f>
        <v>#REF!</v>
      </c>
      <c r="T2450" s="48" t="e">
        <f>VLOOKUP(A2431,#REF!,312,FALSE)</f>
        <v>#REF!</v>
      </c>
      <c r="U2450" s="48" t="e">
        <f>VLOOKUP(A2431,#REF!,314,FALSE)</f>
        <v>#REF!</v>
      </c>
      <c r="V2450" s="48" t="e">
        <f>VLOOKUP(A2431,#REF!,316,FALSE)</f>
        <v>#REF!</v>
      </c>
      <c r="W2450" s="48" t="e">
        <f>VLOOKUP(A2431,#REF!,318,FALSE)</f>
        <v>#REF!</v>
      </c>
      <c r="X2450" s="48" t="e">
        <f>VLOOKUP(A2431,#REF!,320,FALSE)</f>
        <v>#REF!</v>
      </c>
      <c r="Y2450" s="48" t="e">
        <f>VLOOKUP(A2431,#REF!,322,FALSE)</f>
        <v>#REF!</v>
      </c>
      <c r="Z2450" s="48" t="e">
        <f>VLOOKUP(A2431,#REF!,324,FALSE)</f>
        <v>#REF!</v>
      </c>
      <c r="AA2450" s="48" t="e">
        <f>VLOOKUP(A2431,#REF!,326,FALSE)</f>
        <v>#REF!</v>
      </c>
      <c r="AB2450" s="48" t="e">
        <f>VLOOKUP(A2431,#REF!,328,FALSE)</f>
        <v>#REF!</v>
      </c>
      <c r="AC2450" s="48" t="e">
        <f>VLOOKUP(A2431,#REF!,330,FALSE)</f>
        <v>#REF!</v>
      </c>
      <c r="AD2450" s="48" t="e">
        <f>VLOOKUP(A2431,#REF!,332,FALSE)</f>
        <v>#REF!</v>
      </c>
      <c r="AE2450" s="48" t="e">
        <f>VLOOKUP(A2431,#REF!,334,FALSE)</f>
        <v>#REF!</v>
      </c>
      <c r="AF2450" s="48" t="e">
        <f>VLOOKUP(A2431,#REF!,336,FALSE)</f>
        <v>#REF!</v>
      </c>
      <c r="AG2450" s="33"/>
    </row>
    <row r="2451" spans="1:64" ht="18" customHeight="1">
      <c r="B2451" s="48" t="e">
        <f>VLOOKUP(A2431,#REF!,53,FALSE)</f>
        <v>#REF!</v>
      </c>
      <c r="C2451" s="48" t="e">
        <f>VLOOKUP(A2431,#REF!,54,FALSE)</f>
        <v>#REF!</v>
      </c>
      <c r="D2451" s="48" t="e">
        <f>VLOOKUP(A2431,#REF!,55,FALSE)</f>
        <v>#REF!</v>
      </c>
      <c r="E2451" s="48" t="e">
        <f>VLOOKUP(A2431,#REF!,56,FALSE)</f>
        <v>#REF!</v>
      </c>
      <c r="F2451" s="48" t="e">
        <f>VLOOKUP(A2431,#REF!,57,FALSE)</f>
        <v>#REF!</v>
      </c>
      <c r="G2451" s="48" t="e">
        <f>VLOOKUP(A2431,#REF!,58,FALSE)</f>
        <v>#REF!</v>
      </c>
      <c r="H2451" s="48" t="e">
        <f>VLOOKUP(A2431,#REF!,59,FALSE)</f>
        <v>#REF!</v>
      </c>
      <c r="I2451" s="48" t="e">
        <f>VLOOKUP(A2431,#REF!,60,FALSE)</f>
        <v>#REF!</v>
      </c>
      <c r="J2451" s="48" t="e">
        <f>VLOOKUP(A2431,#REF!,61,FALSE)</f>
        <v>#REF!</v>
      </c>
      <c r="K2451" s="48" t="e">
        <f>VLOOKUP(A2431,#REF!,62,FALSE)</f>
        <v>#REF!</v>
      </c>
      <c r="L2451" s="48" t="e">
        <f>VLOOKUP(A2431,#REF!,63,FALSE)</f>
        <v>#REF!</v>
      </c>
      <c r="M2451" s="48" t="e">
        <f>VLOOKUP(A2431,#REF!,64,FALSE)</f>
        <v>#REF!</v>
      </c>
      <c r="N2451" s="48" t="e">
        <f>VLOOKUP(A2431,#REF!,65,FALSE)</f>
        <v>#REF!</v>
      </c>
      <c r="O2451" s="48" t="e">
        <f>VLOOKUP(A2431,#REF!,66,FALSE)</f>
        <v>#REF!</v>
      </c>
      <c r="P2451" s="48" t="e">
        <f>VLOOKUP(A2431,#REF!,67,FALSE)</f>
        <v>#REF!</v>
      </c>
      <c r="Q2451" s="48" t="e">
        <f>VLOOKUP(A2431,#REF!,68,FALSE)</f>
        <v>#REF!</v>
      </c>
      <c r="R2451" s="48" t="e">
        <f>VLOOKUP(A2431,#REF!,69,FALSE)</f>
        <v>#REF!</v>
      </c>
      <c r="S2451" s="48" t="e">
        <f>VLOOKUP(A2431,#REF!,70,FALSE)</f>
        <v>#REF!</v>
      </c>
      <c r="T2451" s="48" t="e">
        <f>VLOOKUP(A2431,#REF!,71,FALSE)</f>
        <v>#REF!</v>
      </c>
      <c r="U2451" s="48" t="e">
        <f>VLOOKUP(A2431,#REF!,72,FALSE)</f>
        <v>#REF!</v>
      </c>
      <c r="V2451" s="48" t="e">
        <f>VLOOKUP(A2431,#REF!,73,FALSE)</f>
        <v>#REF!</v>
      </c>
      <c r="W2451" s="48" t="e">
        <f>VLOOKUP(A2431,#REF!,74,FALSE)</f>
        <v>#REF!</v>
      </c>
      <c r="X2451" s="48" t="e">
        <f>VLOOKUP(A2431,#REF!,75,FALSE)</f>
        <v>#REF!</v>
      </c>
      <c r="Y2451" s="48" t="e">
        <f>VLOOKUP(A2431,#REF!,76,FALSE)</f>
        <v>#REF!</v>
      </c>
      <c r="Z2451" s="48" t="e">
        <f>VLOOKUP(A2431,#REF!,77,FALSE)</f>
        <v>#REF!</v>
      </c>
      <c r="AA2451" s="48" t="e">
        <f>VLOOKUP(A2431,#REF!,78,FALSE)</f>
        <v>#REF!</v>
      </c>
      <c r="AB2451" s="48" t="e">
        <f>VLOOKUP(A2431,#REF!,79,FALSE)</f>
        <v>#REF!</v>
      </c>
      <c r="AC2451" s="48" t="e">
        <f>VLOOKUP(A2431,#REF!,80,FALSE)</f>
        <v>#REF!</v>
      </c>
      <c r="AD2451" s="48" t="e">
        <f>VLOOKUP(A2431,#REF!,81,FALSE)</f>
        <v>#REF!</v>
      </c>
      <c r="AE2451" s="48" t="e">
        <f>VLOOKUP(A2431,#REF!,82,FALSE)</f>
        <v>#REF!</v>
      </c>
      <c r="AF2451" s="48" t="e">
        <f>VLOOKUP(A2431,#REF!,83,FALSE)</f>
        <v>#REF!</v>
      </c>
      <c r="AG2451" s="33"/>
    </row>
    <row r="2452" spans="1:64" ht="18" customHeight="1">
      <c r="B2452" s="48" t="e">
        <f>VLOOKUP(A2431,#REF!,277,FALSE)</f>
        <v>#REF!</v>
      </c>
      <c r="C2452" s="48" t="e">
        <f>VLOOKUP(A2431,#REF!,279,FALSE)</f>
        <v>#REF!</v>
      </c>
      <c r="D2452" s="48" t="e">
        <f>VLOOKUP(A2431,#REF!,281,FALSE)</f>
        <v>#REF!</v>
      </c>
      <c r="E2452" s="48" t="e">
        <f>VLOOKUP(A2431,#REF!,283,FALSE)</f>
        <v>#REF!</v>
      </c>
      <c r="F2452" s="48" t="e">
        <f>VLOOKUP(A2431,#REF!,285,FALSE)</f>
        <v>#REF!</v>
      </c>
      <c r="G2452" s="48" t="e">
        <f>VLOOKUP(A2431,#REF!,287,FALSE)</f>
        <v>#REF!</v>
      </c>
      <c r="H2452" s="48" t="e">
        <f>VLOOKUP(A2431,#REF!,289,FALSE)</f>
        <v>#REF!</v>
      </c>
      <c r="I2452" s="48" t="e">
        <f>VLOOKUP(A2431,#REF!,291,FALSE)</f>
        <v>#REF!</v>
      </c>
      <c r="J2452" s="48" t="e">
        <f>VLOOKUP(A2431,#REF!,293,FALSE)</f>
        <v>#REF!</v>
      </c>
      <c r="K2452" s="48" t="e">
        <f>VLOOKUP(A2431,#REF!,295,FALSE)</f>
        <v>#REF!</v>
      </c>
      <c r="L2452" s="48" t="e">
        <f>VLOOKUP(A2431,#REF!,297,FALSE)</f>
        <v>#REF!</v>
      </c>
      <c r="M2452" s="48" t="e">
        <f>VLOOKUP(A2431,#REF!,299,FALSE)</f>
        <v>#REF!</v>
      </c>
      <c r="N2452" s="48" t="e">
        <f>VLOOKUP(A2431,#REF!,301,FALSE)</f>
        <v>#REF!</v>
      </c>
      <c r="O2452" s="48" t="e">
        <f>VLOOKUP(A2431,#REF!,303,FALSE)</f>
        <v>#REF!</v>
      </c>
      <c r="P2452" s="48" t="e">
        <f>VLOOKUP(A2431,#REF!,305,FALSE)</f>
        <v>#REF!</v>
      </c>
      <c r="Q2452" s="48" t="e">
        <f>VLOOKUP(A2431,#REF!,307,FALSE)</f>
        <v>#REF!</v>
      </c>
      <c r="R2452" s="48" t="e">
        <f>VLOOKUP(A2431,#REF!,309,FALSE)</f>
        <v>#REF!</v>
      </c>
      <c r="S2452" s="48" t="e">
        <f>VLOOKUP(A2431,#REF!,311,FALSE)</f>
        <v>#REF!</v>
      </c>
      <c r="T2452" s="48" t="e">
        <f>VLOOKUP(A2431,#REF!,313,FALSE)</f>
        <v>#REF!</v>
      </c>
      <c r="U2452" s="48" t="e">
        <f>VLOOKUP(A2431,#REF!,315,FALSE)</f>
        <v>#REF!</v>
      </c>
      <c r="V2452" s="48" t="e">
        <f>VLOOKUP(A2431,#REF!,317,FALSE)</f>
        <v>#REF!</v>
      </c>
      <c r="W2452" s="48" t="e">
        <f>VLOOKUP(A2431,#REF!,319,FALSE)</f>
        <v>#REF!</v>
      </c>
      <c r="X2452" s="48" t="e">
        <f>VLOOKUP(A2431,#REF!,321,FALSE)</f>
        <v>#REF!</v>
      </c>
      <c r="Y2452" s="48" t="e">
        <f>VLOOKUP(A2431,#REF!,323,FALSE)</f>
        <v>#REF!</v>
      </c>
      <c r="Z2452" s="48" t="e">
        <f>VLOOKUP(A2431,#REF!,325,FALSE)</f>
        <v>#REF!</v>
      </c>
      <c r="AA2452" s="48" t="e">
        <f>VLOOKUP(A2431,#REF!,327,FALSE)</f>
        <v>#REF!</v>
      </c>
      <c r="AB2452" s="48" t="e">
        <f>VLOOKUP(A2431,#REF!,329,FALSE)</f>
        <v>#REF!</v>
      </c>
      <c r="AC2452" s="48" t="e">
        <f>VLOOKUP(A2431,#REF!,331,FALSE)</f>
        <v>#REF!</v>
      </c>
      <c r="AD2452" s="48" t="e">
        <f>VLOOKUP(A2431,#REF!,333,FALSE)</f>
        <v>#REF!</v>
      </c>
      <c r="AE2452" s="48" t="e">
        <f>VLOOKUP(A2431,#REF!,335,FALSE)</f>
        <v>#REF!</v>
      </c>
      <c r="AF2452" s="48" t="e">
        <f>VLOOKUP(A2431,#REF!,337,FALSE)</f>
        <v>#REF!</v>
      </c>
      <c r="AG2452" s="33"/>
    </row>
    <row r="2453" spans="1:64" s="140" customFormat="1" ht="18" customHeight="1">
      <c r="B2453" s="980"/>
      <c r="C2453" s="980"/>
      <c r="D2453" s="980"/>
      <c r="E2453" s="980"/>
      <c r="F2453" s="980"/>
      <c r="G2453" s="980"/>
      <c r="H2453" s="980"/>
      <c r="I2453" s="980"/>
      <c r="J2453" s="980"/>
      <c r="K2453" s="980"/>
      <c r="L2453" s="980"/>
      <c r="M2453" s="980"/>
      <c r="N2453" s="980"/>
      <c r="O2453" s="980"/>
      <c r="P2453" s="980"/>
      <c r="Q2453" s="980"/>
      <c r="R2453" s="980"/>
      <c r="S2453" s="980"/>
      <c r="T2453" s="980"/>
      <c r="U2453" s="980"/>
      <c r="V2453" s="980"/>
      <c r="W2453" s="980"/>
      <c r="X2453" s="980"/>
      <c r="Y2453" s="980"/>
      <c r="Z2453" s="980"/>
      <c r="AA2453" s="980"/>
      <c r="AB2453" s="980"/>
      <c r="AC2453" s="980"/>
      <c r="AD2453" s="980"/>
      <c r="AE2453" s="980"/>
      <c r="AF2453" s="980"/>
      <c r="AH2453" s="33"/>
      <c r="AI2453" s="33"/>
      <c r="AJ2453" s="33"/>
      <c r="AK2453" s="33"/>
      <c r="AL2453" s="33"/>
      <c r="AM2453" s="33"/>
      <c r="AN2453" s="33"/>
      <c r="AO2453" s="33"/>
      <c r="AP2453" s="33"/>
      <c r="AQ2453" s="33"/>
      <c r="AR2453" s="33"/>
      <c r="AS2453" s="33"/>
      <c r="AT2453" s="33"/>
      <c r="AU2453" s="33"/>
      <c r="AV2453" s="33"/>
      <c r="AW2453" s="33"/>
      <c r="AX2453" s="33"/>
      <c r="AY2453" s="33"/>
      <c r="AZ2453" s="33"/>
      <c r="BA2453" s="33"/>
      <c r="BB2453" s="33"/>
      <c r="BC2453" s="33"/>
      <c r="BD2453" s="33"/>
      <c r="BE2453" s="33"/>
      <c r="BF2453" s="33"/>
      <c r="BG2453" s="33"/>
      <c r="BH2453" s="33"/>
      <c r="BI2453" s="33"/>
      <c r="BJ2453" s="33"/>
      <c r="BK2453" s="33"/>
      <c r="BL2453" s="33"/>
    </row>
    <row r="2454" spans="1:64" s="140" customFormat="1" ht="18" customHeight="1">
      <c r="B2454" s="880" t="s">
        <v>826</v>
      </c>
      <c r="C2454" s="880"/>
      <c r="D2454" s="880"/>
      <c r="E2454" s="880"/>
      <c r="F2454" s="880"/>
      <c r="G2454" s="880"/>
      <c r="H2454" s="880"/>
      <c r="I2454" s="880"/>
      <c r="J2454" s="880"/>
      <c r="K2454" s="880"/>
      <c r="L2454" s="880"/>
      <c r="M2454" s="880"/>
      <c r="N2454" s="880"/>
      <c r="O2454" s="880"/>
      <c r="P2454" s="880"/>
      <c r="Q2454" s="880"/>
      <c r="R2454" s="880"/>
      <c r="S2454" s="880"/>
      <c r="T2454" s="880"/>
      <c r="U2454" s="880"/>
      <c r="V2454" s="880"/>
      <c r="W2454" s="880"/>
      <c r="X2454" s="880"/>
      <c r="Y2454" s="880"/>
      <c r="Z2454" s="880"/>
      <c r="AA2454" s="880"/>
      <c r="AB2454" s="880"/>
      <c r="AC2454" s="880"/>
      <c r="AD2454" s="880"/>
      <c r="AE2454" s="880"/>
      <c r="AF2454" s="880"/>
      <c r="AH2454" s="33"/>
      <c r="AI2454" s="33"/>
      <c r="AJ2454" s="33"/>
      <c r="AK2454" s="33"/>
      <c r="AL2454" s="33"/>
      <c r="AM2454" s="33"/>
      <c r="AN2454" s="33"/>
      <c r="AO2454" s="33"/>
      <c r="AP2454" s="33"/>
      <c r="AQ2454" s="33"/>
      <c r="AR2454" s="33"/>
      <c r="AS2454" s="33"/>
      <c r="AT2454" s="33"/>
      <c r="AU2454" s="33"/>
      <c r="AV2454" s="33"/>
      <c r="AW2454" s="33"/>
      <c r="AX2454" s="33"/>
      <c r="AY2454" s="33"/>
      <c r="AZ2454" s="33"/>
      <c r="BA2454" s="33"/>
      <c r="BB2454" s="33"/>
      <c r="BC2454" s="33"/>
      <c r="BD2454" s="33"/>
      <c r="BE2454" s="33"/>
      <c r="BF2454" s="33"/>
      <c r="BG2454" s="33"/>
      <c r="BH2454" s="33"/>
      <c r="BI2454" s="33"/>
      <c r="BJ2454" s="33"/>
      <c r="BK2454" s="33"/>
      <c r="BL2454" s="33"/>
    </row>
    <row r="2455" spans="1:64" s="140" customFormat="1" ht="18" customHeight="1">
      <c r="B2455" s="15" t="s">
        <v>80</v>
      </c>
      <c r="C2455" s="16"/>
      <c r="D2455" s="16"/>
      <c r="E2455" s="16"/>
      <c r="F2455" s="16"/>
      <c r="G2455" s="216"/>
      <c r="H2455" s="201"/>
      <c r="I2455" s="201"/>
      <c r="J2455" s="201"/>
      <c r="K2455" s="202"/>
      <c r="L2455" s="201"/>
      <c r="M2455" s="201"/>
      <c r="N2455" s="201"/>
      <c r="O2455" s="270"/>
      <c r="P2455" s="270"/>
      <c r="Q2455" s="201"/>
      <c r="R2455" s="201"/>
      <c r="S2455" s="201"/>
      <c r="T2455" s="201"/>
      <c r="U2455" s="201"/>
      <c r="V2455" s="201"/>
      <c r="W2455" s="270"/>
      <c r="X2455" s="984" t="str">
        <f>X2430</f>
        <v>វិច្ឆិកា ឆ្នាំ ២០២៣</v>
      </c>
      <c r="Y2455" s="985"/>
      <c r="Z2455" s="985"/>
      <c r="AA2455" s="985"/>
      <c r="AB2455" s="985"/>
      <c r="AC2455" s="985"/>
      <c r="AD2455" s="985"/>
      <c r="AE2455" s="985"/>
      <c r="AF2455" s="986"/>
      <c r="AH2455" s="33"/>
      <c r="AI2455" s="33"/>
      <c r="AJ2455" s="33"/>
      <c r="AK2455" s="33"/>
      <c r="AL2455" s="33"/>
      <c r="AM2455" s="33"/>
      <c r="AN2455" s="33"/>
      <c r="AO2455" s="33"/>
      <c r="AP2455" s="33"/>
      <c r="AQ2455" s="33"/>
      <c r="AR2455" s="33"/>
      <c r="AS2455" s="33"/>
      <c r="AT2455" s="33"/>
      <c r="AU2455" s="33"/>
      <c r="AV2455" s="33"/>
      <c r="AW2455" s="33"/>
      <c r="AX2455" s="33"/>
      <c r="AY2455" s="33"/>
      <c r="AZ2455" s="33"/>
      <c r="BA2455" s="33"/>
      <c r="BB2455" s="33"/>
      <c r="BC2455" s="33"/>
      <c r="BD2455" s="33"/>
      <c r="BE2455" s="33"/>
      <c r="BF2455" s="33"/>
      <c r="BG2455" s="33"/>
      <c r="BH2455" s="33"/>
      <c r="BI2455" s="33"/>
      <c r="BJ2455" s="33"/>
      <c r="BK2455" s="33"/>
      <c r="BL2455" s="33"/>
    </row>
    <row r="2456" spans="1:64" s="140" customFormat="1" ht="18" customHeight="1">
      <c r="A2456" s="140" t="e">
        <f>#REF!</f>
        <v>#REF!</v>
      </c>
      <c r="B2456" s="20" t="s">
        <v>176</v>
      </c>
      <c r="C2456" s="3"/>
      <c r="D2456" s="3"/>
      <c r="E2456" s="3"/>
      <c r="F2456" s="3"/>
      <c r="G2456" s="217"/>
      <c r="H2456" s="271"/>
      <c r="I2456" s="217"/>
      <c r="J2456" s="271"/>
      <c r="K2456" s="991" t="e">
        <f>VLOOKUP(A2456,'Payroll master 总表'!B:AY,3,FALSE)</f>
        <v>#REF!</v>
      </c>
      <c r="L2456" s="992"/>
      <c r="M2456" s="992"/>
      <c r="N2456" s="993"/>
      <c r="O2456" s="272" t="s">
        <v>183</v>
      </c>
      <c r="P2456" s="273"/>
      <c r="Q2456" s="203"/>
      <c r="R2456" s="203"/>
      <c r="S2456" s="203"/>
      <c r="T2456" s="994" t="e">
        <f>#REF!</f>
        <v>#REF!</v>
      </c>
      <c r="U2456" s="994"/>
      <c r="V2456" s="217"/>
      <c r="W2456" s="274"/>
      <c r="X2456" s="275" t="s">
        <v>279</v>
      </c>
      <c r="Y2456" s="203"/>
      <c r="Z2456" s="203"/>
      <c r="AA2456" s="203"/>
      <c r="AB2456" s="227"/>
      <c r="AC2456" s="75"/>
      <c r="AD2456" s="139" t="e">
        <f>VLOOKUP(A2456,'Payroll master 总表'!B:AY,39,FALSE)</f>
        <v>#REF!</v>
      </c>
      <c r="AE2456" s="23" t="s">
        <v>82</v>
      </c>
      <c r="AF2456" s="244"/>
      <c r="AH2456" s="33"/>
      <c r="AI2456" s="33"/>
      <c r="AJ2456" s="33"/>
      <c r="AK2456" s="33"/>
      <c r="AL2456" s="33"/>
      <c r="AM2456" s="33"/>
      <c r="AN2456" s="33"/>
      <c r="AO2456" s="33"/>
      <c r="AP2456" s="33"/>
      <c r="AQ2456" s="33"/>
      <c r="AR2456" s="33"/>
      <c r="AS2456" s="33"/>
      <c r="AT2456" s="33"/>
      <c r="AU2456" s="33"/>
      <c r="AV2456" s="33"/>
      <c r="AW2456" s="33"/>
      <c r="AX2456" s="33"/>
      <c r="AY2456" s="33"/>
      <c r="AZ2456" s="33"/>
      <c r="BA2456" s="33"/>
      <c r="BB2456" s="33"/>
      <c r="BC2456" s="33"/>
      <c r="BD2456" s="33"/>
      <c r="BE2456" s="33"/>
      <c r="BF2456" s="33"/>
      <c r="BG2456" s="33"/>
      <c r="BH2456" s="33"/>
      <c r="BI2456" s="33"/>
      <c r="BJ2456" s="33"/>
      <c r="BK2456" s="33"/>
      <c r="BL2456" s="33"/>
    </row>
    <row r="2457" spans="1:64" s="140" customFormat="1" ht="18" customHeight="1">
      <c r="B2457" s="55" t="s">
        <v>177</v>
      </c>
      <c r="C2457" s="28"/>
      <c r="D2457" s="28"/>
      <c r="E2457" s="28"/>
      <c r="F2457" s="21"/>
      <c r="G2457" s="206"/>
      <c r="H2457" s="206"/>
      <c r="I2457" s="206"/>
      <c r="J2457" s="206"/>
      <c r="K2457" s="995" t="e">
        <f>VLOOKUP(A2456,'Payroll master 总表'!B:AY,1,FALSE)</f>
        <v>#REF!</v>
      </c>
      <c r="L2457" s="996"/>
      <c r="M2457" s="206"/>
      <c r="N2457" s="208"/>
      <c r="O2457" s="276" t="s">
        <v>184</v>
      </c>
      <c r="P2457" s="273"/>
      <c r="Q2457" s="218"/>
      <c r="R2457" s="218"/>
      <c r="S2457" s="218"/>
      <c r="T2457" s="199"/>
      <c r="U2457" s="222" t="e">
        <f>VLOOKUP(A2456,'Payroll master 总表'!B:AY,15,FALSE)</f>
        <v>#REF!</v>
      </c>
      <c r="V2457" s="222"/>
      <c r="W2457" s="208"/>
      <c r="X2457" s="278" t="s">
        <v>187</v>
      </c>
      <c r="Y2457" s="218"/>
      <c r="Z2457" s="218"/>
      <c r="AA2457" s="218"/>
      <c r="AB2457" s="209"/>
      <c r="AC2457" s="26"/>
      <c r="AD2457" s="139" t="e">
        <f>VLOOKUP(A2456,'Payroll master 总表'!B:AY,35,FALSE)</f>
        <v>#REF!</v>
      </c>
      <c r="AE2457" s="23" t="s">
        <v>82</v>
      </c>
      <c r="AF2457" s="103"/>
      <c r="AH2457" s="33"/>
      <c r="AI2457" s="33"/>
      <c r="AJ2457" s="33"/>
      <c r="AK2457" s="33"/>
      <c r="AL2457" s="33"/>
      <c r="AM2457" s="33"/>
      <c r="AN2457" s="33"/>
      <c r="AO2457" s="33"/>
      <c r="AP2457" s="33"/>
      <c r="AQ2457" s="33"/>
      <c r="AR2457" s="33"/>
      <c r="AS2457" s="33"/>
      <c r="AT2457" s="33"/>
      <c r="AU2457" s="33"/>
      <c r="AV2457" s="33"/>
      <c r="AW2457" s="33"/>
      <c r="AX2457" s="33"/>
      <c r="AY2457" s="33"/>
      <c r="AZ2457" s="33"/>
      <c r="BA2457" s="33"/>
      <c r="BB2457" s="33"/>
      <c r="BC2457" s="33"/>
      <c r="BD2457" s="33"/>
      <c r="BE2457" s="33"/>
      <c r="BF2457" s="33"/>
      <c r="BG2457" s="33"/>
      <c r="BH2457" s="33"/>
      <c r="BI2457" s="33"/>
      <c r="BJ2457" s="33"/>
      <c r="BK2457" s="33"/>
      <c r="BL2457" s="33"/>
    </row>
    <row r="2458" spans="1:64" s="140" customFormat="1" ht="18" customHeight="1">
      <c r="B2458" s="24" t="s">
        <v>178</v>
      </c>
      <c r="C2458" s="22"/>
      <c r="D2458" s="25"/>
      <c r="E2458" s="21"/>
      <c r="F2458" s="21"/>
      <c r="G2458" s="206"/>
      <c r="H2458" s="206"/>
      <c r="I2458" s="206"/>
      <c r="J2458" s="206"/>
      <c r="K2458" s="995" t="e">
        <f>VLOOKUP(A2456,'Payroll master 总表'!B:AY,5,FALSE)</f>
        <v>#REF!</v>
      </c>
      <c r="L2458" s="996"/>
      <c r="M2458" s="206"/>
      <c r="N2458" s="208"/>
      <c r="O2458" s="205" t="s">
        <v>198</v>
      </c>
      <c r="P2458" s="273"/>
      <c r="Q2458" s="218"/>
      <c r="R2458" s="218"/>
      <c r="S2458" s="218"/>
      <c r="T2458" s="206"/>
      <c r="U2458" s="997" t="e">
        <f>VLOOKUP(A2456,'Payroll master 总表'!B:AY,8,FALSE)</f>
        <v>#REF!</v>
      </c>
      <c r="V2458" s="997"/>
      <c r="W2458" s="998"/>
      <c r="X2458" s="278" t="s">
        <v>185</v>
      </c>
      <c r="Y2458" s="218"/>
      <c r="Z2458" s="218"/>
      <c r="AA2458" s="218"/>
      <c r="AB2458" s="209"/>
      <c r="AC2458" s="26"/>
      <c r="AD2458" s="139" t="e">
        <f>VLOOKUP(A2456,'Payroll master 总表'!B:AY,34,FALSE)</f>
        <v>#REF!</v>
      </c>
      <c r="AE2458" s="23" t="s">
        <v>82</v>
      </c>
      <c r="AF2458" s="103"/>
      <c r="AH2458" s="33"/>
      <c r="AI2458" s="33"/>
      <c r="AJ2458" s="33"/>
      <c r="AK2458" s="33"/>
      <c r="AL2458" s="33"/>
      <c r="AM2458" s="33"/>
      <c r="AN2458" s="33"/>
      <c r="AO2458" s="33"/>
      <c r="AP2458" s="33"/>
      <c r="AQ2458" s="33"/>
      <c r="AR2458" s="33"/>
      <c r="AS2458" s="33"/>
      <c r="AT2458" s="33"/>
      <c r="AU2458" s="33"/>
      <c r="AV2458" s="33"/>
      <c r="AW2458" s="33"/>
      <c r="AX2458" s="33"/>
      <c r="AY2458" s="33"/>
      <c r="AZ2458" s="33"/>
      <c r="BA2458" s="33"/>
      <c r="BB2458" s="33"/>
      <c r="BC2458" s="33"/>
      <c r="BD2458" s="33"/>
      <c r="BE2458" s="33"/>
      <c r="BF2458" s="33"/>
      <c r="BG2458" s="33"/>
      <c r="BH2458" s="33"/>
      <c r="BI2458" s="33"/>
      <c r="BJ2458" s="33"/>
      <c r="BK2458" s="33"/>
      <c r="BL2458" s="33"/>
    </row>
    <row r="2459" spans="1:64" s="140" customFormat="1" ht="18" customHeight="1">
      <c r="B2459" s="58"/>
      <c r="C2459" s="28"/>
      <c r="D2459" s="28"/>
      <c r="E2459" s="28"/>
      <c r="F2459" s="28"/>
      <c r="G2459" s="206"/>
      <c r="H2459" s="206"/>
      <c r="I2459" s="206"/>
      <c r="J2459" s="206"/>
      <c r="K2459" s="280"/>
      <c r="L2459" s="281" t="s">
        <v>76</v>
      </c>
      <c r="M2459" s="206"/>
      <c r="N2459" s="208"/>
      <c r="O2459" s="278" t="s">
        <v>199</v>
      </c>
      <c r="P2459" s="273"/>
      <c r="Q2459" s="218"/>
      <c r="R2459" s="218"/>
      <c r="S2459" s="218"/>
      <c r="T2459" s="218"/>
      <c r="U2459" s="218"/>
      <c r="V2459" s="218"/>
      <c r="W2459" s="230"/>
      <c r="X2459" s="278" t="s">
        <v>753</v>
      </c>
      <c r="Y2459" s="218"/>
      <c r="Z2459" s="218"/>
      <c r="AA2459" s="218"/>
      <c r="AB2459" s="209"/>
      <c r="AC2459" s="26"/>
      <c r="AD2459" s="139" t="e">
        <f>VLOOKUP(A2456,'Payroll master 总表'!B:AY,33,FALSE)</f>
        <v>#REF!</v>
      </c>
      <c r="AE2459" s="23" t="s">
        <v>82</v>
      </c>
      <c r="AF2459" s="103"/>
      <c r="AH2459" s="33"/>
      <c r="AI2459" s="33"/>
      <c r="AJ2459" s="33"/>
      <c r="AK2459" s="33"/>
      <c r="AL2459" s="33"/>
      <c r="AM2459" s="33"/>
      <c r="AN2459" s="33"/>
      <c r="AO2459" s="33"/>
      <c r="AP2459" s="33"/>
      <c r="AQ2459" s="33"/>
      <c r="AR2459" s="33"/>
      <c r="AS2459" s="33"/>
      <c r="AT2459" s="33"/>
      <c r="AU2459" s="33"/>
      <c r="AV2459" s="33"/>
      <c r="AW2459" s="33"/>
      <c r="AX2459" s="33"/>
      <c r="AY2459" s="33"/>
      <c r="AZ2459" s="33"/>
      <c r="BA2459" s="33"/>
      <c r="BB2459" s="33"/>
      <c r="BC2459" s="33"/>
      <c r="BD2459" s="33"/>
      <c r="BE2459" s="33"/>
      <c r="BF2459" s="33"/>
      <c r="BG2459" s="33"/>
      <c r="BH2459" s="33"/>
      <c r="BI2459" s="33"/>
      <c r="BJ2459" s="33"/>
      <c r="BK2459" s="33"/>
      <c r="BL2459" s="33"/>
    </row>
    <row r="2460" spans="1:64" s="140" customFormat="1" ht="18" customHeight="1">
      <c r="B2460" s="54" t="s">
        <v>196</v>
      </c>
      <c r="C2460" s="28"/>
      <c r="D2460" s="28"/>
      <c r="E2460" s="28"/>
      <c r="F2460" s="28"/>
      <c r="G2460" s="206"/>
      <c r="H2460" s="206"/>
      <c r="I2460" s="206"/>
      <c r="J2460" s="206"/>
      <c r="K2460" s="280"/>
      <c r="L2460" s="282" t="e">
        <f>VLOOKUP(A2456,'Payroll master 总表'!B:AY,18,FALSE)</f>
        <v>#REF!</v>
      </c>
      <c r="M2460" s="206"/>
      <c r="N2460" s="208"/>
      <c r="O2460" s="283"/>
      <c r="P2460" s="273"/>
      <c r="Q2460" s="223"/>
      <c r="R2460" s="987" t="e">
        <f>U2457/26*L2460</f>
        <v>#REF!</v>
      </c>
      <c r="S2460" s="987"/>
      <c r="T2460" s="284" t="s">
        <v>82</v>
      </c>
      <c r="U2460" s="223"/>
      <c r="V2460" s="223"/>
      <c r="W2460" s="285"/>
      <c r="X2460" s="278" t="s">
        <v>186</v>
      </c>
      <c r="Y2460" s="218"/>
      <c r="Z2460" s="218"/>
      <c r="AA2460" s="218"/>
      <c r="AB2460" s="209"/>
      <c r="AC2460" s="26"/>
      <c r="AD2460" s="139" t="e">
        <f>VLOOKUP(A2456,'Payroll master 总表'!B:AY,37,FALSE)+'Payroll master 总表'!AM104</f>
        <v>#REF!</v>
      </c>
      <c r="AE2460" s="23" t="s">
        <v>82</v>
      </c>
      <c r="AF2460" s="103"/>
      <c r="AH2460" s="33"/>
      <c r="AI2460" s="33"/>
      <c r="AJ2460" s="33"/>
      <c r="AK2460" s="33"/>
      <c r="AL2460" s="33"/>
      <c r="AM2460" s="33"/>
      <c r="AN2460" s="33"/>
      <c r="AO2460" s="33"/>
      <c r="AP2460" s="33"/>
      <c r="AQ2460" s="33"/>
      <c r="AR2460" s="33"/>
      <c r="AS2460" s="33"/>
      <c r="AT2460" s="33"/>
      <c r="AU2460" s="33"/>
      <c r="AV2460" s="33"/>
      <c r="AW2460" s="33"/>
      <c r="AX2460" s="33"/>
      <c r="AY2460" s="33"/>
      <c r="AZ2460" s="33"/>
      <c r="BA2460" s="33"/>
      <c r="BB2460" s="33"/>
      <c r="BC2460" s="33"/>
      <c r="BD2460" s="33"/>
      <c r="BE2460" s="33"/>
      <c r="BF2460" s="33"/>
      <c r="BG2460" s="33"/>
      <c r="BH2460" s="33"/>
      <c r="BI2460" s="33"/>
      <c r="BJ2460" s="33"/>
      <c r="BK2460" s="33"/>
      <c r="BL2460" s="33"/>
    </row>
    <row r="2461" spans="1:64" s="140" customFormat="1" ht="18" customHeight="1">
      <c r="B2461" s="27" t="s">
        <v>528</v>
      </c>
      <c r="C2461" s="28"/>
      <c r="D2461" s="28"/>
      <c r="E2461" s="28"/>
      <c r="F2461" s="28"/>
      <c r="G2461" s="206"/>
      <c r="H2461" s="206"/>
      <c r="I2461" s="206"/>
      <c r="J2461" s="206"/>
      <c r="K2461" s="280"/>
      <c r="L2461" s="282" t="e">
        <f>VLOOKUP(A2456,'Payroll master 总表'!B:AY,21,FALSE)</f>
        <v>#REF!</v>
      </c>
      <c r="M2461" s="206"/>
      <c r="N2461" s="208"/>
      <c r="O2461" s="283"/>
      <c r="P2461" s="273"/>
      <c r="Q2461" s="223"/>
      <c r="R2461" s="987" t="e">
        <f>VLOOKUP(A2456,'Payroll master 总表'!B:AY,29,FALSE)</f>
        <v>#REF!</v>
      </c>
      <c r="S2461" s="987"/>
      <c r="T2461" s="284" t="s">
        <v>82</v>
      </c>
      <c r="U2461" s="223"/>
      <c r="V2461" s="223"/>
      <c r="W2461" s="285"/>
      <c r="X2461" s="278" t="s">
        <v>455</v>
      </c>
      <c r="Y2461" s="218"/>
      <c r="Z2461" s="218"/>
      <c r="AA2461" s="218"/>
      <c r="AB2461" s="209"/>
      <c r="AC2461" s="26"/>
      <c r="AD2461" s="139" t="e">
        <f>VLOOKUP(A2456,'Payroll master 总表'!B:AY,32,FALSE)</f>
        <v>#REF!</v>
      </c>
      <c r="AE2461" s="23" t="s">
        <v>82</v>
      </c>
      <c r="AF2461" s="103"/>
      <c r="AH2461" s="33"/>
      <c r="AI2461" s="33"/>
      <c r="AJ2461" s="33"/>
      <c r="AK2461" s="33"/>
      <c r="AL2461" s="33"/>
      <c r="AM2461" s="33"/>
      <c r="AN2461" s="33"/>
      <c r="AO2461" s="33"/>
      <c r="AP2461" s="33"/>
      <c r="AQ2461" s="33"/>
      <c r="AR2461" s="33"/>
      <c r="AS2461" s="33"/>
      <c r="AT2461" s="33"/>
      <c r="AU2461" s="33"/>
      <c r="AV2461" s="33"/>
      <c r="AW2461" s="33"/>
      <c r="AX2461" s="33"/>
      <c r="AY2461" s="33"/>
      <c r="AZ2461" s="33"/>
      <c r="BA2461" s="33"/>
      <c r="BB2461" s="33"/>
      <c r="BC2461" s="33"/>
      <c r="BD2461" s="33"/>
      <c r="BE2461" s="33"/>
      <c r="BF2461" s="33"/>
      <c r="BG2461" s="33"/>
      <c r="BH2461" s="33"/>
      <c r="BI2461" s="33"/>
      <c r="BJ2461" s="33"/>
      <c r="BK2461" s="33"/>
      <c r="BL2461" s="33"/>
    </row>
    <row r="2462" spans="1:64" s="140" customFormat="1" ht="18" customHeight="1">
      <c r="B2462" s="58" t="s">
        <v>534</v>
      </c>
      <c r="C2462" s="28"/>
      <c r="D2462" s="28"/>
      <c r="E2462" s="28"/>
      <c r="F2462" s="28"/>
      <c r="G2462" s="206"/>
      <c r="H2462" s="206"/>
      <c r="I2462" s="206"/>
      <c r="J2462" s="206"/>
      <c r="K2462" s="280"/>
      <c r="L2462" s="282" t="e">
        <f>VLOOKUP(A2456,'Payroll master 总表'!B:AY,20,FALSE)</f>
        <v>#REF!</v>
      </c>
      <c r="M2462" s="206"/>
      <c r="N2462" s="208"/>
      <c r="O2462" s="283"/>
      <c r="P2462" s="273"/>
      <c r="Q2462" s="223"/>
      <c r="R2462" s="987" t="e">
        <f>VLOOKUP(A2456,'Payroll master 总表'!B:AY,27,FALSE)</f>
        <v>#REF!</v>
      </c>
      <c r="S2462" s="987"/>
      <c r="T2462" s="284" t="s">
        <v>82</v>
      </c>
      <c r="U2462" s="223"/>
      <c r="V2462" s="223"/>
      <c r="W2462" s="285"/>
      <c r="X2462" s="278" t="s">
        <v>189</v>
      </c>
      <c r="Y2462" s="218"/>
      <c r="Z2462" s="218"/>
      <c r="AA2462" s="218"/>
      <c r="AB2462" s="209"/>
      <c r="AC2462" s="26"/>
      <c r="AD2462" s="139" t="e">
        <f>VLOOKUP(A2456,'Payroll master 总表'!B:AY,31,FALSE)</f>
        <v>#REF!</v>
      </c>
      <c r="AE2462" s="23" t="s">
        <v>82</v>
      </c>
      <c r="AF2462" s="103"/>
      <c r="AH2462" s="33"/>
      <c r="AI2462" s="33"/>
      <c r="AJ2462" s="33"/>
      <c r="AK2462" s="33"/>
      <c r="AL2462" s="33"/>
      <c r="AM2462" s="33"/>
      <c r="AN2462" s="33"/>
      <c r="AO2462" s="33"/>
      <c r="AP2462" s="33"/>
      <c r="AQ2462" s="33"/>
      <c r="AR2462" s="33"/>
      <c r="AS2462" s="33"/>
      <c r="AT2462" s="33"/>
      <c r="AU2462" s="33"/>
      <c r="AV2462" s="33"/>
      <c r="AW2462" s="33"/>
      <c r="AX2462" s="33"/>
      <c r="AY2462" s="33"/>
      <c r="AZ2462" s="33"/>
      <c r="BA2462" s="33"/>
      <c r="BB2462" s="33"/>
      <c r="BC2462" s="33"/>
      <c r="BD2462" s="33"/>
      <c r="BE2462" s="33"/>
      <c r="BF2462" s="33"/>
      <c r="BG2462" s="33"/>
      <c r="BH2462" s="33"/>
      <c r="BI2462" s="33"/>
      <c r="BJ2462" s="33"/>
      <c r="BK2462" s="33"/>
      <c r="BL2462" s="33"/>
    </row>
    <row r="2463" spans="1:64" s="140" customFormat="1" ht="18" customHeight="1">
      <c r="B2463" s="58" t="s">
        <v>195</v>
      </c>
      <c r="C2463" s="28"/>
      <c r="D2463" s="28"/>
      <c r="E2463" s="28"/>
      <c r="F2463" s="28"/>
      <c r="G2463" s="206"/>
      <c r="H2463" s="206"/>
      <c r="I2463" s="206"/>
      <c r="J2463" s="206"/>
      <c r="K2463" s="280"/>
      <c r="L2463" s="282" t="e">
        <f>VLOOKUP(A2456,'Payroll master 总表'!B:AY,17,FALSE)</f>
        <v>#REF!</v>
      </c>
      <c r="M2463" s="206"/>
      <c r="N2463" s="208"/>
      <c r="O2463" s="283"/>
      <c r="P2463" s="273"/>
      <c r="Q2463" s="223"/>
      <c r="R2463" s="987" t="e">
        <f>U2457/26*L2463</f>
        <v>#REF!</v>
      </c>
      <c r="S2463" s="987"/>
      <c r="T2463" s="284" t="s">
        <v>82</v>
      </c>
      <c r="U2463" s="223"/>
      <c r="V2463" s="223"/>
      <c r="W2463" s="285"/>
      <c r="X2463" s="278" t="s">
        <v>188</v>
      </c>
      <c r="Y2463" s="218"/>
      <c r="Z2463" s="218"/>
      <c r="AA2463" s="218"/>
      <c r="AB2463" s="209"/>
      <c r="AC2463" s="26"/>
      <c r="AD2463" s="139" t="e">
        <f>VLOOKUP(A2456,'Payroll master 总表'!B:AY,36,FALSE)</f>
        <v>#REF!</v>
      </c>
      <c r="AE2463" s="23" t="s">
        <v>82</v>
      </c>
      <c r="AF2463" s="103"/>
      <c r="AH2463" s="33"/>
      <c r="AI2463" s="33"/>
      <c r="AJ2463" s="33"/>
      <c r="AK2463" s="33"/>
      <c r="AL2463" s="33"/>
      <c r="AM2463" s="33"/>
      <c r="AN2463" s="33"/>
      <c r="AO2463" s="33"/>
      <c r="AP2463" s="33"/>
      <c r="AQ2463" s="33"/>
      <c r="AR2463" s="33"/>
      <c r="AS2463" s="33"/>
      <c r="AT2463" s="33"/>
      <c r="AU2463" s="33"/>
      <c r="AV2463" s="33"/>
      <c r="AW2463" s="33"/>
      <c r="AX2463" s="33"/>
      <c r="AY2463" s="33"/>
      <c r="AZ2463" s="33"/>
      <c r="BA2463" s="33"/>
      <c r="BB2463" s="33"/>
      <c r="BC2463" s="33"/>
      <c r="BD2463" s="33"/>
      <c r="BE2463" s="33"/>
      <c r="BF2463" s="33"/>
      <c r="BG2463" s="33"/>
      <c r="BH2463" s="33"/>
      <c r="BI2463" s="33"/>
      <c r="BJ2463" s="33"/>
      <c r="BK2463" s="33"/>
      <c r="BL2463" s="33"/>
    </row>
    <row r="2464" spans="1:64" s="140" customFormat="1" ht="18" customHeight="1">
      <c r="B2464" s="27" t="s">
        <v>179</v>
      </c>
      <c r="C2464" s="28"/>
      <c r="D2464" s="28"/>
      <c r="E2464" s="28"/>
      <c r="F2464" s="28"/>
      <c r="G2464" s="218"/>
      <c r="H2464" s="218"/>
      <c r="I2464" s="218"/>
      <c r="J2464" s="206"/>
      <c r="K2464" s="280"/>
      <c r="L2464" s="286"/>
      <c r="M2464" s="206"/>
      <c r="N2464" s="208"/>
      <c r="O2464" s="283"/>
      <c r="P2464" s="273"/>
      <c r="Q2464" s="223"/>
      <c r="R2464" s="987" t="e">
        <f>SUM(R2460:S2463)</f>
        <v>#REF!</v>
      </c>
      <c r="S2464" s="987"/>
      <c r="T2464" s="284" t="s">
        <v>82</v>
      </c>
      <c r="U2464" s="223"/>
      <c r="V2464" s="223"/>
      <c r="W2464" s="285"/>
      <c r="X2464" s="278" t="s">
        <v>190</v>
      </c>
      <c r="Y2464" s="218"/>
      <c r="Z2464" s="218"/>
      <c r="AA2464" s="218"/>
      <c r="AB2464" s="209"/>
      <c r="AC2464" s="988" t="e">
        <f>R2464+R2466+R2467+R2468+AD2456+AD2457+AD2458+AD2459+AD2460+AD2461+AD2462+AD2463</f>
        <v>#REF!</v>
      </c>
      <c r="AD2464" s="989"/>
      <c r="AE2464" s="33"/>
      <c r="AF2464" s="103"/>
      <c r="AH2464" s="33"/>
      <c r="AI2464" s="33"/>
      <c r="AJ2464" s="33"/>
      <c r="AK2464" s="33"/>
      <c r="AL2464" s="33"/>
      <c r="AM2464" s="33"/>
      <c r="AN2464" s="33"/>
      <c r="AO2464" s="33"/>
      <c r="AP2464" s="33"/>
      <c r="AQ2464" s="33"/>
      <c r="AR2464" s="33"/>
      <c r="AS2464" s="33"/>
      <c r="AT2464" s="33"/>
      <c r="AU2464" s="33"/>
      <c r="AV2464" s="33"/>
      <c r="AW2464" s="33"/>
      <c r="AX2464" s="33"/>
      <c r="AY2464" s="33"/>
      <c r="AZ2464" s="33"/>
      <c r="BA2464" s="33"/>
      <c r="BB2464" s="33"/>
      <c r="BC2464" s="33"/>
      <c r="BD2464" s="33"/>
      <c r="BE2464" s="33"/>
      <c r="BF2464" s="33"/>
      <c r="BG2464" s="33"/>
      <c r="BH2464" s="33"/>
      <c r="BI2464" s="33"/>
      <c r="BJ2464" s="33"/>
      <c r="BK2464" s="33"/>
      <c r="BL2464" s="33"/>
    </row>
    <row r="2465" spans="2:64" s="140" customFormat="1" ht="18" customHeight="1">
      <c r="B2465" s="58" t="s">
        <v>197</v>
      </c>
      <c r="C2465" s="28"/>
      <c r="D2465" s="28"/>
      <c r="E2465" s="28"/>
      <c r="F2465" s="28"/>
      <c r="G2465" s="206"/>
      <c r="H2465" s="206"/>
      <c r="I2465" s="206"/>
      <c r="J2465" s="206"/>
      <c r="K2465" s="280"/>
      <c r="L2465" s="287" t="s">
        <v>77</v>
      </c>
      <c r="M2465" s="288"/>
      <c r="N2465" s="211"/>
      <c r="O2465" s="278" t="s">
        <v>199</v>
      </c>
      <c r="P2465" s="210"/>
      <c r="Q2465" s="210"/>
      <c r="R2465" s="210"/>
      <c r="S2465" s="210"/>
      <c r="T2465" s="210"/>
      <c r="U2465" s="210"/>
      <c r="V2465" s="210"/>
      <c r="W2465" s="289"/>
      <c r="X2465" s="278" t="s">
        <v>433</v>
      </c>
      <c r="Y2465" s="218"/>
      <c r="Z2465" s="230"/>
      <c r="AA2465" s="290"/>
      <c r="AB2465" s="228"/>
      <c r="AC2465" s="135" t="e">
        <f>VLOOKUP(A2456,'Payroll master 总表'!B:AY,45,FALSE)</f>
        <v>#REF!</v>
      </c>
      <c r="AD2465" s="33"/>
      <c r="AE2465" s="61"/>
      <c r="AF2465" s="245"/>
      <c r="AH2465" s="33"/>
      <c r="AI2465" s="33"/>
      <c r="AJ2465" s="33"/>
      <c r="AK2465" s="33"/>
      <c r="AL2465" s="33"/>
      <c r="AM2465" s="33"/>
      <c r="AN2465" s="33"/>
      <c r="AO2465" s="33"/>
      <c r="AP2465" s="33"/>
      <c r="AQ2465" s="33"/>
      <c r="AR2465" s="33"/>
      <c r="AS2465" s="33"/>
      <c r="AT2465" s="33"/>
      <c r="AU2465" s="33"/>
      <c r="AV2465" s="33"/>
      <c r="AW2465" s="33"/>
      <c r="AX2465" s="33"/>
      <c r="AY2465" s="33"/>
      <c r="AZ2465" s="33"/>
      <c r="BA2465" s="33"/>
      <c r="BB2465" s="33"/>
      <c r="BC2465" s="33"/>
      <c r="BD2465" s="33"/>
      <c r="BE2465" s="33"/>
      <c r="BF2465" s="33"/>
      <c r="BG2465" s="33"/>
      <c r="BH2465" s="33"/>
      <c r="BI2465" s="33"/>
      <c r="BJ2465" s="33"/>
      <c r="BK2465" s="33"/>
      <c r="BL2465" s="33"/>
    </row>
    <row r="2466" spans="2:64" s="140" customFormat="1" ht="18" customHeight="1">
      <c r="B2466" s="58" t="s">
        <v>180</v>
      </c>
      <c r="C2466" s="28"/>
      <c r="D2466" s="28"/>
      <c r="E2466" s="28"/>
      <c r="F2466" s="28"/>
      <c r="G2466" s="206"/>
      <c r="H2466" s="206"/>
      <c r="I2466" s="206"/>
      <c r="J2466" s="206"/>
      <c r="K2466" s="280"/>
      <c r="L2466" s="282" t="e">
        <f>VLOOKUP(A2456,'Payroll master 总表'!B:AY,19,FALSE)</f>
        <v>#REF!</v>
      </c>
      <c r="M2466" s="206"/>
      <c r="N2466" s="208"/>
      <c r="O2466" s="283"/>
      <c r="P2466" s="273"/>
      <c r="Q2466" s="224"/>
      <c r="R2466" s="990" t="e">
        <f>VLOOKUP(A2456,'Payroll master 总表'!B:AY,26,FALSE)</f>
        <v>#REF!</v>
      </c>
      <c r="S2466" s="990"/>
      <c r="T2466" s="224" t="s">
        <v>82</v>
      </c>
      <c r="U2466" s="224"/>
      <c r="V2466" s="224"/>
      <c r="W2466" s="228"/>
      <c r="X2466" s="278" t="s">
        <v>861</v>
      </c>
      <c r="Y2466" s="218"/>
      <c r="Z2466" s="230"/>
      <c r="AA2466" s="199"/>
      <c r="AB2466" s="224"/>
      <c r="AC2466" s="34"/>
      <c r="AD2466" s="57"/>
      <c r="AE2466" s="999" t="e">
        <f>VLOOKUP(A2456,'Payroll master 总表'!B:AY,42,FALSE)</f>
        <v>#REF!</v>
      </c>
      <c r="AF2466" s="1000"/>
      <c r="AH2466" s="33"/>
      <c r="AI2466" s="33"/>
      <c r="AJ2466" s="33"/>
      <c r="AK2466" s="33"/>
      <c r="AL2466" s="33"/>
      <c r="AM2466" s="33"/>
      <c r="AN2466" s="33"/>
      <c r="AO2466" s="33"/>
      <c r="AP2466" s="33"/>
      <c r="AQ2466" s="33"/>
      <c r="AR2466" s="33"/>
      <c r="AS2466" s="33"/>
      <c r="AT2466" s="33"/>
      <c r="AU2466" s="33"/>
      <c r="AV2466" s="33"/>
      <c r="AW2466" s="33"/>
      <c r="AX2466" s="33"/>
      <c r="AY2466" s="33"/>
      <c r="AZ2466" s="33"/>
      <c r="BA2466" s="33"/>
      <c r="BB2466" s="33"/>
      <c r="BC2466" s="33"/>
      <c r="BD2466" s="33"/>
      <c r="BE2466" s="33"/>
      <c r="BF2466" s="33"/>
      <c r="BG2466" s="33"/>
      <c r="BH2466" s="33"/>
      <c r="BI2466" s="33"/>
      <c r="BJ2466" s="33"/>
      <c r="BK2466" s="33"/>
      <c r="BL2466" s="33"/>
    </row>
    <row r="2467" spans="2:64" s="140" customFormat="1" ht="18" customHeight="1">
      <c r="B2467" s="58" t="s">
        <v>181</v>
      </c>
      <c r="C2467" s="28"/>
      <c r="D2467" s="28"/>
      <c r="E2467" s="28"/>
      <c r="F2467" s="28"/>
      <c r="G2467" s="206"/>
      <c r="H2467" s="206"/>
      <c r="I2467" s="206"/>
      <c r="J2467" s="206"/>
      <c r="K2467" s="280"/>
      <c r="L2467" s="282" t="e">
        <f>VLOOKUP(A2456,'Payroll master 总表'!B:AY,22,FALSE)</f>
        <v>#REF!</v>
      </c>
      <c r="M2467" s="206"/>
      <c r="N2467" s="208"/>
      <c r="O2467" s="283"/>
      <c r="P2467" s="273"/>
      <c r="Q2467" s="224"/>
      <c r="R2467" s="990" t="e">
        <f>VLOOKUP(A2456,'Payroll master 总表'!B:AY,28,FALSE)</f>
        <v>#REF!</v>
      </c>
      <c r="S2467" s="990"/>
      <c r="T2467" s="224" t="s">
        <v>82</v>
      </c>
      <c r="U2467" s="224"/>
      <c r="V2467" s="224"/>
      <c r="W2467" s="228"/>
      <c r="X2467" s="291" t="s">
        <v>244</v>
      </c>
      <c r="Y2467" s="218"/>
      <c r="Z2467" s="218"/>
      <c r="AA2467" s="230"/>
      <c r="AB2467" s="229"/>
      <c r="AC2467" s="76"/>
      <c r="AD2467" s="57" t="e">
        <f>VLOOKUP(A2456,'Payroll master 总表'!B:AY,44,FALSE)</f>
        <v>#REF!</v>
      </c>
      <c r="AE2467" s="541"/>
      <c r="AF2467" s="542"/>
      <c r="AH2467" s="33"/>
      <c r="AI2467" s="33"/>
      <c r="AJ2467" s="33"/>
      <c r="AK2467" s="33"/>
      <c r="AL2467" s="33"/>
      <c r="AM2467" s="33"/>
      <c r="AN2467" s="33"/>
      <c r="AO2467" s="33"/>
      <c r="AP2467" s="33"/>
      <c r="AQ2467" s="33"/>
      <c r="AR2467" s="33"/>
      <c r="AS2467" s="33"/>
      <c r="AT2467" s="33"/>
      <c r="AU2467" s="33"/>
      <c r="AV2467" s="33"/>
      <c r="AW2467" s="33"/>
      <c r="AX2467" s="33"/>
      <c r="AY2467" s="33"/>
      <c r="AZ2467" s="33"/>
      <c r="BA2467" s="33"/>
      <c r="BB2467" s="33"/>
      <c r="BC2467" s="33"/>
      <c r="BD2467" s="33"/>
      <c r="BE2467" s="33"/>
      <c r="BF2467" s="33"/>
      <c r="BG2467" s="33"/>
      <c r="BH2467" s="33"/>
      <c r="BI2467" s="33"/>
      <c r="BJ2467" s="33"/>
      <c r="BK2467" s="33"/>
      <c r="BL2467" s="33"/>
    </row>
    <row r="2468" spans="2:64" s="140" customFormat="1" ht="18" customHeight="1">
      <c r="B2468" s="59" t="s">
        <v>182</v>
      </c>
      <c r="C2468" s="56"/>
      <c r="D2468" s="56"/>
      <c r="E2468" s="56"/>
      <c r="F2468" s="56"/>
      <c r="G2468" s="219"/>
      <c r="H2468" s="219"/>
      <c r="I2468" s="219"/>
      <c r="J2468" s="219"/>
      <c r="K2468" s="292"/>
      <c r="L2468" s="293" t="e">
        <f>VLOOKUP(A2456,'Payroll master 总表'!B:AY,23,FALSE)</f>
        <v>#REF!</v>
      </c>
      <c r="M2468" s="219"/>
      <c r="N2468" s="212"/>
      <c r="O2468" s="294"/>
      <c r="P2468" s="295"/>
      <c r="Q2468" s="225"/>
      <c r="R2468" s="981" t="e">
        <f>VLOOKUP(A2456,'Payroll master 总表'!B:AY,30,FALSE)</f>
        <v>#REF!</v>
      </c>
      <c r="S2468" s="981"/>
      <c r="T2468" s="225" t="s">
        <v>82</v>
      </c>
      <c r="U2468" s="225"/>
      <c r="V2468" s="225"/>
      <c r="W2468" s="225"/>
      <c r="X2468" s="278" t="s">
        <v>194</v>
      </c>
      <c r="Y2468" s="218"/>
      <c r="Z2468" s="218"/>
      <c r="AA2468" s="218"/>
      <c r="AB2468" s="230"/>
      <c r="AC2468" s="26"/>
      <c r="AD2468" s="57" t="e">
        <f>AE2466+AD2467</f>
        <v>#REF!</v>
      </c>
      <c r="AE2468" s="49"/>
      <c r="AF2468" s="73"/>
      <c r="AH2468" s="33"/>
      <c r="AI2468" s="33"/>
      <c r="AJ2468" s="33"/>
      <c r="AK2468" s="33"/>
      <c r="AL2468" s="33"/>
      <c r="AM2468" s="33"/>
      <c r="AN2468" s="33"/>
      <c r="AO2468" s="33"/>
      <c r="AP2468" s="33"/>
      <c r="AQ2468" s="33"/>
      <c r="AR2468" s="33"/>
      <c r="AS2468" s="33"/>
      <c r="AT2468" s="33"/>
      <c r="AU2468" s="33"/>
      <c r="AV2468" s="33"/>
      <c r="AW2468" s="33"/>
      <c r="AX2468" s="33"/>
      <c r="AY2468" s="33"/>
      <c r="AZ2468" s="33"/>
      <c r="BA2468" s="33"/>
      <c r="BB2468" s="33"/>
      <c r="BC2468" s="33"/>
      <c r="BD2468" s="33"/>
      <c r="BE2468" s="33"/>
      <c r="BF2468" s="33"/>
      <c r="BG2468" s="33"/>
      <c r="BH2468" s="33"/>
      <c r="BI2468" s="33"/>
      <c r="BJ2468" s="33"/>
      <c r="BK2468" s="33"/>
      <c r="BL2468" s="33"/>
    </row>
    <row r="2469" spans="2:64" s="140" customFormat="1" ht="18" customHeight="1">
      <c r="B2469" s="29"/>
      <c r="C2469" s="30"/>
      <c r="D2469" s="31"/>
      <c r="E2469" s="30"/>
      <c r="F2469" s="32"/>
      <c r="G2469" s="220"/>
      <c r="H2469" s="220"/>
      <c r="I2469" s="220"/>
      <c r="J2469" s="220"/>
      <c r="K2469" s="220"/>
      <c r="L2469" s="199"/>
      <c r="M2469" s="199"/>
      <c r="N2469" s="199"/>
      <c r="O2469" s="296"/>
      <c r="P2469" s="296"/>
      <c r="Q2469" s="199"/>
      <c r="R2469" s="199"/>
      <c r="S2469" s="220"/>
      <c r="T2469" s="220"/>
      <c r="U2469" s="220"/>
      <c r="V2469" s="199"/>
      <c r="W2469" s="199"/>
      <c r="X2469" s="297" t="s">
        <v>191</v>
      </c>
      <c r="Y2469" s="218"/>
      <c r="Z2469" s="218"/>
      <c r="AA2469" s="218"/>
      <c r="AB2469" s="230"/>
      <c r="AC2469" s="982" t="e">
        <f>ROUND((AC2464-AD2468-AC2465),2)</f>
        <v>#REF!</v>
      </c>
      <c r="AD2469" s="983"/>
      <c r="AE2469" s="49"/>
      <c r="AF2469" s="73"/>
      <c r="AH2469" s="33"/>
      <c r="AI2469" s="33"/>
      <c r="AJ2469" s="33"/>
      <c r="AK2469" s="33"/>
      <c r="AL2469" s="33"/>
      <c r="AM2469" s="33"/>
      <c r="AN2469" s="33"/>
      <c r="AO2469" s="33"/>
      <c r="AP2469" s="33"/>
      <c r="AQ2469" s="33"/>
      <c r="AR2469" s="33"/>
      <c r="AS2469" s="33"/>
      <c r="AT2469" s="33"/>
      <c r="AU2469" s="33"/>
      <c r="AV2469" s="33"/>
      <c r="AW2469" s="33"/>
      <c r="AX2469" s="33"/>
      <c r="AY2469" s="33"/>
      <c r="AZ2469" s="33"/>
      <c r="BA2469" s="33"/>
      <c r="BB2469" s="33"/>
      <c r="BC2469" s="33"/>
      <c r="BD2469" s="33"/>
      <c r="BE2469" s="33"/>
      <c r="BF2469" s="33"/>
      <c r="BG2469" s="33"/>
      <c r="BH2469" s="33"/>
      <c r="BI2469" s="33"/>
      <c r="BJ2469" s="33"/>
      <c r="BK2469" s="33"/>
      <c r="BL2469" s="33"/>
    </row>
    <row r="2470" spans="2:64" s="140" customFormat="1" ht="18" customHeight="1">
      <c r="B2470" s="35" t="s">
        <v>78</v>
      </c>
      <c r="C2470" s="36"/>
      <c r="D2470" s="36"/>
      <c r="E2470" s="36"/>
      <c r="F2470" s="36"/>
      <c r="G2470" s="221"/>
      <c r="H2470" s="221"/>
      <c r="I2470" s="220"/>
      <c r="J2470" s="220"/>
      <c r="K2470" s="220"/>
      <c r="L2470" s="199"/>
      <c r="M2470" s="199"/>
      <c r="N2470" s="199"/>
      <c r="O2470" s="296"/>
      <c r="P2470" s="296"/>
      <c r="Q2470" s="199"/>
      <c r="R2470" s="199"/>
      <c r="S2470" s="220"/>
      <c r="T2470" s="220"/>
      <c r="U2470" s="220"/>
      <c r="V2470" s="199"/>
      <c r="W2470" s="199"/>
      <c r="X2470" s="298" t="s">
        <v>432</v>
      </c>
      <c r="Y2470" s="299"/>
      <c r="Z2470" s="280"/>
      <c r="AA2470" s="206"/>
      <c r="AB2470" s="231"/>
      <c r="AC2470" s="63" t="e">
        <f>INT(AC2469)</f>
        <v>#REF!</v>
      </c>
      <c r="AD2470" s="33"/>
      <c r="AE2470" s="62"/>
      <c r="AF2470" s="80"/>
      <c r="AH2470" s="33"/>
      <c r="AI2470" s="33"/>
      <c r="AJ2470" s="33"/>
      <c r="AK2470" s="33"/>
      <c r="AL2470" s="33"/>
      <c r="AM2470" s="33"/>
      <c r="AN2470" s="33"/>
      <c r="AO2470" s="33"/>
      <c r="AP2470" s="33"/>
      <c r="AQ2470" s="33"/>
      <c r="AR2470" s="33"/>
      <c r="AS2470" s="33"/>
      <c r="AT2470" s="33"/>
      <c r="AU2470" s="33"/>
      <c r="AV2470" s="33"/>
      <c r="AW2470" s="33"/>
      <c r="AX2470" s="33"/>
      <c r="AY2470" s="33"/>
      <c r="AZ2470" s="33"/>
      <c r="BA2470" s="33"/>
      <c r="BB2470" s="33"/>
      <c r="BC2470" s="33"/>
      <c r="BD2470" s="33"/>
      <c r="BE2470" s="33"/>
      <c r="BF2470" s="33"/>
      <c r="BG2470" s="33"/>
      <c r="BH2470" s="33"/>
      <c r="BI2470" s="33"/>
      <c r="BJ2470" s="33"/>
      <c r="BK2470" s="33"/>
      <c r="BL2470" s="33"/>
    </row>
    <row r="2471" spans="2:64" s="140" customFormat="1" ht="18" customHeight="1">
      <c r="B2471" s="37"/>
      <c r="C2471" s="38"/>
      <c r="D2471" s="39"/>
      <c r="E2471" s="38"/>
      <c r="F2471" s="38"/>
      <c r="G2471" s="202"/>
      <c r="H2471" s="202"/>
      <c r="I2471" s="220"/>
      <c r="J2471" s="220"/>
      <c r="K2471" s="220"/>
      <c r="L2471" s="199"/>
      <c r="M2471" s="199"/>
      <c r="N2471" s="199"/>
      <c r="O2471" s="296"/>
      <c r="P2471" s="296"/>
      <c r="Q2471" s="199"/>
      <c r="R2471" s="199"/>
      <c r="S2471" s="220"/>
      <c r="T2471" s="220"/>
      <c r="U2471" s="220"/>
      <c r="V2471" s="199"/>
      <c r="W2471" s="199"/>
      <c r="X2471" s="300" t="s">
        <v>192</v>
      </c>
      <c r="Y2471" s="301"/>
      <c r="Z2471" s="302"/>
      <c r="AA2471" s="219"/>
      <c r="AB2471" s="232"/>
      <c r="AC2471" s="77" t="e">
        <f>ROUND((MOD(AC2469,1)*4000),-2)</f>
        <v>#REF!</v>
      </c>
      <c r="AD2471" s="45"/>
      <c r="AE2471" s="45"/>
      <c r="AF2471" s="81"/>
      <c r="AH2471" s="33"/>
      <c r="AI2471" s="33"/>
      <c r="AJ2471" s="33"/>
      <c r="AK2471" s="33"/>
      <c r="AL2471" s="33"/>
      <c r="AM2471" s="33"/>
      <c r="AN2471" s="33"/>
      <c r="AO2471" s="33"/>
      <c r="AP2471" s="33"/>
      <c r="AQ2471" s="33"/>
      <c r="AR2471" s="33"/>
      <c r="AS2471" s="33"/>
      <c r="AT2471" s="33"/>
      <c r="AU2471" s="33"/>
      <c r="AV2471" s="33"/>
      <c r="AW2471" s="33"/>
      <c r="AX2471" s="33"/>
      <c r="AY2471" s="33"/>
      <c r="AZ2471" s="33"/>
      <c r="BA2471" s="33"/>
      <c r="BB2471" s="33"/>
      <c r="BC2471" s="33"/>
      <c r="BD2471" s="33"/>
      <c r="BE2471" s="33"/>
      <c r="BF2471" s="33"/>
      <c r="BG2471" s="33"/>
      <c r="BH2471" s="33"/>
      <c r="BI2471" s="33"/>
      <c r="BJ2471" s="33"/>
      <c r="BK2471" s="33"/>
      <c r="BL2471" s="33"/>
    </row>
    <row r="2472" spans="2:64" s="140" customFormat="1" ht="18" customHeight="1">
      <c r="B2472" s="29"/>
      <c r="C2472" s="30"/>
      <c r="D2472" s="31"/>
      <c r="E2472" s="30"/>
      <c r="F2472" s="30"/>
      <c r="G2472" s="220"/>
      <c r="H2472" s="220"/>
      <c r="I2472" s="220"/>
      <c r="J2472" s="220"/>
      <c r="K2472" s="220"/>
      <c r="L2472" s="199"/>
      <c r="M2472" s="199"/>
      <c r="N2472" s="199"/>
      <c r="O2472" s="296"/>
      <c r="P2472" s="296"/>
      <c r="Q2472" s="199"/>
      <c r="R2472" s="199"/>
      <c r="S2472" s="220"/>
      <c r="T2472" s="220"/>
      <c r="U2472" s="220"/>
      <c r="V2472" s="199"/>
      <c r="W2472" s="199"/>
      <c r="X2472" s="199"/>
      <c r="Y2472" s="221"/>
      <c r="Z2472" s="303"/>
      <c r="AA2472" s="199"/>
      <c r="AB2472" s="233"/>
      <c r="AC2472" s="34"/>
      <c r="AD2472" s="82"/>
      <c r="AE2472" s="82"/>
      <c r="AF2472" s="84"/>
      <c r="AH2472" s="33"/>
      <c r="AI2472" s="33"/>
      <c r="AJ2472" s="33"/>
      <c r="AK2472" s="33"/>
      <c r="AL2472" s="33"/>
      <c r="AM2472" s="33"/>
      <c r="AN2472" s="33"/>
      <c r="AO2472" s="33"/>
      <c r="AP2472" s="33"/>
      <c r="AQ2472" s="33"/>
      <c r="AR2472" s="33"/>
      <c r="AS2472" s="33"/>
      <c r="AT2472" s="33"/>
      <c r="AU2472" s="33"/>
      <c r="AV2472" s="33"/>
      <c r="AW2472" s="33"/>
      <c r="AX2472" s="33"/>
      <c r="AY2472" s="33"/>
      <c r="AZ2472" s="33"/>
      <c r="BA2472" s="33"/>
      <c r="BB2472" s="33"/>
      <c r="BC2472" s="33"/>
      <c r="BD2472" s="33"/>
      <c r="BE2472" s="33"/>
      <c r="BF2472" s="33"/>
      <c r="BG2472" s="33"/>
      <c r="BH2472" s="33"/>
      <c r="BI2472" s="33"/>
      <c r="BJ2472" s="33"/>
      <c r="BK2472" s="33"/>
      <c r="BL2472" s="33"/>
    </row>
    <row r="2473" spans="2:64" s="140" customFormat="1" ht="18" customHeight="1">
      <c r="B2473" s="40" t="s">
        <v>79</v>
      </c>
      <c r="C2473" s="41"/>
      <c r="D2473" s="41"/>
      <c r="E2473" s="41"/>
      <c r="F2473" s="33"/>
      <c r="G2473" s="199"/>
      <c r="H2473" s="199"/>
      <c r="I2473" s="199"/>
      <c r="J2473" s="199"/>
      <c r="K2473" s="220"/>
      <c r="L2473" s="199"/>
      <c r="M2473" s="199"/>
      <c r="N2473" s="199"/>
      <c r="O2473" s="296"/>
      <c r="P2473" s="296"/>
      <c r="Q2473" s="199"/>
      <c r="R2473" s="199"/>
      <c r="S2473" s="199"/>
      <c r="T2473" s="199"/>
      <c r="U2473" s="199"/>
      <c r="V2473" s="199"/>
      <c r="W2473" s="199"/>
      <c r="X2473" s="199"/>
      <c r="Y2473" s="199"/>
      <c r="Z2473" s="199"/>
      <c r="AA2473" s="199"/>
      <c r="AB2473" s="199"/>
      <c r="AC2473" s="34"/>
      <c r="AD2473" s="33"/>
      <c r="AE2473" s="33"/>
      <c r="AF2473" s="101"/>
      <c r="AH2473" s="33"/>
      <c r="AI2473" s="33"/>
      <c r="AJ2473" s="33"/>
      <c r="AK2473" s="33"/>
      <c r="AL2473" s="33"/>
      <c r="AM2473" s="33"/>
      <c r="AN2473" s="33"/>
      <c r="AO2473" s="33"/>
      <c r="AP2473" s="33"/>
      <c r="AQ2473" s="33"/>
      <c r="AR2473" s="33"/>
      <c r="AS2473" s="33"/>
      <c r="AT2473" s="33"/>
      <c r="AU2473" s="33"/>
      <c r="AV2473" s="33"/>
      <c r="AW2473" s="33"/>
      <c r="AX2473" s="33"/>
      <c r="AY2473" s="33"/>
      <c r="AZ2473" s="33"/>
      <c r="BA2473" s="33"/>
      <c r="BB2473" s="33"/>
      <c r="BC2473" s="33"/>
      <c r="BD2473" s="33"/>
      <c r="BE2473" s="33"/>
      <c r="BF2473" s="33"/>
      <c r="BG2473" s="33"/>
      <c r="BH2473" s="33"/>
      <c r="BI2473" s="33"/>
      <c r="BJ2473" s="33"/>
      <c r="BK2473" s="33"/>
      <c r="BL2473" s="33"/>
    </row>
    <row r="2474" spans="2:64" s="10" customFormat="1" ht="18" customHeight="1">
      <c r="B2474" s="237">
        <v>1</v>
      </c>
      <c r="C2474" s="236">
        <v>2</v>
      </c>
      <c r="D2474" s="236">
        <v>3</v>
      </c>
      <c r="E2474" s="236">
        <v>4</v>
      </c>
      <c r="F2474" s="670">
        <v>5</v>
      </c>
      <c r="G2474" s="669">
        <v>6</v>
      </c>
      <c r="H2474" s="237">
        <v>7</v>
      </c>
      <c r="I2474" s="237">
        <v>8</v>
      </c>
      <c r="J2474" s="670">
        <v>9</v>
      </c>
      <c r="K2474" s="236">
        <v>10</v>
      </c>
      <c r="L2474" s="236">
        <v>11</v>
      </c>
      <c r="M2474" s="670">
        <v>12</v>
      </c>
      <c r="N2474" s="669">
        <v>13</v>
      </c>
      <c r="O2474" s="236">
        <v>14</v>
      </c>
      <c r="P2474" s="237">
        <v>15</v>
      </c>
      <c r="Q2474" s="236">
        <v>16</v>
      </c>
      <c r="R2474" s="236">
        <v>17</v>
      </c>
      <c r="S2474" s="236">
        <v>18</v>
      </c>
      <c r="T2474" s="670">
        <v>19</v>
      </c>
      <c r="U2474" s="669">
        <v>20</v>
      </c>
      <c r="V2474" s="236">
        <v>21</v>
      </c>
      <c r="W2474" s="237">
        <v>22</v>
      </c>
      <c r="X2474" s="236">
        <v>23</v>
      </c>
      <c r="Y2474" s="237">
        <v>24</v>
      </c>
      <c r="Z2474" s="236">
        <v>25</v>
      </c>
      <c r="AA2474" s="670">
        <v>26</v>
      </c>
      <c r="AB2474" s="697">
        <v>27</v>
      </c>
      <c r="AC2474" s="670">
        <v>28</v>
      </c>
      <c r="AD2474" s="237">
        <v>29</v>
      </c>
      <c r="AE2474" s="236">
        <v>30</v>
      </c>
      <c r="AF2474" s="236">
        <v>31</v>
      </c>
      <c r="AG2474" s="11"/>
      <c r="AH2474" s="11"/>
      <c r="AI2474" s="11"/>
      <c r="AJ2474" s="11"/>
      <c r="AK2474" s="11"/>
      <c r="AL2474" s="11"/>
      <c r="AM2474" s="11"/>
      <c r="AN2474" s="11"/>
      <c r="AO2474" s="11"/>
      <c r="AP2474" s="11"/>
      <c r="AQ2474" s="11"/>
      <c r="AR2474" s="11"/>
      <c r="AS2474" s="11"/>
      <c r="AT2474" s="11"/>
      <c r="AU2474" s="11"/>
      <c r="AV2474" s="11"/>
      <c r="AW2474" s="11"/>
      <c r="AX2474" s="11"/>
      <c r="AY2474" s="11"/>
      <c r="AZ2474" s="11"/>
      <c r="BA2474" s="11"/>
      <c r="BB2474" s="11"/>
      <c r="BC2474" s="11"/>
      <c r="BD2474" s="11"/>
      <c r="BE2474" s="11"/>
      <c r="BF2474" s="11"/>
      <c r="BG2474" s="11"/>
      <c r="BH2474" s="11"/>
      <c r="BI2474" s="11"/>
      <c r="BJ2474" s="11"/>
      <c r="BK2474" s="11"/>
      <c r="BL2474" s="11"/>
    </row>
    <row r="2475" spans="2:64" s="140" customFormat="1" ht="18" customHeight="1">
      <c r="B2475" s="48" t="e">
        <f>VLOOKUP(A2456,#REF!,276,FALSE)</f>
        <v>#REF!</v>
      </c>
      <c r="C2475" s="48" t="e">
        <f>VLOOKUP(A2456,#REF!,278,FALSE)</f>
        <v>#REF!</v>
      </c>
      <c r="D2475" s="48" t="e">
        <f>VLOOKUP(A2456,#REF!,280,FALSE)</f>
        <v>#REF!</v>
      </c>
      <c r="E2475" s="48" t="e">
        <f>VLOOKUP(A2456,#REF!,282,FALSE)</f>
        <v>#REF!</v>
      </c>
      <c r="F2475" s="48" t="e">
        <f>VLOOKUP(A2456,#REF!,284,FALSE)</f>
        <v>#REF!</v>
      </c>
      <c r="G2475" s="48" t="e">
        <f>VLOOKUP(A2456,#REF!,286,FALSE)</f>
        <v>#REF!</v>
      </c>
      <c r="H2475" s="48" t="e">
        <f>VLOOKUP(A2456,#REF!,288,FALSE)</f>
        <v>#REF!</v>
      </c>
      <c r="I2475" s="48" t="e">
        <f>VLOOKUP(A2456,#REF!,290,FALSE)</f>
        <v>#REF!</v>
      </c>
      <c r="J2475" s="48" t="e">
        <f>VLOOKUP(A2456,#REF!,292,FALSE)</f>
        <v>#REF!</v>
      </c>
      <c r="K2475" s="48" t="e">
        <f>VLOOKUP(A2456,#REF!,294,FALSE)</f>
        <v>#REF!</v>
      </c>
      <c r="L2475" s="48" t="e">
        <f>VLOOKUP(A2456,#REF!,296,FALSE)</f>
        <v>#REF!</v>
      </c>
      <c r="M2475" s="48" t="e">
        <f>VLOOKUP(A2456,#REF!,298,FALSE)</f>
        <v>#REF!</v>
      </c>
      <c r="N2475" s="48" t="e">
        <f>VLOOKUP(A2456,#REF!,300,FALSE)</f>
        <v>#REF!</v>
      </c>
      <c r="O2475" s="48" t="e">
        <f>VLOOKUP(A2456,#REF!,302,FALSE)</f>
        <v>#REF!</v>
      </c>
      <c r="P2475" s="48" t="e">
        <f>VLOOKUP(A2456,#REF!,304,FALSE)</f>
        <v>#REF!</v>
      </c>
      <c r="Q2475" s="48" t="e">
        <f>VLOOKUP(A2456,#REF!,306,FALSE)</f>
        <v>#REF!</v>
      </c>
      <c r="R2475" s="48" t="e">
        <f>VLOOKUP(A2456,#REF!,308,FALSE)</f>
        <v>#REF!</v>
      </c>
      <c r="S2475" s="48" t="e">
        <f>VLOOKUP(A2456,#REF!,310,FALSE)</f>
        <v>#REF!</v>
      </c>
      <c r="T2475" s="48" t="e">
        <f>VLOOKUP(A2456,#REF!,312,FALSE)</f>
        <v>#REF!</v>
      </c>
      <c r="U2475" s="48" t="e">
        <f>VLOOKUP(A2456,#REF!,314,FALSE)</f>
        <v>#REF!</v>
      </c>
      <c r="V2475" s="48" t="e">
        <f>VLOOKUP(A2456,#REF!,316,FALSE)</f>
        <v>#REF!</v>
      </c>
      <c r="W2475" s="48" t="e">
        <f>VLOOKUP(A2456,#REF!,318,FALSE)</f>
        <v>#REF!</v>
      </c>
      <c r="X2475" s="48" t="e">
        <f>VLOOKUP(A2456,#REF!,320,FALSE)</f>
        <v>#REF!</v>
      </c>
      <c r="Y2475" s="48" t="e">
        <f>VLOOKUP(A2456,#REF!,322,FALSE)</f>
        <v>#REF!</v>
      </c>
      <c r="Z2475" s="48" t="e">
        <f>VLOOKUP(A2456,#REF!,324,FALSE)</f>
        <v>#REF!</v>
      </c>
      <c r="AA2475" s="48" t="e">
        <f>VLOOKUP(A2456,#REF!,326,FALSE)</f>
        <v>#REF!</v>
      </c>
      <c r="AB2475" s="48" t="e">
        <f>VLOOKUP(A2456,#REF!,328,FALSE)</f>
        <v>#REF!</v>
      </c>
      <c r="AC2475" s="48" t="e">
        <f>VLOOKUP(A2456,#REF!,330,FALSE)</f>
        <v>#REF!</v>
      </c>
      <c r="AD2475" s="48" t="e">
        <f>VLOOKUP(A2456,#REF!,332,FALSE)</f>
        <v>#REF!</v>
      </c>
      <c r="AE2475" s="48" t="e">
        <f>VLOOKUP(A2456,#REF!,334,FALSE)</f>
        <v>#REF!</v>
      </c>
      <c r="AF2475" s="48" t="e">
        <f>VLOOKUP(A2456,#REF!,336,FALSE)</f>
        <v>#REF!</v>
      </c>
      <c r="AH2475" s="33"/>
      <c r="AI2475" s="33"/>
      <c r="AJ2475" s="33"/>
      <c r="AK2475" s="33"/>
      <c r="AL2475" s="33"/>
      <c r="AM2475" s="33"/>
      <c r="AN2475" s="33"/>
      <c r="AO2475" s="33"/>
      <c r="AP2475" s="33"/>
      <c r="AQ2475" s="33"/>
      <c r="AR2475" s="33"/>
      <c r="AS2475" s="33"/>
      <c r="AT2475" s="33"/>
      <c r="AU2475" s="33"/>
      <c r="AV2475" s="33"/>
      <c r="AW2475" s="33"/>
      <c r="AX2475" s="33"/>
      <c r="AY2475" s="33"/>
      <c r="AZ2475" s="33"/>
      <c r="BA2475" s="33"/>
      <c r="BB2475" s="33"/>
      <c r="BC2475" s="33"/>
      <c r="BD2475" s="33"/>
      <c r="BE2475" s="33"/>
      <c r="BF2475" s="33"/>
      <c r="BG2475" s="33"/>
      <c r="BH2475" s="33"/>
      <c r="BI2475" s="33"/>
      <c r="BJ2475" s="33"/>
      <c r="BK2475" s="33"/>
      <c r="BL2475" s="33"/>
    </row>
    <row r="2476" spans="2:64" s="140" customFormat="1" ht="18" customHeight="1">
      <c r="B2476" s="48" t="e">
        <f>VLOOKUP(A2456,#REF!,53,FALSE)</f>
        <v>#REF!</v>
      </c>
      <c r="C2476" s="48" t="e">
        <f>VLOOKUP(A2456,#REF!,54,FALSE)</f>
        <v>#REF!</v>
      </c>
      <c r="D2476" s="48" t="e">
        <f>VLOOKUP(A2456,#REF!,55,FALSE)</f>
        <v>#REF!</v>
      </c>
      <c r="E2476" s="48" t="e">
        <f>VLOOKUP(A2456,#REF!,56,FALSE)</f>
        <v>#REF!</v>
      </c>
      <c r="F2476" s="48" t="e">
        <f>VLOOKUP(A2456,#REF!,57,FALSE)</f>
        <v>#REF!</v>
      </c>
      <c r="G2476" s="48" t="e">
        <f>VLOOKUP(A2456,#REF!,58,FALSE)</f>
        <v>#REF!</v>
      </c>
      <c r="H2476" s="48" t="e">
        <f>VLOOKUP(A2456,#REF!,59,FALSE)</f>
        <v>#REF!</v>
      </c>
      <c r="I2476" s="48" t="e">
        <f>VLOOKUP(A2456,#REF!,60,FALSE)</f>
        <v>#REF!</v>
      </c>
      <c r="J2476" s="48" t="e">
        <f>VLOOKUP(A2456,#REF!,61,FALSE)</f>
        <v>#REF!</v>
      </c>
      <c r="K2476" s="48" t="e">
        <f>VLOOKUP(A2456,#REF!,62,FALSE)</f>
        <v>#REF!</v>
      </c>
      <c r="L2476" s="48" t="e">
        <f>VLOOKUP(A2456,#REF!,63,FALSE)</f>
        <v>#REF!</v>
      </c>
      <c r="M2476" s="48" t="e">
        <f>VLOOKUP(A2456,#REF!,64,FALSE)</f>
        <v>#REF!</v>
      </c>
      <c r="N2476" s="48" t="e">
        <f>VLOOKUP(A2456,#REF!,65,FALSE)</f>
        <v>#REF!</v>
      </c>
      <c r="O2476" s="48" t="e">
        <f>VLOOKUP(A2456,#REF!,66,FALSE)</f>
        <v>#REF!</v>
      </c>
      <c r="P2476" s="48" t="e">
        <f>VLOOKUP(A2456,#REF!,67,FALSE)</f>
        <v>#REF!</v>
      </c>
      <c r="Q2476" s="48" t="e">
        <f>VLOOKUP(A2456,#REF!,68,FALSE)</f>
        <v>#REF!</v>
      </c>
      <c r="R2476" s="48" t="e">
        <f>VLOOKUP(A2456,#REF!,69,FALSE)</f>
        <v>#REF!</v>
      </c>
      <c r="S2476" s="48" t="e">
        <f>VLOOKUP(A2456,#REF!,70,FALSE)</f>
        <v>#REF!</v>
      </c>
      <c r="T2476" s="48" t="e">
        <f>VLOOKUP(A2456,#REF!,71,FALSE)</f>
        <v>#REF!</v>
      </c>
      <c r="U2476" s="48" t="e">
        <f>VLOOKUP(A2456,#REF!,72,FALSE)</f>
        <v>#REF!</v>
      </c>
      <c r="V2476" s="48" t="e">
        <f>VLOOKUP(A2456,#REF!,73,FALSE)</f>
        <v>#REF!</v>
      </c>
      <c r="W2476" s="48" t="e">
        <f>VLOOKUP(A2456,#REF!,74,FALSE)</f>
        <v>#REF!</v>
      </c>
      <c r="X2476" s="48" t="e">
        <f>VLOOKUP(A2456,#REF!,75,FALSE)</f>
        <v>#REF!</v>
      </c>
      <c r="Y2476" s="48" t="e">
        <f>VLOOKUP(A2456,#REF!,76,FALSE)</f>
        <v>#REF!</v>
      </c>
      <c r="Z2476" s="48" t="e">
        <f>VLOOKUP(A2456,#REF!,77,FALSE)</f>
        <v>#REF!</v>
      </c>
      <c r="AA2476" s="48" t="e">
        <f>VLOOKUP(A2456,#REF!,78,FALSE)</f>
        <v>#REF!</v>
      </c>
      <c r="AB2476" s="48" t="e">
        <f>VLOOKUP(A2456,#REF!,79,FALSE)</f>
        <v>#REF!</v>
      </c>
      <c r="AC2476" s="48" t="e">
        <f>VLOOKUP(A2456,#REF!,80,FALSE)</f>
        <v>#REF!</v>
      </c>
      <c r="AD2476" s="48" t="e">
        <f>VLOOKUP(A2456,#REF!,81,FALSE)</f>
        <v>#REF!</v>
      </c>
      <c r="AE2476" s="48" t="e">
        <f>VLOOKUP(A2456,#REF!,82,FALSE)</f>
        <v>#REF!</v>
      </c>
      <c r="AF2476" s="48" t="e">
        <f>VLOOKUP(A2456,#REF!,83,FALSE)</f>
        <v>#REF!</v>
      </c>
      <c r="AH2476" s="33"/>
      <c r="AI2476" s="33"/>
      <c r="AJ2476" s="33"/>
      <c r="AK2476" s="33"/>
      <c r="AL2476" s="33"/>
      <c r="AM2476" s="33"/>
      <c r="AN2476" s="33"/>
      <c r="AO2476" s="33"/>
      <c r="AP2476" s="33"/>
      <c r="AQ2476" s="33"/>
      <c r="AR2476" s="33"/>
      <c r="AS2476" s="33"/>
      <c r="AT2476" s="33"/>
      <c r="AU2476" s="33"/>
      <c r="AV2476" s="33"/>
      <c r="AW2476" s="33"/>
      <c r="AX2476" s="33"/>
      <c r="AY2476" s="33"/>
      <c r="AZ2476" s="33"/>
      <c r="BA2476" s="33"/>
      <c r="BB2476" s="33"/>
      <c r="BC2476" s="33"/>
      <c r="BD2476" s="33"/>
      <c r="BE2476" s="33"/>
      <c r="BF2476" s="33"/>
      <c r="BG2476" s="33"/>
      <c r="BH2476" s="33"/>
      <c r="BI2476" s="33"/>
      <c r="BJ2476" s="33"/>
      <c r="BK2476" s="33"/>
      <c r="BL2476" s="33"/>
    </row>
    <row r="2477" spans="2:64" s="140" customFormat="1" ht="18" customHeight="1">
      <c r="B2477" s="48" t="e">
        <f>VLOOKUP(A2456,#REF!,277,FALSE)</f>
        <v>#REF!</v>
      </c>
      <c r="C2477" s="48" t="e">
        <f>VLOOKUP(A2456,#REF!,279,FALSE)</f>
        <v>#REF!</v>
      </c>
      <c r="D2477" s="48" t="e">
        <f>VLOOKUP(A2456,#REF!,281,FALSE)</f>
        <v>#REF!</v>
      </c>
      <c r="E2477" s="48" t="e">
        <f>VLOOKUP(A2456,#REF!,283,FALSE)</f>
        <v>#REF!</v>
      </c>
      <c r="F2477" s="48" t="e">
        <f>VLOOKUP(A2456,#REF!,285,FALSE)</f>
        <v>#REF!</v>
      </c>
      <c r="G2477" s="48" t="e">
        <f>VLOOKUP(A2456,#REF!,287,FALSE)</f>
        <v>#REF!</v>
      </c>
      <c r="H2477" s="48" t="e">
        <f>VLOOKUP(A2456,#REF!,289,FALSE)</f>
        <v>#REF!</v>
      </c>
      <c r="I2477" s="48" t="e">
        <f>VLOOKUP(A2456,#REF!,291,FALSE)</f>
        <v>#REF!</v>
      </c>
      <c r="J2477" s="48" t="e">
        <f>VLOOKUP(A2456,#REF!,293,FALSE)</f>
        <v>#REF!</v>
      </c>
      <c r="K2477" s="48" t="e">
        <f>VLOOKUP(A2456,#REF!,295,FALSE)</f>
        <v>#REF!</v>
      </c>
      <c r="L2477" s="48" t="e">
        <f>VLOOKUP(A2456,#REF!,297,FALSE)</f>
        <v>#REF!</v>
      </c>
      <c r="M2477" s="48" t="e">
        <f>VLOOKUP(A2456,#REF!,299,FALSE)</f>
        <v>#REF!</v>
      </c>
      <c r="N2477" s="48" t="e">
        <f>VLOOKUP(A2456,#REF!,301,FALSE)</f>
        <v>#REF!</v>
      </c>
      <c r="O2477" s="48" t="e">
        <f>VLOOKUP(A2456,#REF!,303,FALSE)</f>
        <v>#REF!</v>
      </c>
      <c r="P2477" s="48" t="e">
        <f>VLOOKUP(A2456,#REF!,305,FALSE)</f>
        <v>#REF!</v>
      </c>
      <c r="Q2477" s="48" t="e">
        <f>VLOOKUP(A2456,#REF!,307,FALSE)</f>
        <v>#REF!</v>
      </c>
      <c r="R2477" s="48" t="e">
        <f>VLOOKUP(A2456,#REF!,309,FALSE)</f>
        <v>#REF!</v>
      </c>
      <c r="S2477" s="48" t="e">
        <f>VLOOKUP(A2456,#REF!,311,FALSE)</f>
        <v>#REF!</v>
      </c>
      <c r="T2477" s="48" t="e">
        <f>VLOOKUP(A2456,#REF!,313,FALSE)</f>
        <v>#REF!</v>
      </c>
      <c r="U2477" s="48" t="e">
        <f>VLOOKUP(A2456,#REF!,315,FALSE)</f>
        <v>#REF!</v>
      </c>
      <c r="V2477" s="48" t="e">
        <f>VLOOKUP(A2456,#REF!,317,FALSE)</f>
        <v>#REF!</v>
      </c>
      <c r="W2477" s="48" t="e">
        <f>VLOOKUP(A2456,#REF!,319,FALSE)</f>
        <v>#REF!</v>
      </c>
      <c r="X2477" s="48" t="e">
        <f>VLOOKUP(A2456,#REF!,321,FALSE)</f>
        <v>#REF!</v>
      </c>
      <c r="Y2477" s="48" t="e">
        <f>VLOOKUP(A2456,#REF!,323,FALSE)</f>
        <v>#REF!</v>
      </c>
      <c r="Z2477" s="48" t="e">
        <f>VLOOKUP(A2456,#REF!,325,FALSE)</f>
        <v>#REF!</v>
      </c>
      <c r="AA2477" s="48" t="e">
        <f>VLOOKUP(A2456,#REF!,327,FALSE)</f>
        <v>#REF!</v>
      </c>
      <c r="AB2477" s="48" t="e">
        <f>VLOOKUP(A2456,#REF!,329,FALSE)</f>
        <v>#REF!</v>
      </c>
      <c r="AC2477" s="48" t="e">
        <f>VLOOKUP(A2456,#REF!,331,FALSE)</f>
        <v>#REF!</v>
      </c>
      <c r="AD2477" s="48" t="e">
        <f>VLOOKUP(A2456,#REF!,333,FALSE)</f>
        <v>#REF!</v>
      </c>
      <c r="AE2477" s="48" t="e">
        <f>VLOOKUP(A2456,#REF!,335,FALSE)</f>
        <v>#REF!</v>
      </c>
      <c r="AF2477" s="48" t="e">
        <f>VLOOKUP(A2456,#REF!,337,FALSE)</f>
        <v>#REF!</v>
      </c>
      <c r="AH2477" s="33"/>
      <c r="AI2477" s="33"/>
      <c r="AJ2477" s="33"/>
      <c r="AK2477" s="33"/>
      <c r="AL2477" s="33"/>
      <c r="AM2477" s="33"/>
      <c r="AN2477" s="33"/>
      <c r="AO2477" s="33"/>
      <c r="AP2477" s="33"/>
      <c r="AQ2477" s="33"/>
      <c r="AR2477" s="33"/>
      <c r="AS2477" s="33"/>
      <c r="AT2477" s="33"/>
      <c r="AU2477" s="33"/>
      <c r="AV2477" s="33"/>
      <c r="AW2477" s="33"/>
      <c r="AX2477" s="33"/>
      <c r="AY2477" s="33"/>
      <c r="AZ2477" s="33"/>
      <c r="BA2477" s="33"/>
      <c r="BB2477" s="33"/>
      <c r="BC2477" s="33"/>
      <c r="BD2477" s="33"/>
      <c r="BE2477" s="33"/>
      <c r="BF2477" s="33"/>
      <c r="BG2477" s="33"/>
      <c r="BH2477" s="33"/>
      <c r="BI2477" s="33"/>
      <c r="BJ2477" s="33"/>
      <c r="BK2477" s="33"/>
      <c r="BL2477" s="33"/>
    </row>
    <row r="2478" spans="2:64" s="140" customFormat="1" ht="18" customHeight="1">
      <c r="B2478" s="980"/>
      <c r="C2478" s="980"/>
      <c r="D2478" s="980"/>
      <c r="E2478" s="980"/>
      <c r="F2478" s="980"/>
      <c r="G2478" s="980"/>
      <c r="H2478" s="980"/>
      <c r="I2478" s="980"/>
      <c r="J2478" s="980"/>
      <c r="K2478" s="980"/>
      <c r="L2478" s="980"/>
      <c r="M2478" s="980"/>
      <c r="N2478" s="980"/>
      <c r="O2478" s="980"/>
      <c r="P2478" s="980"/>
      <c r="Q2478" s="980"/>
      <c r="R2478" s="980"/>
      <c r="S2478" s="980"/>
      <c r="T2478" s="980"/>
      <c r="U2478" s="980"/>
      <c r="V2478" s="980"/>
      <c r="W2478" s="980"/>
      <c r="X2478" s="980"/>
      <c r="Y2478" s="980"/>
      <c r="Z2478" s="980"/>
      <c r="AA2478" s="980"/>
      <c r="AB2478" s="980"/>
      <c r="AC2478" s="980"/>
      <c r="AD2478" s="980"/>
      <c r="AE2478" s="980"/>
      <c r="AF2478" s="980"/>
      <c r="AH2478" s="33"/>
      <c r="AI2478" s="33"/>
      <c r="AJ2478" s="33"/>
      <c r="AK2478" s="33"/>
      <c r="AL2478" s="33"/>
      <c r="AM2478" s="33"/>
      <c r="AN2478" s="33"/>
      <c r="AO2478" s="33"/>
      <c r="AP2478" s="33"/>
      <c r="AQ2478" s="33"/>
      <c r="AR2478" s="33"/>
      <c r="AS2478" s="33"/>
      <c r="AT2478" s="33"/>
      <c r="AU2478" s="33"/>
      <c r="AV2478" s="33"/>
      <c r="AW2478" s="33"/>
      <c r="AX2478" s="33"/>
      <c r="AY2478" s="33"/>
      <c r="AZ2478" s="33"/>
      <c r="BA2478" s="33"/>
      <c r="BB2478" s="33"/>
      <c r="BC2478" s="33"/>
      <c r="BD2478" s="33"/>
      <c r="BE2478" s="33"/>
      <c r="BF2478" s="33"/>
      <c r="BG2478" s="33"/>
      <c r="BH2478" s="33"/>
      <c r="BI2478" s="33"/>
      <c r="BJ2478" s="33"/>
      <c r="BK2478" s="33"/>
      <c r="BL2478" s="33"/>
    </row>
    <row r="2479" spans="2:64" s="140" customFormat="1" ht="18" customHeight="1">
      <c r="B2479" s="880" t="s">
        <v>826</v>
      </c>
      <c r="C2479" s="880"/>
      <c r="D2479" s="880"/>
      <c r="E2479" s="880"/>
      <c r="F2479" s="880"/>
      <c r="G2479" s="880"/>
      <c r="H2479" s="880"/>
      <c r="I2479" s="880"/>
      <c r="J2479" s="880"/>
      <c r="K2479" s="880"/>
      <c r="L2479" s="880"/>
      <c r="M2479" s="880"/>
      <c r="N2479" s="880"/>
      <c r="O2479" s="880"/>
      <c r="P2479" s="880"/>
      <c r="Q2479" s="880"/>
      <c r="R2479" s="880"/>
      <c r="S2479" s="880"/>
      <c r="T2479" s="880"/>
      <c r="U2479" s="880"/>
      <c r="V2479" s="880"/>
      <c r="W2479" s="880"/>
      <c r="X2479" s="880"/>
      <c r="Y2479" s="880"/>
      <c r="Z2479" s="880"/>
      <c r="AA2479" s="880"/>
      <c r="AB2479" s="880"/>
      <c r="AC2479" s="880"/>
      <c r="AD2479" s="880"/>
      <c r="AE2479" s="880"/>
      <c r="AF2479" s="880"/>
      <c r="AH2479" s="33"/>
      <c r="AI2479" s="33"/>
      <c r="AJ2479" s="33"/>
      <c r="AK2479" s="33"/>
      <c r="AL2479" s="33"/>
      <c r="AM2479" s="33"/>
      <c r="AN2479" s="33"/>
      <c r="AO2479" s="33"/>
      <c r="AP2479" s="33"/>
      <c r="AQ2479" s="33"/>
      <c r="AR2479" s="33"/>
      <c r="AS2479" s="33"/>
      <c r="AT2479" s="33"/>
      <c r="AU2479" s="33"/>
      <c r="AV2479" s="33"/>
      <c r="AW2479" s="33"/>
      <c r="AX2479" s="33"/>
      <c r="AY2479" s="33"/>
      <c r="AZ2479" s="33"/>
      <c r="BA2479" s="33"/>
      <c r="BB2479" s="33"/>
      <c r="BC2479" s="33"/>
      <c r="BD2479" s="33"/>
      <c r="BE2479" s="33"/>
      <c r="BF2479" s="33"/>
      <c r="BG2479" s="33"/>
      <c r="BH2479" s="33"/>
      <c r="BI2479" s="33"/>
      <c r="BJ2479" s="33"/>
      <c r="BK2479" s="33"/>
      <c r="BL2479" s="33"/>
    </row>
    <row r="2480" spans="2:64" s="140" customFormat="1" ht="18" customHeight="1">
      <c r="B2480" s="15" t="s">
        <v>80</v>
      </c>
      <c r="C2480" s="16"/>
      <c r="D2480" s="16"/>
      <c r="E2480" s="16"/>
      <c r="F2480" s="16"/>
      <c r="G2480" s="216"/>
      <c r="H2480" s="201"/>
      <c r="I2480" s="201"/>
      <c r="J2480" s="201"/>
      <c r="K2480" s="202"/>
      <c r="L2480" s="201"/>
      <c r="M2480" s="201"/>
      <c r="N2480" s="201"/>
      <c r="O2480" s="270"/>
      <c r="P2480" s="270"/>
      <c r="Q2480" s="201"/>
      <c r="R2480" s="201"/>
      <c r="S2480" s="201"/>
      <c r="T2480" s="201"/>
      <c r="U2480" s="201"/>
      <c r="V2480" s="201"/>
      <c r="W2480" s="270"/>
      <c r="X2480" s="984" t="str">
        <f>X2455</f>
        <v>វិច្ឆិកា ឆ្នាំ ២០២៣</v>
      </c>
      <c r="Y2480" s="985"/>
      <c r="Z2480" s="985"/>
      <c r="AA2480" s="985"/>
      <c r="AB2480" s="985"/>
      <c r="AC2480" s="985"/>
      <c r="AD2480" s="985"/>
      <c r="AE2480" s="985"/>
      <c r="AF2480" s="986"/>
      <c r="AH2480" s="33"/>
      <c r="AI2480" s="33"/>
      <c r="AJ2480" s="33"/>
      <c r="AK2480" s="33"/>
      <c r="AL2480" s="33"/>
      <c r="AM2480" s="33"/>
      <c r="AN2480" s="33"/>
      <c r="AO2480" s="33"/>
      <c r="AP2480" s="33"/>
      <c r="AQ2480" s="33"/>
      <c r="AR2480" s="33"/>
      <c r="AS2480" s="33"/>
      <c r="AT2480" s="33"/>
      <c r="AU2480" s="33"/>
      <c r="AV2480" s="33"/>
      <c r="AW2480" s="33"/>
      <c r="AX2480" s="33"/>
      <c r="AY2480" s="33"/>
      <c r="AZ2480" s="33"/>
      <c r="BA2480" s="33"/>
      <c r="BB2480" s="33"/>
      <c r="BC2480" s="33"/>
      <c r="BD2480" s="33"/>
      <c r="BE2480" s="33"/>
      <c r="BF2480" s="33"/>
      <c r="BG2480" s="33"/>
      <c r="BH2480" s="33"/>
      <c r="BI2480" s="33"/>
      <c r="BJ2480" s="33"/>
      <c r="BK2480" s="33"/>
      <c r="BL2480" s="33"/>
    </row>
    <row r="2481" spans="1:64" s="140" customFormat="1" ht="18" customHeight="1">
      <c r="A2481" s="140" t="e">
        <f>#REF!</f>
        <v>#REF!</v>
      </c>
      <c r="B2481" s="20" t="s">
        <v>176</v>
      </c>
      <c r="C2481" s="3"/>
      <c r="D2481" s="3"/>
      <c r="E2481" s="3"/>
      <c r="F2481" s="3"/>
      <c r="G2481" s="217"/>
      <c r="H2481" s="271"/>
      <c r="I2481" s="217"/>
      <c r="J2481" s="271"/>
      <c r="K2481" s="991" t="e">
        <f>VLOOKUP(A2481,'Payroll master 总表'!B:AY,3,FALSE)</f>
        <v>#REF!</v>
      </c>
      <c r="L2481" s="992"/>
      <c r="M2481" s="992"/>
      <c r="N2481" s="993"/>
      <c r="O2481" s="272" t="s">
        <v>183</v>
      </c>
      <c r="P2481" s="273"/>
      <c r="Q2481" s="203"/>
      <c r="R2481" s="203"/>
      <c r="S2481" s="203"/>
      <c r="T2481" s="994" t="e">
        <f>#REF!</f>
        <v>#REF!</v>
      </c>
      <c r="U2481" s="994"/>
      <c r="V2481" s="217"/>
      <c r="W2481" s="274"/>
      <c r="X2481" s="275" t="s">
        <v>279</v>
      </c>
      <c r="Y2481" s="203"/>
      <c r="Z2481" s="203"/>
      <c r="AA2481" s="203"/>
      <c r="AB2481" s="227"/>
      <c r="AC2481" s="75"/>
      <c r="AD2481" s="139" t="e">
        <f>VLOOKUP(A2481,'Payroll master 总表'!B:AY,39,FALSE)</f>
        <v>#REF!</v>
      </c>
      <c r="AE2481" s="23" t="s">
        <v>82</v>
      </c>
      <c r="AF2481" s="244"/>
      <c r="AH2481" s="33"/>
      <c r="AI2481" s="33"/>
      <c r="AJ2481" s="33"/>
      <c r="AK2481" s="33"/>
      <c r="AL2481" s="33"/>
      <c r="AM2481" s="33"/>
      <c r="AN2481" s="33"/>
      <c r="AO2481" s="33"/>
      <c r="AP2481" s="33"/>
      <c r="AQ2481" s="33"/>
      <c r="AR2481" s="33"/>
      <c r="AS2481" s="33"/>
      <c r="AT2481" s="33"/>
      <c r="AU2481" s="33"/>
      <c r="AV2481" s="33"/>
      <c r="AW2481" s="33"/>
      <c r="AX2481" s="33"/>
      <c r="AY2481" s="33"/>
      <c r="AZ2481" s="33"/>
      <c r="BA2481" s="33"/>
      <c r="BB2481" s="33"/>
      <c r="BC2481" s="33"/>
      <c r="BD2481" s="33"/>
      <c r="BE2481" s="33"/>
      <c r="BF2481" s="33"/>
      <c r="BG2481" s="33"/>
      <c r="BH2481" s="33"/>
      <c r="BI2481" s="33"/>
      <c r="BJ2481" s="33"/>
      <c r="BK2481" s="33"/>
      <c r="BL2481" s="33"/>
    </row>
    <row r="2482" spans="1:64" s="140" customFormat="1" ht="18" customHeight="1">
      <c r="B2482" s="55" t="s">
        <v>177</v>
      </c>
      <c r="C2482" s="28"/>
      <c r="D2482" s="28"/>
      <c r="E2482" s="28"/>
      <c r="F2482" s="21"/>
      <c r="G2482" s="206"/>
      <c r="H2482" s="206"/>
      <c r="I2482" s="206"/>
      <c r="J2482" s="206"/>
      <c r="K2482" s="995" t="e">
        <f>VLOOKUP(A2481,'Payroll master 总表'!B:AY,1,FALSE)</f>
        <v>#REF!</v>
      </c>
      <c r="L2482" s="996"/>
      <c r="M2482" s="206"/>
      <c r="N2482" s="208"/>
      <c r="O2482" s="276" t="s">
        <v>184</v>
      </c>
      <c r="P2482" s="273"/>
      <c r="Q2482" s="218"/>
      <c r="R2482" s="218"/>
      <c r="S2482" s="218"/>
      <c r="T2482" s="199"/>
      <c r="U2482" s="222" t="e">
        <f>VLOOKUP(A2481,'Payroll master 总表'!B:AY,15,FALSE)</f>
        <v>#REF!</v>
      </c>
      <c r="V2482" s="222"/>
      <c r="W2482" s="208"/>
      <c r="X2482" s="278" t="s">
        <v>187</v>
      </c>
      <c r="Y2482" s="218"/>
      <c r="Z2482" s="218"/>
      <c r="AA2482" s="218"/>
      <c r="AB2482" s="209"/>
      <c r="AC2482" s="26"/>
      <c r="AD2482" s="139" t="e">
        <f>VLOOKUP(A2481,'Payroll master 总表'!B:AY,35,FALSE)</f>
        <v>#REF!</v>
      </c>
      <c r="AE2482" s="23" t="s">
        <v>82</v>
      </c>
      <c r="AF2482" s="103"/>
      <c r="AH2482" s="33"/>
      <c r="AI2482" s="33"/>
      <c r="AJ2482" s="33"/>
      <c r="AK2482" s="33"/>
      <c r="AL2482" s="33"/>
      <c r="AM2482" s="33"/>
      <c r="AN2482" s="33"/>
      <c r="AO2482" s="33"/>
      <c r="AP2482" s="33"/>
      <c r="AQ2482" s="33"/>
      <c r="AR2482" s="33"/>
      <c r="AS2482" s="33"/>
      <c r="AT2482" s="33"/>
      <c r="AU2482" s="33"/>
      <c r="AV2482" s="33"/>
      <c r="AW2482" s="33"/>
      <c r="AX2482" s="33"/>
      <c r="AY2482" s="33"/>
      <c r="AZ2482" s="33"/>
      <c r="BA2482" s="33"/>
      <c r="BB2482" s="33"/>
      <c r="BC2482" s="33"/>
      <c r="BD2482" s="33"/>
      <c r="BE2482" s="33"/>
      <c r="BF2482" s="33"/>
      <c r="BG2482" s="33"/>
      <c r="BH2482" s="33"/>
      <c r="BI2482" s="33"/>
      <c r="BJ2482" s="33"/>
      <c r="BK2482" s="33"/>
      <c r="BL2482" s="33"/>
    </row>
    <row r="2483" spans="1:64" s="140" customFormat="1" ht="18" customHeight="1">
      <c r="B2483" s="24" t="s">
        <v>178</v>
      </c>
      <c r="C2483" s="22"/>
      <c r="D2483" s="25"/>
      <c r="E2483" s="21"/>
      <c r="F2483" s="21"/>
      <c r="G2483" s="206"/>
      <c r="H2483" s="206"/>
      <c r="I2483" s="206"/>
      <c r="J2483" s="206"/>
      <c r="K2483" s="995" t="e">
        <f>VLOOKUP(A2481,'Payroll master 总表'!B:AY,5,FALSE)</f>
        <v>#REF!</v>
      </c>
      <c r="L2483" s="996"/>
      <c r="M2483" s="206"/>
      <c r="N2483" s="208"/>
      <c r="O2483" s="205" t="s">
        <v>198</v>
      </c>
      <c r="P2483" s="273"/>
      <c r="Q2483" s="218"/>
      <c r="R2483" s="218"/>
      <c r="S2483" s="218"/>
      <c r="T2483" s="206"/>
      <c r="U2483" s="997" t="e">
        <f>VLOOKUP(A2481,'Payroll master 总表'!B:AY,8,FALSE)</f>
        <v>#REF!</v>
      </c>
      <c r="V2483" s="997"/>
      <c r="W2483" s="998"/>
      <c r="X2483" s="278" t="s">
        <v>185</v>
      </c>
      <c r="Y2483" s="218"/>
      <c r="Z2483" s="218"/>
      <c r="AA2483" s="218"/>
      <c r="AB2483" s="209"/>
      <c r="AC2483" s="26"/>
      <c r="AD2483" s="139" t="e">
        <f>VLOOKUP(A2481,'Payroll master 总表'!B:AY,34,FALSE)</f>
        <v>#REF!</v>
      </c>
      <c r="AE2483" s="23" t="s">
        <v>82</v>
      </c>
      <c r="AF2483" s="103"/>
      <c r="AH2483" s="33"/>
      <c r="AI2483" s="33"/>
      <c r="AJ2483" s="33"/>
      <c r="AK2483" s="33"/>
      <c r="AL2483" s="33"/>
      <c r="AM2483" s="33"/>
      <c r="AN2483" s="33"/>
      <c r="AO2483" s="33"/>
      <c r="AP2483" s="33"/>
      <c r="AQ2483" s="33"/>
      <c r="AR2483" s="33"/>
      <c r="AS2483" s="33"/>
      <c r="AT2483" s="33"/>
      <c r="AU2483" s="33"/>
      <c r="AV2483" s="33"/>
      <c r="AW2483" s="33"/>
      <c r="AX2483" s="33"/>
      <c r="AY2483" s="33"/>
      <c r="AZ2483" s="33"/>
      <c r="BA2483" s="33"/>
      <c r="BB2483" s="33"/>
      <c r="BC2483" s="33"/>
      <c r="BD2483" s="33"/>
      <c r="BE2483" s="33"/>
      <c r="BF2483" s="33"/>
      <c r="BG2483" s="33"/>
      <c r="BH2483" s="33"/>
      <c r="BI2483" s="33"/>
      <c r="BJ2483" s="33"/>
      <c r="BK2483" s="33"/>
      <c r="BL2483" s="33"/>
    </row>
    <row r="2484" spans="1:64" s="140" customFormat="1" ht="18" customHeight="1">
      <c r="B2484" s="58"/>
      <c r="C2484" s="28"/>
      <c r="D2484" s="28"/>
      <c r="E2484" s="28"/>
      <c r="F2484" s="28"/>
      <c r="G2484" s="206"/>
      <c r="H2484" s="206"/>
      <c r="I2484" s="206"/>
      <c r="J2484" s="206"/>
      <c r="K2484" s="280"/>
      <c r="L2484" s="281" t="s">
        <v>76</v>
      </c>
      <c r="M2484" s="206"/>
      <c r="N2484" s="208"/>
      <c r="O2484" s="278" t="s">
        <v>199</v>
      </c>
      <c r="P2484" s="273"/>
      <c r="Q2484" s="218"/>
      <c r="R2484" s="218"/>
      <c r="S2484" s="218"/>
      <c r="T2484" s="218"/>
      <c r="U2484" s="218"/>
      <c r="V2484" s="218"/>
      <c r="W2484" s="230"/>
      <c r="X2484" s="278" t="s">
        <v>753</v>
      </c>
      <c r="Y2484" s="218"/>
      <c r="Z2484" s="218"/>
      <c r="AA2484" s="218"/>
      <c r="AB2484" s="209"/>
      <c r="AC2484" s="26"/>
      <c r="AD2484" s="139" t="e">
        <f>VLOOKUP(A2481,'Payroll master 总表'!B:AY,33,FALSE)</f>
        <v>#REF!</v>
      </c>
      <c r="AE2484" s="23" t="s">
        <v>82</v>
      </c>
      <c r="AF2484" s="103"/>
      <c r="AH2484" s="33"/>
      <c r="AI2484" s="33"/>
      <c r="AJ2484" s="33"/>
      <c r="AK2484" s="33"/>
      <c r="AL2484" s="33"/>
      <c r="AM2484" s="33"/>
      <c r="AN2484" s="33"/>
      <c r="AO2484" s="33"/>
      <c r="AP2484" s="33"/>
      <c r="AQ2484" s="33"/>
      <c r="AR2484" s="33"/>
      <c r="AS2484" s="33"/>
      <c r="AT2484" s="33"/>
      <c r="AU2484" s="33"/>
      <c r="AV2484" s="33"/>
      <c r="AW2484" s="33"/>
      <c r="AX2484" s="33"/>
      <c r="AY2484" s="33"/>
      <c r="AZ2484" s="33"/>
      <c r="BA2484" s="33"/>
      <c r="BB2484" s="33"/>
      <c r="BC2484" s="33"/>
      <c r="BD2484" s="33"/>
      <c r="BE2484" s="33"/>
      <c r="BF2484" s="33"/>
      <c r="BG2484" s="33"/>
      <c r="BH2484" s="33"/>
      <c r="BI2484" s="33"/>
      <c r="BJ2484" s="33"/>
      <c r="BK2484" s="33"/>
      <c r="BL2484" s="33"/>
    </row>
    <row r="2485" spans="1:64" s="140" customFormat="1" ht="18" customHeight="1">
      <c r="B2485" s="54" t="s">
        <v>196</v>
      </c>
      <c r="C2485" s="28"/>
      <c r="D2485" s="28"/>
      <c r="E2485" s="28"/>
      <c r="F2485" s="28"/>
      <c r="G2485" s="206"/>
      <c r="H2485" s="206"/>
      <c r="I2485" s="206"/>
      <c r="J2485" s="206"/>
      <c r="K2485" s="280"/>
      <c r="L2485" s="282" t="e">
        <f>VLOOKUP(A2481,'Payroll master 总表'!B:AY,18,FALSE)</f>
        <v>#REF!</v>
      </c>
      <c r="M2485" s="206"/>
      <c r="N2485" s="208"/>
      <c r="O2485" s="283"/>
      <c r="P2485" s="273"/>
      <c r="Q2485" s="223"/>
      <c r="R2485" s="987" t="e">
        <f>U2482/26*L2485</f>
        <v>#REF!</v>
      </c>
      <c r="S2485" s="987"/>
      <c r="T2485" s="284" t="s">
        <v>82</v>
      </c>
      <c r="U2485" s="223"/>
      <c r="V2485" s="223"/>
      <c r="W2485" s="285"/>
      <c r="X2485" s="278" t="s">
        <v>186</v>
      </c>
      <c r="Y2485" s="218"/>
      <c r="Z2485" s="218"/>
      <c r="AA2485" s="218"/>
      <c r="AB2485" s="209"/>
      <c r="AC2485" s="26"/>
      <c r="AD2485" s="139" t="e">
        <f>VLOOKUP(A2481,'Payroll master 总表'!B:AY,37,FALSE)+'Payroll master 总表'!AM105</f>
        <v>#REF!</v>
      </c>
      <c r="AE2485" s="23" t="s">
        <v>82</v>
      </c>
      <c r="AF2485" s="103"/>
      <c r="AH2485" s="33"/>
      <c r="AI2485" s="33"/>
      <c r="AJ2485" s="33"/>
      <c r="AK2485" s="33"/>
      <c r="AL2485" s="33"/>
      <c r="AM2485" s="33"/>
      <c r="AN2485" s="33"/>
      <c r="AO2485" s="33"/>
      <c r="AP2485" s="33"/>
      <c r="AQ2485" s="33"/>
      <c r="AR2485" s="33"/>
      <c r="AS2485" s="33"/>
      <c r="AT2485" s="33"/>
      <c r="AU2485" s="33"/>
      <c r="AV2485" s="33"/>
      <c r="AW2485" s="33"/>
      <c r="AX2485" s="33"/>
      <c r="AY2485" s="33"/>
      <c r="AZ2485" s="33"/>
      <c r="BA2485" s="33"/>
      <c r="BB2485" s="33"/>
      <c r="BC2485" s="33"/>
      <c r="BD2485" s="33"/>
      <c r="BE2485" s="33"/>
      <c r="BF2485" s="33"/>
      <c r="BG2485" s="33"/>
      <c r="BH2485" s="33"/>
      <c r="BI2485" s="33"/>
      <c r="BJ2485" s="33"/>
      <c r="BK2485" s="33"/>
      <c r="BL2485" s="33"/>
    </row>
    <row r="2486" spans="1:64" s="140" customFormat="1" ht="18" customHeight="1">
      <c r="B2486" s="27" t="s">
        <v>528</v>
      </c>
      <c r="C2486" s="28"/>
      <c r="D2486" s="28"/>
      <c r="E2486" s="28"/>
      <c r="F2486" s="28"/>
      <c r="G2486" s="206"/>
      <c r="H2486" s="206"/>
      <c r="I2486" s="206"/>
      <c r="J2486" s="206"/>
      <c r="K2486" s="280"/>
      <c r="L2486" s="282" t="e">
        <f>VLOOKUP(A2481,'Payroll master 总表'!B:AY,21,FALSE)</f>
        <v>#REF!</v>
      </c>
      <c r="M2486" s="206"/>
      <c r="N2486" s="208"/>
      <c r="O2486" s="283"/>
      <c r="P2486" s="273"/>
      <c r="Q2486" s="223"/>
      <c r="R2486" s="987" t="e">
        <f>VLOOKUP(A2481,'Payroll master 总表'!B:AY,29,FALSE)</f>
        <v>#REF!</v>
      </c>
      <c r="S2486" s="987"/>
      <c r="T2486" s="284" t="s">
        <v>82</v>
      </c>
      <c r="U2486" s="223"/>
      <c r="V2486" s="223"/>
      <c r="W2486" s="285"/>
      <c r="X2486" s="278" t="s">
        <v>455</v>
      </c>
      <c r="Y2486" s="218"/>
      <c r="Z2486" s="218"/>
      <c r="AA2486" s="218"/>
      <c r="AB2486" s="209"/>
      <c r="AC2486" s="26"/>
      <c r="AD2486" s="139" t="e">
        <f>VLOOKUP(A2481,'Payroll master 总表'!B:AY,32,FALSE)</f>
        <v>#REF!</v>
      </c>
      <c r="AE2486" s="23" t="s">
        <v>82</v>
      </c>
      <c r="AF2486" s="103"/>
      <c r="AH2486" s="33"/>
      <c r="AI2486" s="33"/>
      <c r="AJ2486" s="33"/>
      <c r="AK2486" s="33"/>
      <c r="AL2486" s="33"/>
      <c r="AM2486" s="33"/>
      <c r="AN2486" s="33"/>
      <c r="AO2486" s="33"/>
      <c r="AP2486" s="33"/>
      <c r="AQ2486" s="33"/>
      <c r="AR2486" s="33"/>
      <c r="AS2486" s="33"/>
      <c r="AT2486" s="33"/>
      <c r="AU2486" s="33"/>
      <c r="AV2486" s="33"/>
      <c r="AW2486" s="33"/>
      <c r="AX2486" s="33"/>
      <c r="AY2486" s="33"/>
      <c r="AZ2486" s="33"/>
      <c r="BA2486" s="33"/>
      <c r="BB2486" s="33"/>
      <c r="BC2486" s="33"/>
      <c r="BD2486" s="33"/>
      <c r="BE2486" s="33"/>
      <c r="BF2486" s="33"/>
      <c r="BG2486" s="33"/>
      <c r="BH2486" s="33"/>
      <c r="BI2486" s="33"/>
      <c r="BJ2486" s="33"/>
      <c r="BK2486" s="33"/>
      <c r="BL2486" s="33"/>
    </row>
    <row r="2487" spans="1:64" s="140" customFormat="1" ht="18" customHeight="1">
      <c r="B2487" s="58" t="s">
        <v>534</v>
      </c>
      <c r="C2487" s="28"/>
      <c r="D2487" s="28"/>
      <c r="E2487" s="28"/>
      <c r="F2487" s="28"/>
      <c r="G2487" s="206"/>
      <c r="H2487" s="206"/>
      <c r="I2487" s="206"/>
      <c r="J2487" s="206"/>
      <c r="K2487" s="280"/>
      <c r="L2487" s="282" t="e">
        <f>VLOOKUP(A2481,'Payroll master 总表'!B:AY,20,FALSE)</f>
        <v>#REF!</v>
      </c>
      <c r="M2487" s="206"/>
      <c r="N2487" s="208"/>
      <c r="O2487" s="283"/>
      <c r="P2487" s="273"/>
      <c r="Q2487" s="223"/>
      <c r="R2487" s="987" t="e">
        <f>VLOOKUP(A2481,'Payroll master 总表'!B:AY,27,FALSE)</f>
        <v>#REF!</v>
      </c>
      <c r="S2487" s="987"/>
      <c r="T2487" s="284" t="s">
        <v>82</v>
      </c>
      <c r="U2487" s="223"/>
      <c r="V2487" s="223"/>
      <c r="W2487" s="285"/>
      <c r="X2487" s="278" t="s">
        <v>189</v>
      </c>
      <c r="Y2487" s="218"/>
      <c r="Z2487" s="218"/>
      <c r="AA2487" s="218"/>
      <c r="AB2487" s="209"/>
      <c r="AC2487" s="26"/>
      <c r="AD2487" s="139" t="e">
        <f>VLOOKUP(A2481,'Payroll master 总表'!B:AY,31,FALSE)</f>
        <v>#REF!</v>
      </c>
      <c r="AE2487" s="23" t="s">
        <v>82</v>
      </c>
      <c r="AF2487" s="103"/>
      <c r="AH2487" s="33"/>
      <c r="AI2487" s="33"/>
      <c r="AJ2487" s="33"/>
      <c r="AK2487" s="33"/>
      <c r="AL2487" s="33"/>
      <c r="AM2487" s="33"/>
      <c r="AN2487" s="33"/>
      <c r="AO2487" s="33"/>
      <c r="AP2487" s="33"/>
      <c r="AQ2487" s="33"/>
      <c r="AR2487" s="33"/>
      <c r="AS2487" s="33"/>
      <c r="AT2487" s="33"/>
      <c r="AU2487" s="33"/>
      <c r="AV2487" s="33"/>
      <c r="AW2487" s="33"/>
      <c r="AX2487" s="33"/>
      <c r="AY2487" s="33"/>
      <c r="AZ2487" s="33"/>
      <c r="BA2487" s="33"/>
      <c r="BB2487" s="33"/>
      <c r="BC2487" s="33"/>
      <c r="BD2487" s="33"/>
      <c r="BE2487" s="33"/>
      <c r="BF2487" s="33"/>
      <c r="BG2487" s="33"/>
      <c r="BH2487" s="33"/>
      <c r="BI2487" s="33"/>
      <c r="BJ2487" s="33"/>
      <c r="BK2487" s="33"/>
      <c r="BL2487" s="33"/>
    </row>
    <row r="2488" spans="1:64" s="140" customFormat="1" ht="18" customHeight="1">
      <c r="B2488" s="58" t="s">
        <v>195</v>
      </c>
      <c r="C2488" s="28"/>
      <c r="D2488" s="28"/>
      <c r="E2488" s="28"/>
      <c r="F2488" s="28"/>
      <c r="G2488" s="206"/>
      <c r="H2488" s="206"/>
      <c r="I2488" s="206"/>
      <c r="J2488" s="206"/>
      <c r="K2488" s="280"/>
      <c r="L2488" s="282" t="e">
        <f>VLOOKUP(A2481,'Payroll master 总表'!B:AY,17,FALSE)</f>
        <v>#REF!</v>
      </c>
      <c r="M2488" s="206"/>
      <c r="N2488" s="208"/>
      <c r="O2488" s="283"/>
      <c r="P2488" s="273"/>
      <c r="Q2488" s="223"/>
      <c r="R2488" s="987" t="e">
        <f>U2482/26*L2488</f>
        <v>#REF!</v>
      </c>
      <c r="S2488" s="987"/>
      <c r="T2488" s="284" t="s">
        <v>82</v>
      </c>
      <c r="U2488" s="223"/>
      <c r="V2488" s="223"/>
      <c r="W2488" s="285"/>
      <c r="X2488" s="278" t="s">
        <v>188</v>
      </c>
      <c r="Y2488" s="218"/>
      <c r="Z2488" s="218"/>
      <c r="AA2488" s="218"/>
      <c r="AB2488" s="209"/>
      <c r="AC2488" s="26"/>
      <c r="AD2488" s="139" t="e">
        <f>VLOOKUP(A2481,'Payroll master 总表'!B:AY,36,FALSE)</f>
        <v>#REF!</v>
      </c>
      <c r="AE2488" s="23" t="s">
        <v>82</v>
      </c>
      <c r="AF2488" s="103"/>
      <c r="AH2488" s="33"/>
      <c r="AI2488" s="33"/>
      <c r="AJ2488" s="33"/>
      <c r="AK2488" s="33"/>
      <c r="AL2488" s="33"/>
      <c r="AM2488" s="33"/>
      <c r="AN2488" s="33"/>
      <c r="AO2488" s="33"/>
      <c r="AP2488" s="33"/>
      <c r="AQ2488" s="33"/>
      <c r="AR2488" s="33"/>
      <c r="AS2488" s="33"/>
      <c r="AT2488" s="33"/>
      <c r="AU2488" s="33"/>
      <c r="AV2488" s="33"/>
      <c r="AW2488" s="33"/>
      <c r="AX2488" s="33"/>
      <c r="AY2488" s="33"/>
      <c r="AZ2488" s="33"/>
      <c r="BA2488" s="33"/>
      <c r="BB2488" s="33"/>
      <c r="BC2488" s="33"/>
      <c r="BD2488" s="33"/>
      <c r="BE2488" s="33"/>
      <c r="BF2488" s="33"/>
      <c r="BG2488" s="33"/>
      <c r="BH2488" s="33"/>
      <c r="BI2488" s="33"/>
      <c r="BJ2488" s="33"/>
      <c r="BK2488" s="33"/>
      <c r="BL2488" s="33"/>
    </row>
    <row r="2489" spans="1:64" s="140" customFormat="1" ht="18" customHeight="1">
      <c r="B2489" s="27" t="s">
        <v>179</v>
      </c>
      <c r="C2489" s="28"/>
      <c r="D2489" s="28"/>
      <c r="E2489" s="28"/>
      <c r="F2489" s="28"/>
      <c r="G2489" s="218"/>
      <c r="H2489" s="218"/>
      <c r="I2489" s="218"/>
      <c r="J2489" s="206"/>
      <c r="K2489" s="280"/>
      <c r="L2489" s="286"/>
      <c r="M2489" s="206"/>
      <c r="N2489" s="208"/>
      <c r="O2489" s="283"/>
      <c r="P2489" s="273"/>
      <c r="Q2489" s="223"/>
      <c r="R2489" s="987" t="e">
        <f>SUM(R2485:S2488)</f>
        <v>#REF!</v>
      </c>
      <c r="S2489" s="987"/>
      <c r="T2489" s="284" t="s">
        <v>82</v>
      </c>
      <c r="U2489" s="223"/>
      <c r="V2489" s="223"/>
      <c r="W2489" s="285"/>
      <c r="X2489" s="278" t="s">
        <v>190</v>
      </c>
      <c r="Y2489" s="218"/>
      <c r="Z2489" s="218"/>
      <c r="AA2489" s="218"/>
      <c r="AB2489" s="209"/>
      <c r="AC2489" s="988" t="e">
        <f>R2489+R2491+R2492+R2493+AD2481+AD2482+AD2483+AD2484+AD2485+AD2486+AD2487+AD2488</f>
        <v>#REF!</v>
      </c>
      <c r="AD2489" s="989"/>
      <c r="AE2489" s="33"/>
      <c r="AF2489" s="103"/>
      <c r="AH2489" s="33"/>
      <c r="AI2489" s="33"/>
      <c r="AJ2489" s="33"/>
      <c r="AK2489" s="33"/>
      <c r="AL2489" s="33"/>
      <c r="AM2489" s="33"/>
      <c r="AN2489" s="33"/>
      <c r="AO2489" s="33"/>
      <c r="AP2489" s="33"/>
      <c r="AQ2489" s="33"/>
      <c r="AR2489" s="33"/>
      <c r="AS2489" s="33"/>
      <c r="AT2489" s="33"/>
      <c r="AU2489" s="33"/>
      <c r="AV2489" s="33"/>
      <c r="AW2489" s="33"/>
      <c r="AX2489" s="33"/>
      <c r="AY2489" s="33"/>
      <c r="AZ2489" s="33"/>
      <c r="BA2489" s="33"/>
      <c r="BB2489" s="33"/>
      <c r="BC2489" s="33"/>
      <c r="BD2489" s="33"/>
      <c r="BE2489" s="33"/>
      <c r="BF2489" s="33"/>
      <c r="BG2489" s="33"/>
      <c r="BH2489" s="33"/>
      <c r="BI2489" s="33"/>
      <c r="BJ2489" s="33"/>
      <c r="BK2489" s="33"/>
      <c r="BL2489" s="33"/>
    </row>
    <row r="2490" spans="1:64" s="140" customFormat="1" ht="18" customHeight="1">
      <c r="B2490" s="58" t="s">
        <v>197</v>
      </c>
      <c r="C2490" s="28"/>
      <c r="D2490" s="28"/>
      <c r="E2490" s="28"/>
      <c r="F2490" s="28"/>
      <c r="G2490" s="206"/>
      <c r="H2490" s="206"/>
      <c r="I2490" s="206"/>
      <c r="J2490" s="206"/>
      <c r="K2490" s="280"/>
      <c r="L2490" s="287" t="s">
        <v>77</v>
      </c>
      <c r="M2490" s="288"/>
      <c r="N2490" s="211"/>
      <c r="O2490" s="278" t="s">
        <v>199</v>
      </c>
      <c r="P2490" s="210"/>
      <c r="Q2490" s="210"/>
      <c r="R2490" s="210"/>
      <c r="S2490" s="210"/>
      <c r="T2490" s="210"/>
      <c r="U2490" s="210"/>
      <c r="V2490" s="210"/>
      <c r="W2490" s="289"/>
      <c r="X2490" s="278" t="s">
        <v>433</v>
      </c>
      <c r="Y2490" s="218"/>
      <c r="Z2490" s="230"/>
      <c r="AA2490" s="290"/>
      <c r="AB2490" s="228"/>
      <c r="AC2490" s="135" t="e">
        <f>VLOOKUP(A2481,'Payroll master 总表'!B:AY,45,FALSE)</f>
        <v>#REF!</v>
      </c>
      <c r="AD2490" s="33"/>
      <c r="AE2490" s="61"/>
      <c r="AF2490" s="245"/>
      <c r="AH2490" s="33"/>
      <c r="AI2490" s="33"/>
      <c r="AJ2490" s="33"/>
      <c r="AK2490" s="33"/>
      <c r="AL2490" s="33"/>
      <c r="AM2490" s="33"/>
      <c r="AN2490" s="33"/>
      <c r="AO2490" s="33"/>
      <c r="AP2490" s="33"/>
      <c r="AQ2490" s="33"/>
      <c r="AR2490" s="33"/>
      <c r="AS2490" s="33"/>
      <c r="AT2490" s="33"/>
      <c r="AU2490" s="33"/>
      <c r="AV2490" s="33"/>
      <c r="AW2490" s="33"/>
      <c r="AX2490" s="33"/>
      <c r="AY2490" s="33"/>
      <c r="AZ2490" s="33"/>
      <c r="BA2490" s="33"/>
      <c r="BB2490" s="33"/>
      <c r="BC2490" s="33"/>
      <c r="BD2490" s="33"/>
      <c r="BE2490" s="33"/>
      <c r="BF2490" s="33"/>
      <c r="BG2490" s="33"/>
      <c r="BH2490" s="33"/>
      <c r="BI2490" s="33"/>
      <c r="BJ2490" s="33"/>
      <c r="BK2490" s="33"/>
      <c r="BL2490" s="33"/>
    </row>
    <row r="2491" spans="1:64" s="140" customFormat="1" ht="18" customHeight="1">
      <c r="B2491" s="58" t="s">
        <v>180</v>
      </c>
      <c r="C2491" s="28"/>
      <c r="D2491" s="28"/>
      <c r="E2491" s="28"/>
      <c r="F2491" s="28"/>
      <c r="G2491" s="206"/>
      <c r="H2491" s="206"/>
      <c r="I2491" s="206"/>
      <c r="J2491" s="206"/>
      <c r="K2491" s="280"/>
      <c r="L2491" s="282" t="e">
        <f>VLOOKUP(A2481,'Payroll master 总表'!B:AY,19,FALSE)</f>
        <v>#REF!</v>
      </c>
      <c r="M2491" s="206"/>
      <c r="N2491" s="208"/>
      <c r="O2491" s="283"/>
      <c r="P2491" s="273"/>
      <c r="Q2491" s="224"/>
      <c r="R2491" s="990" t="e">
        <f>VLOOKUP(A2481,'Payroll master 总表'!B:AY,26,FALSE)</f>
        <v>#REF!</v>
      </c>
      <c r="S2491" s="990"/>
      <c r="T2491" s="224" t="s">
        <v>82</v>
      </c>
      <c r="U2491" s="224"/>
      <c r="V2491" s="224"/>
      <c r="W2491" s="228"/>
      <c r="X2491" s="278" t="s">
        <v>861</v>
      </c>
      <c r="Y2491" s="218"/>
      <c r="Z2491" s="230"/>
      <c r="AA2491" s="199"/>
      <c r="AB2491" s="224"/>
      <c r="AC2491" s="34"/>
      <c r="AD2491" s="57"/>
      <c r="AE2491" s="999" t="e">
        <f>VLOOKUP(A2481,'Payroll master 总表'!B:AY,42,FALSE)</f>
        <v>#REF!</v>
      </c>
      <c r="AF2491" s="1000"/>
      <c r="AH2491" s="33"/>
      <c r="AI2491" s="33"/>
      <c r="AJ2491" s="33"/>
      <c r="AK2491" s="33"/>
      <c r="AL2491" s="33"/>
      <c r="AM2491" s="33"/>
      <c r="AN2491" s="33"/>
      <c r="AO2491" s="33"/>
      <c r="AP2491" s="33"/>
      <c r="AQ2491" s="33"/>
      <c r="AR2491" s="33"/>
      <c r="AS2491" s="33"/>
      <c r="AT2491" s="33"/>
      <c r="AU2491" s="33"/>
      <c r="AV2491" s="33"/>
      <c r="AW2491" s="33"/>
      <c r="AX2491" s="33"/>
      <c r="AY2491" s="33"/>
      <c r="AZ2491" s="33"/>
      <c r="BA2491" s="33"/>
      <c r="BB2491" s="33"/>
      <c r="BC2491" s="33"/>
      <c r="BD2491" s="33"/>
      <c r="BE2491" s="33"/>
      <c r="BF2491" s="33"/>
      <c r="BG2491" s="33"/>
      <c r="BH2491" s="33"/>
      <c r="BI2491" s="33"/>
      <c r="BJ2491" s="33"/>
      <c r="BK2491" s="33"/>
      <c r="BL2491" s="33"/>
    </row>
    <row r="2492" spans="1:64" s="140" customFormat="1" ht="18" customHeight="1">
      <c r="B2492" s="58" t="s">
        <v>181</v>
      </c>
      <c r="C2492" s="28"/>
      <c r="D2492" s="28"/>
      <c r="E2492" s="28"/>
      <c r="F2492" s="28"/>
      <c r="G2492" s="206"/>
      <c r="H2492" s="206"/>
      <c r="I2492" s="206"/>
      <c r="J2492" s="206"/>
      <c r="K2492" s="280"/>
      <c r="L2492" s="282" t="e">
        <f>VLOOKUP(A2481,'Payroll master 总表'!B:AY,22,FALSE)</f>
        <v>#REF!</v>
      </c>
      <c r="M2492" s="206"/>
      <c r="N2492" s="208"/>
      <c r="O2492" s="283"/>
      <c r="P2492" s="273"/>
      <c r="Q2492" s="224"/>
      <c r="R2492" s="990" t="e">
        <f>VLOOKUP(A2481,'Payroll master 总表'!B:AY,28,FALSE)</f>
        <v>#REF!</v>
      </c>
      <c r="S2492" s="990"/>
      <c r="T2492" s="224" t="s">
        <v>82</v>
      </c>
      <c r="U2492" s="224"/>
      <c r="V2492" s="224"/>
      <c r="W2492" s="228"/>
      <c r="X2492" s="291" t="s">
        <v>244</v>
      </c>
      <c r="Y2492" s="218"/>
      <c r="Z2492" s="218"/>
      <c r="AA2492" s="230"/>
      <c r="AB2492" s="229"/>
      <c r="AC2492" s="76"/>
      <c r="AD2492" s="57" t="e">
        <f>VLOOKUP(A2481,'Payroll master 总表'!B:AY,44,FALSE)</f>
        <v>#REF!</v>
      </c>
      <c r="AE2492" s="541"/>
      <c r="AF2492" s="542"/>
      <c r="AH2492" s="33"/>
      <c r="AI2492" s="33"/>
      <c r="AJ2492" s="33"/>
      <c r="AK2492" s="33"/>
      <c r="AL2492" s="33"/>
      <c r="AM2492" s="33"/>
      <c r="AN2492" s="33"/>
      <c r="AO2492" s="33"/>
      <c r="AP2492" s="33"/>
      <c r="AQ2492" s="33"/>
      <c r="AR2492" s="33"/>
      <c r="AS2492" s="33"/>
      <c r="AT2492" s="33"/>
      <c r="AU2492" s="33"/>
      <c r="AV2492" s="33"/>
      <c r="AW2492" s="33"/>
      <c r="AX2492" s="33"/>
      <c r="AY2492" s="33"/>
      <c r="AZ2492" s="33"/>
      <c r="BA2492" s="33"/>
      <c r="BB2492" s="33"/>
      <c r="BC2492" s="33"/>
      <c r="BD2492" s="33"/>
      <c r="BE2492" s="33"/>
      <c r="BF2492" s="33"/>
      <c r="BG2492" s="33"/>
      <c r="BH2492" s="33"/>
      <c r="BI2492" s="33"/>
      <c r="BJ2492" s="33"/>
      <c r="BK2492" s="33"/>
      <c r="BL2492" s="33"/>
    </row>
    <row r="2493" spans="1:64" s="140" customFormat="1" ht="18" customHeight="1">
      <c r="B2493" s="59" t="s">
        <v>182</v>
      </c>
      <c r="C2493" s="56"/>
      <c r="D2493" s="56"/>
      <c r="E2493" s="56"/>
      <c r="F2493" s="56"/>
      <c r="G2493" s="219"/>
      <c r="H2493" s="219"/>
      <c r="I2493" s="219"/>
      <c r="J2493" s="219"/>
      <c r="K2493" s="292"/>
      <c r="L2493" s="293" t="e">
        <f>VLOOKUP(A2481,'Payroll master 总表'!B:AY,23,FALSE)</f>
        <v>#REF!</v>
      </c>
      <c r="M2493" s="219"/>
      <c r="N2493" s="212"/>
      <c r="O2493" s="294"/>
      <c r="P2493" s="295"/>
      <c r="Q2493" s="225"/>
      <c r="R2493" s="981" t="e">
        <f>VLOOKUP(A2481,'Payroll master 总表'!B:AY,30,FALSE)</f>
        <v>#REF!</v>
      </c>
      <c r="S2493" s="981"/>
      <c r="T2493" s="225" t="s">
        <v>82</v>
      </c>
      <c r="U2493" s="225"/>
      <c r="V2493" s="225"/>
      <c r="W2493" s="225"/>
      <c r="X2493" s="278" t="s">
        <v>194</v>
      </c>
      <c r="Y2493" s="218"/>
      <c r="Z2493" s="218"/>
      <c r="AA2493" s="218"/>
      <c r="AB2493" s="230"/>
      <c r="AC2493" s="26"/>
      <c r="AD2493" s="57" t="e">
        <f>AE2491+AD2492</f>
        <v>#REF!</v>
      </c>
      <c r="AE2493" s="49"/>
      <c r="AF2493" s="73"/>
      <c r="AH2493" s="33"/>
      <c r="AI2493" s="33"/>
      <c r="AJ2493" s="33"/>
      <c r="AK2493" s="33"/>
      <c r="AL2493" s="33"/>
      <c r="AM2493" s="33"/>
      <c r="AN2493" s="33"/>
      <c r="AO2493" s="33"/>
      <c r="AP2493" s="33"/>
      <c r="AQ2493" s="33"/>
      <c r="AR2493" s="33"/>
      <c r="AS2493" s="33"/>
      <c r="AT2493" s="33"/>
      <c r="AU2493" s="33"/>
      <c r="AV2493" s="33"/>
      <c r="AW2493" s="33"/>
      <c r="AX2493" s="33"/>
      <c r="AY2493" s="33"/>
      <c r="AZ2493" s="33"/>
      <c r="BA2493" s="33"/>
      <c r="BB2493" s="33"/>
      <c r="BC2493" s="33"/>
      <c r="BD2493" s="33"/>
      <c r="BE2493" s="33"/>
      <c r="BF2493" s="33"/>
      <c r="BG2493" s="33"/>
      <c r="BH2493" s="33"/>
      <c r="BI2493" s="33"/>
      <c r="BJ2493" s="33"/>
      <c r="BK2493" s="33"/>
      <c r="BL2493" s="33"/>
    </row>
    <row r="2494" spans="1:64" s="140" customFormat="1" ht="18" customHeight="1">
      <c r="B2494" s="29"/>
      <c r="C2494" s="30"/>
      <c r="D2494" s="31"/>
      <c r="E2494" s="30"/>
      <c r="F2494" s="32"/>
      <c r="G2494" s="220"/>
      <c r="H2494" s="220"/>
      <c r="I2494" s="220"/>
      <c r="J2494" s="220"/>
      <c r="K2494" s="220"/>
      <c r="L2494" s="199"/>
      <c r="M2494" s="199"/>
      <c r="N2494" s="199"/>
      <c r="O2494" s="296"/>
      <c r="P2494" s="296"/>
      <c r="Q2494" s="199"/>
      <c r="R2494" s="199"/>
      <c r="S2494" s="220"/>
      <c r="T2494" s="220"/>
      <c r="U2494" s="220"/>
      <c r="V2494" s="199"/>
      <c r="W2494" s="199"/>
      <c r="X2494" s="297" t="s">
        <v>191</v>
      </c>
      <c r="Y2494" s="218"/>
      <c r="Z2494" s="218"/>
      <c r="AA2494" s="218"/>
      <c r="AB2494" s="230"/>
      <c r="AC2494" s="982" t="e">
        <f>ROUND((AC2489-AD2493-AC2490),2)</f>
        <v>#REF!</v>
      </c>
      <c r="AD2494" s="983"/>
      <c r="AE2494" s="49"/>
      <c r="AF2494" s="73"/>
      <c r="AH2494" s="33"/>
      <c r="AI2494" s="33"/>
      <c r="AJ2494" s="33"/>
      <c r="AK2494" s="33"/>
      <c r="AL2494" s="33"/>
      <c r="AM2494" s="33"/>
      <c r="AN2494" s="33"/>
      <c r="AO2494" s="33"/>
      <c r="AP2494" s="33"/>
      <c r="AQ2494" s="33"/>
      <c r="AR2494" s="33"/>
      <c r="AS2494" s="33"/>
      <c r="AT2494" s="33"/>
      <c r="AU2494" s="33"/>
      <c r="AV2494" s="33"/>
      <c r="AW2494" s="33"/>
      <c r="AX2494" s="33"/>
      <c r="AY2494" s="33"/>
      <c r="AZ2494" s="33"/>
      <c r="BA2494" s="33"/>
      <c r="BB2494" s="33"/>
      <c r="BC2494" s="33"/>
      <c r="BD2494" s="33"/>
      <c r="BE2494" s="33"/>
      <c r="BF2494" s="33"/>
      <c r="BG2494" s="33"/>
      <c r="BH2494" s="33"/>
      <c r="BI2494" s="33"/>
      <c r="BJ2494" s="33"/>
      <c r="BK2494" s="33"/>
      <c r="BL2494" s="33"/>
    </row>
    <row r="2495" spans="1:64" s="140" customFormat="1" ht="18" customHeight="1">
      <c r="B2495" s="35" t="s">
        <v>78</v>
      </c>
      <c r="C2495" s="36"/>
      <c r="D2495" s="36"/>
      <c r="E2495" s="36"/>
      <c r="F2495" s="36"/>
      <c r="G2495" s="221"/>
      <c r="H2495" s="221"/>
      <c r="I2495" s="220"/>
      <c r="J2495" s="220"/>
      <c r="K2495" s="220"/>
      <c r="L2495" s="199"/>
      <c r="M2495" s="199"/>
      <c r="N2495" s="199"/>
      <c r="O2495" s="296"/>
      <c r="P2495" s="296"/>
      <c r="Q2495" s="199"/>
      <c r="R2495" s="199"/>
      <c r="S2495" s="220"/>
      <c r="T2495" s="220"/>
      <c r="U2495" s="220"/>
      <c r="V2495" s="199"/>
      <c r="W2495" s="199"/>
      <c r="X2495" s="298" t="s">
        <v>432</v>
      </c>
      <c r="Y2495" s="299"/>
      <c r="Z2495" s="280"/>
      <c r="AA2495" s="206"/>
      <c r="AB2495" s="231"/>
      <c r="AC2495" s="63" t="e">
        <f>INT(AC2494)</f>
        <v>#REF!</v>
      </c>
      <c r="AD2495" s="33"/>
      <c r="AE2495" s="62"/>
      <c r="AF2495" s="80"/>
      <c r="AH2495" s="33"/>
      <c r="AI2495" s="33"/>
      <c r="AJ2495" s="33"/>
      <c r="AK2495" s="33"/>
      <c r="AL2495" s="33"/>
      <c r="AM2495" s="33"/>
      <c r="AN2495" s="33"/>
      <c r="AO2495" s="33"/>
      <c r="AP2495" s="33"/>
      <c r="AQ2495" s="33"/>
      <c r="AR2495" s="33"/>
      <c r="AS2495" s="33"/>
      <c r="AT2495" s="33"/>
      <c r="AU2495" s="33"/>
      <c r="AV2495" s="33"/>
      <c r="AW2495" s="33"/>
      <c r="AX2495" s="33"/>
      <c r="AY2495" s="33"/>
      <c r="AZ2495" s="33"/>
      <c r="BA2495" s="33"/>
      <c r="BB2495" s="33"/>
      <c r="BC2495" s="33"/>
      <c r="BD2495" s="33"/>
      <c r="BE2495" s="33"/>
      <c r="BF2495" s="33"/>
      <c r="BG2495" s="33"/>
      <c r="BH2495" s="33"/>
      <c r="BI2495" s="33"/>
      <c r="BJ2495" s="33"/>
      <c r="BK2495" s="33"/>
      <c r="BL2495" s="33"/>
    </row>
    <row r="2496" spans="1:64" s="140" customFormat="1" ht="18" customHeight="1">
      <c r="B2496" s="37"/>
      <c r="C2496" s="38"/>
      <c r="D2496" s="39"/>
      <c r="E2496" s="38"/>
      <c r="F2496" s="38"/>
      <c r="G2496" s="202"/>
      <c r="H2496" s="202"/>
      <c r="I2496" s="220"/>
      <c r="J2496" s="220"/>
      <c r="K2496" s="220"/>
      <c r="L2496" s="199"/>
      <c r="M2496" s="199"/>
      <c r="N2496" s="199"/>
      <c r="O2496" s="296"/>
      <c r="P2496" s="296"/>
      <c r="Q2496" s="199"/>
      <c r="R2496" s="199"/>
      <c r="S2496" s="220"/>
      <c r="T2496" s="220"/>
      <c r="U2496" s="220"/>
      <c r="V2496" s="199"/>
      <c r="W2496" s="199"/>
      <c r="X2496" s="300" t="s">
        <v>192</v>
      </c>
      <c r="Y2496" s="301"/>
      <c r="Z2496" s="302"/>
      <c r="AA2496" s="219"/>
      <c r="AB2496" s="232"/>
      <c r="AC2496" s="77" t="e">
        <f>ROUND((MOD(AC2494,1)*4000),-2)</f>
        <v>#REF!</v>
      </c>
      <c r="AD2496" s="45"/>
      <c r="AE2496" s="45"/>
      <c r="AF2496" s="81"/>
      <c r="AH2496" s="33"/>
      <c r="AI2496" s="33"/>
      <c r="AJ2496" s="33"/>
      <c r="AK2496" s="33"/>
      <c r="AL2496" s="33"/>
      <c r="AM2496" s="33"/>
      <c r="AN2496" s="33"/>
      <c r="AO2496" s="33"/>
      <c r="AP2496" s="33"/>
      <c r="AQ2496" s="33"/>
      <c r="AR2496" s="33"/>
      <c r="AS2496" s="33"/>
      <c r="AT2496" s="33"/>
      <c r="AU2496" s="33"/>
      <c r="AV2496" s="33"/>
      <c r="AW2496" s="33"/>
      <c r="AX2496" s="33"/>
      <c r="AY2496" s="33"/>
      <c r="AZ2496" s="33"/>
      <c r="BA2496" s="33"/>
      <c r="BB2496" s="33"/>
      <c r="BC2496" s="33"/>
      <c r="BD2496" s="33"/>
      <c r="BE2496" s="33"/>
      <c r="BF2496" s="33"/>
      <c r="BG2496" s="33"/>
      <c r="BH2496" s="33"/>
      <c r="BI2496" s="33"/>
      <c r="BJ2496" s="33"/>
      <c r="BK2496" s="33"/>
      <c r="BL2496" s="33"/>
    </row>
    <row r="2497" spans="1:64" s="140" customFormat="1" ht="18" customHeight="1">
      <c r="B2497" s="29"/>
      <c r="C2497" s="30"/>
      <c r="D2497" s="31"/>
      <c r="E2497" s="30"/>
      <c r="F2497" s="30"/>
      <c r="G2497" s="220"/>
      <c r="H2497" s="220"/>
      <c r="I2497" s="220"/>
      <c r="J2497" s="220"/>
      <c r="K2497" s="220"/>
      <c r="L2497" s="199"/>
      <c r="M2497" s="199"/>
      <c r="N2497" s="199"/>
      <c r="O2497" s="296"/>
      <c r="P2497" s="296"/>
      <c r="Q2497" s="199"/>
      <c r="R2497" s="199"/>
      <c r="S2497" s="220"/>
      <c r="T2497" s="220"/>
      <c r="U2497" s="220"/>
      <c r="V2497" s="199"/>
      <c r="W2497" s="199"/>
      <c r="X2497" s="199"/>
      <c r="Y2497" s="221"/>
      <c r="Z2497" s="303"/>
      <c r="AA2497" s="199"/>
      <c r="AB2497" s="233"/>
      <c r="AC2497" s="34"/>
      <c r="AD2497" s="82"/>
      <c r="AE2497" s="82"/>
      <c r="AF2497" s="84"/>
      <c r="AH2497" s="33"/>
      <c r="AI2497" s="33"/>
      <c r="AJ2497" s="33"/>
      <c r="AK2497" s="33"/>
      <c r="AL2497" s="33"/>
      <c r="AM2497" s="33"/>
      <c r="AN2497" s="33"/>
      <c r="AO2497" s="33"/>
      <c r="AP2497" s="33"/>
      <c r="AQ2497" s="33"/>
      <c r="AR2497" s="33"/>
      <c r="AS2497" s="33"/>
      <c r="AT2497" s="33"/>
      <c r="AU2497" s="33"/>
      <c r="AV2497" s="33"/>
      <c r="AW2497" s="33"/>
      <c r="AX2497" s="33"/>
      <c r="AY2497" s="33"/>
      <c r="AZ2497" s="33"/>
      <c r="BA2497" s="33"/>
      <c r="BB2497" s="33"/>
      <c r="BC2497" s="33"/>
      <c r="BD2497" s="33"/>
      <c r="BE2497" s="33"/>
      <c r="BF2497" s="33"/>
      <c r="BG2497" s="33"/>
      <c r="BH2497" s="33"/>
      <c r="BI2497" s="33"/>
      <c r="BJ2497" s="33"/>
      <c r="BK2497" s="33"/>
      <c r="BL2497" s="33"/>
    </row>
    <row r="2498" spans="1:64" s="140" customFormat="1" ht="18" customHeight="1">
      <c r="B2498" s="40" t="s">
        <v>79</v>
      </c>
      <c r="C2498" s="41"/>
      <c r="D2498" s="41"/>
      <c r="E2498" s="41"/>
      <c r="F2498" s="33"/>
      <c r="G2498" s="199"/>
      <c r="H2498" s="199"/>
      <c r="I2498" s="199"/>
      <c r="J2498" s="199"/>
      <c r="K2498" s="220"/>
      <c r="L2498" s="199"/>
      <c r="M2498" s="199"/>
      <c r="N2498" s="199"/>
      <c r="O2498" s="296"/>
      <c r="P2498" s="296"/>
      <c r="Q2498" s="199"/>
      <c r="R2498" s="199"/>
      <c r="S2498" s="199"/>
      <c r="T2498" s="199"/>
      <c r="U2498" s="199"/>
      <c r="V2498" s="199"/>
      <c r="W2498" s="199"/>
      <c r="X2498" s="199"/>
      <c r="Y2498" s="199"/>
      <c r="Z2498" s="199"/>
      <c r="AA2498" s="199"/>
      <c r="AB2498" s="199"/>
      <c r="AC2498" s="34"/>
      <c r="AD2498" s="33"/>
      <c r="AE2498" s="33"/>
      <c r="AF2498" s="101"/>
      <c r="AH2498" s="33"/>
      <c r="AI2498" s="33"/>
      <c r="AJ2498" s="33"/>
      <c r="AK2498" s="33"/>
      <c r="AL2498" s="33"/>
      <c r="AM2498" s="33"/>
      <c r="AN2498" s="33"/>
      <c r="AO2498" s="33"/>
      <c r="AP2498" s="33"/>
      <c r="AQ2498" s="33"/>
      <c r="AR2498" s="33"/>
      <c r="AS2498" s="33"/>
      <c r="AT2498" s="33"/>
      <c r="AU2498" s="33"/>
      <c r="AV2498" s="33"/>
      <c r="AW2498" s="33"/>
      <c r="AX2498" s="33"/>
      <c r="AY2498" s="33"/>
      <c r="AZ2498" s="33"/>
      <c r="BA2498" s="33"/>
      <c r="BB2498" s="33"/>
      <c r="BC2498" s="33"/>
      <c r="BD2498" s="33"/>
      <c r="BE2498" s="33"/>
      <c r="BF2498" s="33"/>
      <c r="BG2498" s="33"/>
      <c r="BH2498" s="33"/>
      <c r="BI2498" s="33"/>
      <c r="BJ2498" s="33"/>
      <c r="BK2498" s="33"/>
      <c r="BL2498" s="33"/>
    </row>
    <row r="2499" spans="1:64" s="10" customFormat="1" ht="18" customHeight="1">
      <c r="B2499" s="237">
        <v>1</v>
      </c>
      <c r="C2499" s="236">
        <v>2</v>
      </c>
      <c r="D2499" s="236">
        <v>3</v>
      </c>
      <c r="E2499" s="236">
        <v>4</v>
      </c>
      <c r="F2499" s="670">
        <v>5</v>
      </c>
      <c r="G2499" s="669">
        <v>6</v>
      </c>
      <c r="H2499" s="237">
        <v>7</v>
      </c>
      <c r="I2499" s="237">
        <v>8</v>
      </c>
      <c r="J2499" s="670">
        <v>9</v>
      </c>
      <c r="K2499" s="236">
        <v>10</v>
      </c>
      <c r="L2499" s="236">
        <v>11</v>
      </c>
      <c r="M2499" s="670">
        <v>12</v>
      </c>
      <c r="N2499" s="669">
        <v>13</v>
      </c>
      <c r="O2499" s="236">
        <v>14</v>
      </c>
      <c r="P2499" s="237">
        <v>15</v>
      </c>
      <c r="Q2499" s="236">
        <v>16</v>
      </c>
      <c r="R2499" s="236">
        <v>17</v>
      </c>
      <c r="S2499" s="236">
        <v>18</v>
      </c>
      <c r="T2499" s="670">
        <v>19</v>
      </c>
      <c r="U2499" s="669">
        <v>20</v>
      </c>
      <c r="V2499" s="236">
        <v>21</v>
      </c>
      <c r="W2499" s="237">
        <v>22</v>
      </c>
      <c r="X2499" s="236">
        <v>23</v>
      </c>
      <c r="Y2499" s="237">
        <v>24</v>
      </c>
      <c r="Z2499" s="236">
        <v>25</v>
      </c>
      <c r="AA2499" s="670">
        <v>26</v>
      </c>
      <c r="AB2499" s="697">
        <v>27</v>
      </c>
      <c r="AC2499" s="670">
        <v>28</v>
      </c>
      <c r="AD2499" s="237">
        <v>29</v>
      </c>
      <c r="AE2499" s="236">
        <v>30</v>
      </c>
      <c r="AF2499" s="236">
        <v>31</v>
      </c>
      <c r="AG2499" s="11"/>
      <c r="AH2499" s="11"/>
      <c r="AI2499" s="11"/>
      <c r="AJ2499" s="11"/>
      <c r="AK2499" s="11"/>
      <c r="AL2499" s="11"/>
      <c r="AM2499" s="11"/>
      <c r="AN2499" s="11"/>
      <c r="AO2499" s="11"/>
      <c r="AP2499" s="11"/>
      <c r="AQ2499" s="11"/>
      <c r="AR2499" s="11"/>
      <c r="AS2499" s="11"/>
      <c r="AT2499" s="11"/>
      <c r="AU2499" s="11"/>
      <c r="AV2499" s="11"/>
      <c r="AW2499" s="11"/>
      <c r="AX2499" s="11"/>
      <c r="AY2499" s="11"/>
      <c r="AZ2499" s="11"/>
      <c r="BA2499" s="11"/>
      <c r="BB2499" s="11"/>
      <c r="BC2499" s="11"/>
      <c r="BD2499" s="11"/>
      <c r="BE2499" s="11"/>
      <c r="BF2499" s="11"/>
      <c r="BG2499" s="11"/>
      <c r="BH2499" s="11"/>
      <c r="BI2499" s="11"/>
      <c r="BJ2499" s="11"/>
      <c r="BK2499" s="11"/>
      <c r="BL2499" s="11"/>
    </row>
    <row r="2500" spans="1:64" s="140" customFormat="1" ht="18" customHeight="1">
      <c r="B2500" s="48" t="e">
        <f>VLOOKUP(A2481,#REF!,276,FALSE)</f>
        <v>#REF!</v>
      </c>
      <c r="C2500" s="48" t="e">
        <f>VLOOKUP(A2481,#REF!,278,FALSE)</f>
        <v>#REF!</v>
      </c>
      <c r="D2500" s="48" t="e">
        <f>VLOOKUP(A2481,#REF!,280,FALSE)</f>
        <v>#REF!</v>
      </c>
      <c r="E2500" s="48" t="e">
        <f>VLOOKUP(A2481,#REF!,282,FALSE)</f>
        <v>#REF!</v>
      </c>
      <c r="F2500" s="48" t="e">
        <f>VLOOKUP(A2481,#REF!,284,FALSE)</f>
        <v>#REF!</v>
      </c>
      <c r="G2500" s="48" t="e">
        <f>VLOOKUP(A2481,#REF!,286,FALSE)</f>
        <v>#REF!</v>
      </c>
      <c r="H2500" s="48" t="e">
        <f>VLOOKUP(A2481,#REF!,288,FALSE)</f>
        <v>#REF!</v>
      </c>
      <c r="I2500" s="48" t="e">
        <f>VLOOKUP(A2481,#REF!,290,FALSE)</f>
        <v>#REF!</v>
      </c>
      <c r="J2500" s="48" t="e">
        <f>VLOOKUP(A2481,#REF!,292,FALSE)</f>
        <v>#REF!</v>
      </c>
      <c r="K2500" s="48" t="e">
        <f>VLOOKUP(A2481,#REF!,294,FALSE)</f>
        <v>#REF!</v>
      </c>
      <c r="L2500" s="48" t="e">
        <f>VLOOKUP(A2481,#REF!,296,FALSE)</f>
        <v>#REF!</v>
      </c>
      <c r="M2500" s="48" t="e">
        <f>VLOOKUP(A2481,#REF!,298,FALSE)</f>
        <v>#REF!</v>
      </c>
      <c r="N2500" s="48" t="e">
        <f>VLOOKUP(A2481,#REF!,300,FALSE)</f>
        <v>#REF!</v>
      </c>
      <c r="O2500" s="48" t="e">
        <f>VLOOKUP(A2481,#REF!,302,FALSE)</f>
        <v>#REF!</v>
      </c>
      <c r="P2500" s="48" t="e">
        <f>VLOOKUP(A2481,#REF!,304,FALSE)</f>
        <v>#REF!</v>
      </c>
      <c r="Q2500" s="48" t="e">
        <f>VLOOKUP(A2481,#REF!,306,FALSE)</f>
        <v>#REF!</v>
      </c>
      <c r="R2500" s="48" t="e">
        <f>VLOOKUP(A2481,#REF!,308,FALSE)</f>
        <v>#REF!</v>
      </c>
      <c r="S2500" s="48" t="e">
        <f>VLOOKUP(A2481,#REF!,310,FALSE)</f>
        <v>#REF!</v>
      </c>
      <c r="T2500" s="48" t="e">
        <f>VLOOKUP(A2481,#REF!,312,FALSE)</f>
        <v>#REF!</v>
      </c>
      <c r="U2500" s="48" t="e">
        <f>VLOOKUP(A2481,#REF!,314,FALSE)</f>
        <v>#REF!</v>
      </c>
      <c r="V2500" s="48" t="e">
        <f>VLOOKUP(A2481,#REF!,316,FALSE)</f>
        <v>#REF!</v>
      </c>
      <c r="W2500" s="48" t="e">
        <f>VLOOKUP(A2481,#REF!,318,FALSE)</f>
        <v>#REF!</v>
      </c>
      <c r="X2500" s="48" t="e">
        <f>VLOOKUP(A2481,#REF!,320,FALSE)</f>
        <v>#REF!</v>
      </c>
      <c r="Y2500" s="48" t="e">
        <f>VLOOKUP(A2481,#REF!,322,FALSE)</f>
        <v>#REF!</v>
      </c>
      <c r="Z2500" s="48" t="e">
        <f>VLOOKUP(A2481,#REF!,324,FALSE)</f>
        <v>#REF!</v>
      </c>
      <c r="AA2500" s="48" t="e">
        <f>VLOOKUP(A2481,#REF!,326,FALSE)</f>
        <v>#REF!</v>
      </c>
      <c r="AB2500" s="48" t="e">
        <f>VLOOKUP(A2481,#REF!,328,FALSE)</f>
        <v>#REF!</v>
      </c>
      <c r="AC2500" s="48" t="e">
        <f>VLOOKUP(A2481,#REF!,330,FALSE)</f>
        <v>#REF!</v>
      </c>
      <c r="AD2500" s="48" t="e">
        <f>VLOOKUP(A2481,#REF!,332,FALSE)</f>
        <v>#REF!</v>
      </c>
      <c r="AE2500" s="48" t="e">
        <f>VLOOKUP(A2481,#REF!,334,FALSE)</f>
        <v>#REF!</v>
      </c>
      <c r="AF2500" s="48" t="e">
        <f>VLOOKUP(A2481,#REF!,336,FALSE)</f>
        <v>#REF!</v>
      </c>
      <c r="AH2500" s="33"/>
      <c r="AI2500" s="33"/>
      <c r="AJ2500" s="33"/>
      <c r="AK2500" s="33"/>
      <c r="AL2500" s="33"/>
      <c r="AM2500" s="33"/>
      <c r="AN2500" s="33"/>
      <c r="AO2500" s="33"/>
      <c r="AP2500" s="33"/>
      <c r="AQ2500" s="33"/>
      <c r="AR2500" s="33"/>
      <c r="AS2500" s="33"/>
      <c r="AT2500" s="33"/>
      <c r="AU2500" s="33"/>
      <c r="AV2500" s="33"/>
      <c r="AW2500" s="33"/>
      <c r="AX2500" s="33"/>
      <c r="AY2500" s="33"/>
      <c r="AZ2500" s="33"/>
      <c r="BA2500" s="33"/>
      <c r="BB2500" s="33"/>
      <c r="BC2500" s="33"/>
      <c r="BD2500" s="33"/>
      <c r="BE2500" s="33"/>
      <c r="BF2500" s="33"/>
      <c r="BG2500" s="33"/>
      <c r="BH2500" s="33"/>
      <c r="BI2500" s="33"/>
      <c r="BJ2500" s="33"/>
      <c r="BK2500" s="33"/>
      <c r="BL2500" s="33"/>
    </row>
    <row r="2501" spans="1:64" s="140" customFormat="1" ht="18" customHeight="1">
      <c r="B2501" s="48" t="e">
        <f>VLOOKUP(A2481,#REF!,53,FALSE)</f>
        <v>#REF!</v>
      </c>
      <c r="C2501" s="48" t="e">
        <f>VLOOKUP(A2481,#REF!,54,FALSE)</f>
        <v>#REF!</v>
      </c>
      <c r="D2501" s="48" t="e">
        <f>VLOOKUP(A2481,#REF!,55,FALSE)</f>
        <v>#REF!</v>
      </c>
      <c r="E2501" s="48" t="e">
        <f>VLOOKUP(A2481,#REF!,56,FALSE)</f>
        <v>#REF!</v>
      </c>
      <c r="F2501" s="48" t="e">
        <f>VLOOKUP(A2481,#REF!,57,FALSE)</f>
        <v>#REF!</v>
      </c>
      <c r="G2501" s="48" t="e">
        <f>VLOOKUP(A2481,#REF!,58,FALSE)</f>
        <v>#REF!</v>
      </c>
      <c r="H2501" s="48" t="e">
        <f>VLOOKUP(A2481,#REF!,59,FALSE)</f>
        <v>#REF!</v>
      </c>
      <c r="I2501" s="48" t="e">
        <f>VLOOKUP(A2481,#REF!,60,FALSE)</f>
        <v>#REF!</v>
      </c>
      <c r="J2501" s="48" t="e">
        <f>VLOOKUP(A2481,#REF!,61,FALSE)</f>
        <v>#REF!</v>
      </c>
      <c r="K2501" s="48" t="e">
        <f>VLOOKUP(A2481,#REF!,62,FALSE)</f>
        <v>#REF!</v>
      </c>
      <c r="L2501" s="48" t="e">
        <f>VLOOKUP(A2481,#REF!,63,FALSE)</f>
        <v>#REF!</v>
      </c>
      <c r="M2501" s="48" t="e">
        <f>VLOOKUP(A2481,#REF!,64,FALSE)</f>
        <v>#REF!</v>
      </c>
      <c r="N2501" s="48" t="e">
        <f>VLOOKUP(A2481,#REF!,65,FALSE)</f>
        <v>#REF!</v>
      </c>
      <c r="O2501" s="48" t="e">
        <f>VLOOKUP(A2481,#REF!,66,FALSE)</f>
        <v>#REF!</v>
      </c>
      <c r="P2501" s="48" t="e">
        <f>VLOOKUP(A2481,#REF!,67,FALSE)</f>
        <v>#REF!</v>
      </c>
      <c r="Q2501" s="48" t="e">
        <f>VLOOKUP(A2481,#REF!,68,FALSE)</f>
        <v>#REF!</v>
      </c>
      <c r="R2501" s="48" t="e">
        <f>VLOOKUP(A2481,#REF!,69,FALSE)</f>
        <v>#REF!</v>
      </c>
      <c r="S2501" s="48" t="e">
        <f>VLOOKUP(A2481,#REF!,70,FALSE)</f>
        <v>#REF!</v>
      </c>
      <c r="T2501" s="48" t="e">
        <f>VLOOKUP(A2481,#REF!,71,FALSE)</f>
        <v>#REF!</v>
      </c>
      <c r="U2501" s="48" t="e">
        <f>VLOOKUP(A2481,#REF!,72,FALSE)</f>
        <v>#REF!</v>
      </c>
      <c r="V2501" s="48" t="e">
        <f>VLOOKUP(A2481,#REF!,73,FALSE)</f>
        <v>#REF!</v>
      </c>
      <c r="W2501" s="48" t="e">
        <f>VLOOKUP(A2481,#REF!,74,FALSE)</f>
        <v>#REF!</v>
      </c>
      <c r="X2501" s="48" t="e">
        <f>VLOOKUP(A2481,#REF!,75,FALSE)</f>
        <v>#REF!</v>
      </c>
      <c r="Y2501" s="48" t="e">
        <f>VLOOKUP(A2481,#REF!,76,FALSE)</f>
        <v>#REF!</v>
      </c>
      <c r="Z2501" s="48" t="e">
        <f>VLOOKUP(A2481,#REF!,77,FALSE)</f>
        <v>#REF!</v>
      </c>
      <c r="AA2501" s="48" t="e">
        <f>VLOOKUP(A2481,#REF!,78,FALSE)</f>
        <v>#REF!</v>
      </c>
      <c r="AB2501" s="48" t="e">
        <f>VLOOKUP(A2481,#REF!,79,FALSE)</f>
        <v>#REF!</v>
      </c>
      <c r="AC2501" s="48" t="e">
        <f>VLOOKUP(A2481,#REF!,80,FALSE)</f>
        <v>#REF!</v>
      </c>
      <c r="AD2501" s="48" t="e">
        <f>VLOOKUP(A2481,#REF!,81,FALSE)</f>
        <v>#REF!</v>
      </c>
      <c r="AE2501" s="48" t="e">
        <f>VLOOKUP(A2481,#REF!,82,FALSE)</f>
        <v>#REF!</v>
      </c>
      <c r="AF2501" s="48" t="e">
        <f>VLOOKUP(A2481,#REF!,83,FALSE)</f>
        <v>#REF!</v>
      </c>
      <c r="AH2501" s="33"/>
      <c r="AI2501" s="33"/>
      <c r="AJ2501" s="33"/>
      <c r="AK2501" s="33"/>
      <c r="AL2501" s="33"/>
      <c r="AM2501" s="33"/>
      <c r="AN2501" s="33"/>
      <c r="AO2501" s="33"/>
      <c r="AP2501" s="33"/>
      <c r="AQ2501" s="33"/>
      <c r="AR2501" s="33"/>
      <c r="AS2501" s="33"/>
      <c r="AT2501" s="33"/>
      <c r="AU2501" s="33"/>
      <c r="AV2501" s="33"/>
      <c r="AW2501" s="33"/>
      <c r="AX2501" s="33"/>
      <c r="AY2501" s="33"/>
      <c r="AZ2501" s="33"/>
      <c r="BA2501" s="33"/>
      <c r="BB2501" s="33"/>
      <c r="BC2501" s="33"/>
      <c r="BD2501" s="33"/>
      <c r="BE2501" s="33"/>
      <c r="BF2501" s="33"/>
      <c r="BG2501" s="33"/>
      <c r="BH2501" s="33"/>
      <c r="BI2501" s="33"/>
      <c r="BJ2501" s="33"/>
      <c r="BK2501" s="33"/>
      <c r="BL2501" s="33"/>
    </row>
    <row r="2502" spans="1:64" s="140" customFormat="1" ht="18" customHeight="1">
      <c r="B2502" s="48" t="e">
        <f>VLOOKUP(A2481,#REF!,277,FALSE)</f>
        <v>#REF!</v>
      </c>
      <c r="C2502" s="48" t="e">
        <f>VLOOKUP(A2481,#REF!,279,FALSE)</f>
        <v>#REF!</v>
      </c>
      <c r="D2502" s="48" t="e">
        <f>VLOOKUP(A2481,#REF!,281,FALSE)</f>
        <v>#REF!</v>
      </c>
      <c r="E2502" s="48" t="e">
        <f>VLOOKUP(A2481,#REF!,283,FALSE)</f>
        <v>#REF!</v>
      </c>
      <c r="F2502" s="48" t="e">
        <f>VLOOKUP(A2481,#REF!,285,FALSE)</f>
        <v>#REF!</v>
      </c>
      <c r="G2502" s="48" t="e">
        <f>VLOOKUP(A2481,#REF!,287,FALSE)</f>
        <v>#REF!</v>
      </c>
      <c r="H2502" s="48" t="e">
        <f>VLOOKUP(A2481,#REF!,289,FALSE)</f>
        <v>#REF!</v>
      </c>
      <c r="I2502" s="48" t="e">
        <f>VLOOKUP(A2481,#REF!,291,FALSE)</f>
        <v>#REF!</v>
      </c>
      <c r="J2502" s="48" t="e">
        <f>VLOOKUP(A2481,#REF!,293,FALSE)</f>
        <v>#REF!</v>
      </c>
      <c r="K2502" s="48" t="e">
        <f>VLOOKUP(A2481,#REF!,295,FALSE)</f>
        <v>#REF!</v>
      </c>
      <c r="L2502" s="48" t="e">
        <f>VLOOKUP(A2481,#REF!,297,FALSE)</f>
        <v>#REF!</v>
      </c>
      <c r="M2502" s="48" t="e">
        <f>VLOOKUP(A2481,#REF!,299,FALSE)</f>
        <v>#REF!</v>
      </c>
      <c r="N2502" s="48" t="e">
        <f>VLOOKUP(A2481,#REF!,301,FALSE)</f>
        <v>#REF!</v>
      </c>
      <c r="O2502" s="48" t="e">
        <f>VLOOKUP(A2481,#REF!,303,FALSE)</f>
        <v>#REF!</v>
      </c>
      <c r="P2502" s="48" t="e">
        <f>VLOOKUP(A2481,#REF!,305,FALSE)</f>
        <v>#REF!</v>
      </c>
      <c r="Q2502" s="48" t="e">
        <f>VLOOKUP(A2481,#REF!,307,FALSE)</f>
        <v>#REF!</v>
      </c>
      <c r="R2502" s="48" t="e">
        <f>VLOOKUP(A2481,#REF!,309,FALSE)</f>
        <v>#REF!</v>
      </c>
      <c r="S2502" s="48" t="e">
        <f>VLOOKUP(A2481,#REF!,311,FALSE)</f>
        <v>#REF!</v>
      </c>
      <c r="T2502" s="48" t="e">
        <f>VLOOKUP(A2481,#REF!,313,FALSE)</f>
        <v>#REF!</v>
      </c>
      <c r="U2502" s="48" t="e">
        <f>VLOOKUP(A2481,#REF!,315,FALSE)</f>
        <v>#REF!</v>
      </c>
      <c r="V2502" s="48" t="e">
        <f>VLOOKUP(A2481,#REF!,317,FALSE)</f>
        <v>#REF!</v>
      </c>
      <c r="W2502" s="48" t="e">
        <f>VLOOKUP(A2481,#REF!,319,FALSE)</f>
        <v>#REF!</v>
      </c>
      <c r="X2502" s="48" t="e">
        <f>VLOOKUP(A2481,#REF!,321,FALSE)</f>
        <v>#REF!</v>
      </c>
      <c r="Y2502" s="48" t="e">
        <f>VLOOKUP(A2481,#REF!,323,FALSE)</f>
        <v>#REF!</v>
      </c>
      <c r="Z2502" s="48" t="e">
        <f>VLOOKUP(A2481,#REF!,325,FALSE)</f>
        <v>#REF!</v>
      </c>
      <c r="AA2502" s="48" t="e">
        <f>VLOOKUP(A2481,#REF!,327,FALSE)</f>
        <v>#REF!</v>
      </c>
      <c r="AB2502" s="48" t="e">
        <f>VLOOKUP(A2481,#REF!,329,FALSE)</f>
        <v>#REF!</v>
      </c>
      <c r="AC2502" s="48" t="e">
        <f>VLOOKUP(A2481,#REF!,331,FALSE)</f>
        <v>#REF!</v>
      </c>
      <c r="AD2502" s="48" t="e">
        <f>VLOOKUP(A2481,#REF!,333,FALSE)</f>
        <v>#REF!</v>
      </c>
      <c r="AE2502" s="48" t="e">
        <f>VLOOKUP(A2481,#REF!,335,FALSE)</f>
        <v>#REF!</v>
      </c>
      <c r="AF2502" s="48" t="e">
        <f>VLOOKUP(A2481,#REF!,337,FALSE)</f>
        <v>#REF!</v>
      </c>
      <c r="AH2502" s="33"/>
      <c r="AI2502" s="33"/>
      <c r="AJ2502" s="33"/>
      <c r="AK2502" s="33"/>
      <c r="AL2502" s="33"/>
      <c r="AM2502" s="33"/>
      <c r="AN2502" s="33"/>
      <c r="AO2502" s="33"/>
      <c r="AP2502" s="33"/>
      <c r="AQ2502" s="33"/>
      <c r="AR2502" s="33"/>
      <c r="AS2502" s="33"/>
      <c r="AT2502" s="33"/>
      <c r="AU2502" s="33"/>
      <c r="AV2502" s="33"/>
      <c r="AW2502" s="33"/>
      <c r="AX2502" s="33"/>
      <c r="AY2502" s="33"/>
      <c r="AZ2502" s="33"/>
      <c r="BA2502" s="33"/>
      <c r="BB2502" s="33"/>
      <c r="BC2502" s="33"/>
      <c r="BD2502" s="33"/>
      <c r="BE2502" s="33"/>
      <c r="BF2502" s="33"/>
      <c r="BG2502" s="33"/>
      <c r="BH2502" s="33"/>
      <c r="BI2502" s="33"/>
      <c r="BJ2502" s="33"/>
      <c r="BK2502" s="33"/>
      <c r="BL2502" s="33"/>
    </row>
    <row r="2503" spans="1:64" s="140" customFormat="1" ht="18" customHeight="1">
      <c r="B2503" s="980"/>
      <c r="C2503" s="980"/>
      <c r="D2503" s="980"/>
      <c r="E2503" s="980"/>
      <c r="F2503" s="980"/>
      <c r="G2503" s="980"/>
      <c r="H2503" s="980"/>
      <c r="I2503" s="980"/>
      <c r="J2503" s="980"/>
      <c r="K2503" s="980"/>
      <c r="L2503" s="980"/>
      <c r="M2503" s="980"/>
      <c r="N2503" s="980"/>
      <c r="O2503" s="980"/>
      <c r="P2503" s="980"/>
      <c r="Q2503" s="980"/>
      <c r="R2503" s="980"/>
      <c r="S2503" s="980"/>
      <c r="T2503" s="980"/>
      <c r="U2503" s="980"/>
      <c r="V2503" s="980"/>
      <c r="W2503" s="980"/>
      <c r="X2503" s="980"/>
      <c r="Y2503" s="980"/>
      <c r="Z2503" s="980"/>
      <c r="AA2503" s="980"/>
      <c r="AB2503" s="980"/>
      <c r="AC2503" s="980"/>
      <c r="AD2503" s="980"/>
      <c r="AE2503" s="980"/>
      <c r="AF2503" s="980"/>
      <c r="AH2503" s="33"/>
      <c r="AI2503" s="33"/>
      <c r="AJ2503" s="33"/>
      <c r="AK2503" s="33"/>
      <c r="AL2503" s="33"/>
      <c r="AM2503" s="33"/>
      <c r="AN2503" s="33"/>
      <c r="AO2503" s="33"/>
      <c r="AP2503" s="33"/>
      <c r="AQ2503" s="33"/>
      <c r="AR2503" s="33"/>
      <c r="AS2503" s="33"/>
      <c r="AT2503" s="33"/>
      <c r="AU2503" s="33"/>
      <c r="AV2503" s="33"/>
      <c r="AW2503" s="33"/>
      <c r="AX2503" s="33"/>
      <c r="AY2503" s="33"/>
      <c r="AZ2503" s="33"/>
      <c r="BA2503" s="33"/>
      <c r="BB2503" s="33"/>
      <c r="BC2503" s="33"/>
      <c r="BD2503" s="33"/>
      <c r="BE2503" s="33"/>
      <c r="BF2503" s="33"/>
      <c r="BG2503" s="33"/>
      <c r="BH2503" s="33"/>
      <c r="BI2503" s="33"/>
      <c r="BJ2503" s="33"/>
      <c r="BK2503" s="33"/>
      <c r="BL2503" s="33"/>
    </row>
    <row r="2504" spans="1:64" ht="18" customHeight="1">
      <c r="B2504" s="880" t="s">
        <v>826</v>
      </c>
      <c r="C2504" s="880"/>
      <c r="D2504" s="880"/>
      <c r="E2504" s="880"/>
      <c r="F2504" s="880"/>
      <c r="G2504" s="880"/>
      <c r="H2504" s="880"/>
      <c r="I2504" s="880"/>
      <c r="J2504" s="880"/>
      <c r="K2504" s="880"/>
      <c r="L2504" s="880"/>
      <c r="M2504" s="880"/>
      <c r="N2504" s="880"/>
      <c r="O2504" s="880"/>
      <c r="P2504" s="880"/>
      <c r="Q2504" s="880"/>
      <c r="R2504" s="880"/>
      <c r="S2504" s="880"/>
      <c r="T2504" s="880"/>
      <c r="U2504" s="880"/>
      <c r="V2504" s="880"/>
      <c r="W2504" s="880"/>
      <c r="X2504" s="880"/>
      <c r="Y2504" s="880"/>
      <c r="Z2504" s="880"/>
      <c r="AA2504" s="880"/>
      <c r="AB2504" s="880"/>
      <c r="AC2504" s="880"/>
      <c r="AD2504" s="880"/>
      <c r="AE2504" s="880"/>
      <c r="AF2504" s="880"/>
      <c r="AG2504" s="33"/>
    </row>
    <row r="2505" spans="1:64" ht="18" customHeight="1">
      <c r="B2505" s="15" t="s">
        <v>80</v>
      </c>
      <c r="C2505" s="16"/>
      <c r="D2505" s="16"/>
      <c r="E2505" s="16"/>
      <c r="F2505" s="16"/>
      <c r="G2505" s="216"/>
      <c r="H2505" s="201"/>
      <c r="I2505" s="201"/>
      <c r="J2505" s="201"/>
      <c r="K2505" s="202"/>
      <c r="L2505" s="201"/>
      <c r="M2505" s="201"/>
      <c r="N2505" s="201"/>
      <c r="O2505" s="270"/>
      <c r="P2505" s="270"/>
      <c r="Q2505" s="201"/>
      <c r="R2505" s="201"/>
      <c r="S2505" s="201"/>
      <c r="T2505" s="201"/>
      <c r="U2505" s="201"/>
      <c r="V2505" s="201"/>
      <c r="W2505" s="270"/>
      <c r="X2505" s="984" t="str">
        <f>X2480</f>
        <v>វិច្ឆិកា ឆ្នាំ ២០២៣</v>
      </c>
      <c r="Y2505" s="985"/>
      <c r="Z2505" s="985"/>
      <c r="AA2505" s="985"/>
      <c r="AB2505" s="985"/>
      <c r="AC2505" s="985"/>
      <c r="AD2505" s="985"/>
      <c r="AE2505" s="985"/>
      <c r="AF2505" s="986"/>
      <c r="AG2505" s="33"/>
    </row>
    <row r="2506" spans="1:64" ht="18" customHeight="1">
      <c r="A2506" s="140" t="e">
        <f>#REF!</f>
        <v>#REF!</v>
      </c>
      <c r="B2506" s="20" t="s">
        <v>176</v>
      </c>
      <c r="C2506" s="3"/>
      <c r="D2506" s="3"/>
      <c r="E2506" s="3"/>
      <c r="F2506" s="3"/>
      <c r="G2506" s="217"/>
      <c r="H2506" s="271"/>
      <c r="I2506" s="217"/>
      <c r="J2506" s="271"/>
      <c r="K2506" s="991" t="e">
        <f>VLOOKUP(A2506,'Payroll master 总表'!B:AY,3,FALSE)</f>
        <v>#REF!</v>
      </c>
      <c r="L2506" s="992"/>
      <c r="M2506" s="992"/>
      <c r="N2506" s="993"/>
      <c r="O2506" s="272" t="s">
        <v>183</v>
      </c>
      <c r="P2506" s="273"/>
      <c r="Q2506" s="203"/>
      <c r="R2506" s="203"/>
      <c r="S2506" s="203"/>
      <c r="T2506" s="994" t="e">
        <f>#REF!</f>
        <v>#REF!</v>
      </c>
      <c r="U2506" s="994"/>
      <c r="V2506" s="217"/>
      <c r="W2506" s="274"/>
      <c r="X2506" s="275" t="s">
        <v>279</v>
      </c>
      <c r="Y2506" s="203"/>
      <c r="Z2506" s="203"/>
      <c r="AA2506" s="203"/>
      <c r="AB2506" s="227"/>
      <c r="AC2506" s="75"/>
      <c r="AD2506" s="139" t="e">
        <f>VLOOKUP(A2506,'Payroll master 总表'!B:AY,39,FALSE)</f>
        <v>#REF!</v>
      </c>
      <c r="AE2506" s="23" t="s">
        <v>82</v>
      </c>
      <c r="AF2506" s="244"/>
      <c r="AG2506" s="33"/>
    </row>
    <row r="2507" spans="1:64" ht="18" customHeight="1">
      <c r="B2507" s="55" t="s">
        <v>177</v>
      </c>
      <c r="C2507" s="28"/>
      <c r="D2507" s="28"/>
      <c r="E2507" s="28"/>
      <c r="F2507" s="21"/>
      <c r="G2507" s="206"/>
      <c r="H2507" s="206"/>
      <c r="I2507" s="206"/>
      <c r="J2507" s="206"/>
      <c r="K2507" s="995" t="e">
        <f>VLOOKUP(A2506,'Payroll master 总表'!B:AY,1,FALSE)</f>
        <v>#REF!</v>
      </c>
      <c r="L2507" s="996"/>
      <c r="M2507" s="206"/>
      <c r="N2507" s="208"/>
      <c r="O2507" s="276" t="s">
        <v>184</v>
      </c>
      <c r="P2507" s="273"/>
      <c r="Q2507" s="218"/>
      <c r="R2507" s="218"/>
      <c r="S2507" s="218"/>
      <c r="U2507" s="222" t="e">
        <f>VLOOKUP(A2506,'Payroll master 总表'!B:AY,15,FALSE)</f>
        <v>#REF!</v>
      </c>
      <c r="V2507" s="222"/>
      <c r="W2507" s="208"/>
      <c r="X2507" s="278" t="s">
        <v>187</v>
      </c>
      <c r="Y2507" s="218"/>
      <c r="Z2507" s="218"/>
      <c r="AA2507" s="218"/>
      <c r="AB2507" s="209"/>
      <c r="AC2507" s="26"/>
      <c r="AD2507" s="139" t="e">
        <f>VLOOKUP(A2506,'Payroll master 总表'!B:AY,35,FALSE)</f>
        <v>#REF!</v>
      </c>
      <c r="AE2507" s="23" t="s">
        <v>82</v>
      </c>
      <c r="AF2507" s="103"/>
      <c r="AG2507" s="33"/>
    </row>
    <row r="2508" spans="1:64" ht="18" customHeight="1">
      <c r="B2508" s="24" t="s">
        <v>178</v>
      </c>
      <c r="C2508" s="22"/>
      <c r="D2508" s="25"/>
      <c r="E2508" s="21"/>
      <c r="F2508" s="21"/>
      <c r="G2508" s="206"/>
      <c r="H2508" s="206"/>
      <c r="I2508" s="206"/>
      <c r="J2508" s="206"/>
      <c r="K2508" s="995" t="e">
        <f>VLOOKUP(A2506,'Payroll master 总表'!B:AY,5,FALSE)</f>
        <v>#REF!</v>
      </c>
      <c r="L2508" s="996"/>
      <c r="M2508" s="206"/>
      <c r="N2508" s="208"/>
      <c r="O2508" s="205" t="s">
        <v>198</v>
      </c>
      <c r="P2508" s="273"/>
      <c r="Q2508" s="218"/>
      <c r="R2508" s="218"/>
      <c r="S2508" s="218"/>
      <c r="T2508" s="206"/>
      <c r="U2508" s="997" t="e">
        <f>VLOOKUP(A2506,'Payroll master 总表'!B:AY,8,FALSE)</f>
        <v>#REF!</v>
      </c>
      <c r="V2508" s="997"/>
      <c r="W2508" s="998"/>
      <c r="X2508" s="278" t="s">
        <v>185</v>
      </c>
      <c r="Y2508" s="218"/>
      <c r="Z2508" s="218"/>
      <c r="AA2508" s="218"/>
      <c r="AB2508" s="209"/>
      <c r="AC2508" s="26"/>
      <c r="AD2508" s="139" t="e">
        <f>VLOOKUP(A2506,'Payroll master 总表'!B:AY,34,FALSE)</f>
        <v>#REF!</v>
      </c>
      <c r="AE2508" s="23" t="s">
        <v>82</v>
      </c>
      <c r="AF2508" s="103"/>
      <c r="AG2508" s="33"/>
    </row>
    <row r="2509" spans="1:64" ht="18" customHeight="1">
      <c r="B2509" s="58"/>
      <c r="C2509" s="28"/>
      <c r="D2509" s="28"/>
      <c r="E2509" s="28"/>
      <c r="F2509" s="28"/>
      <c r="G2509" s="206"/>
      <c r="H2509" s="206"/>
      <c r="I2509" s="206"/>
      <c r="J2509" s="206"/>
      <c r="K2509" s="280"/>
      <c r="L2509" s="281" t="s">
        <v>76</v>
      </c>
      <c r="M2509" s="206"/>
      <c r="N2509" s="208"/>
      <c r="O2509" s="278" t="s">
        <v>199</v>
      </c>
      <c r="P2509" s="273"/>
      <c r="Q2509" s="218"/>
      <c r="R2509" s="218"/>
      <c r="S2509" s="218"/>
      <c r="T2509" s="218"/>
      <c r="U2509" s="218"/>
      <c r="V2509" s="218"/>
      <c r="W2509" s="230"/>
      <c r="X2509" s="278" t="s">
        <v>753</v>
      </c>
      <c r="Y2509" s="218"/>
      <c r="Z2509" s="218"/>
      <c r="AA2509" s="218"/>
      <c r="AB2509" s="209"/>
      <c r="AC2509" s="26"/>
      <c r="AD2509" s="139" t="e">
        <f>VLOOKUP(A2506,'Payroll master 总表'!B:AY,33,FALSE)</f>
        <v>#REF!</v>
      </c>
      <c r="AE2509" s="23" t="s">
        <v>82</v>
      </c>
      <c r="AF2509" s="103"/>
      <c r="AG2509" s="33"/>
    </row>
    <row r="2510" spans="1:64" ht="18" customHeight="1">
      <c r="B2510" s="54" t="s">
        <v>196</v>
      </c>
      <c r="C2510" s="28"/>
      <c r="D2510" s="28"/>
      <c r="E2510" s="28"/>
      <c r="F2510" s="28"/>
      <c r="G2510" s="206"/>
      <c r="H2510" s="206"/>
      <c r="I2510" s="206"/>
      <c r="J2510" s="206"/>
      <c r="K2510" s="280"/>
      <c r="L2510" s="282" t="e">
        <f>VLOOKUP(A2506,'Payroll master 总表'!B:AY,18,FALSE)</f>
        <v>#REF!</v>
      </c>
      <c r="M2510" s="206"/>
      <c r="N2510" s="208"/>
      <c r="O2510" s="283"/>
      <c r="P2510" s="273"/>
      <c r="Q2510" s="223"/>
      <c r="R2510" s="987" t="e">
        <f>U2507/26*L2510</f>
        <v>#REF!</v>
      </c>
      <c r="S2510" s="987"/>
      <c r="T2510" s="284" t="s">
        <v>82</v>
      </c>
      <c r="U2510" s="223"/>
      <c r="V2510" s="223"/>
      <c r="W2510" s="285"/>
      <c r="X2510" s="278" t="s">
        <v>186</v>
      </c>
      <c r="Y2510" s="218"/>
      <c r="Z2510" s="218"/>
      <c r="AA2510" s="218"/>
      <c r="AB2510" s="209"/>
      <c r="AC2510" s="26"/>
      <c r="AD2510" s="139" t="e">
        <f>VLOOKUP(A2506,'Payroll master 总表'!B:AY,37,FALSE)+'Payroll master 总表'!AM106</f>
        <v>#REF!</v>
      </c>
      <c r="AE2510" s="23" t="s">
        <v>82</v>
      </c>
      <c r="AF2510" s="103"/>
      <c r="AG2510" s="33"/>
    </row>
    <row r="2511" spans="1:64" ht="18" customHeight="1">
      <c r="B2511" s="27" t="s">
        <v>528</v>
      </c>
      <c r="C2511" s="28"/>
      <c r="D2511" s="28"/>
      <c r="E2511" s="28"/>
      <c r="F2511" s="28"/>
      <c r="G2511" s="206"/>
      <c r="H2511" s="206"/>
      <c r="I2511" s="206"/>
      <c r="J2511" s="206"/>
      <c r="K2511" s="280"/>
      <c r="L2511" s="282" t="e">
        <f>VLOOKUP(A2506,'Payroll master 总表'!B:AY,21,FALSE)</f>
        <v>#REF!</v>
      </c>
      <c r="M2511" s="206"/>
      <c r="N2511" s="208"/>
      <c r="O2511" s="283"/>
      <c r="P2511" s="273"/>
      <c r="Q2511" s="223"/>
      <c r="R2511" s="987" t="e">
        <f>VLOOKUP(A2506,'Payroll master 总表'!B:AY,29,FALSE)</f>
        <v>#REF!</v>
      </c>
      <c r="S2511" s="987"/>
      <c r="T2511" s="284" t="s">
        <v>82</v>
      </c>
      <c r="U2511" s="223"/>
      <c r="V2511" s="223"/>
      <c r="W2511" s="285"/>
      <c r="X2511" s="278" t="s">
        <v>455</v>
      </c>
      <c r="Y2511" s="218"/>
      <c r="Z2511" s="218"/>
      <c r="AA2511" s="218"/>
      <c r="AB2511" s="209"/>
      <c r="AC2511" s="26"/>
      <c r="AD2511" s="139" t="e">
        <f>VLOOKUP(A2506,'Payroll master 总表'!B:AY,32,FALSE)</f>
        <v>#REF!</v>
      </c>
      <c r="AE2511" s="23" t="s">
        <v>82</v>
      </c>
      <c r="AF2511" s="103"/>
      <c r="AG2511" s="33"/>
    </row>
    <row r="2512" spans="1:64" ht="18" customHeight="1">
      <c r="B2512" s="58" t="s">
        <v>534</v>
      </c>
      <c r="C2512" s="28"/>
      <c r="D2512" s="28"/>
      <c r="E2512" s="28"/>
      <c r="F2512" s="28"/>
      <c r="G2512" s="206"/>
      <c r="H2512" s="206"/>
      <c r="I2512" s="206"/>
      <c r="J2512" s="206"/>
      <c r="K2512" s="280"/>
      <c r="L2512" s="282" t="e">
        <f>VLOOKUP(A2506,'Payroll master 总表'!B:AY,22,FALSE)</f>
        <v>#REF!</v>
      </c>
      <c r="M2512" s="206"/>
      <c r="N2512" s="208"/>
      <c r="O2512" s="283"/>
      <c r="P2512" s="273"/>
      <c r="Q2512" s="223"/>
      <c r="R2512" s="987" t="e">
        <f>VLOOKUP(A2506,'Payroll master 总表'!B:AY,27,FALSE)</f>
        <v>#REF!</v>
      </c>
      <c r="S2512" s="987"/>
      <c r="T2512" s="284" t="s">
        <v>82</v>
      </c>
      <c r="U2512" s="223"/>
      <c r="V2512" s="223"/>
      <c r="W2512" s="285"/>
      <c r="X2512" s="278" t="s">
        <v>189</v>
      </c>
      <c r="Y2512" s="218"/>
      <c r="Z2512" s="218"/>
      <c r="AA2512" s="218"/>
      <c r="AB2512" s="209"/>
      <c r="AC2512" s="26"/>
      <c r="AD2512" s="139" t="e">
        <f>VLOOKUP(A2506,'Payroll master 总表'!B:AY,31,FALSE)</f>
        <v>#REF!</v>
      </c>
      <c r="AE2512" s="23" t="s">
        <v>82</v>
      </c>
      <c r="AF2512" s="103"/>
      <c r="AG2512" s="33"/>
    </row>
    <row r="2513" spans="2:64" ht="18" customHeight="1">
      <c r="B2513" s="58" t="s">
        <v>195</v>
      </c>
      <c r="C2513" s="28"/>
      <c r="D2513" s="28"/>
      <c r="E2513" s="28"/>
      <c r="F2513" s="28"/>
      <c r="G2513" s="206"/>
      <c r="H2513" s="206"/>
      <c r="I2513" s="206"/>
      <c r="J2513" s="206"/>
      <c r="K2513" s="280"/>
      <c r="L2513" s="282" t="e">
        <f>VLOOKUP(A2506,'Payroll master 总表'!B:AY,17,FALSE)</f>
        <v>#REF!</v>
      </c>
      <c r="M2513" s="206"/>
      <c r="N2513" s="208"/>
      <c r="O2513" s="283"/>
      <c r="P2513" s="273"/>
      <c r="Q2513" s="223"/>
      <c r="R2513" s="987" t="e">
        <f>U2507/26*L2513</f>
        <v>#REF!</v>
      </c>
      <c r="S2513" s="987"/>
      <c r="T2513" s="284" t="s">
        <v>82</v>
      </c>
      <c r="U2513" s="223"/>
      <c r="V2513" s="223"/>
      <c r="W2513" s="285"/>
      <c r="X2513" s="278" t="s">
        <v>188</v>
      </c>
      <c r="Y2513" s="218"/>
      <c r="Z2513" s="218"/>
      <c r="AA2513" s="218"/>
      <c r="AB2513" s="209"/>
      <c r="AC2513" s="26"/>
      <c r="AD2513" s="139" t="e">
        <f>VLOOKUP(A2506,'Payroll master 总表'!B:AY,36,FALSE)</f>
        <v>#REF!</v>
      </c>
      <c r="AE2513" s="23" t="s">
        <v>82</v>
      </c>
      <c r="AF2513" s="103"/>
      <c r="AG2513" s="33"/>
    </row>
    <row r="2514" spans="2:64" ht="18" customHeight="1">
      <c r="B2514" s="27" t="s">
        <v>179</v>
      </c>
      <c r="C2514" s="28"/>
      <c r="D2514" s="28"/>
      <c r="E2514" s="28"/>
      <c r="F2514" s="28"/>
      <c r="G2514" s="218"/>
      <c r="H2514" s="218"/>
      <c r="I2514" s="218"/>
      <c r="J2514" s="206"/>
      <c r="K2514" s="280"/>
      <c r="L2514" s="286"/>
      <c r="M2514" s="206"/>
      <c r="N2514" s="208"/>
      <c r="O2514" s="283"/>
      <c r="P2514" s="273"/>
      <c r="Q2514" s="223"/>
      <c r="R2514" s="987" t="e">
        <f>SUM(R2510:S2513)</f>
        <v>#REF!</v>
      </c>
      <c r="S2514" s="987"/>
      <c r="T2514" s="284" t="s">
        <v>82</v>
      </c>
      <c r="U2514" s="223"/>
      <c r="V2514" s="223"/>
      <c r="W2514" s="285"/>
      <c r="X2514" s="278" t="s">
        <v>190</v>
      </c>
      <c r="Y2514" s="218"/>
      <c r="Z2514" s="218"/>
      <c r="AA2514" s="218"/>
      <c r="AB2514" s="209"/>
      <c r="AC2514" s="988" t="e">
        <f>R2514+R2516+R2517+R2518+AD2506+AD2507+AD2508+AD2509+AD2510+AD2511+AD2512+AD2513</f>
        <v>#REF!</v>
      </c>
      <c r="AD2514" s="989"/>
      <c r="AF2514" s="103"/>
      <c r="AG2514" s="33"/>
    </row>
    <row r="2515" spans="2:64" ht="18" customHeight="1">
      <c r="B2515" s="58" t="s">
        <v>197</v>
      </c>
      <c r="C2515" s="28"/>
      <c r="D2515" s="28"/>
      <c r="E2515" s="28"/>
      <c r="F2515" s="28"/>
      <c r="G2515" s="206"/>
      <c r="H2515" s="206"/>
      <c r="I2515" s="206"/>
      <c r="J2515" s="206"/>
      <c r="K2515" s="280"/>
      <c r="L2515" s="287" t="s">
        <v>77</v>
      </c>
      <c r="M2515" s="288"/>
      <c r="N2515" s="211"/>
      <c r="O2515" s="278" t="s">
        <v>199</v>
      </c>
      <c r="P2515" s="210"/>
      <c r="Q2515" s="210"/>
      <c r="R2515" s="210"/>
      <c r="S2515" s="210"/>
      <c r="T2515" s="210"/>
      <c r="U2515" s="210"/>
      <c r="V2515" s="210"/>
      <c r="W2515" s="289"/>
      <c r="X2515" s="278" t="s">
        <v>433</v>
      </c>
      <c r="Y2515" s="218"/>
      <c r="Z2515" s="230"/>
      <c r="AA2515" s="290"/>
      <c r="AB2515" s="228"/>
      <c r="AC2515" s="135" t="e">
        <f>VLOOKUP(A2506,'Payroll master 总表'!B:AY,45,FALSE)</f>
        <v>#REF!</v>
      </c>
      <c r="AE2515" s="61"/>
      <c r="AF2515" s="245"/>
      <c r="AG2515" s="33"/>
    </row>
    <row r="2516" spans="2:64" ht="18" customHeight="1">
      <c r="B2516" s="58" t="s">
        <v>180</v>
      </c>
      <c r="C2516" s="28"/>
      <c r="D2516" s="28"/>
      <c r="E2516" s="28"/>
      <c r="F2516" s="28"/>
      <c r="G2516" s="206"/>
      <c r="H2516" s="206"/>
      <c r="I2516" s="206"/>
      <c r="J2516" s="206"/>
      <c r="K2516" s="280"/>
      <c r="L2516" s="282" t="e">
        <f>VLOOKUP(A2506,'Payroll master 总表'!B:AY,19,FALSE)</f>
        <v>#REF!</v>
      </c>
      <c r="M2516" s="206"/>
      <c r="N2516" s="208"/>
      <c r="O2516" s="283"/>
      <c r="P2516" s="273"/>
      <c r="Q2516" s="224"/>
      <c r="R2516" s="990" t="e">
        <f>VLOOKUP(A2506,'Payroll master 总表'!B:AY,26,FALSE)</f>
        <v>#REF!</v>
      </c>
      <c r="S2516" s="990"/>
      <c r="T2516" s="224" t="s">
        <v>82</v>
      </c>
      <c r="U2516" s="224"/>
      <c r="V2516" s="224"/>
      <c r="W2516" s="228"/>
      <c r="X2516" s="278" t="s">
        <v>861</v>
      </c>
      <c r="Y2516" s="218"/>
      <c r="Z2516" s="230"/>
      <c r="AB2516" s="224"/>
      <c r="AD2516" s="57"/>
      <c r="AE2516" s="999" t="e">
        <f>VLOOKUP(A2506,'Payroll master 总表'!B:AY,42,FALSE)</f>
        <v>#REF!</v>
      </c>
      <c r="AF2516" s="1000"/>
      <c r="AG2516" s="33"/>
    </row>
    <row r="2517" spans="2:64" ht="18" customHeight="1">
      <c r="B2517" s="58" t="s">
        <v>181</v>
      </c>
      <c r="C2517" s="28"/>
      <c r="D2517" s="28"/>
      <c r="E2517" s="28"/>
      <c r="F2517" s="28"/>
      <c r="G2517" s="206"/>
      <c r="H2517" s="206"/>
      <c r="I2517" s="206"/>
      <c r="J2517" s="206"/>
      <c r="K2517" s="280"/>
      <c r="L2517" s="282" t="e">
        <f>VLOOKUP(A2506,'Payroll master 总表'!B:AY,22,FALSE)</f>
        <v>#REF!</v>
      </c>
      <c r="M2517" s="206"/>
      <c r="N2517" s="208"/>
      <c r="O2517" s="283"/>
      <c r="P2517" s="273"/>
      <c r="Q2517" s="224"/>
      <c r="R2517" s="990" t="e">
        <f>VLOOKUP(A2506,'Payroll master 总表'!B:AY,28,FALSE)</f>
        <v>#REF!</v>
      </c>
      <c r="S2517" s="990"/>
      <c r="T2517" s="224" t="s">
        <v>82</v>
      </c>
      <c r="U2517" s="224"/>
      <c r="V2517" s="224"/>
      <c r="W2517" s="228"/>
      <c r="X2517" s="291" t="s">
        <v>244</v>
      </c>
      <c r="Y2517" s="218"/>
      <c r="Z2517" s="218"/>
      <c r="AA2517" s="230"/>
      <c r="AB2517" s="229"/>
      <c r="AC2517" s="76"/>
      <c r="AD2517" s="57" t="e">
        <f>VLOOKUP(A2506,'Payroll master 总表'!B:AY,44,FALSE)</f>
        <v>#REF!</v>
      </c>
      <c r="AE2517" s="541"/>
      <c r="AF2517" s="542"/>
      <c r="AG2517" s="33"/>
    </row>
    <row r="2518" spans="2:64" ht="18" customHeight="1">
      <c r="B2518" s="59" t="s">
        <v>182</v>
      </c>
      <c r="C2518" s="56"/>
      <c r="D2518" s="56"/>
      <c r="E2518" s="56"/>
      <c r="F2518" s="56"/>
      <c r="G2518" s="219"/>
      <c r="H2518" s="219"/>
      <c r="I2518" s="219"/>
      <c r="J2518" s="219"/>
      <c r="K2518" s="292"/>
      <c r="L2518" s="293" t="e">
        <f>VLOOKUP(A2506,'Payroll master 总表'!B:AY,23,FALSE)</f>
        <v>#REF!</v>
      </c>
      <c r="M2518" s="219"/>
      <c r="N2518" s="212"/>
      <c r="O2518" s="294"/>
      <c r="P2518" s="295"/>
      <c r="Q2518" s="225"/>
      <c r="R2518" s="981" t="e">
        <f>VLOOKUP(A2506,'Payroll master 总表'!B:AY,30,FALSE)</f>
        <v>#REF!</v>
      </c>
      <c r="S2518" s="981"/>
      <c r="T2518" s="225" t="s">
        <v>82</v>
      </c>
      <c r="U2518" s="225"/>
      <c r="V2518" s="225"/>
      <c r="W2518" s="225"/>
      <c r="X2518" s="278" t="s">
        <v>194</v>
      </c>
      <c r="Y2518" s="218"/>
      <c r="Z2518" s="218"/>
      <c r="AA2518" s="218"/>
      <c r="AB2518" s="230"/>
      <c r="AC2518" s="26"/>
      <c r="AD2518" s="57" t="e">
        <f>AE2516+AD2517</f>
        <v>#REF!</v>
      </c>
      <c r="AE2518" s="49"/>
      <c r="AF2518" s="73"/>
      <c r="AG2518" s="33"/>
    </row>
    <row r="2519" spans="2:64" ht="18" customHeight="1">
      <c r="B2519" s="29"/>
      <c r="C2519" s="30"/>
      <c r="D2519" s="31"/>
      <c r="E2519" s="30"/>
      <c r="F2519" s="32"/>
      <c r="G2519" s="220"/>
      <c r="H2519" s="220"/>
      <c r="I2519" s="220"/>
      <c r="J2519" s="220"/>
      <c r="S2519" s="220"/>
      <c r="T2519" s="220"/>
      <c r="U2519" s="220"/>
      <c r="X2519" s="297" t="s">
        <v>191</v>
      </c>
      <c r="Y2519" s="218"/>
      <c r="Z2519" s="218"/>
      <c r="AA2519" s="218"/>
      <c r="AB2519" s="230"/>
      <c r="AC2519" s="982" t="e">
        <f>ROUND((AC2514-AD2518-AC2515),2)</f>
        <v>#REF!</v>
      </c>
      <c r="AD2519" s="983"/>
      <c r="AE2519" s="49"/>
      <c r="AF2519" s="73"/>
      <c r="AG2519" s="33"/>
    </row>
    <row r="2520" spans="2:64" ht="18" customHeight="1">
      <c r="B2520" s="35" t="s">
        <v>78</v>
      </c>
      <c r="C2520" s="36"/>
      <c r="D2520" s="36"/>
      <c r="E2520" s="36"/>
      <c r="F2520" s="36"/>
      <c r="G2520" s="221"/>
      <c r="H2520" s="221"/>
      <c r="I2520" s="220"/>
      <c r="J2520" s="220"/>
      <c r="S2520" s="220"/>
      <c r="T2520" s="220"/>
      <c r="U2520" s="220"/>
      <c r="X2520" s="298" t="s">
        <v>432</v>
      </c>
      <c r="Y2520" s="299"/>
      <c r="Z2520" s="280"/>
      <c r="AA2520" s="206"/>
      <c r="AB2520" s="231"/>
      <c r="AC2520" s="63" t="e">
        <f>INT(AC2519)</f>
        <v>#REF!</v>
      </c>
      <c r="AE2520" s="62"/>
      <c r="AF2520" s="80"/>
      <c r="AG2520" s="33"/>
    </row>
    <row r="2521" spans="2:64" ht="18" customHeight="1">
      <c r="B2521" s="37"/>
      <c r="C2521" s="38"/>
      <c r="D2521" s="39"/>
      <c r="E2521" s="38"/>
      <c r="F2521" s="38"/>
      <c r="G2521" s="202"/>
      <c r="H2521" s="202"/>
      <c r="I2521" s="220"/>
      <c r="J2521" s="220"/>
      <c r="S2521" s="220"/>
      <c r="T2521" s="220"/>
      <c r="U2521" s="220"/>
      <c r="X2521" s="300" t="s">
        <v>192</v>
      </c>
      <c r="Y2521" s="301"/>
      <c r="Z2521" s="302"/>
      <c r="AA2521" s="219"/>
      <c r="AB2521" s="232"/>
      <c r="AC2521" s="77" t="e">
        <f>ROUND((MOD(AC2519,1)*4000),-2)</f>
        <v>#REF!</v>
      </c>
      <c r="AD2521" s="45"/>
      <c r="AE2521" s="45"/>
      <c r="AF2521" s="81"/>
      <c r="AG2521" s="33"/>
    </row>
    <row r="2522" spans="2:64" ht="18" customHeight="1">
      <c r="B2522" s="29"/>
      <c r="C2522" s="30"/>
      <c r="D2522" s="31"/>
      <c r="E2522" s="30"/>
      <c r="F2522" s="30"/>
      <c r="G2522" s="220"/>
      <c r="H2522" s="220"/>
      <c r="I2522" s="220"/>
      <c r="J2522" s="220"/>
      <c r="S2522" s="220"/>
      <c r="T2522" s="220"/>
      <c r="U2522" s="220"/>
      <c r="Y2522" s="221"/>
      <c r="Z2522" s="303"/>
      <c r="AB2522" s="233"/>
      <c r="AD2522" s="82"/>
      <c r="AE2522" s="82"/>
      <c r="AF2522" s="84"/>
      <c r="AG2522" s="33"/>
    </row>
    <row r="2523" spans="2:64" ht="18" customHeight="1">
      <c r="B2523" s="40" t="s">
        <v>79</v>
      </c>
      <c r="C2523" s="41"/>
      <c r="D2523" s="41"/>
      <c r="E2523" s="41"/>
      <c r="AF2523" s="101"/>
      <c r="AG2523" s="33"/>
    </row>
    <row r="2524" spans="2:64" s="10" customFormat="1" ht="18" customHeight="1">
      <c r="B2524" s="237">
        <v>1</v>
      </c>
      <c r="C2524" s="236">
        <v>2</v>
      </c>
      <c r="D2524" s="236">
        <v>3</v>
      </c>
      <c r="E2524" s="236">
        <v>4</v>
      </c>
      <c r="F2524" s="670">
        <v>5</v>
      </c>
      <c r="G2524" s="669">
        <v>6</v>
      </c>
      <c r="H2524" s="237">
        <v>7</v>
      </c>
      <c r="I2524" s="237">
        <v>8</v>
      </c>
      <c r="J2524" s="670">
        <v>9</v>
      </c>
      <c r="K2524" s="236">
        <v>10</v>
      </c>
      <c r="L2524" s="236">
        <v>11</v>
      </c>
      <c r="M2524" s="670">
        <v>12</v>
      </c>
      <c r="N2524" s="669">
        <v>13</v>
      </c>
      <c r="O2524" s="236">
        <v>14</v>
      </c>
      <c r="P2524" s="237">
        <v>15</v>
      </c>
      <c r="Q2524" s="236">
        <v>16</v>
      </c>
      <c r="R2524" s="236">
        <v>17</v>
      </c>
      <c r="S2524" s="236">
        <v>18</v>
      </c>
      <c r="T2524" s="670">
        <v>19</v>
      </c>
      <c r="U2524" s="669">
        <v>20</v>
      </c>
      <c r="V2524" s="236">
        <v>21</v>
      </c>
      <c r="W2524" s="237">
        <v>22</v>
      </c>
      <c r="X2524" s="236">
        <v>23</v>
      </c>
      <c r="Y2524" s="237">
        <v>24</v>
      </c>
      <c r="Z2524" s="236">
        <v>25</v>
      </c>
      <c r="AA2524" s="670">
        <v>26</v>
      </c>
      <c r="AB2524" s="697">
        <v>27</v>
      </c>
      <c r="AC2524" s="670">
        <v>28</v>
      </c>
      <c r="AD2524" s="237">
        <v>29</v>
      </c>
      <c r="AE2524" s="236">
        <v>30</v>
      </c>
      <c r="AF2524" s="236">
        <v>31</v>
      </c>
      <c r="AG2524" s="11"/>
      <c r="AH2524" s="11"/>
      <c r="AI2524" s="11"/>
      <c r="AJ2524" s="11"/>
      <c r="AK2524" s="11"/>
      <c r="AL2524" s="11"/>
      <c r="AM2524" s="11"/>
      <c r="AN2524" s="11"/>
      <c r="AO2524" s="11"/>
      <c r="AP2524" s="11"/>
      <c r="AQ2524" s="11"/>
      <c r="AR2524" s="11"/>
      <c r="AS2524" s="11"/>
      <c r="AT2524" s="11"/>
      <c r="AU2524" s="11"/>
      <c r="AV2524" s="11"/>
      <c r="AW2524" s="11"/>
      <c r="AX2524" s="11"/>
      <c r="AY2524" s="11"/>
      <c r="AZ2524" s="11"/>
      <c r="BA2524" s="11"/>
      <c r="BB2524" s="11"/>
      <c r="BC2524" s="11"/>
      <c r="BD2524" s="11"/>
      <c r="BE2524" s="11"/>
      <c r="BF2524" s="11"/>
      <c r="BG2524" s="11"/>
      <c r="BH2524" s="11"/>
      <c r="BI2524" s="11"/>
      <c r="BJ2524" s="11"/>
      <c r="BK2524" s="11"/>
      <c r="BL2524" s="11"/>
    </row>
    <row r="2525" spans="2:64" ht="18" customHeight="1">
      <c r="B2525" s="48" t="e">
        <f>VLOOKUP(A2506,#REF!,276,FALSE)</f>
        <v>#REF!</v>
      </c>
      <c r="C2525" s="48" t="e">
        <f>VLOOKUP(A2506,#REF!,278,FALSE)</f>
        <v>#REF!</v>
      </c>
      <c r="D2525" s="48" t="e">
        <f>VLOOKUP(A2506,#REF!,280,FALSE)</f>
        <v>#REF!</v>
      </c>
      <c r="E2525" s="48" t="e">
        <f>VLOOKUP(A2506,#REF!,282,FALSE)</f>
        <v>#REF!</v>
      </c>
      <c r="F2525" s="48" t="e">
        <f>VLOOKUP(A2506,#REF!,284,FALSE)</f>
        <v>#REF!</v>
      </c>
      <c r="G2525" s="48" t="e">
        <f>VLOOKUP(A2506,#REF!,286,FALSE)</f>
        <v>#REF!</v>
      </c>
      <c r="H2525" s="48" t="e">
        <f>VLOOKUP(A2506,#REF!,288,FALSE)</f>
        <v>#REF!</v>
      </c>
      <c r="I2525" s="48" t="e">
        <f>VLOOKUP(A2506,#REF!,290,FALSE)</f>
        <v>#REF!</v>
      </c>
      <c r="J2525" s="48" t="e">
        <f>VLOOKUP(A2506,#REF!,292,FALSE)</f>
        <v>#REF!</v>
      </c>
      <c r="K2525" s="48" t="e">
        <f>VLOOKUP(A2506,#REF!,294,FALSE)</f>
        <v>#REF!</v>
      </c>
      <c r="L2525" s="48" t="e">
        <f>VLOOKUP(A2506,#REF!,296,FALSE)</f>
        <v>#REF!</v>
      </c>
      <c r="M2525" s="48" t="e">
        <f>VLOOKUP(A2506,#REF!,298,FALSE)</f>
        <v>#REF!</v>
      </c>
      <c r="N2525" s="48" t="e">
        <f>VLOOKUP(A2506,#REF!,300,FALSE)</f>
        <v>#REF!</v>
      </c>
      <c r="O2525" s="48" t="e">
        <f>VLOOKUP(A2506,#REF!,302,FALSE)</f>
        <v>#REF!</v>
      </c>
      <c r="P2525" s="48" t="e">
        <f>VLOOKUP(A2506,#REF!,304,FALSE)</f>
        <v>#REF!</v>
      </c>
      <c r="Q2525" s="48" t="e">
        <f>VLOOKUP(A2506,#REF!,306,FALSE)</f>
        <v>#REF!</v>
      </c>
      <c r="R2525" s="48" t="e">
        <f>VLOOKUP(A2506,#REF!,308,FALSE)</f>
        <v>#REF!</v>
      </c>
      <c r="S2525" s="48" t="e">
        <f>VLOOKUP(A2506,#REF!,310,FALSE)</f>
        <v>#REF!</v>
      </c>
      <c r="T2525" s="48" t="e">
        <f>VLOOKUP(A2506,#REF!,312,FALSE)</f>
        <v>#REF!</v>
      </c>
      <c r="U2525" s="48" t="e">
        <f>VLOOKUP(A2506,#REF!,314,FALSE)</f>
        <v>#REF!</v>
      </c>
      <c r="V2525" s="48" t="e">
        <f>VLOOKUP(A2506,#REF!,316,FALSE)</f>
        <v>#REF!</v>
      </c>
      <c r="W2525" s="48" t="e">
        <f>VLOOKUP(A2506,#REF!,318,FALSE)</f>
        <v>#REF!</v>
      </c>
      <c r="X2525" s="48" t="e">
        <f>VLOOKUP(A2506,#REF!,320,FALSE)</f>
        <v>#REF!</v>
      </c>
      <c r="Y2525" s="48" t="e">
        <f>VLOOKUP(A2506,#REF!,322,FALSE)</f>
        <v>#REF!</v>
      </c>
      <c r="Z2525" s="48" t="e">
        <f>VLOOKUP(A2506,#REF!,324,FALSE)</f>
        <v>#REF!</v>
      </c>
      <c r="AA2525" s="48" t="e">
        <f>VLOOKUP(A2506,#REF!,326,FALSE)</f>
        <v>#REF!</v>
      </c>
      <c r="AB2525" s="48" t="e">
        <f>VLOOKUP(A2506,#REF!,328,FALSE)</f>
        <v>#REF!</v>
      </c>
      <c r="AC2525" s="48" t="e">
        <f>VLOOKUP(A2506,#REF!,330,FALSE)</f>
        <v>#REF!</v>
      </c>
      <c r="AD2525" s="48" t="e">
        <f>VLOOKUP(A2506,#REF!,332,FALSE)</f>
        <v>#REF!</v>
      </c>
      <c r="AE2525" s="48" t="e">
        <f>VLOOKUP(A2506,#REF!,334,FALSE)</f>
        <v>#REF!</v>
      </c>
      <c r="AF2525" s="48" t="e">
        <f>VLOOKUP(A2506,#REF!,336,FALSE)</f>
        <v>#REF!</v>
      </c>
      <c r="AG2525" s="33"/>
    </row>
    <row r="2526" spans="2:64" ht="18" customHeight="1">
      <c r="B2526" s="48" t="e">
        <f>VLOOKUP(A2506,#REF!,53,FALSE)</f>
        <v>#REF!</v>
      </c>
      <c r="C2526" s="48" t="e">
        <f>VLOOKUP(A2506,#REF!,54,FALSE)</f>
        <v>#REF!</v>
      </c>
      <c r="D2526" s="48" t="e">
        <f>VLOOKUP(A2506,#REF!,55,FALSE)</f>
        <v>#REF!</v>
      </c>
      <c r="E2526" s="48" t="e">
        <f>VLOOKUP(A2506,#REF!,56,FALSE)</f>
        <v>#REF!</v>
      </c>
      <c r="F2526" s="48" t="e">
        <f>VLOOKUP(A2506,#REF!,57,FALSE)</f>
        <v>#REF!</v>
      </c>
      <c r="G2526" s="48" t="e">
        <f>VLOOKUP(A2506,#REF!,58,FALSE)</f>
        <v>#REF!</v>
      </c>
      <c r="H2526" s="48" t="e">
        <f>VLOOKUP(A2506,#REF!,59,FALSE)</f>
        <v>#REF!</v>
      </c>
      <c r="I2526" s="48" t="e">
        <f>VLOOKUP(A2506,#REF!,60,FALSE)</f>
        <v>#REF!</v>
      </c>
      <c r="J2526" s="48" t="e">
        <f>VLOOKUP(A2506,#REF!,61,FALSE)</f>
        <v>#REF!</v>
      </c>
      <c r="K2526" s="48" t="e">
        <f>VLOOKUP(A2506,#REF!,62,FALSE)</f>
        <v>#REF!</v>
      </c>
      <c r="L2526" s="48" t="e">
        <f>VLOOKUP(A2506,#REF!,63,FALSE)</f>
        <v>#REF!</v>
      </c>
      <c r="M2526" s="48" t="e">
        <f>VLOOKUP(A2506,#REF!,64,FALSE)</f>
        <v>#REF!</v>
      </c>
      <c r="N2526" s="48" t="e">
        <f>VLOOKUP(A2506,#REF!,65,FALSE)</f>
        <v>#REF!</v>
      </c>
      <c r="O2526" s="48" t="e">
        <f>VLOOKUP(A2506,#REF!,66,FALSE)</f>
        <v>#REF!</v>
      </c>
      <c r="P2526" s="48" t="e">
        <f>VLOOKUP(A2506,#REF!,67,FALSE)</f>
        <v>#REF!</v>
      </c>
      <c r="Q2526" s="48" t="e">
        <f>VLOOKUP(A2506,#REF!,68,FALSE)</f>
        <v>#REF!</v>
      </c>
      <c r="R2526" s="48" t="e">
        <f>VLOOKUP(A2506,#REF!,69,FALSE)</f>
        <v>#REF!</v>
      </c>
      <c r="S2526" s="48" t="e">
        <f>VLOOKUP(A2506,#REF!,70,FALSE)</f>
        <v>#REF!</v>
      </c>
      <c r="T2526" s="48" t="e">
        <f>VLOOKUP(A2506,#REF!,71,FALSE)</f>
        <v>#REF!</v>
      </c>
      <c r="U2526" s="48" t="e">
        <f>VLOOKUP(A2506,#REF!,72,FALSE)</f>
        <v>#REF!</v>
      </c>
      <c r="V2526" s="48" t="e">
        <f>VLOOKUP(A2506,#REF!,73,FALSE)</f>
        <v>#REF!</v>
      </c>
      <c r="W2526" s="48" t="e">
        <f>VLOOKUP(A2506,#REF!,74,FALSE)</f>
        <v>#REF!</v>
      </c>
      <c r="X2526" s="48" t="e">
        <f>VLOOKUP(A2506,#REF!,75,FALSE)</f>
        <v>#REF!</v>
      </c>
      <c r="Y2526" s="48" t="e">
        <f>VLOOKUP(A2506,#REF!,76,FALSE)</f>
        <v>#REF!</v>
      </c>
      <c r="Z2526" s="48" t="e">
        <f>VLOOKUP(A2506,#REF!,77,FALSE)</f>
        <v>#REF!</v>
      </c>
      <c r="AA2526" s="48" t="e">
        <f>VLOOKUP(A2506,#REF!,78,FALSE)</f>
        <v>#REF!</v>
      </c>
      <c r="AB2526" s="48" t="e">
        <f>VLOOKUP(A2506,#REF!,79,FALSE)</f>
        <v>#REF!</v>
      </c>
      <c r="AC2526" s="48" t="e">
        <f>VLOOKUP(A2506,#REF!,80,FALSE)</f>
        <v>#REF!</v>
      </c>
      <c r="AD2526" s="48" t="e">
        <f>VLOOKUP(A2506,#REF!,81,FALSE)</f>
        <v>#REF!</v>
      </c>
      <c r="AE2526" s="48" t="e">
        <f>VLOOKUP(A2506,#REF!,82,FALSE)</f>
        <v>#REF!</v>
      </c>
      <c r="AF2526" s="48" t="e">
        <f>VLOOKUP(A2506,#REF!,83,FALSE)</f>
        <v>#REF!</v>
      </c>
      <c r="AG2526" s="33"/>
    </row>
    <row r="2527" spans="2:64" ht="18" customHeight="1">
      <c r="B2527" s="48" t="e">
        <f>VLOOKUP(A2506,#REF!,277,FALSE)</f>
        <v>#REF!</v>
      </c>
      <c r="C2527" s="48" t="e">
        <f>VLOOKUP(A2506,#REF!,279,FALSE)</f>
        <v>#REF!</v>
      </c>
      <c r="D2527" s="48" t="e">
        <f>VLOOKUP(A2506,#REF!,281,FALSE)</f>
        <v>#REF!</v>
      </c>
      <c r="E2527" s="48" t="e">
        <f>VLOOKUP(A2506,#REF!,283,FALSE)</f>
        <v>#REF!</v>
      </c>
      <c r="F2527" s="48" t="e">
        <f>VLOOKUP(A2506,#REF!,285,FALSE)</f>
        <v>#REF!</v>
      </c>
      <c r="G2527" s="48" t="e">
        <f>VLOOKUP(A2506,#REF!,287,FALSE)</f>
        <v>#REF!</v>
      </c>
      <c r="H2527" s="48" t="e">
        <f>VLOOKUP(A2506,#REF!,289,FALSE)</f>
        <v>#REF!</v>
      </c>
      <c r="I2527" s="48" t="e">
        <f>VLOOKUP(A2506,#REF!,291,FALSE)</f>
        <v>#REF!</v>
      </c>
      <c r="J2527" s="48" t="e">
        <f>VLOOKUP(A2506,#REF!,293,FALSE)</f>
        <v>#REF!</v>
      </c>
      <c r="K2527" s="48" t="e">
        <f>VLOOKUP(A2506,#REF!,295,FALSE)</f>
        <v>#REF!</v>
      </c>
      <c r="L2527" s="48" t="e">
        <f>VLOOKUP(A2506,#REF!,297,FALSE)</f>
        <v>#REF!</v>
      </c>
      <c r="M2527" s="48" t="e">
        <f>VLOOKUP(A2506,#REF!,299,FALSE)</f>
        <v>#REF!</v>
      </c>
      <c r="N2527" s="48" t="e">
        <f>VLOOKUP(A2506,#REF!,301,FALSE)</f>
        <v>#REF!</v>
      </c>
      <c r="O2527" s="48" t="e">
        <f>VLOOKUP(A2506,#REF!,303,FALSE)</f>
        <v>#REF!</v>
      </c>
      <c r="P2527" s="48" t="e">
        <f>VLOOKUP(A2506,#REF!,305,FALSE)</f>
        <v>#REF!</v>
      </c>
      <c r="Q2527" s="48" t="e">
        <f>VLOOKUP(A2506,#REF!,307,FALSE)</f>
        <v>#REF!</v>
      </c>
      <c r="R2527" s="48" t="e">
        <f>VLOOKUP(A2506,#REF!,309,FALSE)</f>
        <v>#REF!</v>
      </c>
      <c r="S2527" s="48" t="e">
        <f>VLOOKUP(A2506,#REF!,311,FALSE)</f>
        <v>#REF!</v>
      </c>
      <c r="T2527" s="48" t="e">
        <f>VLOOKUP(A2506,#REF!,313,FALSE)</f>
        <v>#REF!</v>
      </c>
      <c r="U2527" s="48" t="e">
        <f>VLOOKUP(A2506,#REF!,315,FALSE)</f>
        <v>#REF!</v>
      </c>
      <c r="V2527" s="48" t="e">
        <f>VLOOKUP(A2506,#REF!,317,FALSE)</f>
        <v>#REF!</v>
      </c>
      <c r="W2527" s="48" t="e">
        <f>VLOOKUP(A2506,#REF!,319,FALSE)</f>
        <v>#REF!</v>
      </c>
      <c r="X2527" s="48" t="e">
        <f>VLOOKUP(A2506,#REF!,321,FALSE)</f>
        <v>#REF!</v>
      </c>
      <c r="Y2527" s="48" t="e">
        <f>VLOOKUP(A2506,#REF!,323,FALSE)</f>
        <v>#REF!</v>
      </c>
      <c r="Z2527" s="48" t="e">
        <f>VLOOKUP(A2506,#REF!,325,FALSE)</f>
        <v>#REF!</v>
      </c>
      <c r="AA2527" s="48" t="e">
        <f>VLOOKUP(A2506,#REF!,327,FALSE)</f>
        <v>#REF!</v>
      </c>
      <c r="AB2527" s="48" t="e">
        <f>VLOOKUP(A2506,#REF!,329,FALSE)</f>
        <v>#REF!</v>
      </c>
      <c r="AC2527" s="48" t="e">
        <f>VLOOKUP(A2506,#REF!,331,FALSE)</f>
        <v>#REF!</v>
      </c>
      <c r="AD2527" s="48" t="e">
        <f>VLOOKUP(A2506,#REF!,333,FALSE)</f>
        <v>#REF!</v>
      </c>
      <c r="AE2527" s="48" t="e">
        <f>VLOOKUP(A2506,#REF!,335,FALSE)</f>
        <v>#REF!</v>
      </c>
      <c r="AF2527" s="48" t="e">
        <f>VLOOKUP(A2506,#REF!,337,FALSE)</f>
        <v>#REF!</v>
      </c>
      <c r="AG2527" s="33"/>
    </row>
    <row r="2528" spans="2:64" s="140" customFormat="1" ht="18" customHeight="1">
      <c r="B2528" s="239"/>
      <c r="C2528" s="239"/>
      <c r="D2528" s="239"/>
      <c r="E2528" s="239"/>
      <c r="F2528" s="239"/>
      <c r="G2528" s="240"/>
      <c r="H2528" s="240"/>
      <c r="I2528" s="240"/>
      <c r="J2528" s="240"/>
      <c r="K2528" s="240"/>
      <c r="L2528" s="240"/>
      <c r="M2528" s="240"/>
      <c r="N2528" s="240"/>
      <c r="O2528" s="240"/>
      <c r="P2528" s="240"/>
      <c r="Q2528" s="240"/>
      <c r="R2528" s="240"/>
      <c r="S2528" s="240"/>
      <c r="T2528" s="240"/>
      <c r="U2528" s="240"/>
      <c r="V2528" s="240"/>
      <c r="W2528" s="240"/>
      <c r="X2528" s="240"/>
      <c r="Y2528" s="240"/>
      <c r="Z2528" s="240"/>
      <c r="AA2528" s="240"/>
      <c r="AB2528" s="240"/>
      <c r="AC2528" s="239"/>
      <c r="AD2528" s="239"/>
      <c r="AE2528" s="239"/>
      <c r="AF2528" s="239"/>
      <c r="AG2528" s="33"/>
      <c r="AH2528" s="33"/>
      <c r="AI2528" s="33"/>
      <c r="AJ2528" s="33"/>
      <c r="AK2528" s="33"/>
      <c r="AL2528" s="33"/>
      <c r="AM2528" s="33"/>
      <c r="AN2528" s="33"/>
      <c r="AO2528" s="33"/>
      <c r="AP2528" s="33"/>
      <c r="AQ2528" s="33"/>
      <c r="AR2528" s="33"/>
      <c r="AS2528" s="33"/>
      <c r="AT2528" s="33"/>
      <c r="AU2528" s="33"/>
      <c r="AV2528" s="33"/>
      <c r="AW2528" s="33"/>
      <c r="AX2528" s="33"/>
      <c r="AY2528" s="33"/>
      <c r="AZ2528" s="33"/>
      <c r="BA2528" s="33"/>
      <c r="BB2528" s="33"/>
      <c r="BC2528" s="33"/>
      <c r="BD2528" s="33"/>
      <c r="BE2528" s="33"/>
      <c r="BF2528" s="33"/>
      <c r="BG2528" s="33"/>
      <c r="BH2528" s="33"/>
      <c r="BI2528" s="33"/>
      <c r="BJ2528" s="33"/>
      <c r="BK2528" s="33"/>
      <c r="BL2528" s="33"/>
    </row>
    <row r="2529" spans="1:33" ht="18" customHeight="1">
      <c r="B2529" s="880" t="s">
        <v>826</v>
      </c>
      <c r="C2529" s="880"/>
      <c r="D2529" s="880"/>
      <c r="E2529" s="880"/>
      <c r="F2529" s="880"/>
      <c r="G2529" s="880"/>
      <c r="H2529" s="880"/>
      <c r="I2529" s="880"/>
      <c r="J2529" s="880"/>
      <c r="K2529" s="880"/>
      <c r="L2529" s="880"/>
      <c r="M2529" s="880"/>
      <c r="N2529" s="880"/>
      <c r="O2529" s="880"/>
      <c r="P2529" s="880"/>
      <c r="Q2529" s="880"/>
      <c r="R2529" s="880"/>
      <c r="S2529" s="880"/>
      <c r="T2529" s="880"/>
      <c r="U2529" s="880"/>
      <c r="V2529" s="880"/>
      <c r="W2529" s="880"/>
      <c r="X2529" s="880"/>
      <c r="Y2529" s="880"/>
      <c r="Z2529" s="880"/>
      <c r="AA2529" s="880"/>
      <c r="AB2529" s="880"/>
      <c r="AC2529" s="880"/>
      <c r="AD2529" s="880"/>
      <c r="AE2529" s="880"/>
      <c r="AF2529" s="880"/>
      <c r="AG2529" s="33"/>
    </row>
    <row r="2530" spans="1:33" ht="18" customHeight="1">
      <c r="B2530" s="15" t="s">
        <v>80</v>
      </c>
      <c r="C2530" s="16"/>
      <c r="D2530" s="16"/>
      <c r="E2530" s="16"/>
      <c r="F2530" s="16"/>
      <c r="G2530" s="216"/>
      <c r="H2530" s="201"/>
      <c r="I2530" s="201"/>
      <c r="J2530" s="201"/>
      <c r="K2530" s="202"/>
      <c r="L2530" s="201"/>
      <c r="M2530" s="201"/>
      <c r="N2530" s="201"/>
      <c r="O2530" s="270"/>
      <c r="P2530" s="270"/>
      <c r="Q2530" s="201"/>
      <c r="R2530" s="201"/>
      <c r="S2530" s="201"/>
      <c r="T2530" s="201"/>
      <c r="U2530" s="201"/>
      <c r="V2530" s="201"/>
      <c r="W2530" s="270"/>
      <c r="X2530" s="984" t="str">
        <f>X2505</f>
        <v>វិច្ឆិកា ឆ្នាំ ២០២៣</v>
      </c>
      <c r="Y2530" s="985"/>
      <c r="Z2530" s="985"/>
      <c r="AA2530" s="985"/>
      <c r="AB2530" s="985"/>
      <c r="AC2530" s="985"/>
      <c r="AD2530" s="985"/>
      <c r="AE2530" s="985"/>
      <c r="AF2530" s="986"/>
      <c r="AG2530" s="33"/>
    </row>
    <row r="2531" spans="1:33" ht="18" customHeight="1">
      <c r="A2531" s="140" t="e">
        <f>#REF!</f>
        <v>#REF!</v>
      </c>
      <c r="B2531" s="20" t="s">
        <v>176</v>
      </c>
      <c r="C2531" s="3"/>
      <c r="D2531" s="3"/>
      <c r="E2531" s="3"/>
      <c r="F2531" s="3"/>
      <c r="G2531" s="217"/>
      <c r="H2531" s="271"/>
      <c r="I2531" s="217"/>
      <c r="J2531" s="271"/>
      <c r="K2531" s="991" t="e">
        <f>VLOOKUP(A2531,'Payroll master 总表'!B:AY,3,FALSE)</f>
        <v>#REF!</v>
      </c>
      <c r="L2531" s="992"/>
      <c r="M2531" s="992"/>
      <c r="N2531" s="993"/>
      <c r="O2531" s="272" t="s">
        <v>183</v>
      </c>
      <c r="P2531" s="273"/>
      <c r="Q2531" s="203"/>
      <c r="R2531" s="203"/>
      <c r="S2531" s="203"/>
      <c r="T2531" s="994" t="e">
        <f>#REF!</f>
        <v>#REF!</v>
      </c>
      <c r="U2531" s="994"/>
      <c r="V2531" s="217"/>
      <c r="W2531" s="274"/>
      <c r="X2531" s="275" t="s">
        <v>279</v>
      </c>
      <c r="Y2531" s="203"/>
      <c r="Z2531" s="203"/>
      <c r="AA2531" s="203"/>
      <c r="AB2531" s="227"/>
      <c r="AC2531" s="75"/>
      <c r="AD2531" s="139" t="e">
        <f>VLOOKUP(A2531,'Payroll master 总表'!B:AY,39,FALSE)</f>
        <v>#REF!</v>
      </c>
      <c r="AE2531" s="23" t="s">
        <v>82</v>
      </c>
      <c r="AF2531" s="244"/>
      <c r="AG2531" s="33"/>
    </row>
    <row r="2532" spans="1:33" ht="18" customHeight="1">
      <c r="B2532" s="55" t="s">
        <v>177</v>
      </c>
      <c r="C2532" s="28"/>
      <c r="D2532" s="28"/>
      <c r="E2532" s="28"/>
      <c r="F2532" s="21"/>
      <c r="G2532" s="206"/>
      <c r="H2532" s="206"/>
      <c r="I2532" s="206"/>
      <c r="J2532" s="206"/>
      <c r="K2532" s="995" t="e">
        <f>VLOOKUP(A2531,'Payroll master 总表'!B:AY,1,FALSE)</f>
        <v>#REF!</v>
      </c>
      <c r="L2532" s="996"/>
      <c r="M2532" s="206"/>
      <c r="N2532" s="208"/>
      <c r="O2532" s="276" t="s">
        <v>184</v>
      </c>
      <c r="P2532" s="273"/>
      <c r="Q2532" s="218"/>
      <c r="R2532" s="218"/>
      <c r="S2532" s="218"/>
      <c r="U2532" s="222" t="e">
        <f>VLOOKUP(A2531,'Payroll master 总表'!B:AY,15,FALSE)</f>
        <v>#REF!</v>
      </c>
      <c r="V2532" s="222"/>
      <c r="W2532" s="208"/>
      <c r="X2532" s="278" t="s">
        <v>187</v>
      </c>
      <c r="Y2532" s="218"/>
      <c r="Z2532" s="218"/>
      <c r="AA2532" s="218"/>
      <c r="AB2532" s="209"/>
      <c r="AC2532" s="26"/>
      <c r="AD2532" s="139" t="e">
        <f>VLOOKUP(A2531,'Payroll master 总表'!B:AY,35,FALSE)</f>
        <v>#REF!</v>
      </c>
      <c r="AE2532" s="23" t="s">
        <v>82</v>
      </c>
      <c r="AF2532" s="103"/>
      <c r="AG2532" s="33"/>
    </row>
    <row r="2533" spans="1:33" ht="18" customHeight="1">
      <c r="B2533" s="24" t="s">
        <v>178</v>
      </c>
      <c r="C2533" s="22"/>
      <c r="D2533" s="25"/>
      <c r="E2533" s="21"/>
      <c r="F2533" s="21"/>
      <c r="G2533" s="206"/>
      <c r="H2533" s="206"/>
      <c r="I2533" s="206"/>
      <c r="J2533" s="206"/>
      <c r="K2533" s="995" t="e">
        <f>VLOOKUP(A2531,'Payroll master 总表'!B:AY,5,FALSE)</f>
        <v>#REF!</v>
      </c>
      <c r="L2533" s="996"/>
      <c r="M2533" s="206"/>
      <c r="N2533" s="208"/>
      <c r="O2533" s="205" t="s">
        <v>198</v>
      </c>
      <c r="P2533" s="273"/>
      <c r="Q2533" s="218"/>
      <c r="R2533" s="218"/>
      <c r="S2533" s="218"/>
      <c r="T2533" s="206"/>
      <c r="U2533" s="997" t="e">
        <f>VLOOKUP(A2531,'Payroll master 总表'!B:AY,8,FALSE)</f>
        <v>#REF!</v>
      </c>
      <c r="V2533" s="997"/>
      <c r="W2533" s="998"/>
      <c r="X2533" s="278" t="s">
        <v>185</v>
      </c>
      <c r="Y2533" s="218"/>
      <c r="Z2533" s="218"/>
      <c r="AA2533" s="218"/>
      <c r="AB2533" s="209"/>
      <c r="AC2533" s="26"/>
      <c r="AD2533" s="139" t="e">
        <f>VLOOKUP(A2531,'Payroll master 总表'!B:AY,34,FALSE)</f>
        <v>#REF!</v>
      </c>
      <c r="AE2533" s="23" t="s">
        <v>82</v>
      </c>
      <c r="AF2533" s="103"/>
      <c r="AG2533" s="33"/>
    </row>
    <row r="2534" spans="1:33" ht="18" customHeight="1">
      <c r="B2534" s="58"/>
      <c r="C2534" s="28"/>
      <c r="D2534" s="28"/>
      <c r="E2534" s="28"/>
      <c r="F2534" s="28"/>
      <c r="G2534" s="206"/>
      <c r="H2534" s="206"/>
      <c r="I2534" s="206"/>
      <c r="J2534" s="206"/>
      <c r="K2534" s="280"/>
      <c r="L2534" s="281" t="s">
        <v>76</v>
      </c>
      <c r="M2534" s="206"/>
      <c r="N2534" s="208"/>
      <c r="O2534" s="278" t="s">
        <v>199</v>
      </c>
      <c r="P2534" s="273"/>
      <c r="Q2534" s="218"/>
      <c r="R2534" s="218"/>
      <c r="S2534" s="218"/>
      <c r="T2534" s="218"/>
      <c r="U2534" s="218"/>
      <c r="V2534" s="218"/>
      <c r="W2534" s="230"/>
      <c r="X2534" s="278" t="s">
        <v>753</v>
      </c>
      <c r="Y2534" s="218"/>
      <c r="Z2534" s="218"/>
      <c r="AA2534" s="218"/>
      <c r="AB2534" s="209"/>
      <c r="AC2534" s="26"/>
      <c r="AD2534" s="139" t="e">
        <f>VLOOKUP(A2531,'Payroll master 总表'!B:AY,33,FALSE)</f>
        <v>#REF!</v>
      </c>
      <c r="AE2534" s="23" t="s">
        <v>82</v>
      </c>
      <c r="AF2534" s="103"/>
      <c r="AG2534" s="33"/>
    </row>
    <row r="2535" spans="1:33" ht="18" customHeight="1">
      <c r="B2535" s="54" t="s">
        <v>196</v>
      </c>
      <c r="C2535" s="28"/>
      <c r="D2535" s="28"/>
      <c r="E2535" s="28"/>
      <c r="F2535" s="28"/>
      <c r="G2535" s="206"/>
      <c r="H2535" s="206"/>
      <c r="I2535" s="206"/>
      <c r="J2535" s="206"/>
      <c r="K2535" s="280"/>
      <c r="L2535" s="282" t="e">
        <f>VLOOKUP(A2531,'Payroll master 总表'!B:AY,18,FALSE)</f>
        <v>#REF!</v>
      </c>
      <c r="M2535" s="206"/>
      <c r="N2535" s="208"/>
      <c r="O2535" s="283"/>
      <c r="P2535" s="273"/>
      <c r="Q2535" s="223"/>
      <c r="R2535" s="987" t="e">
        <f>U2532/26*L2535</f>
        <v>#REF!</v>
      </c>
      <c r="S2535" s="987"/>
      <c r="T2535" s="284" t="s">
        <v>82</v>
      </c>
      <c r="U2535" s="223"/>
      <c r="V2535" s="223"/>
      <c r="W2535" s="285"/>
      <c r="X2535" s="278" t="s">
        <v>186</v>
      </c>
      <c r="Y2535" s="218"/>
      <c r="Z2535" s="218"/>
      <c r="AA2535" s="218"/>
      <c r="AB2535" s="209"/>
      <c r="AC2535" s="26"/>
      <c r="AD2535" s="139" t="e">
        <f>VLOOKUP(A2531,'Payroll master 总表'!B:AY,37,FALSE)+'Payroll master 总表'!AM107</f>
        <v>#REF!</v>
      </c>
      <c r="AE2535" s="23" t="s">
        <v>82</v>
      </c>
      <c r="AF2535" s="103"/>
      <c r="AG2535" s="33"/>
    </row>
    <row r="2536" spans="1:33" ht="18" customHeight="1">
      <c r="B2536" s="27" t="s">
        <v>528</v>
      </c>
      <c r="C2536" s="28"/>
      <c r="D2536" s="28"/>
      <c r="E2536" s="28"/>
      <c r="F2536" s="28"/>
      <c r="G2536" s="206"/>
      <c r="H2536" s="206"/>
      <c r="I2536" s="206"/>
      <c r="J2536" s="206"/>
      <c r="K2536" s="280"/>
      <c r="L2536" s="282" t="e">
        <f>VLOOKUP(A2531,'Payroll master 总表'!B:AY,21,FALSE)</f>
        <v>#REF!</v>
      </c>
      <c r="M2536" s="206"/>
      <c r="N2536" s="208"/>
      <c r="O2536" s="283"/>
      <c r="P2536" s="273"/>
      <c r="Q2536" s="223"/>
      <c r="R2536" s="987" t="e">
        <f>VLOOKUP(A2531,'Payroll master 总表'!B:AY,29,FALSE)</f>
        <v>#REF!</v>
      </c>
      <c r="S2536" s="987"/>
      <c r="T2536" s="284" t="s">
        <v>82</v>
      </c>
      <c r="U2536" s="223"/>
      <c r="V2536" s="223"/>
      <c r="W2536" s="285"/>
      <c r="X2536" s="278" t="s">
        <v>455</v>
      </c>
      <c r="Y2536" s="218"/>
      <c r="Z2536" s="218"/>
      <c r="AA2536" s="218"/>
      <c r="AB2536" s="209"/>
      <c r="AC2536" s="26"/>
      <c r="AD2536" s="139" t="e">
        <f>VLOOKUP(A2531,'Payroll master 总表'!B:AY,32,FALSE)</f>
        <v>#REF!</v>
      </c>
      <c r="AE2536" s="23" t="s">
        <v>82</v>
      </c>
      <c r="AF2536" s="103"/>
      <c r="AG2536" s="33"/>
    </row>
    <row r="2537" spans="1:33" ht="18" customHeight="1">
      <c r="B2537" s="58" t="s">
        <v>534</v>
      </c>
      <c r="C2537" s="28"/>
      <c r="D2537" s="28"/>
      <c r="E2537" s="28"/>
      <c r="F2537" s="28"/>
      <c r="G2537" s="206"/>
      <c r="H2537" s="206"/>
      <c r="I2537" s="206"/>
      <c r="J2537" s="206"/>
      <c r="K2537" s="280"/>
      <c r="L2537" s="282" t="e">
        <f>VLOOKUP(A2531,'Payroll master 总表'!B:AY,20,FALSE)</f>
        <v>#REF!</v>
      </c>
      <c r="M2537" s="206"/>
      <c r="N2537" s="208"/>
      <c r="O2537" s="283"/>
      <c r="P2537" s="273"/>
      <c r="Q2537" s="223"/>
      <c r="R2537" s="987" t="e">
        <f>VLOOKUP(A2531,'Payroll master 总表'!B:AY,27,FALSE)</f>
        <v>#REF!</v>
      </c>
      <c r="S2537" s="987"/>
      <c r="T2537" s="284" t="s">
        <v>82</v>
      </c>
      <c r="U2537" s="223"/>
      <c r="V2537" s="223"/>
      <c r="W2537" s="285"/>
      <c r="X2537" s="278" t="s">
        <v>189</v>
      </c>
      <c r="Y2537" s="218"/>
      <c r="Z2537" s="218"/>
      <c r="AA2537" s="218"/>
      <c r="AB2537" s="209"/>
      <c r="AC2537" s="26"/>
      <c r="AD2537" s="139" t="e">
        <f>VLOOKUP(A2531,'Payroll master 总表'!B:AY,31,FALSE)</f>
        <v>#REF!</v>
      </c>
      <c r="AE2537" s="23" t="s">
        <v>82</v>
      </c>
      <c r="AF2537" s="103"/>
      <c r="AG2537" s="33"/>
    </row>
    <row r="2538" spans="1:33" ht="18" customHeight="1">
      <c r="B2538" s="58" t="s">
        <v>195</v>
      </c>
      <c r="C2538" s="28"/>
      <c r="D2538" s="28"/>
      <c r="E2538" s="28"/>
      <c r="F2538" s="28"/>
      <c r="G2538" s="206"/>
      <c r="H2538" s="206"/>
      <c r="I2538" s="206"/>
      <c r="J2538" s="206"/>
      <c r="K2538" s="280"/>
      <c r="L2538" s="282" t="e">
        <f>VLOOKUP(A2531,'Payroll master 总表'!B:AY,17,FALSE)</f>
        <v>#REF!</v>
      </c>
      <c r="M2538" s="206"/>
      <c r="N2538" s="208"/>
      <c r="O2538" s="283"/>
      <c r="P2538" s="273"/>
      <c r="Q2538" s="223"/>
      <c r="R2538" s="987" t="e">
        <f>U2532/26*L2538</f>
        <v>#REF!</v>
      </c>
      <c r="S2538" s="987"/>
      <c r="T2538" s="284" t="s">
        <v>82</v>
      </c>
      <c r="U2538" s="223"/>
      <c r="V2538" s="223"/>
      <c r="W2538" s="285"/>
      <c r="X2538" s="278" t="s">
        <v>188</v>
      </c>
      <c r="Y2538" s="218"/>
      <c r="Z2538" s="218"/>
      <c r="AA2538" s="218"/>
      <c r="AB2538" s="209"/>
      <c r="AC2538" s="26"/>
      <c r="AD2538" s="139" t="e">
        <f>VLOOKUP(A2531,'Payroll master 总表'!B:AY,36,FALSE)</f>
        <v>#REF!</v>
      </c>
      <c r="AE2538" s="23" t="s">
        <v>82</v>
      </c>
      <c r="AF2538" s="103"/>
      <c r="AG2538" s="33"/>
    </row>
    <row r="2539" spans="1:33" ht="18" customHeight="1">
      <c r="B2539" s="27" t="s">
        <v>179</v>
      </c>
      <c r="C2539" s="28"/>
      <c r="D2539" s="28"/>
      <c r="E2539" s="28"/>
      <c r="F2539" s="28"/>
      <c r="G2539" s="218"/>
      <c r="H2539" s="218"/>
      <c r="I2539" s="218"/>
      <c r="J2539" s="206"/>
      <c r="K2539" s="280"/>
      <c r="L2539" s="286"/>
      <c r="M2539" s="206"/>
      <c r="N2539" s="208"/>
      <c r="O2539" s="283"/>
      <c r="P2539" s="273"/>
      <c r="Q2539" s="223"/>
      <c r="R2539" s="987" t="e">
        <f>SUM(R2535:S2538)</f>
        <v>#REF!</v>
      </c>
      <c r="S2539" s="987"/>
      <c r="T2539" s="284" t="s">
        <v>82</v>
      </c>
      <c r="U2539" s="223"/>
      <c r="V2539" s="223"/>
      <c r="W2539" s="285"/>
      <c r="X2539" s="278" t="s">
        <v>190</v>
      </c>
      <c r="Y2539" s="218"/>
      <c r="Z2539" s="218"/>
      <c r="AA2539" s="218"/>
      <c r="AB2539" s="209"/>
      <c r="AC2539" s="988" t="e">
        <f>R2539+R2541+R2542+R2543+AD2531+AD2532+AD2533+AD2534+AD2535+AD2536+AD2537+AD2538</f>
        <v>#REF!</v>
      </c>
      <c r="AD2539" s="989"/>
      <c r="AF2539" s="103"/>
      <c r="AG2539" s="33"/>
    </row>
    <row r="2540" spans="1:33" ht="18" customHeight="1">
      <c r="B2540" s="58" t="s">
        <v>197</v>
      </c>
      <c r="C2540" s="28"/>
      <c r="D2540" s="28"/>
      <c r="E2540" s="28"/>
      <c r="F2540" s="28"/>
      <c r="G2540" s="206"/>
      <c r="H2540" s="206"/>
      <c r="I2540" s="206"/>
      <c r="J2540" s="206"/>
      <c r="K2540" s="280"/>
      <c r="L2540" s="287" t="s">
        <v>77</v>
      </c>
      <c r="M2540" s="288"/>
      <c r="N2540" s="211"/>
      <c r="O2540" s="278" t="s">
        <v>199</v>
      </c>
      <c r="P2540" s="210"/>
      <c r="Q2540" s="210"/>
      <c r="R2540" s="210"/>
      <c r="S2540" s="210"/>
      <c r="T2540" s="210"/>
      <c r="U2540" s="210"/>
      <c r="V2540" s="210"/>
      <c r="W2540" s="289"/>
      <c r="X2540" s="278" t="s">
        <v>433</v>
      </c>
      <c r="Y2540" s="218"/>
      <c r="Z2540" s="230"/>
      <c r="AA2540" s="290"/>
      <c r="AB2540" s="228"/>
      <c r="AC2540" s="135" t="e">
        <f>VLOOKUP(A2531,'Payroll master 总表'!B:AY,45,FALSE)</f>
        <v>#REF!</v>
      </c>
      <c r="AE2540" s="61"/>
      <c r="AF2540" s="245"/>
      <c r="AG2540" s="33"/>
    </row>
    <row r="2541" spans="1:33" ht="18" customHeight="1">
      <c r="B2541" s="58" t="s">
        <v>180</v>
      </c>
      <c r="C2541" s="28"/>
      <c r="D2541" s="28"/>
      <c r="E2541" s="28"/>
      <c r="F2541" s="28"/>
      <c r="G2541" s="206"/>
      <c r="H2541" s="206"/>
      <c r="I2541" s="206"/>
      <c r="J2541" s="206"/>
      <c r="K2541" s="280"/>
      <c r="L2541" s="282" t="e">
        <f>VLOOKUP(A2531,'Payroll master 总表'!B:AY,19,FALSE)</f>
        <v>#REF!</v>
      </c>
      <c r="M2541" s="206"/>
      <c r="N2541" s="208"/>
      <c r="O2541" s="283"/>
      <c r="P2541" s="273"/>
      <c r="Q2541" s="224"/>
      <c r="R2541" s="990" t="e">
        <f>VLOOKUP(A2531,'Payroll master 总表'!B:AY,26,FALSE)</f>
        <v>#REF!</v>
      </c>
      <c r="S2541" s="990"/>
      <c r="T2541" s="224" t="s">
        <v>82</v>
      </c>
      <c r="U2541" s="224"/>
      <c r="V2541" s="224"/>
      <c r="W2541" s="228"/>
      <c r="X2541" s="278" t="s">
        <v>861</v>
      </c>
      <c r="Y2541" s="218"/>
      <c r="Z2541" s="230"/>
      <c r="AB2541" s="224"/>
      <c r="AD2541" s="57"/>
      <c r="AE2541" s="999" t="e">
        <f>VLOOKUP(A2531,'Payroll master 总表'!B:AY,42,FALSE)</f>
        <v>#REF!</v>
      </c>
      <c r="AF2541" s="1000"/>
      <c r="AG2541" s="33"/>
    </row>
    <row r="2542" spans="1:33" ht="18" customHeight="1">
      <c r="B2542" s="58" t="s">
        <v>181</v>
      </c>
      <c r="C2542" s="28"/>
      <c r="D2542" s="28"/>
      <c r="E2542" s="28"/>
      <c r="F2542" s="28"/>
      <c r="G2542" s="206"/>
      <c r="H2542" s="206"/>
      <c r="I2542" s="206"/>
      <c r="J2542" s="206"/>
      <c r="K2542" s="280"/>
      <c r="L2542" s="282" t="e">
        <f>VLOOKUP(A2531,'Payroll master 总表'!B:AY,22,FALSE)</f>
        <v>#REF!</v>
      </c>
      <c r="M2542" s="206"/>
      <c r="N2542" s="208"/>
      <c r="O2542" s="283"/>
      <c r="P2542" s="273"/>
      <c r="Q2542" s="224"/>
      <c r="R2542" s="990" t="e">
        <f>VLOOKUP(A2531,'Payroll master 总表'!B:AY,28,FALSE)</f>
        <v>#REF!</v>
      </c>
      <c r="S2542" s="990"/>
      <c r="T2542" s="224" t="s">
        <v>82</v>
      </c>
      <c r="U2542" s="224"/>
      <c r="V2542" s="224"/>
      <c r="W2542" s="228"/>
      <c r="X2542" s="291" t="s">
        <v>244</v>
      </c>
      <c r="Y2542" s="218"/>
      <c r="Z2542" s="218"/>
      <c r="AA2542" s="230"/>
      <c r="AB2542" s="229"/>
      <c r="AC2542" s="76"/>
      <c r="AD2542" s="57" t="e">
        <f>VLOOKUP(A2531,'Payroll master 总表'!B:AY,44,FALSE)</f>
        <v>#REF!</v>
      </c>
      <c r="AE2542" s="541"/>
      <c r="AF2542" s="542"/>
      <c r="AG2542" s="33"/>
    </row>
    <row r="2543" spans="1:33" ht="18" customHeight="1">
      <c r="B2543" s="59" t="s">
        <v>182</v>
      </c>
      <c r="C2543" s="56"/>
      <c r="D2543" s="56"/>
      <c r="E2543" s="56"/>
      <c r="F2543" s="56"/>
      <c r="G2543" s="219"/>
      <c r="H2543" s="219"/>
      <c r="I2543" s="219"/>
      <c r="J2543" s="219"/>
      <c r="K2543" s="292"/>
      <c r="L2543" s="293" t="e">
        <f>VLOOKUP(A2531,'Payroll master 总表'!B:AY,23,FALSE)</f>
        <v>#REF!</v>
      </c>
      <c r="M2543" s="219"/>
      <c r="N2543" s="212"/>
      <c r="O2543" s="294"/>
      <c r="P2543" s="295"/>
      <c r="Q2543" s="225"/>
      <c r="R2543" s="981" t="e">
        <f>VLOOKUP(A2531,'Payroll master 总表'!B:AY,30,FALSE)</f>
        <v>#REF!</v>
      </c>
      <c r="S2543" s="981"/>
      <c r="T2543" s="225" t="s">
        <v>82</v>
      </c>
      <c r="U2543" s="225"/>
      <c r="V2543" s="225"/>
      <c r="W2543" s="225"/>
      <c r="X2543" s="278" t="s">
        <v>194</v>
      </c>
      <c r="Y2543" s="218"/>
      <c r="Z2543" s="218"/>
      <c r="AA2543" s="218"/>
      <c r="AB2543" s="230"/>
      <c r="AC2543" s="26"/>
      <c r="AD2543" s="57" t="e">
        <f>AE2541+AD2542</f>
        <v>#REF!</v>
      </c>
      <c r="AE2543" s="49"/>
      <c r="AF2543" s="73"/>
      <c r="AG2543" s="33"/>
    </row>
    <row r="2544" spans="1:33" ht="18" customHeight="1">
      <c r="B2544" s="29"/>
      <c r="C2544" s="30"/>
      <c r="D2544" s="31"/>
      <c r="E2544" s="30"/>
      <c r="F2544" s="32"/>
      <c r="G2544" s="220"/>
      <c r="H2544" s="220"/>
      <c r="I2544" s="220"/>
      <c r="J2544" s="220"/>
      <c r="S2544" s="220"/>
      <c r="T2544" s="220"/>
      <c r="U2544" s="220"/>
      <c r="X2544" s="297" t="s">
        <v>191</v>
      </c>
      <c r="Y2544" s="218"/>
      <c r="Z2544" s="218"/>
      <c r="AA2544" s="218"/>
      <c r="AB2544" s="230"/>
      <c r="AC2544" s="982" t="e">
        <f>ROUND((AC2539-AD2543-AC2540),2)</f>
        <v>#REF!</v>
      </c>
      <c r="AD2544" s="983"/>
      <c r="AE2544" s="49"/>
      <c r="AF2544" s="73"/>
      <c r="AG2544" s="33"/>
    </row>
    <row r="2545" spans="1:64" ht="18" customHeight="1">
      <c r="B2545" s="35" t="s">
        <v>78</v>
      </c>
      <c r="C2545" s="36"/>
      <c r="D2545" s="36"/>
      <c r="E2545" s="36"/>
      <c r="F2545" s="36"/>
      <c r="G2545" s="221"/>
      <c r="H2545" s="221"/>
      <c r="I2545" s="220"/>
      <c r="J2545" s="220"/>
      <c r="S2545" s="220"/>
      <c r="T2545" s="220"/>
      <c r="U2545" s="220"/>
      <c r="X2545" s="298" t="s">
        <v>432</v>
      </c>
      <c r="Y2545" s="299"/>
      <c r="Z2545" s="280"/>
      <c r="AA2545" s="206"/>
      <c r="AB2545" s="231"/>
      <c r="AC2545" s="63" t="e">
        <f>INT(AC2544)</f>
        <v>#REF!</v>
      </c>
      <c r="AE2545" s="62"/>
      <c r="AF2545" s="80"/>
      <c r="AG2545" s="33"/>
    </row>
    <row r="2546" spans="1:64" ht="18" customHeight="1">
      <c r="B2546" s="37"/>
      <c r="C2546" s="38"/>
      <c r="D2546" s="39"/>
      <c r="E2546" s="38"/>
      <c r="F2546" s="38"/>
      <c r="G2546" s="202"/>
      <c r="H2546" s="202"/>
      <c r="I2546" s="220"/>
      <c r="J2546" s="220"/>
      <c r="S2546" s="220"/>
      <c r="T2546" s="220"/>
      <c r="U2546" s="220"/>
      <c r="X2546" s="300" t="s">
        <v>192</v>
      </c>
      <c r="Y2546" s="301"/>
      <c r="Z2546" s="302"/>
      <c r="AA2546" s="219"/>
      <c r="AB2546" s="232"/>
      <c r="AC2546" s="77" t="e">
        <f>ROUND((MOD(AC2544,1)*4000),-2)</f>
        <v>#REF!</v>
      </c>
      <c r="AD2546" s="45"/>
      <c r="AE2546" s="45"/>
      <c r="AF2546" s="81"/>
      <c r="AG2546" s="33"/>
    </row>
    <row r="2547" spans="1:64" ht="18" customHeight="1">
      <c r="B2547" s="29"/>
      <c r="C2547" s="30"/>
      <c r="D2547" s="31"/>
      <c r="E2547" s="30"/>
      <c r="F2547" s="30"/>
      <c r="G2547" s="220"/>
      <c r="H2547" s="220"/>
      <c r="I2547" s="220"/>
      <c r="J2547" s="220"/>
      <c r="S2547" s="220"/>
      <c r="T2547" s="220"/>
      <c r="U2547" s="220"/>
      <c r="Y2547" s="221"/>
      <c r="Z2547" s="303"/>
      <c r="AB2547" s="233"/>
      <c r="AD2547" s="82"/>
      <c r="AE2547" s="82"/>
      <c r="AF2547" s="84"/>
      <c r="AG2547" s="33"/>
    </row>
    <row r="2548" spans="1:64" ht="18" customHeight="1">
      <c r="B2548" s="40" t="s">
        <v>79</v>
      </c>
      <c r="C2548" s="41"/>
      <c r="D2548" s="41"/>
      <c r="E2548" s="41"/>
      <c r="AF2548" s="101"/>
      <c r="AG2548" s="33"/>
    </row>
    <row r="2549" spans="1:64" s="10" customFormat="1" ht="18" customHeight="1">
      <c r="B2549" s="237">
        <v>1</v>
      </c>
      <c r="C2549" s="236">
        <v>2</v>
      </c>
      <c r="D2549" s="236">
        <v>3</v>
      </c>
      <c r="E2549" s="236">
        <v>4</v>
      </c>
      <c r="F2549" s="670">
        <v>5</v>
      </c>
      <c r="G2549" s="669">
        <v>6</v>
      </c>
      <c r="H2549" s="237">
        <v>7</v>
      </c>
      <c r="I2549" s="237">
        <v>8</v>
      </c>
      <c r="J2549" s="670">
        <v>9</v>
      </c>
      <c r="K2549" s="236">
        <v>10</v>
      </c>
      <c r="L2549" s="236">
        <v>11</v>
      </c>
      <c r="M2549" s="670">
        <v>12</v>
      </c>
      <c r="N2549" s="669">
        <v>13</v>
      </c>
      <c r="O2549" s="236">
        <v>14</v>
      </c>
      <c r="P2549" s="237">
        <v>15</v>
      </c>
      <c r="Q2549" s="236">
        <v>16</v>
      </c>
      <c r="R2549" s="236">
        <v>17</v>
      </c>
      <c r="S2549" s="236">
        <v>18</v>
      </c>
      <c r="T2549" s="670">
        <v>19</v>
      </c>
      <c r="U2549" s="669">
        <v>20</v>
      </c>
      <c r="V2549" s="236">
        <v>21</v>
      </c>
      <c r="W2549" s="237">
        <v>22</v>
      </c>
      <c r="X2549" s="236">
        <v>23</v>
      </c>
      <c r="Y2549" s="237">
        <v>24</v>
      </c>
      <c r="Z2549" s="236">
        <v>25</v>
      </c>
      <c r="AA2549" s="670">
        <v>26</v>
      </c>
      <c r="AB2549" s="697">
        <v>27</v>
      </c>
      <c r="AC2549" s="670">
        <v>28</v>
      </c>
      <c r="AD2549" s="237">
        <v>29</v>
      </c>
      <c r="AE2549" s="236">
        <v>30</v>
      </c>
      <c r="AF2549" s="236">
        <v>31</v>
      </c>
      <c r="AG2549" s="11"/>
      <c r="AH2549" s="11"/>
      <c r="AI2549" s="11"/>
      <c r="AJ2549" s="11"/>
      <c r="AK2549" s="11"/>
      <c r="AL2549" s="11"/>
      <c r="AM2549" s="11"/>
      <c r="AN2549" s="11"/>
      <c r="AO2549" s="11"/>
      <c r="AP2549" s="11"/>
      <c r="AQ2549" s="11"/>
      <c r="AR2549" s="11"/>
      <c r="AS2549" s="11"/>
      <c r="AT2549" s="11"/>
      <c r="AU2549" s="11"/>
      <c r="AV2549" s="11"/>
      <c r="AW2549" s="11"/>
      <c r="AX2549" s="11"/>
      <c r="AY2549" s="11"/>
      <c r="AZ2549" s="11"/>
      <c r="BA2549" s="11"/>
      <c r="BB2549" s="11"/>
      <c r="BC2549" s="11"/>
      <c r="BD2549" s="11"/>
      <c r="BE2549" s="11"/>
      <c r="BF2549" s="11"/>
      <c r="BG2549" s="11"/>
      <c r="BH2549" s="11"/>
      <c r="BI2549" s="11"/>
      <c r="BJ2549" s="11"/>
      <c r="BK2549" s="11"/>
      <c r="BL2549" s="11"/>
    </row>
    <row r="2550" spans="1:64" ht="18" customHeight="1">
      <c r="B2550" s="48" t="e">
        <f>VLOOKUP(A2531,#REF!,276,FALSE)</f>
        <v>#REF!</v>
      </c>
      <c r="C2550" s="48" t="e">
        <f>VLOOKUP(A2531,#REF!,278,FALSE)</f>
        <v>#REF!</v>
      </c>
      <c r="D2550" s="48" t="e">
        <f>VLOOKUP(A2531,#REF!,280,FALSE)</f>
        <v>#REF!</v>
      </c>
      <c r="E2550" s="48" t="e">
        <f>VLOOKUP(A2531,#REF!,282,FALSE)</f>
        <v>#REF!</v>
      </c>
      <c r="F2550" s="48" t="e">
        <f>VLOOKUP(A2531,#REF!,284,FALSE)</f>
        <v>#REF!</v>
      </c>
      <c r="G2550" s="48" t="e">
        <f>VLOOKUP(A2531,#REF!,286,FALSE)</f>
        <v>#REF!</v>
      </c>
      <c r="H2550" s="48" t="e">
        <f>VLOOKUP(A2531,#REF!,288,FALSE)</f>
        <v>#REF!</v>
      </c>
      <c r="I2550" s="48" t="e">
        <f>VLOOKUP(A2531,#REF!,290,FALSE)</f>
        <v>#REF!</v>
      </c>
      <c r="J2550" s="48" t="e">
        <f>VLOOKUP(A2531,#REF!,292,FALSE)</f>
        <v>#REF!</v>
      </c>
      <c r="K2550" s="48" t="e">
        <f>VLOOKUP(A2531,#REF!,294,FALSE)</f>
        <v>#REF!</v>
      </c>
      <c r="L2550" s="48" t="e">
        <f>VLOOKUP(A2531,#REF!,296,FALSE)</f>
        <v>#REF!</v>
      </c>
      <c r="M2550" s="48" t="e">
        <f>VLOOKUP(A2531,#REF!,298,FALSE)</f>
        <v>#REF!</v>
      </c>
      <c r="N2550" s="48" t="e">
        <f>VLOOKUP(A2531,#REF!,300,FALSE)</f>
        <v>#REF!</v>
      </c>
      <c r="O2550" s="48" t="e">
        <f>VLOOKUP(A2531,#REF!,302,FALSE)</f>
        <v>#REF!</v>
      </c>
      <c r="P2550" s="48" t="e">
        <f>VLOOKUP(A2531,#REF!,304,FALSE)</f>
        <v>#REF!</v>
      </c>
      <c r="Q2550" s="48" t="e">
        <f>VLOOKUP(A2531,#REF!,306,FALSE)</f>
        <v>#REF!</v>
      </c>
      <c r="R2550" s="48" t="e">
        <f>VLOOKUP(A2531,#REF!,308,FALSE)</f>
        <v>#REF!</v>
      </c>
      <c r="S2550" s="48" t="e">
        <f>VLOOKUP(A2531,#REF!,310,FALSE)</f>
        <v>#REF!</v>
      </c>
      <c r="T2550" s="48" t="e">
        <f>VLOOKUP(A2531,#REF!,312,FALSE)</f>
        <v>#REF!</v>
      </c>
      <c r="U2550" s="48" t="e">
        <f>VLOOKUP(A2531,#REF!,314,FALSE)</f>
        <v>#REF!</v>
      </c>
      <c r="V2550" s="48" t="e">
        <f>VLOOKUP(A2531,#REF!,316,FALSE)</f>
        <v>#REF!</v>
      </c>
      <c r="W2550" s="48" t="e">
        <f>VLOOKUP(A2531,#REF!,318,FALSE)</f>
        <v>#REF!</v>
      </c>
      <c r="X2550" s="48" t="e">
        <f>VLOOKUP(A2531,#REF!,320,FALSE)</f>
        <v>#REF!</v>
      </c>
      <c r="Y2550" s="48" t="e">
        <f>VLOOKUP(A2531,#REF!,322,FALSE)</f>
        <v>#REF!</v>
      </c>
      <c r="Z2550" s="48" t="e">
        <f>VLOOKUP(A2531,#REF!,324,FALSE)</f>
        <v>#REF!</v>
      </c>
      <c r="AA2550" s="48" t="e">
        <f>VLOOKUP(A2531,#REF!,326,FALSE)</f>
        <v>#REF!</v>
      </c>
      <c r="AB2550" s="48" t="e">
        <f>VLOOKUP(A2531,#REF!,328,FALSE)</f>
        <v>#REF!</v>
      </c>
      <c r="AC2550" s="48" t="e">
        <f>VLOOKUP(A2531,#REF!,330,FALSE)</f>
        <v>#REF!</v>
      </c>
      <c r="AD2550" s="48" t="e">
        <f>VLOOKUP(A2531,#REF!,332,FALSE)</f>
        <v>#REF!</v>
      </c>
      <c r="AE2550" s="48" t="e">
        <f>VLOOKUP(A2531,#REF!,334,FALSE)</f>
        <v>#REF!</v>
      </c>
      <c r="AF2550" s="48" t="e">
        <f>VLOOKUP(A2531,#REF!,336,FALSE)</f>
        <v>#REF!</v>
      </c>
      <c r="AG2550" s="33"/>
    </row>
    <row r="2551" spans="1:64" ht="18" customHeight="1">
      <c r="B2551" s="48" t="e">
        <f>VLOOKUP(A2531,#REF!,53,FALSE)</f>
        <v>#REF!</v>
      </c>
      <c r="C2551" s="48" t="e">
        <f>VLOOKUP(A2531,#REF!,54,FALSE)</f>
        <v>#REF!</v>
      </c>
      <c r="D2551" s="48" t="e">
        <f>VLOOKUP(A2531,#REF!,55,FALSE)</f>
        <v>#REF!</v>
      </c>
      <c r="E2551" s="48" t="e">
        <f>VLOOKUP(A2531,#REF!,56,FALSE)</f>
        <v>#REF!</v>
      </c>
      <c r="F2551" s="48" t="e">
        <f>VLOOKUP(A2531,#REF!,57,FALSE)</f>
        <v>#REF!</v>
      </c>
      <c r="G2551" s="48" t="e">
        <f>VLOOKUP(A2531,#REF!,58,FALSE)</f>
        <v>#REF!</v>
      </c>
      <c r="H2551" s="48" t="e">
        <f>VLOOKUP(A2531,#REF!,59,FALSE)</f>
        <v>#REF!</v>
      </c>
      <c r="I2551" s="48" t="e">
        <f>VLOOKUP(A2531,#REF!,60,FALSE)</f>
        <v>#REF!</v>
      </c>
      <c r="J2551" s="48" t="e">
        <f>VLOOKUP(A2531,#REF!,61,FALSE)</f>
        <v>#REF!</v>
      </c>
      <c r="K2551" s="48" t="e">
        <f>VLOOKUP(A2531,#REF!,62,FALSE)</f>
        <v>#REF!</v>
      </c>
      <c r="L2551" s="48" t="e">
        <f>VLOOKUP(A2531,#REF!,63,FALSE)</f>
        <v>#REF!</v>
      </c>
      <c r="M2551" s="48" t="e">
        <f>VLOOKUP(A2531,#REF!,64,FALSE)</f>
        <v>#REF!</v>
      </c>
      <c r="N2551" s="48" t="e">
        <f>VLOOKUP(A2531,#REF!,65,FALSE)</f>
        <v>#REF!</v>
      </c>
      <c r="O2551" s="48" t="e">
        <f>VLOOKUP(A2531,#REF!,66,FALSE)</f>
        <v>#REF!</v>
      </c>
      <c r="P2551" s="48" t="e">
        <f>VLOOKUP(A2531,#REF!,67,FALSE)</f>
        <v>#REF!</v>
      </c>
      <c r="Q2551" s="48" t="e">
        <f>VLOOKUP(A2531,#REF!,68,FALSE)</f>
        <v>#REF!</v>
      </c>
      <c r="R2551" s="48" t="e">
        <f>VLOOKUP(A2531,#REF!,69,FALSE)</f>
        <v>#REF!</v>
      </c>
      <c r="S2551" s="48" t="e">
        <f>VLOOKUP(A2531,#REF!,70,FALSE)</f>
        <v>#REF!</v>
      </c>
      <c r="T2551" s="48" t="e">
        <f>VLOOKUP(A2531,#REF!,71,FALSE)</f>
        <v>#REF!</v>
      </c>
      <c r="U2551" s="48" t="e">
        <f>VLOOKUP(A2531,#REF!,72,FALSE)</f>
        <v>#REF!</v>
      </c>
      <c r="V2551" s="48" t="e">
        <f>VLOOKUP(A2531,#REF!,73,FALSE)</f>
        <v>#REF!</v>
      </c>
      <c r="W2551" s="48" t="e">
        <f>VLOOKUP(A2531,#REF!,74,FALSE)</f>
        <v>#REF!</v>
      </c>
      <c r="X2551" s="48" t="e">
        <f>VLOOKUP(A2531,#REF!,75,FALSE)</f>
        <v>#REF!</v>
      </c>
      <c r="Y2551" s="48" t="e">
        <f>VLOOKUP(A2531,#REF!,76,FALSE)</f>
        <v>#REF!</v>
      </c>
      <c r="Z2551" s="48" t="e">
        <f>VLOOKUP(A2531,#REF!,77,FALSE)</f>
        <v>#REF!</v>
      </c>
      <c r="AA2551" s="48" t="e">
        <f>VLOOKUP(A2531,#REF!,78,FALSE)</f>
        <v>#REF!</v>
      </c>
      <c r="AB2551" s="48" t="e">
        <f>VLOOKUP(A2531,#REF!,79,FALSE)</f>
        <v>#REF!</v>
      </c>
      <c r="AC2551" s="48" t="e">
        <f>VLOOKUP(A2531,#REF!,80,FALSE)</f>
        <v>#REF!</v>
      </c>
      <c r="AD2551" s="48" t="e">
        <f>VLOOKUP(A2531,#REF!,81,FALSE)</f>
        <v>#REF!</v>
      </c>
      <c r="AE2551" s="48" t="e">
        <f>VLOOKUP(A2531,#REF!,82,FALSE)</f>
        <v>#REF!</v>
      </c>
      <c r="AF2551" s="48" t="e">
        <f>VLOOKUP(A2531,#REF!,83,FALSE)</f>
        <v>#REF!</v>
      </c>
      <c r="AG2551" s="33"/>
    </row>
    <row r="2552" spans="1:64" ht="18" customHeight="1">
      <c r="B2552" s="48" t="e">
        <f>VLOOKUP(A2531,#REF!,277,FALSE)</f>
        <v>#REF!</v>
      </c>
      <c r="C2552" s="48" t="e">
        <f>VLOOKUP(A2531,#REF!,279,FALSE)</f>
        <v>#REF!</v>
      </c>
      <c r="D2552" s="48" t="e">
        <f>VLOOKUP(A2531,#REF!,281,FALSE)</f>
        <v>#REF!</v>
      </c>
      <c r="E2552" s="48" t="e">
        <f>VLOOKUP(A2531,#REF!,283,FALSE)</f>
        <v>#REF!</v>
      </c>
      <c r="F2552" s="48" t="e">
        <f>VLOOKUP(A2531,#REF!,285,FALSE)</f>
        <v>#REF!</v>
      </c>
      <c r="G2552" s="48" t="e">
        <f>VLOOKUP(A2531,#REF!,287,FALSE)</f>
        <v>#REF!</v>
      </c>
      <c r="H2552" s="48" t="e">
        <f>VLOOKUP(A2531,#REF!,289,FALSE)</f>
        <v>#REF!</v>
      </c>
      <c r="I2552" s="48" t="e">
        <f>VLOOKUP(A2531,#REF!,291,FALSE)</f>
        <v>#REF!</v>
      </c>
      <c r="J2552" s="48" t="e">
        <f>VLOOKUP(A2531,#REF!,293,FALSE)</f>
        <v>#REF!</v>
      </c>
      <c r="K2552" s="48" t="e">
        <f>VLOOKUP(A2531,#REF!,295,FALSE)</f>
        <v>#REF!</v>
      </c>
      <c r="L2552" s="48" t="e">
        <f>VLOOKUP(A2531,#REF!,297,FALSE)</f>
        <v>#REF!</v>
      </c>
      <c r="M2552" s="48" t="e">
        <f>VLOOKUP(A2531,#REF!,299,FALSE)</f>
        <v>#REF!</v>
      </c>
      <c r="N2552" s="48" t="e">
        <f>VLOOKUP(A2531,#REF!,301,FALSE)</f>
        <v>#REF!</v>
      </c>
      <c r="O2552" s="48" t="e">
        <f>VLOOKUP(A2531,#REF!,303,FALSE)</f>
        <v>#REF!</v>
      </c>
      <c r="P2552" s="48" t="e">
        <f>VLOOKUP(A2531,#REF!,305,FALSE)</f>
        <v>#REF!</v>
      </c>
      <c r="Q2552" s="48" t="e">
        <f>VLOOKUP(A2531,#REF!,307,FALSE)</f>
        <v>#REF!</v>
      </c>
      <c r="R2552" s="48" t="e">
        <f>VLOOKUP(A2531,#REF!,309,FALSE)</f>
        <v>#REF!</v>
      </c>
      <c r="S2552" s="48" t="e">
        <f>VLOOKUP(A2531,#REF!,311,FALSE)</f>
        <v>#REF!</v>
      </c>
      <c r="T2552" s="48" t="e">
        <f>VLOOKUP(A2531,#REF!,313,FALSE)</f>
        <v>#REF!</v>
      </c>
      <c r="U2552" s="48" t="e">
        <f>VLOOKUP(A2531,#REF!,315,FALSE)</f>
        <v>#REF!</v>
      </c>
      <c r="V2552" s="48" t="e">
        <f>VLOOKUP(A2531,#REF!,317,FALSE)</f>
        <v>#REF!</v>
      </c>
      <c r="W2552" s="48" t="e">
        <f>VLOOKUP(A2531,#REF!,319,FALSE)</f>
        <v>#REF!</v>
      </c>
      <c r="X2552" s="48" t="e">
        <f>VLOOKUP(A2531,#REF!,321,FALSE)</f>
        <v>#REF!</v>
      </c>
      <c r="Y2552" s="48" t="e">
        <f>VLOOKUP(A2531,#REF!,323,FALSE)</f>
        <v>#REF!</v>
      </c>
      <c r="Z2552" s="48" t="e">
        <f>VLOOKUP(A2531,#REF!,325,FALSE)</f>
        <v>#REF!</v>
      </c>
      <c r="AA2552" s="48" t="e">
        <f>VLOOKUP(A2531,#REF!,327,FALSE)</f>
        <v>#REF!</v>
      </c>
      <c r="AB2552" s="48" t="e">
        <f>VLOOKUP(A2531,#REF!,329,FALSE)</f>
        <v>#REF!</v>
      </c>
      <c r="AC2552" s="48" t="e">
        <f>VLOOKUP(A2531,#REF!,331,FALSE)</f>
        <v>#REF!</v>
      </c>
      <c r="AD2552" s="48" t="e">
        <f>VLOOKUP(A2531,#REF!,333,FALSE)</f>
        <v>#REF!</v>
      </c>
      <c r="AE2552" s="48" t="e">
        <f>VLOOKUP(A2531,#REF!,335,FALSE)</f>
        <v>#REF!</v>
      </c>
      <c r="AF2552" s="48" t="e">
        <f>VLOOKUP(A2531,#REF!,337,FALSE)</f>
        <v>#REF!</v>
      </c>
      <c r="AG2552" s="33"/>
    </row>
    <row r="2553" spans="1:64" s="140" customFormat="1" ht="18" customHeight="1">
      <c r="B2553" s="980"/>
      <c r="C2553" s="980"/>
      <c r="D2553" s="980"/>
      <c r="E2553" s="980"/>
      <c r="F2553" s="980"/>
      <c r="G2553" s="980"/>
      <c r="H2553" s="980"/>
      <c r="I2553" s="980"/>
      <c r="J2553" s="980"/>
      <c r="K2553" s="980"/>
      <c r="L2553" s="980"/>
      <c r="M2553" s="980"/>
      <c r="N2553" s="980"/>
      <c r="O2553" s="980"/>
      <c r="P2553" s="980"/>
      <c r="Q2553" s="980"/>
      <c r="R2553" s="980"/>
      <c r="S2553" s="980"/>
      <c r="T2553" s="980"/>
      <c r="U2553" s="980"/>
      <c r="V2553" s="980"/>
      <c r="W2553" s="980"/>
      <c r="X2553" s="980"/>
      <c r="Y2553" s="980"/>
      <c r="Z2553" s="980"/>
      <c r="AA2553" s="980"/>
      <c r="AB2553" s="980"/>
      <c r="AC2553" s="980"/>
      <c r="AD2553" s="980"/>
      <c r="AE2553" s="980"/>
      <c r="AF2553" s="980"/>
      <c r="AG2553" s="33"/>
      <c r="AH2553" s="33"/>
      <c r="AI2553" s="33"/>
      <c r="AJ2553" s="33"/>
      <c r="AK2553" s="33"/>
      <c r="AL2553" s="33"/>
      <c r="AM2553" s="33"/>
      <c r="AN2553" s="33"/>
      <c r="AO2553" s="33"/>
      <c r="AP2553" s="33"/>
      <c r="AQ2553" s="33"/>
      <c r="AR2553" s="33"/>
      <c r="AS2553" s="33"/>
      <c r="AT2553" s="33"/>
      <c r="AU2553" s="33"/>
      <c r="AV2553" s="33"/>
      <c r="AW2553" s="33"/>
      <c r="AX2553" s="33"/>
      <c r="AY2553" s="33"/>
      <c r="AZ2553" s="33"/>
      <c r="BA2553" s="33"/>
      <c r="BB2553" s="33"/>
      <c r="BC2553" s="33"/>
      <c r="BD2553" s="33"/>
      <c r="BE2553" s="33"/>
      <c r="BF2553" s="33"/>
      <c r="BG2553" s="33"/>
      <c r="BH2553" s="33"/>
      <c r="BI2553" s="33"/>
      <c r="BJ2553" s="33"/>
      <c r="BK2553" s="33"/>
      <c r="BL2553" s="33"/>
    </row>
    <row r="2554" spans="1:64" ht="18" customHeight="1">
      <c r="B2554" s="880" t="s">
        <v>826</v>
      </c>
      <c r="C2554" s="880"/>
      <c r="D2554" s="880"/>
      <c r="E2554" s="880"/>
      <c r="F2554" s="880"/>
      <c r="G2554" s="880"/>
      <c r="H2554" s="880"/>
      <c r="I2554" s="880"/>
      <c r="J2554" s="880"/>
      <c r="K2554" s="880"/>
      <c r="L2554" s="880"/>
      <c r="M2554" s="880"/>
      <c r="N2554" s="880"/>
      <c r="O2554" s="880"/>
      <c r="P2554" s="880"/>
      <c r="Q2554" s="880"/>
      <c r="R2554" s="880"/>
      <c r="S2554" s="880"/>
      <c r="T2554" s="880"/>
      <c r="U2554" s="880"/>
      <c r="V2554" s="880"/>
      <c r="W2554" s="880"/>
      <c r="X2554" s="880"/>
      <c r="Y2554" s="880"/>
      <c r="Z2554" s="880"/>
      <c r="AA2554" s="880"/>
      <c r="AB2554" s="880"/>
      <c r="AC2554" s="880"/>
      <c r="AD2554" s="880"/>
      <c r="AE2554" s="880"/>
      <c r="AF2554" s="880"/>
      <c r="AG2554" s="33"/>
    </row>
    <row r="2555" spans="1:64" ht="18" customHeight="1">
      <c r="B2555" s="15" t="s">
        <v>80</v>
      </c>
      <c r="C2555" s="16"/>
      <c r="D2555" s="16"/>
      <c r="E2555" s="16"/>
      <c r="F2555" s="16"/>
      <c r="G2555" s="216"/>
      <c r="H2555" s="201"/>
      <c r="I2555" s="201"/>
      <c r="J2555" s="201"/>
      <c r="K2555" s="202"/>
      <c r="L2555" s="201"/>
      <c r="M2555" s="201"/>
      <c r="N2555" s="201"/>
      <c r="O2555" s="270"/>
      <c r="P2555" s="270"/>
      <c r="Q2555" s="201"/>
      <c r="R2555" s="201"/>
      <c r="S2555" s="201"/>
      <c r="T2555" s="201"/>
      <c r="U2555" s="201"/>
      <c r="V2555" s="201"/>
      <c r="W2555" s="270"/>
      <c r="X2555" s="984" t="str">
        <f>X2530</f>
        <v>វិច្ឆិកា ឆ្នាំ ២០២៣</v>
      </c>
      <c r="Y2555" s="985"/>
      <c r="Z2555" s="985"/>
      <c r="AA2555" s="985"/>
      <c r="AB2555" s="985"/>
      <c r="AC2555" s="985"/>
      <c r="AD2555" s="985"/>
      <c r="AE2555" s="985"/>
      <c r="AF2555" s="986"/>
      <c r="AG2555" s="33"/>
    </row>
    <row r="2556" spans="1:64" ht="18" customHeight="1">
      <c r="A2556" s="140" t="e">
        <f>#REF!</f>
        <v>#REF!</v>
      </c>
      <c r="B2556" s="20" t="s">
        <v>176</v>
      </c>
      <c r="C2556" s="3"/>
      <c r="D2556" s="3"/>
      <c r="E2556" s="3"/>
      <c r="F2556" s="3"/>
      <c r="G2556" s="217"/>
      <c r="H2556" s="271"/>
      <c r="I2556" s="217"/>
      <c r="J2556" s="271"/>
      <c r="K2556" s="991" t="e">
        <f>VLOOKUP(A2556,'Payroll master 总表'!B:AY,3,FALSE)</f>
        <v>#REF!</v>
      </c>
      <c r="L2556" s="992"/>
      <c r="M2556" s="992"/>
      <c r="N2556" s="993"/>
      <c r="O2556" s="272" t="s">
        <v>183</v>
      </c>
      <c r="P2556" s="273"/>
      <c r="Q2556" s="203"/>
      <c r="R2556" s="203"/>
      <c r="S2556" s="203"/>
      <c r="T2556" s="994" t="e">
        <f>#REF!</f>
        <v>#REF!</v>
      </c>
      <c r="U2556" s="994"/>
      <c r="V2556" s="217"/>
      <c r="W2556" s="274"/>
      <c r="X2556" s="275" t="s">
        <v>279</v>
      </c>
      <c r="Y2556" s="203"/>
      <c r="Z2556" s="203"/>
      <c r="AA2556" s="203"/>
      <c r="AB2556" s="227"/>
      <c r="AC2556" s="75"/>
      <c r="AD2556" s="139" t="e">
        <f>VLOOKUP(A2556,'Payroll master 总表'!B:AY,39,FALSE)</f>
        <v>#REF!</v>
      </c>
      <c r="AE2556" s="23" t="s">
        <v>82</v>
      </c>
      <c r="AF2556" s="244"/>
      <c r="AG2556" s="33"/>
    </row>
    <row r="2557" spans="1:64" ht="18" customHeight="1">
      <c r="B2557" s="55" t="s">
        <v>177</v>
      </c>
      <c r="C2557" s="28"/>
      <c r="D2557" s="28"/>
      <c r="E2557" s="28"/>
      <c r="F2557" s="21"/>
      <c r="G2557" s="206"/>
      <c r="H2557" s="206"/>
      <c r="I2557" s="206"/>
      <c r="J2557" s="206"/>
      <c r="K2557" s="995" t="e">
        <f>VLOOKUP(A2556,'Payroll master 总表'!B:AY,1,FALSE)</f>
        <v>#REF!</v>
      </c>
      <c r="L2557" s="996"/>
      <c r="M2557" s="206"/>
      <c r="N2557" s="208"/>
      <c r="O2557" s="276" t="s">
        <v>184</v>
      </c>
      <c r="P2557" s="273"/>
      <c r="Q2557" s="218"/>
      <c r="R2557" s="218"/>
      <c r="S2557" s="218"/>
      <c r="U2557" s="222" t="e">
        <f>VLOOKUP(A2556,'Payroll master 总表'!B:AY,15,FALSE)</f>
        <v>#REF!</v>
      </c>
      <c r="V2557" s="222"/>
      <c r="W2557" s="208"/>
      <c r="X2557" s="278" t="s">
        <v>187</v>
      </c>
      <c r="Y2557" s="218"/>
      <c r="Z2557" s="218"/>
      <c r="AA2557" s="218"/>
      <c r="AB2557" s="209"/>
      <c r="AC2557" s="26"/>
      <c r="AD2557" s="139" t="e">
        <f>VLOOKUP(A2556,'Payroll master 总表'!B:AY,35,FALSE)</f>
        <v>#REF!</v>
      </c>
      <c r="AE2557" s="23" t="s">
        <v>82</v>
      </c>
      <c r="AF2557" s="103"/>
      <c r="AG2557" s="33"/>
    </row>
    <row r="2558" spans="1:64" ht="18" customHeight="1">
      <c r="B2558" s="24" t="s">
        <v>178</v>
      </c>
      <c r="C2558" s="22"/>
      <c r="D2558" s="25"/>
      <c r="E2558" s="21"/>
      <c r="F2558" s="21"/>
      <c r="G2558" s="206"/>
      <c r="H2558" s="206"/>
      <c r="I2558" s="206"/>
      <c r="J2558" s="206"/>
      <c r="K2558" s="995" t="e">
        <f>VLOOKUP(A2556,'Payroll master 总表'!B:AY,5,FALSE)</f>
        <v>#REF!</v>
      </c>
      <c r="L2558" s="996"/>
      <c r="M2558" s="206"/>
      <c r="N2558" s="208"/>
      <c r="O2558" s="205" t="s">
        <v>198</v>
      </c>
      <c r="P2558" s="273"/>
      <c r="Q2558" s="218"/>
      <c r="R2558" s="218"/>
      <c r="S2558" s="218"/>
      <c r="T2558" s="206"/>
      <c r="U2558" s="997" t="e">
        <f>VLOOKUP(A2556,'Payroll master 总表'!B:AY,8,FALSE)</f>
        <v>#REF!</v>
      </c>
      <c r="V2558" s="997"/>
      <c r="W2558" s="998"/>
      <c r="X2558" s="278" t="s">
        <v>185</v>
      </c>
      <c r="Y2558" s="218"/>
      <c r="Z2558" s="218"/>
      <c r="AA2558" s="218"/>
      <c r="AB2558" s="209"/>
      <c r="AC2558" s="26"/>
      <c r="AD2558" s="139" t="e">
        <f>VLOOKUP(A2556,'Payroll master 总表'!B:AY,34,FALSE)</f>
        <v>#REF!</v>
      </c>
      <c r="AE2558" s="23" t="s">
        <v>82</v>
      </c>
      <c r="AF2558" s="103"/>
      <c r="AG2558" s="33"/>
    </row>
    <row r="2559" spans="1:64" ht="18" customHeight="1">
      <c r="B2559" s="58"/>
      <c r="C2559" s="28"/>
      <c r="D2559" s="28"/>
      <c r="E2559" s="28"/>
      <c r="F2559" s="28"/>
      <c r="G2559" s="206"/>
      <c r="H2559" s="206"/>
      <c r="I2559" s="206"/>
      <c r="J2559" s="206"/>
      <c r="K2559" s="280"/>
      <c r="L2559" s="281" t="s">
        <v>76</v>
      </c>
      <c r="M2559" s="206"/>
      <c r="N2559" s="208"/>
      <c r="O2559" s="278" t="s">
        <v>199</v>
      </c>
      <c r="P2559" s="273"/>
      <c r="Q2559" s="218"/>
      <c r="R2559" s="218"/>
      <c r="S2559" s="218"/>
      <c r="T2559" s="218"/>
      <c r="U2559" s="218"/>
      <c r="V2559" s="218"/>
      <c r="W2559" s="230"/>
      <c r="X2559" s="278" t="s">
        <v>753</v>
      </c>
      <c r="Y2559" s="218"/>
      <c r="Z2559" s="218"/>
      <c r="AA2559" s="218"/>
      <c r="AB2559" s="209"/>
      <c r="AC2559" s="26"/>
      <c r="AD2559" s="139" t="e">
        <f>VLOOKUP(A2556,'Payroll master 总表'!B:AY,33,FALSE)</f>
        <v>#REF!</v>
      </c>
      <c r="AE2559" s="23" t="s">
        <v>82</v>
      </c>
      <c r="AF2559" s="103"/>
      <c r="AG2559" s="33"/>
    </row>
    <row r="2560" spans="1:64" ht="18" customHeight="1">
      <c r="B2560" s="54" t="s">
        <v>196</v>
      </c>
      <c r="C2560" s="28"/>
      <c r="D2560" s="28"/>
      <c r="E2560" s="28"/>
      <c r="F2560" s="28"/>
      <c r="G2560" s="206"/>
      <c r="H2560" s="206"/>
      <c r="I2560" s="206"/>
      <c r="J2560" s="206"/>
      <c r="K2560" s="280"/>
      <c r="L2560" s="282" t="e">
        <f>VLOOKUP(A2556,'Payroll master 总表'!B:AY,18,FALSE)</f>
        <v>#REF!</v>
      </c>
      <c r="M2560" s="206"/>
      <c r="N2560" s="208"/>
      <c r="O2560" s="283"/>
      <c r="P2560" s="273"/>
      <c r="Q2560" s="223"/>
      <c r="R2560" s="987" t="e">
        <f>U2557/26*L2560</f>
        <v>#REF!</v>
      </c>
      <c r="S2560" s="987"/>
      <c r="T2560" s="284" t="s">
        <v>82</v>
      </c>
      <c r="U2560" s="223"/>
      <c r="V2560" s="223"/>
      <c r="W2560" s="285"/>
      <c r="X2560" s="278" t="s">
        <v>186</v>
      </c>
      <c r="Y2560" s="218"/>
      <c r="Z2560" s="218"/>
      <c r="AA2560" s="218"/>
      <c r="AB2560" s="209"/>
      <c r="AC2560" s="26"/>
      <c r="AD2560" s="139" t="e">
        <f>VLOOKUP(A2556,'Payroll master 总表'!B:AY,37,FALSE)+'Payroll master 总表'!AM108</f>
        <v>#REF!</v>
      </c>
      <c r="AE2560" s="23" t="s">
        <v>82</v>
      </c>
      <c r="AF2560" s="103"/>
      <c r="AG2560" s="33"/>
    </row>
    <row r="2561" spans="2:64" ht="18" customHeight="1">
      <c r="B2561" s="27" t="s">
        <v>528</v>
      </c>
      <c r="C2561" s="28"/>
      <c r="D2561" s="28"/>
      <c r="E2561" s="28"/>
      <c r="F2561" s="28"/>
      <c r="G2561" s="206"/>
      <c r="H2561" s="206"/>
      <c r="I2561" s="206"/>
      <c r="J2561" s="206"/>
      <c r="K2561" s="280"/>
      <c r="L2561" s="282" t="e">
        <f>VLOOKUP(A2556,'Payroll master 总表'!B:AY,21,FALSE)</f>
        <v>#REF!</v>
      </c>
      <c r="M2561" s="206"/>
      <c r="N2561" s="208"/>
      <c r="O2561" s="283"/>
      <c r="P2561" s="273"/>
      <c r="Q2561" s="223"/>
      <c r="R2561" s="987" t="e">
        <f>VLOOKUP(A2556,'Payroll master 总表'!B:AY,29,FALSE)</f>
        <v>#REF!</v>
      </c>
      <c r="S2561" s="987"/>
      <c r="T2561" s="284" t="s">
        <v>82</v>
      </c>
      <c r="U2561" s="223"/>
      <c r="V2561" s="223"/>
      <c r="W2561" s="285"/>
      <c r="X2561" s="278" t="s">
        <v>455</v>
      </c>
      <c r="Y2561" s="218"/>
      <c r="Z2561" s="218"/>
      <c r="AA2561" s="218"/>
      <c r="AB2561" s="209"/>
      <c r="AC2561" s="26"/>
      <c r="AD2561" s="139" t="e">
        <f>VLOOKUP(A2556,'Payroll master 总表'!B:AY,32,FALSE)</f>
        <v>#REF!</v>
      </c>
      <c r="AE2561" s="23" t="s">
        <v>82</v>
      </c>
      <c r="AF2561" s="103"/>
      <c r="AG2561" s="33"/>
    </row>
    <row r="2562" spans="2:64" ht="18" customHeight="1">
      <c r="B2562" s="58" t="s">
        <v>534</v>
      </c>
      <c r="C2562" s="28"/>
      <c r="D2562" s="28"/>
      <c r="E2562" s="28"/>
      <c r="F2562" s="28"/>
      <c r="G2562" s="206"/>
      <c r="H2562" s="206"/>
      <c r="I2562" s="206"/>
      <c r="J2562" s="206"/>
      <c r="K2562" s="280"/>
      <c r="L2562" s="282" t="e">
        <f>VLOOKUP(A2556,'Payroll master 总表'!B:AY,20,FALSE)</f>
        <v>#REF!</v>
      </c>
      <c r="M2562" s="206"/>
      <c r="N2562" s="208"/>
      <c r="O2562" s="283"/>
      <c r="P2562" s="273"/>
      <c r="Q2562" s="223"/>
      <c r="R2562" s="987" t="e">
        <f>VLOOKUP(A2556,'Payroll master 总表'!B:AY,27,FALSE)</f>
        <v>#REF!</v>
      </c>
      <c r="S2562" s="987"/>
      <c r="T2562" s="284" t="s">
        <v>82</v>
      </c>
      <c r="U2562" s="223"/>
      <c r="V2562" s="223"/>
      <c r="W2562" s="285"/>
      <c r="X2562" s="278" t="s">
        <v>189</v>
      </c>
      <c r="Y2562" s="218"/>
      <c r="Z2562" s="218"/>
      <c r="AA2562" s="218"/>
      <c r="AB2562" s="209"/>
      <c r="AC2562" s="26"/>
      <c r="AD2562" s="139" t="e">
        <f>VLOOKUP(A2556,'Payroll master 总表'!B:AY,31,FALSE)</f>
        <v>#REF!</v>
      </c>
      <c r="AE2562" s="23" t="s">
        <v>82</v>
      </c>
      <c r="AF2562" s="103"/>
      <c r="AG2562" s="33"/>
    </row>
    <row r="2563" spans="2:64" ht="18" customHeight="1">
      <c r="B2563" s="58" t="s">
        <v>195</v>
      </c>
      <c r="C2563" s="28"/>
      <c r="D2563" s="28"/>
      <c r="E2563" s="28"/>
      <c r="F2563" s="28"/>
      <c r="G2563" s="206"/>
      <c r="H2563" s="206"/>
      <c r="I2563" s="206"/>
      <c r="J2563" s="206"/>
      <c r="K2563" s="280"/>
      <c r="L2563" s="282" t="e">
        <f>VLOOKUP(A2556,'Payroll master 总表'!B:AY,17,FALSE)</f>
        <v>#REF!</v>
      </c>
      <c r="M2563" s="206"/>
      <c r="N2563" s="208"/>
      <c r="O2563" s="283"/>
      <c r="P2563" s="273"/>
      <c r="Q2563" s="223"/>
      <c r="R2563" s="987" t="e">
        <f>U2557/26*L2563</f>
        <v>#REF!</v>
      </c>
      <c r="S2563" s="987"/>
      <c r="T2563" s="284" t="s">
        <v>82</v>
      </c>
      <c r="U2563" s="223"/>
      <c r="V2563" s="223"/>
      <c r="W2563" s="285"/>
      <c r="X2563" s="278" t="s">
        <v>188</v>
      </c>
      <c r="Y2563" s="218"/>
      <c r="Z2563" s="218"/>
      <c r="AA2563" s="218"/>
      <c r="AB2563" s="209"/>
      <c r="AC2563" s="26"/>
      <c r="AD2563" s="139" t="e">
        <f>VLOOKUP(A2556,'Payroll master 总表'!B:AY,36,FALSE)</f>
        <v>#REF!</v>
      </c>
      <c r="AE2563" s="23" t="s">
        <v>82</v>
      </c>
      <c r="AF2563" s="103"/>
      <c r="AG2563" s="33"/>
    </row>
    <row r="2564" spans="2:64" ht="18" customHeight="1">
      <c r="B2564" s="27" t="s">
        <v>179</v>
      </c>
      <c r="C2564" s="28"/>
      <c r="D2564" s="28"/>
      <c r="E2564" s="28"/>
      <c r="F2564" s="28"/>
      <c r="G2564" s="218"/>
      <c r="H2564" s="218"/>
      <c r="I2564" s="218"/>
      <c r="J2564" s="206"/>
      <c r="K2564" s="280"/>
      <c r="L2564" s="286"/>
      <c r="M2564" s="206"/>
      <c r="N2564" s="208"/>
      <c r="O2564" s="283"/>
      <c r="P2564" s="273"/>
      <c r="Q2564" s="223"/>
      <c r="R2564" s="987" t="e">
        <f>SUM(R2560:S2563)</f>
        <v>#REF!</v>
      </c>
      <c r="S2564" s="987"/>
      <c r="T2564" s="284" t="s">
        <v>82</v>
      </c>
      <c r="U2564" s="223"/>
      <c r="V2564" s="223"/>
      <c r="W2564" s="285"/>
      <c r="X2564" s="278" t="s">
        <v>190</v>
      </c>
      <c r="Y2564" s="218"/>
      <c r="Z2564" s="218"/>
      <c r="AA2564" s="218"/>
      <c r="AB2564" s="209"/>
      <c r="AC2564" s="988" t="e">
        <f>R2564+R2566+R2567+R2568+AD2556+AD2557+AD2558+AD2559+AD2560+AD2561+AD2562+AD2563</f>
        <v>#REF!</v>
      </c>
      <c r="AD2564" s="989"/>
      <c r="AF2564" s="103"/>
      <c r="AG2564" s="33"/>
    </row>
    <row r="2565" spans="2:64" ht="18" customHeight="1">
      <c r="B2565" s="58" t="s">
        <v>197</v>
      </c>
      <c r="C2565" s="28"/>
      <c r="D2565" s="28"/>
      <c r="E2565" s="28"/>
      <c r="F2565" s="28"/>
      <c r="G2565" s="206"/>
      <c r="H2565" s="206"/>
      <c r="I2565" s="206"/>
      <c r="J2565" s="206"/>
      <c r="K2565" s="280"/>
      <c r="L2565" s="287" t="s">
        <v>77</v>
      </c>
      <c r="M2565" s="288"/>
      <c r="N2565" s="211"/>
      <c r="O2565" s="278" t="s">
        <v>199</v>
      </c>
      <c r="P2565" s="210"/>
      <c r="Q2565" s="210"/>
      <c r="R2565" s="210"/>
      <c r="S2565" s="210"/>
      <c r="T2565" s="210"/>
      <c r="U2565" s="210"/>
      <c r="V2565" s="210"/>
      <c r="W2565" s="289"/>
      <c r="X2565" s="278" t="s">
        <v>433</v>
      </c>
      <c r="Y2565" s="218"/>
      <c r="Z2565" s="230"/>
      <c r="AA2565" s="290"/>
      <c r="AB2565" s="228"/>
      <c r="AC2565" s="135" t="e">
        <f>VLOOKUP(A2556,'Payroll master 总表'!B:AY,45,FALSE)</f>
        <v>#REF!</v>
      </c>
      <c r="AE2565" s="61"/>
      <c r="AF2565" s="245"/>
      <c r="AG2565" s="33"/>
    </row>
    <row r="2566" spans="2:64" ht="18" customHeight="1">
      <c r="B2566" s="58" t="s">
        <v>180</v>
      </c>
      <c r="C2566" s="28"/>
      <c r="D2566" s="28"/>
      <c r="E2566" s="28"/>
      <c r="F2566" s="28"/>
      <c r="G2566" s="206"/>
      <c r="H2566" s="206"/>
      <c r="I2566" s="206"/>
      <c r="J2566" s="206"/>
      <c r="K2566" s="280"/>
      <c r="L2566" s="282" t="e">
        <f>VLOOKUP(A2556,'Payroll master 总表'!B:AY,19,FALSE)</f>
        <v>#REF!</v>
      </c>
      <c r="M2566" s="206"/>
      <c r="N2566" s="208"/>
      <c r="O2566" s="283"/>
      <c r="P2566" s="273"/>
      <c r="Q2566" s="224"/>
      <c r="R2566" s="990" t="e">
        <f>VLOOKUP(A2556,'Payroll master 总表'!B:AY,26,FALSE)</f>
        <v>#REF!</v>
      </c>
      <c r="S2566" s="990"/>
      <c r="T2566" s="224" t="s">
        <v>82</v>
      </c>
      <c r="U2566" s="224"/>
      <c r="V2566" s="224"/>
      <c r="W2566" s="228"/>
      <c r="X2566" s="278" t="s">
        <v>861</v>
      </c>
      <c r="Y2566" s="218"/>
      <c r="Z2566" s="230"/>
      <c r="AB2566" s="224"/>
      <c r="AD2566" s="57"/>
      <c r="AE2566" s="999" t="e">
        <f>VLOOKUP(A2556,'Payroll master 总表'!B:AY,42,FALSE)</f>
        <v>#REF!</v>
      </c>
      <c r="AF2566" s="1000"/>
      <c r="AG2566" s="33"/>
    </row>
    <row r="2567" spans="2:64" ht="18" customHeight="1">
      <c r="B2567" s="58" t="s">
        <v>181</v>
      </c>
      <c r="C2567" s="28"/>
      <c r="D2567" s="28"/>
      <c r="E2567" s="28"/>
      <c r="F2567" s="28"/>
      <c r="G2567" s="206"/>
      <c r="H2567" s="206"/>
      <c r="I2567" s="206"/>
      <c r="J2567" s="206"/>
      <c r="K2567" s="280"/>
      <c r="L2567" s="282" t="e">
        <f>VLOOKUP(A2556,'Payroll master 总表'!B:AY,22,FALSE)</f>
        <v>#REF!</v>
      </c>
      <c r="M2567" s="206"/>
      <c r="N2567" s="208"/>
      <c r="O2567" s="283"/>
      <c r="P2567" s="273"/>
      <c r="Q2567" s="224"/>
      <c r="R2567" s="990" t="e">
        <f>VLOOKUP(A2556,'Payroll master 总表'!B:AY,28,FALSE)</f>
        <v>#REF!</v>
      </c>
      <c r="S2567" s="990"/>
      <c r="T2567" s="224" t="s">
        <v>82</v>
      </c>
      <c r="U2567" s="224"/>
      <c r="V2567" s="224"/>
      <c r="W2567" s="228"/>
      <c r="X2567" s="291" t="s">
        <v>244</v>
      </c>
      <c r="Y2567" s="218"/>
      <c r="Z2567" s="218"/>
      <c r="AA2567" s="230"/>
      <c r="AB2567" s="229"/>
      <c r="AC2567" s="76"/>
      <c r="AD2567" s="57" t="e">
        <f>VLOOKUP(A2556,'Payroll master 总表'!B:AY,44,FALSE)</f>
        <v>#REF!</v>
      </c>
      <c r="AE2567" s="541"/>
      <c r="AF2567" s="542"/>
      <c r="AG2567" s="33"/>
    </row>
    <row r="2568" spans="2:64" ht="18" customHeight="1">
      <c r="B2568" s="59" t="s">
        <v>182</v>
      </c>
      <c r="C2568" s="56"/>
      <c r="D2568" s="56"/>
      <c r="E2568" s="56"/>
      <c r="F2568" s="56"/>
      <c r="G2568" s="219"/>
      <c r="H2568" s="219"/>
      <c r="I2568" s="219"/>
      <c r="J2568" s="219"/>
      <c r="K2568" s="292"/>
      <c r="L2568" s="293" t="e">
        <f>VLOOKUP(A2556,'Payroll master 总表'!B:AY,23,FALSE)</f>
        <v>#REF!</v>
      </c>
      <c r="M2568" s="219"/>
      <c r="N2568" s="212"/>
      <c r="O2568" s="294"/>
      <c r="P2568" s="295"/>
      <c r="Q2568" s="225"/>
      <c r="R2568" s="981" t="e">
        <f>VLOOKUP(A2556,'Payroll master 总表'!B:AY,30,FALSE)</f>
        <v>#REF!</v>
      </c>
      <c r="S2568" s="981"/>
      <c r="T2568" s="225" t="s">
        <v>82</v>
      </c>
      <c r="U2568" s="225"/>
      <c r="V2568" s="225"/>
      <c r="W2568" s="225"/>
      <c r="X2568" s="278" t="s">
        <v>194</v>
      </c>
      <c r="Y2568" s="218"/>
      <c r="Z2568" s="218"/>
      <c r="AA2568" s="218"/>
      <c r="AB2568" s="230"/>
      <c r="AC2568" s="26"/>
      <c r="AD2568" s="57" t="e">
        <f>AE2566+AD2567</f>
        <v>#REF!</v>
      </c>
      <c r="AE2568" s="49"/>
      <c r="AF2568" s="73"/>
      <c r="AG2568" s="33"/>
    </row>
    <row r="2569" spans="2:64" ht="18" customHeight="1">
      <c r="B2569" s="29"/>
      <c r="C2569" s="30"/>
      <c r="D2569" s="31"/>
      <c r="E2569" s="30"/>
      <c r="F2569" s="32"/>
      <c r="G2569" s="220"/>
      <c r="H2569" s="220"/>
      <c r="I2569" s="220"/>
      <c r="J2569" s="220"/>
      <c r="S2569" s="220"/>
      <c r="T2569" s="220"/>
      <c r="U2569" s="220"/>
      <c r="X2569" s="297" t="s">
        <v>191</v>
      </c>
      <c r="Y2569" s="218"/>
      <c r="Z2569" s="218"/>
      <c r="AA2569" s="218"/>
      <c r="AB2569" s="230"/>
      <c r="AC2569" s="982" t="e">
        <f>ROUND((AC2564-AD2568-AC2565),2)</f>
        <v>#REF!</v>
      </c>
      <c r="AD2569" s="983"/>
      <c r="AE2569" s="49"/>
      <c r="AF2569" s="73"/>
      <c r="AG2569" s="33"/>
    </row>
    <row r="2570" spans="2:64" ht="18" customHeight="1">
      <c r="B2570" s="35" t="s">
        <v>78</v>
      </c>
      <c r="C2570" s="36"/>
      <c r="D2570" s="36"/>
      <c r="E2570" s="36"/>
      <c r="F2570" s="36"/>
      <c r="G2570" s="221"/>
      <c r="H2570" s="221"/>
      <c r="I2570" s="220"/>
      <c r="J2570" s="220"/>
      <c r="S2570" s="220"/>
      <c r="T2570" s="220"/>
      <c r="U2570" s="220"/>
      <c r="X2570" s="298" t="s">
        <v>432</v>
      </c>
      <c r="Y2570" s="299"/>
      <c r="Z2570" s="280"/>
      <c r="AA2570" s="206"/>
      <c r="AB2570" s="231"/>
      <c r="AC2570" s="63" t="e">
        <f>INT(AC2569)</f>
        <v>#REF!</v>
      </c>
      <c r="AE2570" s="62"/>
      <c r="AF2570" s="80"/>
      <c r="AG2570" s="33"/>
    </row>
    <row r="2571" spans="2:64" ht="18" customHeight="1">
      <c r="B2571" s="37"/>
      <c r="C2571" s="38"/>
      <c r="D2571" s="39"/>
      <c r="E2571" s="38"/>
      <c r="F2571" s="38"/>
      <c r="G2571" s="202"/>
      <c r="H2571" s="202"/>
      <c r="I2571" s="220"/>
      <c r="J2571" s="220"/>
      <c r="S2571" s="220"/>
      <c r="T2571" s="220"/>
      <c r="U2571" s="220"/>
      <c r="X2571" s="300" t="s">
        <v>192</v>
      </c>
      <c r="Y2571" s="301"/>
      <c r="Z2571" s="302"/>
      <c r="AA2571" s="219"/>
      <c r="AB2571" s="232"/>
      <c r="AC2571" s="77" t="e">
        <f>ROUND((MOD(AC2569,1)*4000),-2)</f>
        <v>#REF!</v>
      </c>
      <c r="AD2571" s="45"/>
      <c r="AE2571" s="45"/>
      <c r="AF2571" s="81"/>
      <c r="AG2571" s="33"/>
    </row>
    <row r="2572" spans="2:64" ht="18" customHeight="1">
      <c r="B2572" s="29"/>
      <c r="C2572" s="30"/>
      <c r="D2572" s="31"/>
      <c r="E2572" s="30"/>
      <c r="F2572" s="30"/>
      <c r="G2572" s="220"/>
      <c r="H2572" s="220"/>
      <c r="I2572" s="220"/>
      <c r="J2572" s="220"/>
      <c r="S2572" s="220"/>
      <c r="T2572" s="220"/>
      <c r="U2572" s="220"/>
      <c r="Y2572" s="221"/>
      <c r="Z2572" s="303"/>
      <c r="AB2572" s="233"/>
      <c r="AD2572" s="82"/>
      <c r="AE2572" s="82"/>
      <c r="AF2572" s="84"/>
      <c r="AG2572" s="33"/>
    </row>
    <row r="2573" spans="2:64" ht="18" customHeight="1">
      <c r="B2573" s="40" t="s">
        <v>79</v>
      </c>
      <c r="C2573" s="41"/>
      <c r="D2573" s="41"/>
      <c r="E2573" s="41"/>
      <c r="AF2573" s="101"/>
      <c r="AG2573" s="33"/>
    </row>
    <row r="2574" spans="2:64" s="10" customFormat="1" ht="18" customHeight="1">
      <c r="B2574" s="237">
        <v>1</v>
      </c>
      <c r="C2574" s="236">
        <v>2</v>
      </c>
      <c r="D2574" s="236">
        <v>3</v>
      </c>
      <c r="E2574" s="236">
        <v>4</v>
      </c>
      <c r="F2574" s="670">
        <v>5</v>
      </c>
      <c r="G2574" s="669">
        <v>6</v>
      </c>
      <c r="H2574" s="237">
        <v>7</v>
      </c>
      <c r="I2574" s="237">
        <v>8</v>
      </c>
      <c r="J2574" s="670">
        <v>9</v>
      </c>
      <c r="K2574" s="236">
        <v>10</v>
      </c>
      <c r="L2574" s="236">
        <v>11</v>
      </c>
      <c r="M2574" s="670">
        <v>12</v>
      </c>
      <c r="N2574" s="669">
        <v>13</v>
      </c>
      <c r="O2574" s="236">
        <v>14</v>
      </c>
      <c r="P2574" s="237">
        <v>15</v>
      </c>
      <c r="Q2574" s="236">
        <v>16</v>
      </c>
      <c r="R2574" s="236">
        <v>17</v>
      </c>
      <c r="S2574" s="236">
        <v>18</v>
      </c>
      <c r="T2574" s="670">
        <v>19</v>
      </c>
      <c r="U2574" s="669">
        <v>20</v>
      </c>
      <c r="V2574" s="236">
        <v>21</v>
      </c>
      <c r="W2574" s="237">
        <v>22</v>
      </c>
      <c r="X2574" s="236">
        <v>23</v>
      </c>
      <c r="Y2574" s="237">
        <v>24</v>
      </c>
      <c r="Z2574" s="236">
        <v>25</v>
      </c>
      <c r="AA2574" s="670">
        <v>26</v>
      </c>
      <c r="AB2574" s="697">
        <v>27</v>
      </c>
      <c r="AC2574" s="670">
        <v>28</v>
      </c>
      <c r="AD2574" s="237">
        <v>29</v>
      </c>
      <c r="AE2574" s="236">
        <v>30</v>
      </c>
      <c r="AF2574" s="236">
        <v>31</v>
      </c>
      <c r="AG2574" s="11"/>
      <c r="AH2574" s="11"/>
      <c r="AI2574" s="11"/>
      <c r="AJ2574" s="11"/>
      <c r="AK2574" s="11"/>
      <c r="AL2574" s="11"/>
      <c r="AM2574" s="11"/>
      <c r="AN2574" s="11"/>
      <c r="AO2574" s="11"/>
      <c r="AP2574" s="11"/>
      <c r="AQ2574" s="11"/>
      <c r="AR2574" s="11"/>
      <c r="AS2574" s="11"/>
      <c r="AT2574" s="11"/>
      <c r="AU2574" s="11"/>
      <c r="AV2574" s="11"/>
      <c r="AW2574" s="11"/>
      <c r="AX2574" s="11"/>
      <c r="AY2574" s="11"/>
      <c r="AZ2574" s="11"/>
      <c r="BA2574" s="11"/>
      <c r="BB2574" s="11"/>
      <c r="BC2574" s="11"/>
      <c r="BD2574" s="11"/>
      <c r="BE2574" s="11"/>
      <c r="BF2574" s="11"/>
      <c r="BG2574" s="11"/>
      <c r="BH2574" s="11"/>
      <c r="BI2574" s="11"/>
      <c r="BJ2574" s="11"/>
      <c r="BK2574" s="11"/>
      <c r="BL2574" s="11"/>
    </row>
    <row r="2575" spans="2:64" ht="18" customHeight="1">
      <c r="B2575" s="48" t="e">
        <f>VLOOKUP(A2556,#REF!,276,FALSE)</f>
        <v>#REF!</v>
      </c>
      <c r="C2575" s="48" t="e">
        <f>VLOOKUP(A2556,#REF!,278,FALSE)</f>
        <v>#REF!</v>
      </c>
      <c r="D2575" s="48" t="e">
        <f>VLOOKUP(A2556,#REF!,280,FALSE)</f>
        <v>#REF!</v>
      </c>
      <c r="E2575" s="48" t="e">
        <f>VLOOKUP(A2556,#REF!,282,FALSE)</f>
        <v>#REF!</v>
      </c>
      <c r="F2575" s="48" t="e">
        <f>VLOOKUP(A2556,#REF!,284,FALSE)</f>
        <v>#REF!</v>
      </c>
      <c r="G2575" s="48" t="e">
        <f>VLOOKUP(A2556,#REF!,286,FALSE)</f>
        <v>#REF!</v>
      </c>
      <c r="H2575" s="48" t="e">
        <f>VLOOKUP(A2556,#REF!,288,FALSE)</f>
        <v>#REF!</v>
      </c>
      <c r="I2575" s="48" t="e">
        <f>VLOOKUP(A2556,#REF!,290,FALSE)</f>
        <v>#REF!</v>
      </c>
      <c r="J2575" s="48" t="e">
        <f>VLOOKUP(A2556,#REF!,292,FALSE)</f>
        <v>#REF!</v>
      </c>
      <c r="K2575" s="48" t="e">
        <f>VLOOKUP(A2556,#REF!,294,FALSE)</f>
        <v>#REF!</v>
      </c>
      <c r="L2575" s="48" t="e">
        <f>VLOOKUP(A2556,#REF!,296,FALSE)</f>
        <v>#REF!</v>
      </c>
      <c r="M2575" s="48" t="e">
        <f>VLOOKUP(A2556,#REF!,298,FALSE)</f>
        <v>#REF!</v>
      </c>
      <c r="N2575" s="48" t="e">
        <f>VLOOKUP(A2556,#REF!,300,FALSE)</f>
        <v>#REF!</v>
      </c>
      <c r="O2575" s="48" t="e">
        <f>VLOOKUP(A2556,#REF!,302,FALSE)</f>
        <v>#REF!</v>
      </c>
      <c r="P2575" s="48" t="e">
        <f>VLOOKUP(A2556,#REF!,304,FALSE)</f>
        <v>#REF!</v>
      </c>
      <c r="Q2575" s="48" t="e">
        <f>VLOOKUP(A2556,#REF!,306,FALSE)</f>
        <v>#REF!</v>
      </c>
      <c r="R2575" s="48" t="e">
        <f>VLOOKUP(A2556,#REF!,308,FALSE)</f>
        <v>#REF!</v>
      </c>
      <c r="S2575" s="48" t="e">
        <f>VLOOKUP(A2556,#REF!,310,FALSE)</f>
        <v>#REF!</v>
      </c>
      <c r="T2575" s="48" t="e">
        <f>VLOOKUP(A2556,#REF!,312,FALSE)</f>
        <v>#REF!</v>
      </c>
      <c r="U2575" s="48" t="e">
        <f>VLOOKUP(A2556,#REF!,314,FALSE)</f>
        <v>#REF!</v>
      </c>
      <c r="V2575" s="48" t="e">
        <f>VLOOKUP(A2556,#REF!,316,FALSE)</f>
        <v>#REF!</v>
      </c>
      <c r="W2575" s="48" t="e">
        <f>VLOOKUP(A2556,#REF!,318,FALSE)</f>
        <v>#REF!</v>
      </c>
      <c r="X2575" s="48" t="e">
        <f>VLOOKUP(A2556,#REF!,320,FALSE)</f>
        <v>#REF!</v>
      </c>
      <c r="Y2575" s="48" t="e">
        <f>VLOOKUP(A2556,#REF!,322,FALSE)</f>
        <v>#REF!</v>
      </c>
      <c r="Z2575" s="48" t="e">
        <f>VLOOKUP(A2556,#REF!,324,FALSE)</f>
        <v>#REF!</v>
      </c>
      <c r="AA2575" s="48" t="e">
        <f>VLOOKUP(A2556,#REF!,326,FALSE)</f>
        <v>#REF!</v>
      </c>
      <c r="AB2575" s="48" t="e">
        <f>VLOOKUP(A2556,#REF!,328,FALSE)</f>
        <v>#REF!</v>
      </c>
      <c r="AC2575" s="48" t="e">
        <f>VLOOKUP(A2556,#REF!,330,FALSE)</f>
        <v>#REF!</v>
      </c>
      <c r="AD2575" s="48" t="e">
        <f>VLOOKUP(A2556,#REF!,332,FALSE)</f>
        <v>#REF!</v>
      </c>
      <c r="AE2575" s="48" t="e">
        <f>VLOOKUP(A2556,#REF!,334,FALSE)</f>
        <v>#REF!</v>
      </c>
      <c r="AF2575" s="48" t="e">
        <f>VLOOKUP(A2556,#REF!,336,FALSE)</f>
        <v>#REF!</v>
      </c>
      <c r="AG2575" s="33"/>
    </row>
    <row r="2576" spans="2:64" ht="18" customHeight="1">
      <c r="B2576" s="48" t="e">
        <f>VLOOKUP(A2556,#REF!,53,FALSE)</f>
        <v>#REF!</v>
      </c>
      <c r="C2576" s="48" t="e">
        <f>VLOOKUP(A2556,#REF!,54,FALSE)</f>
        <v>#REF!</v>
      </c>
      <c r="D2576" s="48" t="e">
        <f>VLOOKUP(A2556,#REF!,55,FALSE)</f>
        <v>#REF!</v>
      </c>
      <c r="E2576" s="48" t="e">
        <f>VLOOKUP(A2556,#REF!,56,FALSE)</f>
        <v>#REF!</v>
      </c>
      <c r="F2576" s="48" t="e">
        <f>VLOOKUP(A2556,#REF!,57,FALSE)</f>
        <v>#REF!</v>
      </c>
      <c r="G2576" s="48" t="e">
        <f>VLOOKUP(A2556,#REF!,58,FALSE)</f>
        <v>#REF!</v>
      </c>
      <c r="H2576" s="48" t="e">
        <f>VLOOKUP(A2556,#REF!,59,FALSE)</f>
        <v>#REF!</v>
      </c>
      <c r="I2576" s="48" t="e">
        <f>VLOOKUP(A2556,#REF!,60,FALSE)</f>
        <v>#REF!</v>
      </c>
      <c r="J2576" s="48" t="e">
        <f>VLOOKUP(A2556,#REF!,61,FALSE)</f>
        <v>#REF!</v>
      </c>
      <c r="K2576" s="48" t="e">
        <f>VLOOKUP(A2556,#REF!,62,FALSE)</f>
        <v>#REF!</v>
      </c>
      <c r="L2576" s="48" t="e">
        <f>VLOOKUP(A2556,#REF!,63,FALSE)</f>
        <v>#REF!</v>
      </c>
      <c r="M2576" s="48" t="e">
        <f>VLOOKUP(A2556,#REF!,64,FALSE)</f>
        <v>#REF!</v>
      </c>
      <c r="N2576" s="48" t="e">
        <f>VLOOKUP(A2556,#REF!,65,FALSE)</f>
        <v>#REF!</v>
      </c>
      <c r="O2576" s="48" t="e">
        <f>VLOOKUP(A2556,#REF!,66,FALSE)</f>
        <v>#REF!</v>
      </c>
      <c r="P2576" s="48" t="e">
        <f>VLOOKUP(A2556,#REF!,67,FALSE)</f>
        <v>#REF!</v>
      </c>
      <c r="Q2576" s="48" t="e">
        <f>VLOOKUP(A2556,#REF!,68,FALSE)</f>
        <v>#REF!</v>
      </c>
      <c r="R2576" s="48" t="e">
        <f>VLOOKUP(A2556,#REF!,69,FALSE)</f>
        <v>#REF!</v>
      </c>
      <c r="S2576" s="48" t="e">
        <f>VLOOKUP(A2556,#REF!,70,FALSE)</f>
        <v>#REF!</v>
      </c>
      <c r="T2576" s="48" t="e">
        <f>VLOOKUP(A2556,#REF!,71,FALSE)</f>
        <v>#REF!</v>
      </c>
      <c r="U2576" s="48" t="e">
        <f>VLOOKUP(A2556,#REF!,72,FALSE)</f>
        <v>#REF!</v>
      </c>
      <c r="V2576" s="48" t="e">
        <f>VLOOKUP(A2556,#REF!,73,FALSE)</f>
        <v>#REF!</v>
      </c>
      <c r="W2576" s="48" t="e">
        <f>VLOOKUP(A2556,#REF!,74,FALSE)</f>
        <v>#REF!</v>
      </c>
      <c r="X2576" s="48" t="e">
        <f>VLOOKUP(A2556,#REF!,75,FALSE)</f>
        <v>#REF!</v>
      </c>
      <c r="Y2576" s="48" t="e">
        <f>VLOOKUP(A2556,#REF!,76,FALSE)</f>
        <v>#REF!</v>
      </c>
      <c r="Z2576" s="48" t="e">
        <f>VLOOKUP(A2556,#REF!,77,FALSE)</f>
        <v>#REF!</v>
      </c>
      <c r="AA2576" s="48" t="e">
        <f>VLOOKUP(A2556,#REF!,78,FALSE)</f>
        <v>#REF!</v>
      </c>
      <c r="AB2576" s="48" t="e">
        <f>VLOOKUP(A2556,#REF!,79,FALSE)</f>
        <v>#REF!</v>
      </c>
      <c r="AC2576" s="48" t="e">
        <f>VLOOKUP(A2556,#REF!,80,FALSE)</f>
        <v>#REF!</v>
      </c>
      <c r="AD2576" s="48" t="e">
        <f>VLOOKUP(A2556,#REF!,81,FALSE)</f>
        <v>#REF!</v>
      </c>
      <c r="AE2576" s="48" t="e">
        <f>VLOOKUP(A2556,#REF!,82,FALSE)</f>
        <v>#REF!</v>
      </c>
      <c r="AF2576" s="48" t="e">
        <f>VLOOKUP(A2556,#REF!,83,FALSE)</f>
        <v>#REF!</v>
      </c>
      <c r="AG2576" s="33"/>
    </row>
    <row r="2577" spans="1:64" ht="18" customHeight="1">
      <c r="B2577" s="48" t="e">
        <f>VLOOKUP(A2556,#REF!,277,FALSE)</f>
        <v>#REF!</v>
      </c>
      <c r="C2577" s="48" t="e">
        <f>VLOOKUP(A2556,#REF!,279,FALSE)</f>
        <v>#REF!</v>
      </c>
      <c r="D2577" s="48" t="e">
        <f>VLOOKUP(A2556,#REF!,281,FALSE)</f>
        <v>#REF!</v>
      </c>
      <c r="E2577" s="48" t="e">
        <f>VLOOKUP(A2556,#REF!,283,FALSE)</f>
        <v>#REF!</v>
      </c>
      <c r="F2577" s="48" t="e">
        <f>VLOOKUP(A2556,#REF!,285,FALSE)</f>
        <v>#REF!</v>
      </c>
      <c r="G2577" s="48" t="e">
        <f>VLOOKUP(A2556,#REF!,287,FALSE)</f>
        <v>#REF!</v>
      </c>
      <c r="H2577" s="48" t="e">
        <f>VLOOKUP(A2556,#REF!,289,FALSE)</f>
        <v>#REF!</v>
      </c>
      <c r="I2577" s="48" t="e">
        <f>VLOOKUP(A2556,#REF!,291,FALSE)</f>
        <v>#REF!</v>
      </c>
      <c r="J2577" s="48" t="e">
        <f>VLOOKUP(A2556,#REF!,293,FALSE)</f>
        <v>#REF!</v>
      </c>
      <c r="K2577" s="48" t="e">
        <f>VLOOKUP(A2556,#REF!,295,FALSE)</f>
        <v>#REF!</v>
      </c>
      <c r="L2577" s="48" t="e">
        <f>VLOOKUP(A2556,#REF!,297,FALSE)</f>
        <v>#REF!</v>
      </c>
      <c r="M2577" s="48" t="e">
        <f>VLOOKUP(A2556,#REF!,299,FALSE)</f>
        <v>#REF!</v>
      </c>
      <c r="N2577" s="48" t="e">
        <f>VLOOKUP(A2556,#REF!,301,FALSE)</f>
        <v>#REF!</v>
      </c>
      <c r="O2577" s="48" t="e">
        <f>VLOOKUP(A2556,#REF!,303,FALSE)</f>
        <v>#REF!</v>
      </c>
      <c r="P2577" s="48" t="e">
        <f>VLOOKUP(A2556,#REF!,305,FALSE)</f>
        <v>#REF!</v>
      </c>
      <c r="Q2577" s="48" t="e">
        <f>VLOOKUP(A2556,#REF!,307,FALSE)</f>
        <v>#REF!</v>
      </c>
      <c r="R2577" s="48" t="e">
        <f>VLOOKUP(A2556,#REF!,309,FALSE)</f>
        <v>#REF!</v>
      </c>
      <c r="S2577" s="48" t="e">
        <f>VLOOKUP(A2556,#REF!,311,FALSE)</f>
        <v>#REF!</v>
      </c>
      <c r="T2577" s="48" t="e">
        <f>VLOOKUP(A2556,#REF!,313,FALSE)</f>
        <v>#REF!</v>
      </c>
      <c r="U2577" s="48" t="e">
        <f>VLOOKUP(A2556,#REF!,315,FALSE)</f>
        <v>#REF!</v>
      </c>
      <c r="V2577" s="48" t="e">
        <f>VLOOKUP(A2556,#REF!,317,FALSE)</f>
        <v>#REF!</v>
      </c>
      <c r="W2577" s="48" t="e">
        <f>VLOOKUP(A2556,#REF!,319,FALSE)</f>
        <v>#REF!</v>
      </c>
      <c r="X2577" s="48" t="e">
        <f>VLOOKUP(A2556,#REF!,321,FALSE)</f>
        <v>#REF!</v>
      </c>
      <c r="Y2577" s="48" t="e">
        <f>VLOOKUP(A2556,#REF!,323,FALSE)</f>
        <v>#REF!</v>
      </c>
      <c r="Z2577" s="48" t="e">
        <f>VLOOKUP(A2556,#REF!,325,FALSE)</f>
        <v>#REF!</v>
      </c>
      <c r="AA2577" s="48" t="e">
        <f>VLOOKUP(A2556,#REF!,327,FALSE)</f>
        <v>#REF!</v>
      </c>
      <c r="AB2577" s="48" t="e">
        <f>VLOOKUP(A2556,#REF!,329,FALSE)</f>
        <v>#REF!</v>
      </c>
      <c r="AC2577" s="48" t="e">
        <f>VLOOKUP(A2556,#REF!,331,FALSE)</f>
        <v>#REF!</v>
      </c>
      <c r="AD2577" s="48" t="e">
        <f>VLOOKUP(A2556,#REF!,333,FALSE)</f>
        <v>#REF!</v>
      </c>
      <c r="AE2577" s="48" t="e">
        <f>VLOOKUP(A2556,#REF!,335,FALSE)</f>
        <v>#REF!</v>
      </c>
      <c r="AF2577" s="48" t="e">
        <f>VLOOKUP(A2556,#REF!,337,FALSE)</f>
        <v>#REF!</v>
      </c>
      <c r="AG2577" s="33"/>
    </row>
    <row r="2578" spans="1:64" s="140" customFormat="1" ht="18" customHeight="1">
      <c r="B2578" s="980"/>
      <c r="C2578" s="980"/>
      <c r="D2578" s="980"/>
      <c r="E2578" s="980"/>
      <c r="F2578" s="980"/>
      <c r="G2578" s="980"/>
      <c r="H2578" s="980"/>
      <c r="I2578" s="980"/>
      <c r="J2578" s="980"/>
      <c r="K2578" s="980"/>
      <c r="L2578" s="980"/>
      <c r="M2578" s="980"/>
      <c r="N2578" s="980"/>
      <c r="O2578" s="980"/>
      <c r="P2578" s="980"/>
      <c r="Q2578" s="980"/>
      <c r="R2578" s="980"/>
      <c r="S2578" s="980"/>
      <c r="T2578" s="980"/>
      <c r="U2578" s="980"/>
      <c r="V2578" s="980"/>
      <c r="W2578" s="980"/>
      <c r="X2578" s="980"/>
      <c r="Y2578" s="980"/>
      <c r="Z2578" s="980"/>
      <c r="AA2578" s="980"/>
      <c r="AB2578" s="980"/>
      <c r="AC2578" s="980"/>
      <c r="AD2578" s="980"/>
      <c r="AE2578" s="980"/>
      <c r="AF2578" s="980"/>
      <c r="AG2578" s="33"/>
      <c r="AH2578" s="33"/>
      <c r="AI2578" s="33"/>
      <c r="AJ2578" s="33"/>
      <c r="AK2578" s="33"/>
      <c r="AL2578" s="33"/>
      <c r="AM2578" s="33"/>
      <c r="AN2578" s="33"/>
      <c r="AO2578" s="33"/>
      <c r="AP2578" s="33"/>
      <c r="AQ2578" s="33"/>
      <c r="AR2578" s="33"/>
      <c r="AS2578" s="33"/>
      <c r="AT2578" s="33"/>
      <c r="AU2578" s="33"/>
      <c r="AV2578" s="33"/>
      <c r="AW2578" s="33"/>
      <c r="AX2578" s="33"/>
      <c r="AY2578" s="33"/>
      <c r="AZ2578" s="33"/>
      <c r="BA2578" s="33"/>
      <c r="BB2578" s="33"/>
      <c r="BC2578" s="33"/>
      <c r="BD2578" s="33"/>
      <c r="BE2578" s="33"/>
      <c r="BF2578" s="33"/>
      <c r="BG2578" s="33"/>
      <c r="BH2578" s="33"/>
      <c r="BI2578" s="33"/>
      <c r="BJ2578" s="33"/>
      <c r="BK2578" s="33"/>
      <c r="BL2578" s="33"/>
    </row>
    <row r="2579" spans="1:64" ht="18" customHeight="1">
      <c r="B2579" s="880" t="s">
        <v>826</v>
      </c>
      <c r="C2579" s="880"/>
      <c r="D2579" s="880"/>
      <c r="E2579" s="880"/>
      <c r="F2579" s="880"/>
      <c r="G2579" s="880"/>
      <c r="H2579" s="880"/>
      <c r="I2579" s="880"/>
      <c r="J2579" s="880"/>
      <c r="K2579" s="880"/>
      <c r="L2579" s="880"/>
      <c r="M2579" s="880"/>
      <c r="N2579" s="880"/>
      <c r="O2579" s="880"/>
      <c r="P2579" s="880"/>
      <c r="Q2579" s="880"/>
      <c r="R2579" s="880"/>
      <c r="S2579" s="880"/>
      <c r="T2579" s="880"/>
      <c r="U2579" s="880"/>
      <c r="V2579" s="880"/>
      <c r="W2579" s="880"/>
      <c r="X2579" s="880"/>
      <c r="Y2579" s="880"/>
      <c r="Z2579" s="880"/>
      <c r="AA2579" s="880"/>
      <c r="AB2579" s="880"/>
      <c r="AC2579" s="880"/>
      <c r="AD2579" s="880"/>
      <c r="AE2579" s="880"/>
      <c r="AF2579" s="880"/>
      <c r="AG2579" s="33"/>
    </row>
    <row r="2580" spans="1:64" ht="18" customHeight="1">
      <c r="B2580" s="15" t="s">
        <v>80</v>
      </c>
      <c r="C2580" s="16"/>
      <c r="D2580" s="16"/>
      <c r="E2580" s="16"/>
      <c r="F2580" s="16"/>
      <c r="G2580" s="216"/>
      <c r="H2580" s="201"/>
      <c r="I2580" s="201"/>
      <c r="J2580" s="201"/>
      <c r="K2580" s="202"/>
      <c r="L2580" s="201"/>
      <c r="M2580" s="201"/>
      <c r="N2580" s="201"/>
      <c r="O2580" s="270"/>
      <c r="P2580" s="270"/>
      <c r="Q2580" s="201"/>
      <c r="R2580" s="201"/>
      <c r="S2580" s="201"/>
      <c r="T2580" s="201"/>
      <c r="U2580" s="201"/>
      <c r="V2580" s="201"/>
      <c r="W2580" s="270"/>
      <c r="X2580" s="984" t="str">
        <f>X2555</f>
        <v>វិច្ឆិកា ឆ្នាំ ២០២៣</v>
      </c>
      <c r="Y2580" s="985"/>
      <c r="Z2580" s="985"/>
      <c r="AA2580" s="985"/>
      <c r="AB2580" s="985"/>
      <c r="AC2580" s="985"/>
      <c r="AD2580" s="985"/>
      <c r="AE2580" s="985"/>
      <c r="AF2580" s="986"/>
      <c r="AG2580" s="33"/>
    </row>
    <row r="2581" spans="1:64" ht="18" customHeight="1">
      <c r="A2581" s="140" t="e">
        <f>#REF!</f>
        <v>#REF!</v>
      </c>
      <c r="B2581" s="20" t="s">
        <v>176</v>
      </c>
      <c r="C2581" s="3"/>
      <c r="D2581" s="3"/>
      <c r="E2581" s="3"/>
      <c r="F2581" s="3"/>
      <c r="G2581" s="217"/>
      <c r="H2581" s="271"/>
      <c r="I2581" s="217"/>
      <c r="J2581" s="271"/>
      <c r="K2581" s="991" t="e">
        <f>VLOOKUP(A2581,'Payroll master 总表'!B:AY,3,FALSE)</f>
        <v>#REF!</v>
      </c>
      <c r="L2581" s="992"/>
      <c r="M2581" s="992"/>
      <c r="N2581" s="993"/>
      <c r="O2581" s="272" t="s">
        <v>183</v>
      </c>
      <c r="P2581" s="273"/>
      <c r="Q2581" s="203"/>
      <c r="R2581" s="203"/>
      <c r="S2581" s="203"/>
      <c r="T2581" s="994" t="e">
        <f>#REF!</f>
        <v>#REF!</v>
      </c>
      <c r="U2581" s="994"/>
      <c r="V2581" s="217"/>
      <c r="W2581" s="274"/>
      <c r="X2581" s="275" t="s">
        <v>279</v>
      </c>
      <c r="Y2581" s="203"/>
      <c r="Z2581" s="203"/>
      <c r="AA2581" s="203"/>
      <c r="AB2581" s="227"/>
      <c r="AC2581" s="75"/>
      <c r="AD2581" s="139" t="e">
        <f>VLOOKUP(A2581,'Payroll master 总表'!B:AY,39,FALSE)</f>
        <v>#REF!</v>
      </c>
      <c r="AE2581" s="23" t="s">
        <v>82</v>
      </c>
      <c r="AF2581" s="244"/>
      <c r="AG2581" s="33"/>
    </row>
    <row r="2582" spans="1:64" ht="18" customHeight="1">
      <c r="B2582" s="55" t="s">
        <v>177</v>
      </c>
      <c r="C2582" s="28"/>
      <c r="D2582" s="28"/>
      <c r="E2582" s="28"/>
      <c r="F2582" s="21"/>
      <c r="G2582" s="206"/>
      <c r="H2582" s="206"/>
      <c r="I2582" s="206"/>
      <c r="J2582" s="206"/>
      <c r="K2582" s="995" t="e">
        <f>VLOOKUP(A2581,'Payroll master 总表'!B:AY,1,FALSE)</f>
        <v>#REF!</v>
      </c>
      <c r="L2582" s="996"/>
      <c r="M2582" s="206"/>
      <c r="N2582" s="208"/>
      <c r="O2582" s="276" t="s">
        <v>184</v>
      </c>
      <c r="P2582" s="273"/>
      <c r="Q2582" s="218"/>
      <c r="R2582" s="218"/>
      <c r="S2582" s="218"/>
      <c r="U2582" s="222" t="e">
        <f>VLOOKUP(A2581,'Payroll master 总表'!B:AY,15,FALSE)</f>
        <v>#REF!</v>
      </c>
      <c r="V2582" s="222"/>
      <c r="W2582" s="208"/>
      <c r="X2582" s="278" t="s">
        <v>187</v>
      </c>
      <c r="Y2582" s="218"/>
      <c r="Z2582" s="218"/>
      <c r="AA2582" s="218"/>
      <c r="AB2582" s="209"/>
      <c r="AC2582" s="26"/>
      <c r="AD2582" s="139" t="e">
        <f>VLOOKUP(A2581,'Payroll master 总表'!B:AY,35,FALSE)</f>
        <v>#REF!</v>
      </c>
      <c r="AE2582" s="23" t="s">
        <v>82</v>
      </c>
      <c r="AF2582" s="103"/>
      <c r="AG2582" s="33"/>
    </row>
    <row r="2583" spans="1:64" ht="18" customHeight="1">
      <c r="B2583" s="24" t="s">
        <v>178</v>
      </c>
      <c r="C2583" s="22"/>
      <c r="D2583" s="25"/>
      <c r="E2583" s="21"/>
      <c r="F2583" s="21"/>
      <c r="G2583" s="206"/>
      <c r="H2583" s="206"/>
      <c r="I2583" s="206"/>
      <c r="J2583" s="206"/>
      <c r="K2583" s="995" t="e">
        <f>VLOOKUP(A2581,'Payroll master 总表'!B:AY,5,FALSE)</f>
        <v>#REF!</v>
      </c>
      <c r="L2583" s="996"/>
      <c r="M2583" s="206"/>
      <c r="N2583" s="208"/>
      <c r="O2583" s="205" t="s">
        <v>198</v>
      </c>
      <c r="P2583" s="273"/>
      <c r="Q2583" s="218"/>
      <c r="R2583" s="218"/>
      <c r="S2583" s="218"/>
      <c r="T2583" s="206"/>
      <c r="U2583" s="997" t="e">
        <f>VLOOKUP(A2581,'Payroll master 总表'!B:AY,8,FALSE)</f>
        <v>#REF!</v>
      </c>
      <c r="V2583" s="997"/>
      <c r="W2583" s="998"/>
      <c r="X2583" s="278" t="s">
        <v>185</v>
      </c>
      <c r="Y2583" s="218"/>
      <c r="Z2583" s="218"/>
      <c r="AA2583" s="218"/>
      <c r="AB2583" s="209"/>
      <c r="AC2583" s="26"/>
      <c r="AD2583" s="139" t="e">
        <f>VLOOKUP(A2581,'Payroll master 总表'!B:AY,34,FALSE)</f>
        <v>#REF!</v>
      </c>
      <c r="AE2583" s="23" t="s">
        <v>82</v>
      </c>
      <c r="AF2583" s="103"/>
      <c r="AG2583" s="33"/>
    </row>
    <row r="2584" spans="1:64" ht="18" customHeight="1">
      <c r="B2584" s="58"/>
      <c r="C2584" s="28"/>
      <c r="D2584" s="28"/>
      <c r="E2584" s="28"/>
      <c r="F2584" s="28"/>
      <c r="G2584" s="206"/>
      <c r="H2584" s="206"/>
      <c r="I2584" s="206"/>
      <c r="J2584" s="206"/>
      <c r="K2584" s="280"/>
      <c r="L2584" s="281" t="s">
        <v>76</v>
      </c>
      <c r="M2584" s="206"/>
      <c r="N2584" s="208"/>
      <c r="O2584" s="278" t="s">
        <v>199</v>
      </c>
      <c r="P2584" s="273"/>
      <c r="Q2584" s="218"/>
      <c r="R2584" s="218"/>
      <c r="S2584" s="218"/>
      <c r="T2584" s="218"/>
      <c r="U2584" s="218"/>
      <c r="V2584" s="218"/>
      <c r="W2584" s="230"/>
      <c r="X2584" s="278" t="s">
        <v>753</v>
      </c>
      <c r="Y2584" s="218"/>
      <c r="Z2584" s="218"/>
      <c r="AA2584" s="218"/>
      <c r="AB2584" s="209"/>
      <c r="AC2584" s="26"/>
      <c r="AD2584" s="139" t="e">
        <f>VLOOKUP(A2581,'Payroll master 总表'!B:AY,33,FALSE)</f>
        <v>#REF!</v>
      </c>
      <c r="AE2584" s="23" t="s">
        <v>82</v>
      </c>
      <c r="AF2584" s="103"/>
      <c r="AG2584" s="33"/>
    </row>
    <row r="2585" spans="1:64" ht="18" customHeight="1">
      <c r="B2585" s="54" t="s">
        <v>196</v>
      </c>
      <c r="C2585" s="28"/>
      <c r="D2585" s="28"/>
      <c r="E2585" s="28"/>
      <c r="F2585" s="28"/>
      <c r="G2585" s="206"/>
      <c r="H2585" s="206"/>
      <c r="I2585" s="206"/>
      <c r="J2585" s="206"/>
      <c r="K2585" s="280"/>
      <c r="L2585" s="282" t="e">
        <f>VLOOKUP(A2581,'Payroll master 总表'!B:AY,18,FALSE)</f>
        <v>#REF!</v>
      </c>
      <c r="M2585" s="206"/>
      <c r="N2585" s="208"/>
      <c r="O2585" s="283"/>
      <c r="P2585" s="273"/>
      <c r="Q2585" s="223"/>
      <c r="R2585" s="987" t="e">
        <f>U2582/26*L2585</f>
        <v>#REF!</v>
      </c>
      <c r="S2585" s="987"/>
      <c r="T2585" s="284" t="s">
        <v>82</v>
      </c>
      <c r="U2585" s="223"/>
      <c r="V2585" s="223"/>
      <c r="W2585" s="285"/>
      <c r="X2585" s="278" t="s">
        <v>186</v>
      </c>
      <c r="Y2585" s="218"/>
      <c r="Z2585" s="218"/>
      <c r="AA2585" s="218"/>
      <c r="AB2585" s="209"/>
      <c r="AC2585" s="26"/>
      <c r="AD2585" s="139" t="e">
        <f>VLOOKUP(A2581,'Payroll master 总表'!B:AY,37,FALSE)+'Payroll master 总表'!AM109</f>
        <v>#REF!</v>
      </c>
      <c r="AE2585" s="23" t="s">
        <v>82</v>
      </c>
      <c r="AF2585" s="103"/>
      <c r="AG2585" s="33"/>
    </row>
    <row r="2586" spans="1:64" ht="18" customHeight="1">
      <c r="B2586" s="27" t="s">
        <v>528</v>
      </c>
      <c r="C2586" s="28"/>
      <c r="D2586" s="28"/>
      <c r="E2586" s="28"/>
      <c r="F2586" s="28"/>
      <c r="G2586" s="206"/>
      <c r="H2586" s="206"/>
      <c r="I2586" s="206"/>
      <c r="J2586" s="206"/>
      <c r="K2586" s="280"/>
      <c r="L2586" s="282" t="e">
        <f>VLOOKUP(A2581,'Payroll master 总表'!B:AY,21,FALSE)</f>
        <v>#REF!</v>
      </c>
      <c r="M2586" s="206"/>
      <c r="N2586" s="208"/>
      <c r="O2586" s="283"/>
      <c r="P2586" s="273"/>
      <c r="Q2586" s="223"/>
      <c r="R2586" s="987" t="e">
        <f>VLOOKUP(A2581,'Payroll master 总表'!B:AY,29,FALSE)</f>
        <v>#REF!</v>
      </c>
      <c r="S2586" s="987"/>
      <c r="T2586" s="284" t="s">
        <v>82</v>
      </c>
      <c r="U2586" s="223"/>
      <c r="V2586" s="223"/>
      <c r="W2586" s="285"/>
      <c r="X2586" s="278" t="s">
        <v>455</v>
      </c>
      <c r="Y2586" s="218"/>
      <c r="Z2586" s="218"/>
      <c r="AA2586" s="218"/>
      <c r="AB2586" s="209"/>
      <c r="AC2586" s="26"/>
      <c r="AD2586" s="139" t="e">
        <f>VLOOKUP(A2581,'Payroll master 总表'!B:AY,32,FALSE)</f>
        <v>#REF!</v>
      </c>
      <c r="AE2586" s="23" t="s">
        <v>82</v>
      </c>
      <c r="AF2586" s="103"/>
      <c r="AG2586" s="33"/>
    </row>
    <row r="2587" spans="1:64" ht="18" customHeight="1">
      <c r="B2587" s="58" t="s">
        <v>534</v>
      </c>
      <c r="C2587" s="28"/>
      <c r="D2587" s="28"/>
      <c r="E2587" s="28"/>
      <c r="F2587" s="28"/>
      <c r="G2587" s="206"/>
      <c r="H2587" s="206"/>
      <c r="I2587" s="206"/>
      <c r="J2587" s="206"/>
      <c r="K2587" s="280"/>
      <c r="L2587" s="282" t="e">
        <f>VLOOKUP(A2581,'Payroll master 总表'!B:AY,20,FALSE)</f>
        <v>#REF!</v>
      </c>
      <c r="M2587" s="206"/>
      <c r="N2587" s="208"/>
      <c r="O2587" s="283"/>
      <c r="P2587" s="273"/>
      <c r="Q2587" s="223"/>
      <c r="R2587" s="987" t="e">
        <f>VLOOKUP(A2581,'Payroll master 总表'!B:AY,27,FALSE)</f>
        <v>#REF!</v>
      </c>
      <c r="S2587" s="987"/>
      <c r="T2587" s="284" t="s">
        <v>82</v>
      </c>
      <c r="U2587" s="223"/>
      <c r="V2587" s="223"/>
      <c r="W2587" s="285"/>
      <c r="X2587" s="278" t="s">
        <v>189</v>
      </c>
      <c r="Y2587" s="218"/>
      <c r="Z2587" s="218"/>
      <c r="AA2587" s="218"/>
      <c r="AB2587" s="209"/>
      <c r="AC2587" s="26"/>
      <c r="AD2587" s="139" t="e">
        <f>VLOOKUP(A2581,'Payroll master 总表'!B:AY,31,FALSE)</f>
        <v>#REF!</v>
      </c>
      <c r="AE2587" s="23" t="s">
        <v>82</v>
      </c>
      <c r="AF2587" s="103"/>
      <c r="AG2587" s="33"/>
    </row>
    <row r="2588" spans="1:64" ht="18" customHeight="1">
      <c r="B2588" s="58" t="s">
        <v>195</v>
      </c>
      <c r="C2588" s="28"/>
      <c r="D2588" s="28"/>
      <c r="E2588" s="28"/>
      <c r="F2588" s="28"/>
      <c r="G2588" s="206"/>
      <c r="H2588" s="206"/>
      <c r="I2588" s="206"/>
      <c r="J2588" s="206"/>
      <c r="K2588" s="280"/>
      <c r="L2588" s="282" t="e">
        <f>VLOOKUP(A2581,'Payroll master 总表'!B:AY,17,FALSE)</f>
        <v>#REF!</v>
      </c>
      <c r="M2588" s="206"/>
      <c r="N2588" s="208"/>
      <c r="O2588" s="283"/>
      <c r="P2588" s="273"/>
      <c r="Q2588" s="223"/>
      <c r="R2588" s="987" t="e">
        <f>U2582/26*L2588</f>
        <v>#REF!</v>
      </c>
      <c r="S2588" s="987"/>
      <c r="T2588" s="284" t="s">
        <v>82</v>
      </c>
      <c r="U2588" s="223"/>
      <c r="V2588" s="223"/>
      <c r="W2588" s="285"/>
      <c r="X2588" s="278" t="s">
        <v>188</v>
      </c>
      <c r="Y2588" s="218"/>
      <c r="Z2588" s="218"/>
      <c r="AA2588" s="218"/>
      <c r="AB2588" s="209"/>
      <c r="AC2588" s="26"/>
      <c r="AD2588" s="139" t="e">
        <f>VLOOKUP(A2581,'Payroll master 总表'!B:AY,36,FALSE)</f>
        <v>#REF!</v>
      </c>
      <c r="AE2588" s="23" t="s">
        <v>82</v>
      </c>
      <c r="AF2588" s="103"/>
      <c r="AG2588" s="33"/>
    </row>
    <row r="2589" spans="1:64" ht="18" customHeight="1">
      <c r="B2589" s="27" t="s">
        <v>179</v>
      </c>
      <c r="C2589" s="28"/>
      <c r="D2589" s="28"/>
      <c r="E2589" s="28"/>
      <c r="F2589" s="28"/>
      <c r="G2589" s="218"/>
      <c r="H2589" s="218"/>
      <c r="I2589" s="218"/>
      <c r="J2589" s="206"/>
      <c r="K2589" s="280"/>
      <c r="L2589" s="286"/>
      <c r="M2589" s="206"/>
      <c r="N2589" s="208"/>
      <c r="O2589" s="283"/>
      <c r="P2589" s="273"/>
      <c r="Q2589" s="223"/>
      <c r="R2589" s="987" t="e">
        <f>SUM(R2585:S2588)</f>
        <v>#REF!</v>
      </c>
      <c r="S2589" s="987"/>
      <c r="T2589" s="284" t="s">
        <v>82</v>
      </c>
      <c r="U2589" s="223"/>
      <c r="V2589" s="223"/>
      <c r="W2589" s="285"/>
      <c r="X2589" s="278" t="s">
        <v>190</v>
      </c>
      <c r="Y2589" s="218"/>
      <c r="Z2589" s="218"/>
      <c r="AA2589" s="218"/>
      <c r="AB2589" s="209"/>
      <c r="AC2589" s="988" t="e">
        <f>R2589+R2591+R2592+R2593+AD2581+AD2582+AD2583+AD2584+AD2585+AD2586+AD2587+AD2588</f>
        <v>#REF!</v>
      </c>
      <c r="AD2589" s="989"/>
      <c r="AF2589" s="103"/>
      <c r="AG2589" s="33"/>
    </row>
    <row r="2590" spans="1:64" ht="18" customHeight="1">
      <c r="B2590" s="58" t="s">
        <v>197</v>
      </c>
      <c r="C2590" s="28"/>
      <c r="D2590" s="28"/>
      <c r="E2590" s="28"/>
      <c r="F2590" s="28"/>
      <c r="G2590" s="206"/>
      <c r="H2590" s="206"/>
      <c r="I2590" s="206"/>
      <c r="J2590" s="206"/>
      <c r="K2590" s="280"/>
      <c r="L2590" s="287" t="s">
        <v>77</v>
      </c>
      <c r="M2590" s="288"/>
      <c r="N2590" s="211"/>
      <c r="O2590" s="278" t="s">
        <v>199</v>
      </c>
      <c r="P2590" s="210"/>
      <c r="Q2590" s="210"/>
      <c r="R2590" s="210"/>
      <c r="S2590" s="210"/>
      <c r="T2590" s="210"/>
      <c r="U2590" s="210"/>
      <c r="V2590" s="210"/>
      <c r="W2590" s="289"/>
      <c r="X2590" s="278" t="s">
        <v>433</v>
      </c>
      <c r="Y2590" s="218"/>
      <c r="Z2590" s="230"/>
      <c r="AA2590" s="290"/>
      <c r="AB2590" s="228"/>
      <c r="AC2590" s="135" t="e">
        <f>VLOOKUP(A2581,'Payroll master 总表'!B:AY,45,FALSE)</f>
        <v>#REF!</v>
      </c>
      <c r="AE2590" s="61"/>
      <c r="AF2590" s="245"/>
      <c r="AG2590" s="33"/>
    </row>
    <row r="2591" spans="1:64" ht="18" customHeight="1">
      <c r="B2591" s="58" t="s">
        <v>180</v>
      </c>
      <c r="C2591" s="28"/>
      <c r="D2591" s="28"/>
      <c r="E2591" s="28"/>
      <c r="F2591" s="28"/>
      <c r="G2591" s="206"/>
      <c r="H2591" s="206"/>
      <c r="I2591" s="206"/>
      <c r="J2591" s="206"/>
      <c r="K2591" s="280"/>
      <c r="L2591" s="282" t="e">
        <f>VLOOKUP(A2581,'Payroll master 总表'!B:AY,19,FALSE)</f>
        <v>#REF!</v>
      </c>
      <c r="M2591" s="206"/>
      <c r="N2591" s="208"/>
      <c r="O2591" s="283"/>
      <c r="P2591" s="273"/>
      <c r="Q2591" s="224"/>
      <c r="R2591" s="990" t="e">
        <f>VLOOKUP(A2581,'Payroll master 总表'!B:AY,26,FALSE)</f>
        <v>#REF!</v>
      </c>
      <c r="S2591" s="990"/>
      <c r="T2591" s="224" t="s">
        <v>82</v>
      </c>
      <c r="U2591" s="224"/>
      <c r="V2591" s="224"/>
      <c r="W2591" s="228"/>
      <c r="X2591" s="278" t="s">
        <v>861</v>
      </c>
      <c r="Y2591" s="218"/>
      <c r="Z2591" s="230"/>
      <c r="AB2591" s="224"/>
      <c r="AD2591" s="57"/>
      <c r="AE2591" s="999" t="e">
        <f>VLOOKUP(A2581,'Payroll master 总表'!B:AY,42,FALSE)</f>
        <v>#REF!</v>
      </c>
      <c r="AF2591" s="1000"/>
      <c r="AG2591" s="33"/>
    </row>
    <row r="2592" spans="1:64" ht="18" customHeight="1">
      <c r="B2592" s="58" t="s">
        <v>181</v>
      </c>
      <c r="C2592" s="28"/>
      <c r="D2592" s="28"/>
      <c r="E2592" s="28"/>
      <c r="F2592" s="28"/>
      <c r="G2592" s="206"/>
      <c r="H2592" s="206"/>
      <c r="I2592" s="206"/>
      <c r="J2592" s="206"/>
      <c r="K2592" s="280"/>
      <c r="L2592" s="282" t="e">
        <f>VLOOKUP(A2581,'Payroll master 总表'!B:AY,22,FALSE)</f>
        <v>#REF!</v>
      </c>
      <c r="M2592" s="206"/>
      <c r="N2592" s="208"/>
      <c r="O2592" s="283"/>
      <c r="P2592" s="273"/>
      <c r="Q2592" s="224"/>
      <c r="R2592" s="990" t="e">
        <f>VLOOKUP(A2581,'Payroll master 总表'!B:AY,28,FALSE)</f>
        <v>#REF!</v>
      </c>
      <c r="S2592" s="990"/>
      <c r="T2592" s="224" t="s">
        <v>82</v>
      </c>
      <c r="U2592" s="224"/>
      <c r="V2592" s="224"/>
      <c r="W2592" s="228"/>
      <c r="X2592" s="291" t="s">
        <v>244</v>
      </c>
      <c r="Y2592" s="218"/>
      <c r="Z2592" s="218"/>
      <c r="AA2592" s="230"/>
      <c r="AB2592" s="229"/>
      <c r="AC2592" s="76"/>
      <c r="AD2592" s="57" t="e">
        <f>VLOOKUP(A2581,'Payroll master 总表'!B:AY,44,FALSE)</f>
        <v>#REF!</v>
      </c>
      <c r="AE2592" s="541"/>
      <c r="AF2592" s="542"/>
      <c r="AG2592" s="33"/>
    </row>
    <row r="2593" spans="1:64" ht="18" customHeight="1">
      <c r="B2593" s="59" t="s">
        <v>182</v>
      </c>
      <c r="C2593" s="56"/>
      <c r="D2593" s="56"/>
      <c r="E2593" s="56"/>
      <c r="F2593" s="56"/>
      <c r="G2593" s="219"/>
      <c r="H2593" s="219"/>
      <c r="I2593" s="219"/>
      <c r="J2593" s="219"/>
      <c r="K2593" s="292"/>
      <c r="L2593" s="293" t="e">
        <f>VLOOKUP(A2581,'Payroll master 总表'!B:AY,23,FALSE)</f>
        <v>#REF!</v>
      </c>
      <c r="M2593" s="219"/>
      <c r="N2593" s="212"/>
      <c r="O2593" s="294"/>
      <c r="P2593" s="295"/>
      <c r="Q2593" s="225"/>
      <c r="R2593" s="981" t="e">
        <f>VLOOKUP(A2581,'Payroll master 总表'!B:AY,30,FALSE)</f>
        <v>#REF!</v>
      </c>
      <c r="S2593" s="981"/>
      <c r="T2593" s="225" t="s">
        <v>82</v>
      </c>
      <c r="U2593" s="225"/>
      <c r="V2593" s="225"/>
      <c r="W2593" s="225"/>
      <c r="X2593" s="278" t="s">
        <v>194</v>
      </c>
      <c r="Y2593" s="218"/>
      <c r="Z2593" s="218"/>
      <c r="AA2593" s="218"/>
      <c r="AB2593" s="230"/>
      <c r="AC2593" s="26"/>
      <c r="AD2593" s="57" t="e">
        <f>AE2591+AD2592</f>
        <v>#REF!</v>
      </c>
      <c r="AE2593" s="49"/>
      <c r="AF2593" s="73"/>
      <c r="AG2593" s="33"/>
    </row>
    <row r="2594" spans="1:64" ht="18" customHeight="1">
      <c r="B2594" s="29"/>
      <c r="C2594" s="30"/>
      <c r="D2594" s="31"/>
      <c r="E2594" s="30"/>
      <c r="F2594" s="32"/>
      <c r="G2594" s="220"/>
      <c r="H2594" s="220"/>
      <c r="I2594" s="220"/>
      <c r="J2594" s="220"/>
      <c r="S2594" s="220"/>
      <c r="T2594" s="220"/>
      <c r="U2594" s="220"/>
      <c r="X2594" s="297" t="s">
        <v>191</v>
      </c>
      <c r="Y2594" s="218"/>
      <c r="Z2594" s="218"/>
      <c r="AA2594" s="218"/>
      <c r="AB2594" s="230"/>
      <c r="AC2594" s="982" t="e">
        <f>ROUND((AC2589-AD2593-AC2590),2)</f>
        <v>#REF!</v>
      </c>
      <c r="AD2594" s="983"/>
      <c r="AE2594" s="49"/>
      <c r="AF2594" s="73"/>
      <c r="AG2594" s="33"/>
    </row>
    <row r="2595" spans="1:64" ht="18" customHeight="1">
      <c r="B2595" s="35" t="s">
        <v>78</v>
      </c>
      <c r="C2595" s="36"/>
      <c r="D2595" s="36"/>
      <c r="E2595" s="36"/>
      <c r="F2595" s="36"/>
      <c r="G2595" s="221"/>
      <c r="H2595" s="221"/>
      <c r="I2595" s="220"/>
      <c r="J2595" s="220"/>
      <c r="S2595" s="220"/>
      <c r="T2595" s="220"/>
      <c r="U2595" s="220"/>
      <c r="X2595" s="298" t="s">
        <v>432</v>
      </c>
      <c r="Y2595" s="299"/>
      <c r="Z2595" s="280"/>
      <c r="AA2595" s="206"/>
      <c r="AB2595" s="231"/>
      <c r="AC2595" s="63" t="e">
        <f>INT(AC2594)</f>
        <v>#REF!</v>
      </c>
      <c r="AE2595" s="62"/>
      <c r="AF2595" s="80"/>
      <c r="AG2595" s="33"/>
    </row>
    <row r="2596" spans="1:64" ht="18" customHeight="1">
      <c r="B2596" s="37"/>
      <c r="C2596" s="38"/>
      <c r="D2596" s="39"/>
      <c r="E2596" s="38"/>
      <c r="F2596" s="38"/>
      <c r="G2596" s="202"/>
      <c r="H2596" s="202"/>
      <c r="I2596" s="220"/>
      <c r="J2596" s="220"/>
      <c r="S2596" s="220"/>
      <c r="T2596" s="220"/>
      <c r="U2596" s="220"/>
      <c r="X2596" s="300" t="s">
        <v>192</v>
      </c>
      <c r="Y2596" s="301"/>
      <c r="Z2596" s="302"/>
      <c r="AA2596" s="219"/>
      <c r="AB2596" s="232"/>
      <c r="AC2596" s="77" t="e">
        <f>ROUND((MOD(AC2594,1)*4000),-2)</f>
        <v>#REF!</v>
      </c>
      <c r="AD2596" s="45"/>
      <c r="AE2596" s="45"/>
      <c r="AF2596" s="81"/>
      <c r="AG2596" s="33"/>
    </row>
    <row r="2597" spans="1:64" ht="18" customHeight="1">
      <c r="B2597" s="29"/>
      <c r="C2597" s="30"/>
      <c r="D2597" s="31"/>
      <c r="E2597" s="30"/>
      <c r="F2597" s="30"/>
      <c r="G2597" s="220"/>
      <c r="H2597" s="220"/>
      <c r="I2597" s="220"/>
      <c r="J2597" s="220"/>
      <c r="S2597" s="220"/>
      <c r="T2597" s="220"/>
      <c r="U2597" s="220"/>
      <c r="Y2597" s="221"/>
      <c r="Z2597" s="303"/>
      <c r="AB2597" s="233"/>
      <c r="AD2597" s="82"/>
      <c r="AE2597" s="82"/>
      <c r="AF2597" s="84"/>
      <c r="AG2597" s="33"/>
    </row>
    <row r="2598" spans="1:64" ht="18" customHeight="1">
      <c r="B2598" s="40" t="s">
        <v>79</v>
      </c>
      <c r="C2598" s="41"/>
      <c r="D2598" s="41"/>
      <c r="E2598" s="41"/>
      <c r="AF2598" s="101"/>
      <c r="AG2598" s="33"/>
    </row>
    <row r="2599" spans="1:64" s="10" customFormat="1" ht="18" customHeight="1">
      <c r="B2599" s="237">
        <v>1</v>
      </c>
      <c r="C2599" s="236">
        <v>2</v>
      </c>
      <c r="D2599" s="236">
        <v>3</v>
      </c>
      <c r="E2599" s="236">
        <v>4</v>
      </c>
      <c r="F2599" s="670">
        <v>5</v>
      </c>
      <c r="G2599" s="669">
        <v>6</v>
      </c>
      <c r="H2599" s="237">
        <v>7</v>
      </c>
      <c r="I2599" s="237">
        <v>8</v>
      </c>
      <c r="J2599" s="670">
        <v>9</v>
      </c>
      <c r="K2599" s="236">
        <v>10</v>
      </c>
      <c r="L2599" s="236">
        <v>11</v>
      </c>
      <c r="M2599" s="670">
        <v>12</v>
      </c>
      <c r="N2599" s="669">
        <v>13</v>
      </c>
      <c r="O2599" s="236">
        <v>14</v>
      </c>
      <c r="P2599" s="237">
        <v>15</v>
      </c>
      <c r="Q2599" s="236">
        <v>16</v>
      </c>
      <c r="R2599" s="236">
        <v>17</v>
      </c>
      <c r="S2599" s="236">
        <v>18</v>
      </c>
      <c r="T2599" s="670">
        <v>19</v>
      </c>
      <c r="U2599" s="669">
        <v>20</v>
      </c>
      <c r="V2599" s="236">
        <v>21</v>
      </c>
      <c r="W2599" s="237">
        <v>22</v>
      </c>
      <c r="X2599" s="236">
        <v>23</v>
      </c>
      <c r="Y2599" s="237">
        <v>24</v>
      </c>
      <c r="Z2599" s="236">
        <v>25</v>
      </c>
      <c r="AA2599" s="670">
        <v>26</v>
      </c>
      <c r="AB2599" s="697">
        <v>27</v>
      </c>
      <c r="AC2599" s="670">
        <v>28</v>
      </c>
      <c r="AD2599" s="237">
        <v>29</v>
      </c>
      <c r="AE2599" s="236">
        <v>30</v>
      </c>
      <c r="AF2599" s="236">
        <v>31</v>
      </c>
      <c r="AG2599" s="11"/>
      <c r="AH2599" s="11"/>
      <c r="AI2599" s="11"/>
      <c r="AJ2599" s="11"/>
      <c r="AK2599" s="11"/>
      <c r="AL2599" s="11"/>
      <c r="AM2599" s="11"/>
      <c r="AN2599" s="11"/>
      <c r="AO2599" s="11"/>
      <c r="AP2599" s="11"/>
      <c r="AQ2599" s="11"/>
      <c r="AR2599" s="11"/>
      <c r="AS2599" s="11"/>
      <c r="AT2599" s="11"/>
      <c r="AU2599" s="11"/>
      <c r="AV2599" s="11"/>
      <c r="AW2599" s="11"/>
      <c r="AX2599" s="11"/>
      <c r="AY2599" s="11"/>
      <c r="AZ2599" s="11"/>
      <c r="BA2599" s="11"/>
      <c r="BB2599" s="11"/>
      <c r="BC2599" s="11"/>
      <c r="BD2599" s="11"/>
      <c r="BE2599" s="11"/>
      <c r="BF2599" s="11"/>
      <c r="BG2599" s="11"/>
      <c r="BH2599" s="11"/>
      <c r="BI2599" s="11"/>
      <c r="BJ2599" s="11"/>
      <c r="BK2599" s="11"/>
      <c r="BL2599" s="11"/>
    </row>
    <row r="2600" spans="1:64" ht="18" customHeight="1">
      <c r="B2600" s="48" t="e">
        <f>VLOOKUP(A2581,#REF!,276,FALSE)</f>
        <v>#REF!</v>
      </c>
      <c r="C2600" s="48" t="e">
        <f>VLOOKUP(A2581,#REF!,278,FALSE)</f>
        <v>#REF!</v>
      </c>
      <c r="D2600" s="48" t="e">
        <f>VLOOKUP(A2581,#REF!,280,FALSE)</f>
        <v>#REF!</v>
      </c>
      <c r="E2600" s="48" t="e">
        <f>VLOOKUP(A2581,#REF!,282,FALSE)</f>
        <v>#REF!</v>
      </c>
      <c r="F2600" s="48" t="e">
        <f>VLOOKUP(A2581,#REF!,284,FALSE)</f>
        <v>#REF!</v>
      </c>
      <c r="G2600" s="48" t="e">
        <f>VLOOKUP(A2581,#REF!,286,FALSE)</f>
        <v>#REF!</v>
      </c>
      <c r="H2600" s="48" t="e">
        <f>VLOOKUP(A2581,#REF!,288,FALSE)</f>
        <v>#REF!</v>
      </c>
      <c r="I2600" s="48" t="e">
        <f>VLOOKUP(A2581,#REF!,290,FALSE)</f>
        <v>#REF!</v>
      </c>
      <c r="J2600" s="48" t="e">
        <f>VLOOKUP(A2581,#REF!,292,FALSE)</f>
        <v>#REF!</v>
      </c>
      <c r="K2600" s="48" t="e">
        <f>VLOOKUP(A2581,#REF!,294,FALSE)</f>
        <v>#REF!</v>
      </c>
      <c r="L2600" s="48" t="e">
        <f>VLOOKUP(A2581,#REF!,296,FALSE)</f>
        <v>#REF!</v>
      </c>
      <c r="M2600" s="48" t="e">
        <f>VLOOKUP(A2581,#REF!,298,FALSE)</f>
        <v>#REF!</v>
      </c>
      <c r="N2600" s="48" t="e">
        <f>VLOOKUP(A2581,#REF!,300,FALSE)</f>
        <v>#REF!</v>
      </c>
      <c r="O2600" s="48" t="e">
        <f>VLOOKUP(A2581,#REF!,302,FALSE)</f>
        <v>#REF!</v>
      </c>
      <c r="P2600" s="48" t="e">
        <f>VLOOKUP(A2581,#REF!,304,FALSE)</f>
        <v>#REF!</v>
      </c>
      <c r="Q2600" s="48" t="e">
        <f>VLOOKUP(A2581,#REF!,306,FALSE)</f>
        <v>#REF!</v>
      </c>
      <c r="R2600" s="48" t="e">
        <f>VLOOKUP(A2581,#REF!,308,FALSE)</f>
        <v>#REF!</v>
      </c>
      <c r="S2600" s="48" t="e">
        <f>VLOOKUP(A2581,#REF!,310,FALSE)</f>
        <v>#REF!</v>
      </c>
      <c r="T2600" s="48" t="e">
        <f>VLOOKUP(A2581,#REF!,312,FALSE)</f>
        <v>#REF!</v>
      </c>
      <c r="U2600" s="48" t="e">
        <f>VLOOKUP(A2581,#REF!,314,FALSE)</f>
        <v>#REF!</v>
      </c>
      <c r="V2600" s="48" t="e">
        <f>VLOOKUP(A2581,#REF!,316,FALSE)</f>
        <v>#REF!</v>
      </c>
      <c r="W2600" s="48" t="e">
        <f>VLOOKUP(A2581,#REF!,318,FALSE)</f>
        <v>#REF!</v>
      </c>
      <c r="X2600" s="48" t="e">
        <f>VLOOKUP(A2581,#REF!,320,FALSE)</f>
        <v>#REF!</v>
      </c>
      <c r="Y2600" s="48" t="e">
        <f>VLOOKUP(A2581,#REF!,322,FALSE)</f>
        <v>#REF!</v>
      </c>
      <c r="Z2600" s="48" t="e">
        <f>VLOOKUP(A2581,#REF!,324,FALSE)</f>
        <v>#REF!</v>
      </c>
      <c r="AA2600" s="48" t="e">
        <f>VLOOKUP(A2581,#REF!,326,FALSE)</f>
        <v>#REF!</v>
      </c>
      <c r="AB2600" s="48" t="e">
        <f>VLOOKUP(A2581,#REF!,328,FALSE)</f>
        <v>#REF!</v>
      </c>
      <c r="AC2600" s="48" t="e">
        <f>VLOOKUP(A2581,#REF!,330,FALSE)</f>
        <v>#REF!</v>
      </c>
      <c r="AD2600" s="48" t="e">
        <f>VLOOKUP(A2581,#REF!,332,FALSE)</f>
        <v>#REF!</v>
      </c>
      <c r="AE2600" s="48" t="e">
        <f>VLOOKUP(A2581,#REF!,334,FALSE)</f>
        <v>#REF!</v>
      </c>
      <c r="AF2600" s="48" t="e">
        <f>VLOOKUP(A2581,#REF!,336,FALSE)</f>
        <v>#REF!</v>
      </c>
      <c r="AG2600" s="33"/>
    </row>
    <row r="2601" spans="1:64" ht="18" customHeight="1">
      <c r="B2601" s="48" t="e">
        <f>VLOOKUP(A2581,#REF!,53,FALSE)</f>
        <v>#REF!</v>
      </c>
      <c r="C2601" s="48" t="e">
        <f>VLOOKUP(A2581,#REF!,54,FALSE)</f>
        <v>#REF!</v>
      </c>
      <c r="D2601" s="48" t="e">
        <f>VLOOKUP(A2581,#REF!,55,FALSE)</f>
        <v>#REF!</v>
      </c>
      <c r="E2601" s="48" t="e">
        <f>VLOOKUP(A2581,#REF!,56,FALSE)</f>
        <v>#REF!</v>
      </c>
      <c r="F2601" s="48" t="e">
        <f>VLOOKUP(A2581,#REF!,57,FALSE)</f>
        <v>#REF!</v>
      </c>
      <c r="G2601" s="48" t="e">
        <f>VLOOKUP(A2581,#REF!,58,FALSE)</f>
        <v>#REF!</v>
      </c>
      <c r="H2601" s="48" t="e">
        <f>VLOOKUP(A2581,#REF!,59,FALSE)</f>
        <v>#REF!</v>
      </c>
      <c r="I2601" s="48" t="e">
        <f>VLOOKUP(A2581,#REF!,60,FALSE)</f>
        <v>#REF!</v>
      </c>
      <c r="J2601" s="48" t="e">
        <f>VLOOKUP(A2581,#REF!,61,FALSE)</f>
        <v>#REF!</v>
      </c>
      <c r="K2601" s="48" t="e">
        <f>VLOOKUP(A2581,#REF!,62,FALSE)</f>
        <v>#REF!</v>
      </c>
      <c r="L2601" s="48" t="e">
        <f>VLOOKUP(A2581,#REF!,63,FALSE)</f>
        <v>#REF!</v>
      </c>
      <c r="M2601" s="48" t="e">
        <f>VLOOKUP(A2581,#REF!,64,FALSE)</f>
        <v>#REF!</v>
      </c>
      <c r="N2601" s="48" t="e">
        <f>VLOOKUP(A2581,#REF!,65,FALSE)</f>
        <v>#REF!</v>
      </c>
      <c r="O2601" s="48" t="e">
        <f>VLOOKUP(A2581,#REF!,66,FALSE)</f>
        <v>#REF!</v>
      </c>
      <c r="P2601" s="48" t="e">
        <f>VLOOKUP(A2581,#REF!,67,FALSE)</f>
        <v>#REF!</v>
      </c>
      <c r="Q2601" s="48" t="e">
        <f>VLOOKUP(A2581,#REF!,68,FALSE)</f>
        <v>#REF!</v>
      </c>
      <c r="R2601" s="48" t="e">
        <f>VLOOKUP(A2581,#REF!,69,FALSE)</f>
        <v>#REF!</v>
      </c>
      <c r="S2601" s="48" t="e">
        <f>VLOOKUP(A2581,#REF!,70,FALSE)</f>
        <v>#REF!</v>
      </c>
      <c r="T2601" s="48" t="e">
        <f>VLOOKUP(A2581,#REF!,71,FALSE)</f>
        <v>#REF!</v>
      </c>
      <c r="U2601" s="48" t="e">
        <f>VLOOKUP(A2581,#REF!,72,FALSE)</f>
        <v>#REF!</v>
      </c>
      <c r="V2601" s="48" t="e">
        <f>VLOOKUP(A2581,#REF!,73,FALSE)</f>
        <v>#REF!</v>
      </c>
      <c r="W2601" s="48" t="e">
        <f>VLOOKUP(A2581,#REF!,74,FALSE)</f>
        <v>#REF!</v>
      </c>
      <c r="X2601" s="48" t="e">
        <f>VLOOKUP(A2581,#REF!,75,FALSE)</f>
        <v>#REF!</v>
      </c>
      <c r="Y2601" s="48" t="e">
        <f>VLOOKUP(A2581,#REF!,76,FALSE)</f>
        <v>#REF!</v>
      </c>
      <c r="Z2601" s="48" t="e">
        <f>VLOOKUP(A2581,#REF!,77,FALSE)</f>
        <v>#REF!</v>
      </c>
      <c r="AA2601" s="48" t="e">
        <f>VLOOKUP(A2581,#REF!,78,FALSE)</f>
        <v>#REF!</v>
      </c>
      <c r="AB2601" s="48" t="e">
        <f>VLOOKUP(A2581,#REF!,79,FALSE)</f>
        <v>#REF!</v>
      </c>
      <c r="AC2601" s="48" t="e">
        <f>VLOOKUP(A2581,#REF!,80,FALSE)</f>
        <v>#REF!</v>
      </c>
      <c r="AD2601" s="48" t="e">
        <f>VLOOKUP(A2581,#REF!,81,FALSE)</f>
        <v>#REF!</v>
      </c>
      <c r="AE2601" s="48" t="e">
        <f>VLOOKUP(A2581,#REF!,82,FALSE)</f>
        <v>#REF!</v>
      </c>
      <c r="AF2601" s="48" t="e">
        <f>VLOOKUP(A2581,#REF!,83,FALSE)</f>
        <v>#REF!</v>
      </c>
      <c r="AG2601" s="33"/>
    </row>
    <row r="2602" spans="1:64" ht="18" customHeight="1">
      <c r="B2602" s="48" t="e">
        <f>VLOOKUP(A2581,#REF!,277,FALSE)</f>
        <v>#REF!</v>
      </c>
      <c r="C2602" s="48" t="e">
        <f>VLOOKUP(A2581,#REF!,279,FALSE)</f>
        <v>#REF!</v>
      </c>
      <c r="D2602" s="48" t="e">
        <f>VLOOKUP(A2581,#REF!,281,FALSE)</f>
        <v>#REF!</v>
      </c>
      <c r="E2602" s="48" t="e">
        <f>VLOOKUP(A2581,#REF!,283,FALSE)</f>
        <v>#REF!</v>
      </c>
      <c r="F2602" s="48" t="e">
        <f>VLOOKUP(A2581,#REF!,285,FALSE)</f>
        <v>#REF!</v>
      </c>
      <c r="G2602" s="48" t="e">
        <f>VLOOKUP(A2581,#REF!,287,FALSE)</f>
        <v>#REF!</v>
      </c>
      <c r="H2602" s="48" t="e">
        <f>VLOOKUP(A2581,#REF!,289,FALSE)</f>
        <v>#REF!</v>
      </c>
      <c r="I2602" s="48" t="e">
        <f>VLOOKUP(A2581,#REF!,291,FALSE)</f>
        <v>#REF!</v>
      </c>
      <c r="J2602" s="48" t="e">
        <f>VLOOKUP(A2581,#REF!,293,FALSE)</f>
        <v>#REF!</v>
      </c>
      <c r="K2602" s="48" t="e">
        <f>VLOOKUP(A2581,#REF!,295,FALSE)</f>
        <v>#REF!</v>
      </c>
      <c r="L2602" s="48" t="e">
        <f>VLOOKUP(A2581,#REF!,297,FALSE)</f>
        <v>#REF!</v>
      </c>
      <c r="M2602" s="48" t="e">
        <f>VLOOKUP(A2581,#REF!,299,FALSE)</f>
        <v>#REF!</v>
      </c>
      <c r="N2602" s="48" t="e">
        <f>VLOOKUP(A2581,#REF!,301,FALSE)</f>
        <v>#REF!</v>
      </c>
      <c r="O2602" s="48" t="e">
        <f>VLOOKUP(A2581,#REF!,303,FALSE)</f>
        <v>#REF!</v>
      </c>
      <c r="P2602" s="48" t="e">
        <f>VLOOKUP(A2581,#REF!,305,FALSE)</f>
        <v>#REF!</v>
      </c>
      <c r="Q2602" s="48" t="e">
        <f>VLOOKUP(A2581,#REF!,307,FALSE)</f>
        <v>#REF!</v>
      </c>
      <c r="R2602" s="48" t="e">
        <f>VLOOKUP(A2581,#REF!,309,FALSE)</f>
        <v>#REF!</v>
      </c>
      <c r="S2602" s="48" t="e">
        <f>VLOOKUP(A2581,#REF!,311,FALSE)</f>
        <v>#REF!</v>
      </c>
      <c r="T2602" s="48" t="e">
        <f>VLOOKUP(A2581,#REF!,313,FALSE)</f>
        <v>#REF!</v>
      </c>
      <c r="U2602" s="48" t="e">
        <f>VLOOKUP(A2581,#REF!,315,FALSE)</f>
        <v>#REF!</v>
      </c>
      <c r="V2602" s="48" t="e">
        <f>VLOOKUP(A2581,#REF!,317,FALSE)</f>
        <v>#REF!</v>
      </c>
      <c r="W2602" s="48" t="e">
        <f>VLOOKUP(A2581,#REF!,319,FALSE)</f>
        <v>#REF!</v>
      </c>
      <c r="X2602" s="48" t="e">
        <f>VLOOKUP(A2581,#REF!,321,FALSE)</f>
        <v>#REF!</v>
      </c>
      <c r="Y2602" s="48" t="e">
        <f>VLOOKUP(A2581,#REF!,323,FALSE)</f>
        <v>#REF!</v>
      </c>
      <c r="Z2602" s="48" t="e">
        <f>VLOOKUP(A2581,#REF!,325,FALSE)</f>
        <v>#REF!</v>
      </c>
      <c r="AA2602" s="48" t="e">
        <f>VLOOKUP(A2581,#REF!,327,FALSE)</f>
        <v>#REF!</v>
      </c>
      <c r="AB2602" s="48" t="e">
        <f>VLOOKUP(A2581,#REF!,329,FALSE)</f>
        <v>#REF!</v>
      </c>
      <c r="AC2602" s="48" t="e">
        <f>VLOOKUP(A2581,#REF!,331,FALSE)</f>
        <v>#REF!</v>
      </c>
      <c r="AD2602" s="48" t="e">
        <f>VLOOKUP(A2581,#REF!,333,FALSE)</f>
        <v>#REF!</v>
      </c>
      <c r="AE2602" s="48" t="e">
        <f>VLOOKUP(A2581,#REF!,335,FALSE)</f>
        <v>#REF!</v>
      </c>
      <c r="AF2602" s="48" t="e">
        <f>VLOOKUP(A2581,#REF!,337,FALSE)</f>
        <v>#REF!</v>
      </c>
      <c r="AG2602" s="33"/>
    </row>
    <row r="2603" spans="1:64" s="140" customFormat="1" ht="18" customHeight="1">
      <c r="B2603" s="980"/>
      <c r="C2603" s="980"/>
      <c r="D2603" s="980"/>
      <c r="E2603" s="980"/>
      <c r="F2603" s="980"/>
      <c r="G2603" s="980"/>
      <c r="H2603" s="980"/>
      <c r="I2603" s="980"/>
      <c r="J2603" s="980"/>
      <c r="K2603" s="980"/>
      <c r="L2603" s="980"/>
      <c r="M2603" s="980"/>
      <c r="N2603" s="980"/>
      <c r="O2603" s="980"/>
      <c r="P2603" s="980"/>
      <c r="Q2603" s="980"/>
      <c r="R2603" s="980"/>
      <c r="S2603" s="980"/>
      <c r="T2603" s="980"/>
      <c r="U2603" s="980"/>
      <c r="V2603" s="980"/>
      <c r="W2603" s="980"/>
      <c r="X2603" s="980"/>
      <c r="Y2603" s="980"/>
      <c r="Z2603" s="980"/>
      <c r="AA2603" s="980"/>
      <c r="AB2603" s="980"/>
      <c r="AC2603" s="980"/>
      <c r="AD2603" s="980"/>
      <c r="AE2603" s="980"/>
      <c r="AF2603" s="980"/>
      <c r="AH2603" s="33"/>
      <c r="AI2603" s="33"/>
      <c r="AJ2603" s="33"/>
      <c r="AK2603" s="33"/>
      <c r="AL2603" s="33"/>
      <c r="AM2603" s="33"/>
      <c r="AN2603" s="33"/>
      <c r="AO2603" s="33"/>
      <c r="AP2603" s="33"/>
      <c r="AQ2603" s="33"/>
      <c r="AR2603" s="33"/>
      <c r="AS2603" s="33"/>
      <c r="AT2603" s="33"/>
      <c r="AU2603" s="33"/>
      <c r="AV2603" s="33"/>
      <c r="AW2603" s="33"/>
      <c r="AX2603" s="33"/>
      <c r="AY2603" s="33"/>
      <c r="AZ2603" s="33"/>
      <c r="BA2603" s="33"/>
      <c r="BB2603" s="33"/>
      <c r="BC2603" s="33"/>
      <c r="BD2603" s="33"/>
      <c r="BE2603" s="33"/>
      <c r="BF2603" s="33"/>
      <c r="BG2603" s="33"/>
      <c r="BH2603" s="33"/>
      <c r="BI2603" s="33"/>
      <c r="BJ2603" s="33"/>
      <c r="BK2603" s="33"/>
      <c r="BL2603" s="33"/>
    </row>
    <row r="2604" spans="1:64" ht="18" customHeight="1">
      <c r="B2604" s="880" t="s">
        <v>826</v>
      </c>
      <c r="C2604" s="880"/>
      <c r="D2604" s="880"/>
      <c r="E2604" s="880"/>
      <c r="F2604" s="880"/>
      <c r="G2604" s="880"/>
      <c r="H2604" s="880"/>
      <c r="I2604" s="880"/>
      <c r="J2604" s="880"/>
      <c r="K2604" s="880"/>
      <c r="L2604" s="880"/>
      <c r="M2604" s="880"/>
      <c r="N2604" s="880"/>
      <c r="O2604" s="880"/>
      <c r="P2604" s="880"/>
      <c r="Q2604" s="880"/>
      <c r="R2604" s="880"/>
      <c r="S2604" s="880"/>
      <c r="T2604" s="880"/>
      <c r="U2604" s="880"/>
      <c r="V2604" s="880"/>
      <c r="W2604" s="880"/>
      <c r="X2604" s="880"/>
      <c r="Y2604" s="880"/>
      <c r="Z2604" s="880"/>
      <c r="AA2604" s="880"/>
      <c r="AB2604" s="880"/>
      <c r="AC2604" s="880"/>
      <c r="AD2604" s="880"/>
      <c r="AE2604" s="880"/>
      <c r="AF2604" s="880"/>
      <c r="AG2604" s="33"/>
    </row>
    <row r="2605" spans="1:64" ht="18" customHeight="1">
      <c r="B2605" s="15" t="s">
        <v>80</v>
      </c>
      <c r="C2605" s="16"/>
      <c r="D2605" s="16"/>
      <c r="E2605" s="16"/>
      <c r="F2605" s="16"/>
      <c r="G2605" s="216"/>
      <c r="H2605" s="201"/>
      <c r="I2605" s="201"/>
      <c r="J2605" s="201"/>
      <c r="K2605" s="202"/>
      <c r="L2605" s="201"/>
      <c r="M2605" s="201"/>
      <c r="N2605" s="201"/>
      <c r="O2605" s="270"/>
      <c r="P2605" s="270"/>
      <c r="Q2605" s="201"/>
      <c r="R2605" s="201"/>
      <c r="S2605" s="201"/>
      <c r="T2605" s="201"/>
      <c r="U2605" s="201"/>
      <c r="V2605" s="201"/>
      <c r="W2605" s="270"/>
      <c r="X2605" s="984" t="str">
        <f>X2580</f>
        <v>វិច្ឆិកា ឆ្នាំ ២០២៣</v>
      </c>
      <c r="Y2605" s="985"/>
      <c r="Z2605" s="985"/>
      <c r="AA2605" s="985"/>
      <c r="AB2605" s="985"/>
      <c r="AC2605" s="985"/>
      <c r="AD2605" s="985"/>
      <c r="AE2605" s="985"/>
      <c r="AF2605" s="986"/>
      <c r="AG2605" s="33"/>
    </row>
    <row r="2606" spans="1:64" ht="18" customHeight="1">
      <c r="A2606" s="140" t="e">
        <f>#REF!</f>
        <v>#REF!</v>
      </c>
      <c r="B2606" s="20" t="s">
        <v>176</v>
      </c>
      <c r="C2606" s="3"/>
      <c r="D2606" s="3"/>
      <c r="E2606" s="3"/>
      <c r="F2606" s="3"/>
      <c r="G2606" s="217"/>
      <c r="H2606" s="271"/>
      <c r="I2606" s="217"/>
      <c r="J2606" s="271"/>
      <c r="K2606" s="991" t="e">
        <f>VLOOKUP(A2606,'Payroll master 总表'!B:AY,3,FALSE)</f>
        <v>#REF!</v>
      </c>
      <c r="L2606" s="992"/>
      <c r="M2606" s="992"/>
      <c r="N2606" s="993"/>
      <c r="O2606" s="272" t="s">
        <v>183</v>
      </c>
      <c r="P2606" s="273"/>
      <c r="Q2606" s="203"/>
      <c r="R2606" s="203"/>
      <c r="S2606" s="203"/>
      <c r="T2606" s="994" t="e">
        <f>#REF!</f>
        <v>#REF!</v>
      </c>
      <c r="U2606" s="994"/>
      <c r="V2606" s="217"/>
      <c r="W2606" s="274"/>
      <c r="X2606" s="275" t="s">
        <v>279</v>
      </c>
      <c r="Y2606" s="203"/>
      <c r="Z2606" s="203"/>
      <c r="AA2606" s="203"/>
      <c r="AB2606" s="227"/>
      <c r="AC2606" s="75"/>
      <c r="AD2606" s="139" t="e">
        <f>VLOOKUP(A2606,'Payroll master 总表'!B:AY,39,FALSE)</f>
        <v>#REF!</v>
      </c>
      <c r="AE2606" s="23" t="s">
        <v>82</v>
      </c>
      <c r="AF2606" s="244"/>
      <c r="AG2606" s="33"/>
    </row>
    <row r="2607" spans="1:64" ht="18" customHeight="1">
      <c r="B2607" s="55" t="s">
        <v>177</v>
      </c>
      <c r="C2607" s="28"/>
      <c r="D2607" s="28"/>
      <c r="E2607" s="28"/>
      <c r="F2607" s="21"/>
      <c r="G2607" s="206"/>
      <c r="H2607" s="206"/>
      <c r="I2607" s="206"/>
      <c r="J2607" s="206"/>
      <c r="K2607" s="995" t="e">
        <f>VLOOKUP(A2606,'Payroll master 总表'!B:AY,1,FALSE)</f>
        <v>#REF!</v>
      </c>
      <c r="L2607" s="996"/>
      <c r="M2607" s="206"/>
      <c r="N2607" s="208"/>
      <c r="O2607" s="276" t="s">
        <v>184</v>
      </c>
      <c r="P2607" s="273"/>
      <c r="Q2607" s="218"/>
      <c r="R2607" s="218"/>
      <c r="S2607" s="218"/>
      <c r="U2607" s="222" t="e">
        <f>VLOOKUP(A2606,'Payroll master 总表'!B:AY,15,FALSE)</f>
        <v>#REF!</v>
      </c>
      <c r="V2607" s="222"/>
      <c r="W2607" s="208"/>
      <c r="X2607" s="278" t="s">
        <v>187</v>
      </c>
      <c r="Y2607" s="218"/>
      <c r="Z2607" s="218"/>
      <c r="AA2607" s="218"/>
      <c r="AB2607" s="209"/>
      <c r="AC2607" s="26"/>
      <c r="AD2607" s="139" t="e">
        <f>VLOOKUP(A2606,'Payroll master 总表'!B:AY,35,FALSE)</f>
        <v>#REF!</v>
      </c>
      <c r="AE2607" s="23" t="s">
        <v>82</v>
      </c>
      <c r="AF2607" s="103"/>
      <c r="AG2607" s="33"/>
    </row>
    <row r="2608" spans="1:64" ht="18" customHeight="1">
      <c r="B2608" s="24" t="s">
        <v>178</v>
      </c>
      <c r="C2608" s="22"/>
      <c r="D2608" s="25"/>
      <c r="E2608" s="21"/>
      <c r="F2608" s="21"/>
      <c r="G2608" s="206"/>
      <c r="H2608" s="206"/>
      <c r="I2608" s="206"/>
      <c r="J2608" s="206"/>
      <c r="K2608" s="995" t="e">
        <f>VLOOKUP(A2606,'Payroll master 总表'!B:AY,5,FALSE)</f>
        <v>#REF!</v>
      </c>
      <c r="L2608" s="996"/>
      <c r="M2608" s="206"/>
      <c r="N2608" s="208"/>
      <c r="O2608" s="205" t="s">
        <v>198</v>
      </c>
      <c r="P2608" s="273"/>
      <c r="Q2608" s="218"/>
      <c r="R2608" s="218"/>
      <c r="S2608" s="218"/>
      <c r="T2608" s="206"/>
      <c r="U2608" s="997" t="e">
        <f>VLOOKUP(A2606,'Payroll master 总表'!B:AY,8,FALSE)</f>
        <v>#REF!</v>
      </c>
      <c r="V2608" s="997"/>
      <c r="W2608" s="998"/>
      <c r="X2608" s="278" t="s">
        <v>185</v>
      </c>
      <c r="Y2608" s="218"/>
      <c r="Z2608" s="218"/>
      <c r="AA2608" s="218"/>
      <c r="AB2608" s="209"/>
      <c r="AC2608" s="26"/>
      <c r="AD2608" s="139" t="e">
        <f>VLOOKUP(A2606,'Payroll master 总表'!B:AY,34,FALSE)</f>
        <v>#REF!</v>
      </c>
      <c r="AE2608" s="23" t="s">
        <v>82</v>
      </c>
      <c r="AF2608" s="103"/>
      <c r="AG2608" s="33"/>
    </row>
    <row r="2609" spans="2:64" ht="18" customHeight="1">
      <c r="B2609" s="58"/>
      <c r="C2609" s="28"/>
      <c r="D2609" s="28"/>
      <c r="E2609" s="28"/>
      <c r="F2609" s="28"/>
      <c r="G2609" s="206"/>
      <c r="H2609" s="206"/>
      <c r="I2609" s="206"/>
      <c r="J2609" s="206"/>
      <c r="K2609" s="280"/>
      <c r="L2609" s="281" t="s">
        <v>76</v>
      </c>
      <c r="M2609" s="206"/>
      <c r="N2609" s="208"/>
      <c r="O2609" s="278" t="s">
        <v>199</v>
      </c>
      <c r="P2609" s="273"/>
      <c r="Q2609" s="218"/>
      <c r="R2609" s="218"/>
      <c r="S2609" s="218"/>
      <c r="T2609" s="218"/>
      <c r="U2609" s="218"/>
      <c r="V2609" s="218"/>
      <c r="W2609" s="230"/>
      <c r="X2609" s="278" t="s">
        <v>753</v>
      </c>
      <c r="Y2609" s="218"/>
      <c r="Z2609" s="218"/>
      <c r="AA2609" s="218"/>
      <c r="AB2609" s="209"/>
      <c r="AC2609" s="26"/>
      <c r="AD2609" s="139" t="e">
        <f>VLOOKUP(A2606,'Payroll master 总表'!B:AY,33,FALSE)</f>
        <v>#REF!</v>
      </c>
      <c r="AE2609" s="23" t="s">
        <v>82</v>
      </c>
      <c r="AF2609" s="103"/>
      <c r="AG2609" s="33"/>
    </row>
    <row r="2610" spans="2:64" ht="18" customHeight="1">
      <c r="B2610" s="54" t="s">
        <v>196</v>
      </c>
      <c r="C2610" s="28"/>
      <c r="D2610" s="28"/>
      <c r="E2610" s="28"/>
      <c r="F2610" s="28"/>
      <c r="G2610" s="206"/>
      <c r="H2610" s="206"/>
      <c r="I2610" s="206"/>
      <c r="J2610" s="206"/>
      <c r="K2610" s="280"/>
      <c r="L2610" s="282" t="e">
        <f>VLOOKUP(A2606,'Payroll master 总表'!B:AY,18,FALSE)</f>
        <v>#REF!</v>
      </c>
      <c r="M2610" s="206"/>
      <c r="N2610" s="208"/>
      <c r="O2610" s="283"/>
      <c r="P2610" s="273"/>
      <c r="Q2610" s="223"/>
      <c r="R2610" s="987" t="e">
        <f>U2607/26*L2610</f>
        <v>#REF!</v>
      </c>
      <c r="S2610" s="987"/>
      <c r="T2610" s="284" t="s">
        <v>82</v>
      </c>
      <c r="U2610" s="223"/>
      <c r="V2610" s="223"/>
      <c r="W2610" s="285"/>
      <c r="X2610" s="278" t="s">
        <v>186</v>
      </c>
      <c r="Y2610" s="218"/>
      <c r="Z2610" s="218"/>
      <c r="AA2610" s="218"/>
      <c r="AB2610" s="209"/>
      <c r="AC2610" s="26"/>
      <c r="AD2610" s="139" t="e">
        <f>VLOOKUP(A2606,'Payroll master 总表'!B:AY,37,FALSE)+'Payroll master 总表'!AM110</f>
        <v>#REF!</v>
      </c>
      <c r="AE2610" s="23" t="s">
        <v>82</v>
      </c>
      <c r="AF2610" s="103"/>
      <c r="AG2610" s="33"/>
    </row>
    <row r="2611" spans="2:64" ht="18" customHeight="1">
      <c r="B2611" s="27" t="s">
        <v>528</v>
      </c>
      <c r="C2611" s="28"/>
      <c r="D2611" s="28"/>
      <c r="E2611" s="28"/>
      <c r="F2611" s="28"/>
      <c r="G2611" s="206"/>
      <c r="H2611" s="206"/>
      <c r="I2611" s="206"/>
      <c r="J2611" s="206"/>
      <c r="K2611" s="280"/>
      <c r="L2611" s="282" t="e">
        <f>VLOOKUP(A2606,'Payroll master 总表'!B:AY,21,FALSE)</f>
        <v>#REF!</v>
      </c>
      <c r="M2611" s="206"/>
      <c r="N2611" s="208"/>
      <c r="O2611" s="283"/>
      <c r="P2611" s="273"/>
      <c r="Q2611" s="223"/>
      <c r="R2611" s="987" t="e">
        <f>VLOOKUP(A2606,'Payroll master 总表'!B:AY,29,FALSE)</f>
        <v>#REF!</v>
      </c>
      <c r="S2611" s="987"/>
      <c r="T2611" s="284" t="s">
        <v>82</v>
      </c>
      <c r="U2611" s="223"/>
      <c r="V2611" s="223"/>
      <c r="W2611" s="285"/>
      <c r="X2611" s="278" t="s">
        <v>455</v>
      </c>
      <c r="Y2611" s="218"/>
      <c r="Z2611" s="218"/>
      <c r="AA2611" s="218"/>
      <c r="AB2611" s="209"/>
      <c r="AC2611" s="26"/>
      <c r="AD2611" s="139" t="e">
        <f>VLOOKUP(A2606,'Payroll master 总表'!B:AY,32,FALSE)</f>
        <v>#REF!</v>
      </c>
      <c r="AE2611" s="23" t="s">
        <v>82</v>
      </c>
      <c r="AF2611" s="103"/>
      <c r="AG2611" s="33"/>
    </row>
    <row r="2612" spans="2:64" ht="18" customHeight="1">
      <c r="B2612" s="58" t="s">
        <v>534</v>
      </c>
      <c r="C2612" s="28"/>
      <c r="D2612" s="28"/>
      <c r="E2612" s="28"/>
      <c r="F2612" s="28"/>
      <c r="G2612" s="206"/>
      <c r="H2612" s="206"/>
      <c r="I2612" s="206"/>
      <c r="J2612" s="206"/>
      <c r="K2612" s="280"/>
      <c r="L2612" s="282" t="e">
        <f>VLOOKUP(A2606,'Payroll master 总表'!B:AY,20,FALSE)</f>
        <v>#REF!</v>
      </c>
      <c r="M2612" s="206"/>
      <c r="N2612" s="208"/>
      <c r="O2612" s="283"/>
      <c r="P2612" s="273"/>
      <c r="Q2612" s="223"/>
      <c r="R2612" s="987" t="e">
        <f>VLOOKUP(A2606,'Payroll master 总表'!B:AY,27,FALSE)</f>
        <v>#REF!</v>
      </c>
      <c r="S2612" s="987"/>
      <c r="T2612" s="284" t="s">
        <v>82</v>
      </c>
      <c r="U2612" s="223"/>
      <c r="V2612" s="223"/>
      <c r="W2612" s="285"/>
      <c r="X2612" s="278" t="s">
        <v>189</v>
      </c>
      <c r="Y2612" s="218"/>
      <c r="Z2612" s="218"/>
      <c r="AA2612" s="218"/>
      <c r="AB2612" s="209"/>
      <c r="AC2612" s="26"/>
      <c r="AD2612" s="139" t="e">
        <f>VLOOKUP(A2606,'Payroll master 总表'!B:AY,31,FALSE)</f>
        <v>#REF!</v>
      </c>
      <c r="AE2612" s="23" t="s">
        <v>82</v>
      </c>
      <c r="AF2612" s="103"/>
      <c r="AG2612" s="33"/>
    </row>
    <row r="2613" spans="2:64" ht="18" customHeight="1">
      <c r="B2613" s="58" t="s">
        <v>195</v>
      </c>
      <c r="C2613" s="28"/>
      <c r="D2613" s="28"/>
      <c r="E2613" s="28"/>
      <c r="F2613" s="28"/>
      <c r="G2613" s="206"/>
      <c r="H2613" s="206"/>
      <c r="I2613" s="206"/>
      <c r="J2613" s="206"/>
      <c r="K2613" s="280"/>
      <c r="L2613" s="282" t="e">
        <f>VLOOKUP(A2606,'Payroll master 总表'!B:AY,17,FALSE)</f>
        <v>#REF!</v>
      </c>
      <c r="M2613" s="206"/>
      <c r="N2613" s="208"/>
      <c r="O2613" s="283"/>
      <c r="P2613" s="273"/>
      <c r="Q2613" s="223"/>
      <c r="R2613" s="987" t="e">
        <f>U2607/26*L2613</f>
        <v>#REF!</v>
      </c>
      <c r="S2613" s="987"/>
      <c r="T2613" s="284" t="s">
        <v>82</v>
      </c>
      <c r="U2613" s="223"/>
      <c r="V2613" s="223"/>
      <c r="W2613" s="285"/>
      <c r="X2613" s="278" t="s">
        <v>188</v>
      </c>
      <c r="Y2613" s="218"/>
      <c r="Z2613" s="218"/>
      <c r="AA2613" s="218"/>
      <c r="AB2613" s="209"/>
      <c r="AC2613" s="26"/>
      <c r="AD2613" s="139" t="e">
        <f>VLOOKUP(A2606,'Payroll master 总表'!B:AY,36,FALSE)</f>
        <v>#REF!</v>
      </c>
      <c r="AE2613" s="23" t="s">
        <v>82</v>
      </c>
      <c r="AF2613" s="103"/>
      <c r="AG2613" s="33"/>
    </row>
    <row r="2614" spans="2:64" ht="18" customHeight="1">
      <c r="B2614" s="27" t="s">
        <v>179</v>
      </c>
      <c r="C2614" s="28"/>
      <c r="D2614" s="28"/>
      <c r="E2614" s="28"/>
      <c r="F2614" s="28"/>
      <c r="G2614" s="218"/>
      <c r="H2614" s="218"/>
      <c r="I2614" s="218"/>
      <c r="J2614" s="206"/>
      <c r="K2614" s="280"/>
      <c r="L2614" s="286"/>
      <c r="M2614" s="206"/>
      <c r="N2614" s="208"/>
      <c r="O2614" s="283"/>
      <c r="P2614" s="273"/>
      <c r="Q2614" s="223"/>
      <c r="R2614" s="987" t="e">
        <f>SUM(R2610:S2613)</f>
        <v>#REF!</v>
      </c>
      <c r="S2614" s="987"/>
      <c r="T2614" s="284" t="s">
        <v>82</v>
      </c>
      <c r="U2614" s="223"/>
      <c r="V2614" s="223"/>
      <c r="W2614" s="285"/>
      <c r="X2614" s="278" t="s">
        <v>190</v>
      </c>
      <c r="Y2614" s="218"/>
      <c r="Z2614" s="218"/>
      <c r="AA2614" s="218"/>
      <c r="AB2614" s="209"/>
      <c r="AC2614" s="988" t="e">
        <f>R2614+R2616+R2617+R2618+AD2606+AD2607+AD2608+AD2609+AD2610+AD2611+AD2612+AD2613</f>
        <v>#REF!</v>
      </c>
      <c r="AD2614" s="989"/>
      <c r="AF2614" s="103"/>
      <c r="AG2614" s="33"/>
    </row>
    <row r="2615" spans="2:64" ht="18" customHeight="1">
      <c r="B2615" s="58" t="s">
        <v>197</v>
      </c>
      <c r="C2615" s="28"/>
      <c r="D2615" s="28"/>
      <c r="E2615" s="28"/>
      <c r="F2615" s="28"/>
      <c r="G2615" s="206"/>
      <c r="H2615" s="206"/>
      <c r="I2615" s="206"/>
      <c r="J2615" s="206"/>
      <c r="K2615" s="280"/>
      <c r="L2615" s="287" t="s">
        <v>77</v>
      </c>
      <c r="M2615" s="288"/>
      <c r="N2615" s="211"/>
      <c r="O2615" s="278" t="s">
        <v>199</v>
      </c>
      <c r="P2615" s="210"/>
      <c r="Q2615" s="210"/>
      <c r="R2615" s="210"/>
      <c r="S2615" s="210"/>
      <c r="T2615" s="210"/>
      <c r="U2615" s="210"/>
      <c r="V2615" s="210"/>
      <c r="W2615" s="289"/>
      <c r="X2615" s="278" t="s">
        <v>433</v>
      </c>
      <c r="Y2615" s="218"/>
      <c r="Z2615" s="230"/>
      <c r="AA2615" s="290"/>
      <c r="AB2615" s="228"/>
      <c r="AC2615" s="135" t="e">
        <f>VLOOKUP(A2606,'Payroll master 总表'!B:AY,45,FALSE)</f>
        <v>#REF!</v>
      </c>
      <c r="AE2615" s="61"/>
      <c r="AF2615" s="245"/>
      <c r="AG2615" s="33"/>
    </row>
    <row r="2616" spans="2:64" ht="18" customHeight="1">
      <c r="B2616" s="58" t="s">
        <v>180</v>
      </c>
      <c r="C2616" s="28"/>
      <c r="D2616" s="28"/>
      <c r="E2616" s="28"/>
      <c r="F2616" s="28"/>
      <c r="G2616" s="206"/>
      <c r="H2616" s="206"/>
      <c r="I2616" s="206"/>
      <c r="J2616" s="206"/>
      <c r="K2616" s="280"/>
      <c r="L2616" s="282" t="e">
        <f>VLOOKUP(A2606,'Payroll master 总表'!B:AY,19,FALSE)</f>
        <v>#REF!</v>
      </c>
      <c r="M2616" s="206"/>
      <c r="N2616" s="208"/>
      <c r="O2616" s="283"/>
      <c r="P2616" s="273"/>
      <c r="Q2616" s="224"/>
      <c r="R2616" s="990" t="e">
        <f>VLOOKUP(A2606,'Payroll master 总表'!B:AY,26,FALSE)</f>
        <v>#REF!</v>
      </c>
      <c r="S2616" s="990"/>
      <c r="T2616" s="224" t="s">
        <v>82</v>
      </c>
      <c r="U2616" s="224"/>
      <c r="V2616" s="224"/>
      <c r="W2616" s="228"/>
      <c r="X2616" s="278" t="s">
        <v>861</v>
      </c>
      <c r="Y2616" s="218"/>
      <c r="Z2616" s="230"/>
      <c r="AB2616" s="224"/>
      <c r="AD2616" s="57"/>
      <c r="AE2616" s="999" t="e">
        <f>VLOOKUP(A2606,'Payroll master 总表'!B:AY,42,FALSE)</f>
        <v>#REF!</v>
      </c>
      <c r="AF2616" s="1000"/>
      <c r="AG2616" s="33"/>
    </row>
    <row r="2617" spans="2:64" ht="18" customHeight="1">
      <c r="B2617" s="58" t="s">
        <v>181</v>
      </c>
      <c r="C2617" s="28"/>
      <c r="D2617" s="28"/>
      <c r="E2617" s="28"/>
      <c r="F2617" s="28"/>
      <c r="G2617" s="206"/>
      <c r="H2617" s="206"/>
      <c r="I2617" s="206"/>
      <c r="J2617" s="206"/>
      <c r="K2617" s="280"/>
      <c r="L2617" s="282" t="e">
        <f>VLOOKUP(A2606,'Payroll master 总表'!B:AY,22,FALSE)</f>
        <v>#REF!</v>
      </c>
      <c r="M2617" s="206"/>
      <c r="N2617" s="208"/>
      <c r="O2617" s="283"/>
      <c r="P2617" s="273"/>
      <c r="Q2617" s="224"/>
      <c r="R2617" s="990" t="e">
        <f>VLOOKUP(A2606,'Payroll master 总表'!B:AY,28,FALSE)</f>
        <v>#REF!</v>
      </c>
      <c r="S2617" s="990"/>
      <c r="T2617" s="224" t="s">
        <v>82</v>
      </c>
      <c r="U2617" s="224"/>
      <c r="V2617" s="224"/>
      <c r="W2617" s="228"/>
      <c r="X2617" s="291" t="s">
        <v>244</v>
      </c>
      <c r="Y2617" s="218"/>
      <c r="Z2617" s="218"/>
      <c r="AA2617" s="230"/>
      <c r="AB2617" s="229"/>
      <c r="AC2617" s="76"/>
      <c r="AD2617" s="57" t="e">
        <f>VLOOKUP(A2606,'Payroll master 总表'!B:AY,44,FALSE)</f>
        <v>#REF!</v>
      </c>
      <c r="AE2617" s="541"/>
      <c r="AF2617" s="542"/>
      <c r="AG2617" s="33"/>
    </row>
    <row r="2618" spans="2:64" ht="18" customHeight="1">
      <c r="B2618" s="59" t="s">
        <v>182</v>
      </c>
      <c r="C2618" s="56"/>
      <c r="D2618" s="56"/>
      <c r="E2618" s="56"/>
      <c r="F2618" s="56"/>
      <c r="G2618" s="219"/>
      <c r="H2618" s="219"/>
      <c r="I2618" s="219"/>
      <c r="J2618" s="219"/>
      <c r="K2618" s="292"/>
      <c r="L2618" s="293" t="e">
        <f>VLOOKUP(A2606,'Payroll master 总表'!B:AY,23,FALSE)</f>
        <v>#REF!</v>
      </c>
      <c r="M2618" s="219"/>
      <c r="N2618" s="212"/>
      <c r="O2618" s="294"/>
      <c r="P2618" s="295"/>
      <c r="Q2618" s="225"/>
      <c r="R2618" s="981" t="e">
        <f>VLOOKUP(A2606,'Payroll master 总表'!B:AY,30,FALSE)</f>
        <v>#REF!</v>
      </c>
      <c r="S2618" s="981"/>
      <c r="T2618" s="225" t="s">
        <v>82</v>
      </c>
      <c r="U2618" s="225"/>
      <c r="V2618" s="225"/>
      <c r="W2618" s="225"/>
      <c r="X2618" s="278" t="s">
        <v>194</v>
      </c>
      <c r="Y2618" s="218"/>
      <c r="Z2618" s="218"/>
      <c r="AA2618" s="218"/>
      <c r="AB2618" s="230"/>
      <c r="AC2618" s="26"/>
      <c r="AD2618" s="57" t="e">
        <f>AE2616+AD2617</f>
        <v>#REF!</v>
      </c>
      <c r="AE2618" s="49"/>
      <c r="AF2618" s="73"/>
      <c r="AG2618" s="33"/>
    </row>
    <row r="2619" spans="2:64" ht="18" customHeight="1">
      <c r="B2619" s="29"/>
      <c r="C2619" s="30"/>
      <c r="D2619" s="31"/>
      <c r="E2619" s="30"/>
      <c r="F2619" s="32"/>
      <c r="G2619" s="220"/>
      <c r="H2619" s="220"/>
      <c r="I2619" s="220"/>
      <c r="J2619" s="220"/>
      <c r="S2619" s="220"/>
      <c r="T2619" s="220"/>
      <c r="U2619" s="220"/>
      <c r="X2619" s="297" t="s">
        <v>191</v>
      </c>
      <c r="Y2619" s="218"/>
      <c r="Z2619" s="218"/>
      <c r="AA2619" s="218"/>
      <c r="AB2619" s="230"/>
      <c r="AC2619" s="982" t="e">
        <f>ROUND((AC2614-AD2618-AC2615),2)</f>
        <v>#REF!</v>
      </c>
      <c r="AD2619" s="983"/>
      <c r="AE2619" s="49"/>
      <c r="AF2619" s="73"/>
      <c r="AG2619" s="33"/>
    </row>
    <row r="2620" spans="2:64" ht="18" customHeight="1">
      <c r="B2620" s="35" t="s">
        <v>78</v>
      </c>
      <c r="C2620" s="36"/>
      <c r="D2620" s="36"/>
      <c r="E2620" s="36"/>
      <c r="F2620" s="36"/>
      <c r="G2620" s="221"/>
      <c r="H2620" s="221"/>
      <c r="I2620" s="220"/>
      <c r="J2620" s="220"/>
      <c r="S2620" s="220"/>
      <c r="T2620" s="220"/>
      <c r="U2620" s="220"/>
      <c r="X2620" s="298" t="s">
        <v>432</v>
      </c>
      <c r="Y2620" s="299"/>
      <c r="Z2620" s="280"/>
      <c r="AA2620" s="206"/>
      <c r="AB2620" s="231"/>
      <c r="AC2620" s="63" t="e">
        <f>INT(AC2619)</f>
        <v>#REF!</v>
      </c>
      <c r="AE2620" s="62"/>
      <c r="AF2620" s="80"/>
      <c r="AG2620" s="33"/>
    </row>
    <row r="2621" spans="2:64" ht="18" customHeight="1">
      <c r="B2621" s="37"/>
      <c r="C2621" s="38"/>
      <c r="D2621" s="39"/>
      <c r="E2621" s="38"/>
      <c r="F2621" s="38"/>
      <c r="G2621" s="202"/>
      <c r="H2621" s="202"/>
      <c r="I2621" s="220"/>
      <c r="J2621" s="220"/>
      <c r="S2621" s="220"/>
      <c r="T2621" s="220"/>
      <c r="U2621" s="220"/>
      <c r="X2621" s="300" t="s">
        <v>192</v>
      </c>
      <c r="Y2621" s="301"/>
      <c r="Z2621" s="302"/>
      <c r="AA2621" s="219"/>
      <c r="AB2621" s="232"/>
      <c r="AC2621" s="77" t="e">
        <f>ROUND((MOD(AC2619,1)*4000),-2)</f>
        <v>#REF!</v>
      </c>
      <c r="AD2621" s="45"/>
      <c r="AE2621" s="45"/>
      <c r="AF2621" s="81"/>
      <c r="AG2621" s="33"/>
    </row>
    <row r="2622" spans="2:64" ht="18" customHeight="1">
      <c r="B2622" s="29"/>
      <c r="C2622" s="30"/>
      <c r="D2622" s="31"/>
      <c r="E2622" s="30"/>
      <c r="F2622" s="30"/>
      <c r="G2622" s="220"/>
      <c r="H2622" s="220"/>
      <c r="I2622" s="220"/>
      <c r="J2622" s="220"/>
      <c r="S2622" s="220"/>
      <c r="T2622" s="220"/>
      <c r="U2622" s="220"/>
      <c r="Y2622" s="221"/>
      <c r="Z2622" s="303"/>
      <c r="AB2622" s="233"/>
      <c r="AD2622" s="82"/>
      <c r="AE2622" s="82"/>
      <c r="AF2622" s="84"/>
      <c r="AG2622" s="33"/>
    </row>
    <row r="2623" spans="2:64" ht="18" customHeight="1">
      <c r="B2623" s="40" t="s">
        <v>79</v>
      </c>
      <c r="C2623" s="41"/>
      <c r="D2623" s="41"/>
      <c r="E2623" s="41"/>
      <c r="AF2623" s="101"/>
      <c r="AG2623" s="33"/>
    </row>
    <row r="2624" spans="2:64" s="10" customFormat="1" ht="18" customHeight="1">
      <c r="B2624" s="237">
        <v>1</v>
      </c>
      <c r="C2624" s="236">
        <v>2</v>
      </c>
      <c r="D2624" s="236">
        <v>3</v>
      </c>
      <c r="E2624" s="236">
        <v>4</v>
      </c>
      <c r="F2624" s="670">
        <v>5</v>
      </c>
      <c r="G2624" s="669">
        <v>6</v>
      </c>
      <c r="H2624" s="237">
        <v>7</v>
      </c>
      <c r="I2624" s="237">
        <v>8</v>
      </c>
      <c r="J2624" s="670">
        <v>9</v>
      </c>
      <c r="K2624" s="236">
        <v>10</v>
      </c>
      <c r="L2624" s="236">
        <v>11</v>
      </c>
      <c r="M2624" s="670">
        <v>12</v>
      </c>
      <c r="N2624" s="669">
        <v>13</v>
      </c>
      <c r="O2624" s="236">
        <v>14</v>
      </c>
      <c r="P2624" s="237">
        <v>15</v>
      </c>
      <c r="Q2624" s="236">
        <v>16</v>
      </c>
      <c r="R2624" s="236">
        <v>17</v>
      </c>
      <c r="S2624" s="236">
        <v>18</v>
      </c>
      <c r="T2624" s="670">
        <v>19</v>
      </c>
      <c r="U2624" s="669">
        <v>20</v>
      </c>
      <c r="V2624" s="236">
        <v>21</v>
      </c>
      <c r="W2624" s="237">
        <v>22</v>
      </c>
      <c r="X2624" s="236">
        <v>23</v>
      </c>
      <c r="Y2624" s="237">
        <v>24</v>
      </c>
      <c r="Z2624" s="236">
        <v>25</v>
      </c>
      <c r="AA2624" s="670">
        <v>26</v>
      </c>
      <c r="AB2624" s="697">
        <v>27</v>
      </c>
      <c r="AC2624" s="670">
        <v>28</v>
      </c>
      <c r="AD2624" s="237">
        <v>29</v>
      </c>
      <c r="AE2624" s="236">
        <v>30</v>
      </c>
      <c r="AF2624" s="236">
        <v>31</v>
      </c>
      <c r="AG2624" s="11"/>
      <c r="AH2624" s="11"/>
      <c r="AI2624" s="11"/>
      <c r="AJ2624" s="11"/>
      <c r="AK2624" s="11"/>
      <c r="AL2624" s="11"/>
      <c r="AM2624" s="11"/>
      <c r="AN2624" s="11"/>
      <c r="AO2624" s="11"/>
      <c r="AP2624" s="11"/>
      <c r="AQ2624" s="11"/>
      <c r="AR2624" s="11"/>
      <c r="AS2624" s="11"/>
      <c r="AT2624" s="11"/>
      <c r="AU2624" s="11"/>
      <c r="AV2624" s="11"/>
      <c r="AW2624" s="11"/>
      <c r="AX2624" s="11"/>
      <c r="AY2624" s="11"/>
      <c r="AZ2624" s="11"/>
      <c r="BA2624" s="11"/>
      <c r="BB2624" s="11"/>
      <c r="BC2624" s="11"/>
      <c r="BD2624" s="11"/>
      <c r="BE2624" s="11"/>
      <c r="BF2624" s="11"/>
      <c r="BG2624" s="11"/>
      <c r="BH2624" s="11"/>
      <c r="BI2624" s="11"/>
      <c r="BJ2624" s="11"/>
      <c r="BK2624" s="11"/>
      <c r="BL2624" s="11"/>
    </row>
    <row r="2625" spans="1:64" ht="18" customHeight="1">
      <c r="B2625" s="48" t="e">
        <f>VLOOKUP(A2606,#REF!,276,FALSE)</f>
        <v>#REF!</v>
      </c>
      <c r="C2625" s="48" t="e">
        <f>VLOOKUP(A2606,#REF!,278,FALSE)</f>
        <v>#REF!</v>
      </c>
      <c r="D2625" s="48" t="e">
        <f>VLOOKUP(A2606,#REF!,280,FALSE)</f>
        <v>#REF!</v>
      </c>
      <c r="E2625" s="48" t="e">
        <f>VLOOKUP(A2606,#REF!,282,FALSE)</f>
        <v>#REF!</v>
      </c>
      <c r="F2625" s="48" t="e">
        <f>VLOOKUP(A2606,#REF!,284,FALSE)</f>
        <v>#REF!</v>
      </c>
      <c r="G2625" s="48" t="e">
        <f>VLOOKUP(A2606,#REF!,286,FALSE)</f>
        <v>#REF!</v>
      </c>
      <c r="H2625" s="48" t="e">
        <f>VLOOKUP(A2606,#REF!,288,FALSE)</f>
        <v>#REF!</v>
      </c>
      <c r="I2625" s="48" t="e">
        <f>VLOOKUP(A2606,#REF!,290,FALSE)</f>
        <v>#REF!</v>
      </c>
      <c r="J2625" s="48" t="e">
        <f>VLOOKUP(A2606,#REF!,292,FALSE)</f>
        <v>#REF!</v>
      </c>
      <c r="K2625" s="48" t="e">
        <f>VLOOKUP(A2606,#REF!,294,FALSE)</f>
        <v>#REF!</v>
      </c>
      <c r="L2625" s="48" t="e">
        <f>VLOOKUP(A2606,#REF!,296,FALSE)</f>
        <v>#REF!</v>
      </c>
      <c r="M2625" s="48" t="e">
        <f>VLOOKUP(A2606,#REF!,298,FALSE)</f>
        <v>#REF!</v>
      </c>
      <c r="N2625" s="48" t="e">
        <f>VLOOKUP(A2606,#REF!,300,FALSE)</f>
        <v>#REF!</v>
      </c>
      <c r="O2625" s="48" t="e">
        <f>VLOOKUP(A2606,#REF!,302,FALSE)</f>
        <v>#REF!</v>
      </c>
      <c r="P2625" s="48" t="e">
        <f>VLOOKUP(A2606,#REF!,304,FALSE)</f>
        <v>#REF!</v>
      </c>
      <c r="Q2625" s="48" t="e">
        <f>VLOOKUP(A2606,#REF!,306,FALSE)</f>
        <v>#REF!</v>
      </c>
      <c r="R2625" s="48" t="e">
        <f>VLOOKUP(A2606,#REF!,308,FALSE)</f>
        <v>#REF!</v>
      </c>
      <c r="S2625" s="48" t="e">
        <f>VLOOKUP(A2606,#REF!,310,FALSE)</f>
        <v>#REF!</v>
      </c>
      <c r="T2625" s="48" t="e">
        <f>VLOOKUP(A2606,#REF!,312,FALSE)</f>
        <v>#REF!</v>
      </c>
      <c r="U2625" s="48" t="e">
        <f>VLOOKUP(A2606,#REF!,314,FALSE)</f>
        <v>#REF!</v>
      </c>
      <c r="V2625" s="48" t="e">
        <f>VLOOKUP(A2606,#REF!,316,FALSE)</f>
        <v>#REF!</v>
      </c>
      <c r="W2625" s="48" t="e">
        <f>VLOOKUP(A2606,#REF!,318,FALSE)</f>
        <v>#REF!</v>
      </c>
      <c r="X2625" s="48" t="e">
        <f>VLOOKUP(A2606,#REF!,320,FALSE)</f>
        <v>#REF!</v>
      </c>
      <c r="Y2625" s="48" t="e">
        <f>VLOOKUP(A2606,#REF!,322,FALSE)</f>
        <v>#REF!</v>
      </c>
      <c r="Z2625" s="48" t="e">
        <f>VLOOKUP(A2606,#REF!,324,FALSE)</f>
        <v>#REF!</v>
      </c>
      <c r="AA2625" s="48" t="e">
        <f>VLOOKUP(A2606,#REF!,326,FALSE)</f>
        <v>#REF!</v>
      </c>
      <c r="AB2625" s="48" t="e">
        <f>VLOOKUP(A2606,#REF!,328,FALSE)</f>
        <v>#REF!</v>
      </c>
      <c r="AC2625" s="48" t="e">
        <f>VLOOKUP(A2606,#REF!,330,FALSE)</f>
        <v>#REF!</v>
      </c>
      <c r="AD2625" s="48" t="e">
        <f>VLOOKUP(A2606,#REF!,332,FALSE)</f>
        <v>#REF!</v>
      </c>
      <c r="AE2625" s="48" t="e">
        <f>VLOOKUP(A2606,#REF!,334,FALSE)</f>
        <v>#REF!</v>
      </c>
      <c r="AF2625" s="48" t="e">
        <f>VLOOKUP(A2606,#REF!,336,FALSE)</f>
        <v>#REF!</v>
      </c>
      <c r="AG2625" s="33"/>
    </row>
    <row r="2626" spans="1:64" ht="18" customHeight="1">
      <c r="B2626" s="48" t="e">
        <f>VLOOKUP(A2606,#REF!,53,FALSE)</f>
        <v>#REF!</v>
      </c>
      <c r="C2626" s="48" t="e">
        <f>VLOOKUP(A2606,#REF!,54,FALSE)</f>
        <v>#REF!</v>
      </c>
      <c r="D2626" s="48" t="e">
        <f>VLOOKUP(A2606,#REF!,55,FALSE)</f>
        <v>#REF!</v>
      </c>
      <c r="E2626" s="48" t="e">
        <f>VLOOKUP(A2606,#REF!,56,FALSE)</f>
        <v>#REF!</v>
      </c>
      <c r="F2626" s="48" t="e">
        <f>VLOOKUP(A2606,#REF!,57,FALSE)</f>
        <v>#REF!</v>
      </c>
      <c r="G2626" s="48" t="e">
        <f>VLOOKUP(A2606,#REF!,58,FALSE)</f>
        <v>#REF!</v>
      </c>
      <c r="H2626" s="48" t="e">
        <f>VLOOKUP(A2606,#REF!,59,FALSE)</f>
        <v>#REF!</v>
      </c>
      <c r="I2626" s="48" t="e">
        <f>VLOOKUP(A2606,#REF!,60,FALSE)</f>
        <v>#REF!</v>
      </c>
      <c r="J2626" s="48" t="e">
        <f>VLOOKUP(A2606,#REF!,61,FALSE)</f>
        <v>#REF!</v>
      </c>
      <c r="K2626" s="48" t="e">
        <f>VLOOKUP(A2606,#REF!,62,FALSE)</f>
        <v>#REF!</v>
      </c>
      <c r="L2626" s="48" t="e">
        <f>VLOOKUP(A2606,#REF!,63,FALSE)</f>
        <v>#REF!</v>
      </c>
      <c r="M2626" s="48" t="e">
        <f>VLOOKUP(A2606,#REF!,64,FALSE)</f>
        <v>#REF!</v>
      </c>
      <c r="N2626" s="48" t="e">
        <f>VLOOKUP(A2606,#REF!,65,FALSE)</f>
        <v>#REF!</v>
      </c>
      <c r="O2626" s="48" t="e">
        <f>VLOOKUP(A2606,#REF!,66,FALSE)</f>
        <v>#REF!</v>
      </c>
      <c r="P2626" s="48" t="e">
        <f>VLOOKUP(A2606,#REF!,67,FALSE)</f>
        <v>#REF!</v>
      </c>
      <c r="Q2626" s="48" t="e">
        <f>VLOOKUP(A2606,#REF!,68,FALSE)</f>
        <v>#REF!</v>
      </c>
      <c r="R2626" s="48" t="e">
        <f>VLOOKUP(A2606,#REF!,69,FALSE)</f>
        <v>#REF!</v>
      </c>
      <c r="S2626" s="48" t="e">
        <f>VLOOKUP(A2606,#REF!,70,FALSE)</f>
        <v>#REF!</v>
      </c>
      <c r="T2626" s="48" t="e">
        <f>VLOOKUP(A2606,#REF!,71,FALSE)</f>
        <v>#REF!</v>
      </c>
      <c r="U2626" s="48" t="e">
        <f>VLOOKUP(A2606,#REF!,72,FALSE)</f>
        <v>#REF!</v>
      </c>
      <c r="V2626" s="48" t="e">
        <f>VLOOKUP(A2606,#REF!,73,FALSE)</f>
        <v>#REF!</v>
      </c>
      <c r="W2626" s="48" t="e">
        <f>VLOOKUP(A2606,#REF!,74,FALSE)</f>
        <v>#REF!</v>
      </c>
      <c r="X2626" s="48" t="e">
        <f>VLOOKUP(A2606,#REF!,75,FALSE)</f>
        <v>#REF!</v>
      </c>
      <c r="Y2626" s="48" t="e">
        <f>VLOOKUP(A2606,#REF!,76,FALSE)</f>
        <v>#REF!</v>
      </c>
      <c r="Z2626" s="48" t="e">
        <f>VLOOKUP(A2606,#REF!,77,FALSE)</f>
        <v>#REF!</v>
      </c>
      <c r="AA2626" s="48" t="e">
        <f>VLOOKUP(A2606,#REF!,78,FALSE)</f>
        <v>#REF!</v>
      </c>
      <c r="AB2626" s="48" t="e">
        <f>VLOOKUP(A2606,#REF!,79,FALSE)</f>
        <v>#REF!</v>
      </c>
      <c r="AC2626" s="48" t="e">
        <f>VLOOKUP(A2606,#REF!,80,FALSE)</f>
        <v>#REF!</v>
      </c>
      <c r="AD2626" s="48" t="e">
        <f>VLOOKUP(A2606,#REF!,81,FALSE)</f>
        <v>#REF!</v>
      </c>
      <c r="AE2626" s="48" t="e">
        <f>VLOOKUP(A2606,#REF!,82,FALSE)</f>
        <v>#REF!</v>
      </c>
      <c r="AF2626" s="48" t="e">
        <f>VLOOKUP(A2606,#REF!,83,FALSE)</f>
        <v>#REF!</v>
      </c>
      <c r="AG2626" s="33"/>
    </row>
    <row r="2627" spans="1:64" ht="18" customHeight="1">
      <c r="B2627" s="48" t="e">
        <f>VLOOKUP(A2606,#REF!,277,FALSE)</f>
        <v>#REF!</v>
      </c>
      <c r="C2627" s="48" t="e">
        <f>VLOOKUP(A2606,#REF!,279,FALSE)</f>
        <v>#REF!</v>
      </c>
      <c r="D2627" s="48" t="e">
        <f>VLOOKUP(A2606,#REF!,281,FALSE)</f>
        <v>#REF!</v>
      </c>
      <c r="E2627" s="48" t="e">
        <f>VLOOKUP(A2606,#REF!,283,FALSE)</f>
        <v>#REF!</v>
      </c>
      <c r="F2627" s="48" t="e">
        <f>VLOOKUP(A2606,#REF!,285,FALSE)</f>
        <v>#REF!</v>
      </c>
      <c r="G2627" s="48" t="e">
        <f>VLOOKUP(A2606,#REF!,287,FALSE)</f>
        <v>#REF!</v>
      </c>
      <c r="H2627" s="48" t="e">
        <f>VLOOKUP(A2606,#REF!,289,FALSE)</f>
        <v>#REF!</v>
      </c>
      <c r="I2627" s="48" t="e">
        <f>VLOOKUP(A2606,#REF!,291,FALSE)</f>
        <v>#REF!</v>
      </c>
      <c r="J2627" s="48" t="e">
        <f>VLOOKUP(A2606,#REF!,293,FALSE)</f>
        <v>#REF!</v>
      </c>
      <c r="K2627" s="48" t="e">
        <f>VLOOKUP(A2606,#REF!,295,FALSE)</f>
        <v>#REF!</v>
      </c>
      <c r="L2627" s="48" t="e">
        <f>VLOOKUP(A2606,#REF!,297,FALSE)</f>
        <v>#REF!</v>
      </c>
      <c r="M2627" s="48" t="e">
        <f>VLOOKUP(A2606,#REF!,299,FALSE)</f>
        <v>#REF!</v>
      </c>
      <c r="N2627" s="48" t="e">
        <f>VLOOKUP(A2606,#REF!,301,FALSE)</f>
        <v>#REF!</v>
      </c>
      <c r="O2627" s="48" t="e">
        <f>VLOOKUP(A2606,#REF!,303,FALSE)</f>
        <v>#REF!</v>
      </c>
      <c r="P2627" s="48" t="e">
        <f>VLOOKUP(A2606,#REF!,305,FALSE)</f>
        <v>#REF!</v>
      </c>
      <c r="Q2627" s="48" t="e">
        <f>VLOOKUP(A2606,#REF!,307,FALSE)</f>
        <v>#REF!</v>
      </c>
      <c r="R2627" s="48" t="e">
        <f>VLOOKUP(A2606,#REF!,309,FALSE)</f>
        <v>#REF!</v>
      </c>
      <c r="S2627" s="48" t="e">
        <f>VLOOKUP(A2606,#REF!,311,FALSE)</f>
        <v>#REF!</v>
      </c>
      <c r="T2627" s="48" t="e">
        <f>VLOOKUP(A2606,#REF!,313,FALSE)</f>
        <v>#REF!</v>
      </c>
      <c r="U2627" s="48" t="e">
        <f>VLOOKUP(A2606,#REF!,315,FALSE)</f>
        <v>#REF!</v>
      </c>
      <c r="V2627" s="48" t="e">
        <f>VLOOKUP(A2606,#REF!,317,FALSE)</f>
        <v>#REF!</v>
      </c>
      <c r="W2627" s="48" t="e">
        <f>VLOOKUP(A2606,#REF!,319,FALSE)</f>
        <v>#REF!</v>
      </c>
      <c r="X2627" s="48" t="e">
        <f>VLOOKUP(A2606,#REF!,321,FALSE)</f>
        <v>#REF!</v>
      </c>
      <c r="Y2627" s="48" t="e">
        <f>VLOOKUP(A2606,#REF!,323,FALSE)</f>
        <v>#REF!</v>
      </c>
      <c r="Z2627" s="48" t="e">
        <f>VLOOKUP(A2606,#REF!,325,FALSE)</f>
        <v>#REF!</v>
      </c>
      <c r="AA2627" s="48" t="e">
        <f>VLOOKUP(A2606,#REF!,327,FALSE)</f>
        <v>#REF!</v>
      </c>
      <c r="AB2627" s="48" t="e">
        <f>VLOOKUP(A2606,#REF!,329,FALSE)</f>
        <v>#REF!</v>
      </c>
      <c r="AC2627" s="48" t="e">
        <f>VLOOKUP(A2606,#REF!,331,FALSE)</f>
        <v>#REF!</v>
      </c>
      <c r="AD2627" s="48" t="e">
        <f>VLOOKUP(A2606,#REF!,333,FALSE)</f>
        <v>#REF!</v>
      </c>
      <c r="AE2627" s="48" t="e">
        <f>VLOOKUP(A2606,#REF!,335,FALSE)</f>
        <v>#REF!</v>
      </c>
      <c r="AF2627" s="48" t="e">
        <f>VLOOKUP(A2606,#REF!,337,FALSE)</f>
        <v>#REF!</v>
      </c>
      <c r="AG2627" s="33"/>
    </row>
    <row r="2628" spans="1:64" s="140" customFormat="1" ht="18" customHeight="1">
      <c r="B2628" s="980"/>
      <c r="C2628" s="980"/>
      <c r="D2628" s="980"/>
      <c r="E2628" s="980"/>
      <c r="F2628" s="980"/>
      <c r="G2628" s="980"/>
      <c r="H2628" s="980"/>
      <c r="I2628" s="980"/>
      <c r="J2628" s="980"/>
      <c r="K2628" s="980"/>
      <c r="L2628" s="980"/>
      <c r="M2628" s="980"/>
      <c r="N2628" s="980"/>
      <c r="O2628" s="980"/>
      <c r="P2628" s="980"/>
      <c r="Q2628" s="980"/>
      <c r="R2628" s="980"/>
      <c r="S2628" s="980"/>
      <c r="T2628" s="980"/>
      <c r="U2628" s="980"/>
      <c r="V2628" s="980"/>
      <c r="W2628" s="980"/>
      <c r="X2628" s="980"/>
      <c r="Y2628" s="980"/>
      <c r="Z2628" s="980"/>
      <c r="AA2628" s="980"/>
      <c r="AB2628" s="980"/>
      <c r="AC2628" s="980"/>
      <c r="AD2628" s="980"/>
      <c r="AE2628" s="980"/>
      <c r="AF2628" s="980"/>
      <c r="AH2628" s="33"/>
      <c r="AI2628" s="33"/>
      <c r="AJ2628" s="33"/>
      <c r="AK2628" s="33"/>
      <c r="AL2628" s="33"/>
      <c r="AM2628" s="33"/>
      <c r="AN2628" s="33"/>
      <c r="AO2628" s="33"/>
      <c r="AP2628" s="33"/>
      <c r="AQ2628" s="33"/>
      <c r="AR2628" s="33"/>
      <c r="AS2628" s="33"/>
      <c r="AT2628" s="33"/>
      <c r="AU2628" s="33"/>
      <c r="AV2628" s="33"/>
      <c r="AW2628" s="33"/>
      <c r="AX2628" s="33"/>
      <c r="AY2628" s="33"/>
      <c r="AZ2628" s="33"/>
      <c r="BA2628" s="33"/>
      <c r="BB2628" s="33"/>
      <c r="BC2628" s="33"/>
      <c r="BD2628" s="33"/>
      <c r="BE2628" s="33"/>
      <c r="BF2628" s="33"/>
      <c r="BG2628" s="33"/>
      <c r="BH2628" s="33"/>
      <c r="BI2628" s="33"/>
      <c r="BJ2628" s="33"/>
      <c r="BK2628" s="33"/>
      <c r="BL2628" s="33"/>
    </row>
    <row r="2629" spans="1:64" ht="18" customHeight="1">
      <c r="B2629" s="880" t="s">
        <v>826</v>
      </c>
      <c r="C2629" s="880"/>
      <c r="D2629" s="880"/>
      <c r="E2629" s="880"/>
      <c r="F2629" s="880"/>
      <c r="G2629" s="880"/>
      <c r="H2629" s="880"/>
      <c r="I2629" s="880"/>
      <c r="J2629" s="880"/>
      <c r="K2629" s="880"/>
      <c r="L2629" s="880"/>
      <c r="M2629" s="880"/>
      <c r="N2629" s="880"/>
      <c r="O2629" s="880"/>
      <c r="P2629" s="880"/>
      <c r="Q2629" s="880"/>
      <c r="R2629" s="880"/>
      <c r="S2629" s="880"/>
      <c r="T2629" s="880"/>
      <c r="U2629" s="880"/>
      <c r="V2629" s="880"/>
      <c r="W2629" s="880"/>
      <c r="X2629" s="880"/>
      <c r="Y2629" s="880"/>
      <c r="Z2629" s="880"/>
      <c r="AA2629" s="880"/>
      <c r="AB2629" s="880"/>
      <c r="AC2629" s="880"/>
      <c r="AD2629" s="880"/>
      <c r="AE2629" s="880"/>
      <c r="AF2629" s="880"/>
      <c r="AG2629" s="33"/>
    </row>
    <row r="2630" spans="1:64" ht="18" customHeight="1">
      <c r="B2630" s="15" t="s">
        <v>80</v>
      </c>
      <c r="C2630" s="16"/>
      <c r="D2630" s="16"/>
      <c r="E2630" s="16"/>
      <c r="F2630" s="16"/>
      <c r="G2630" s="216"/>
      <c r="H2630" s="201"/>
      <c r="I2630" s="201"/>
      <c r="J2630" s="201"/>
      <c r="K2630" s="202"/>
      <c r="L2630" s="201"/>
      <c r="M2630" s="201"/>
      <c r="N2630" s="201"/>
      <c r="O2630" s="270"/>
      <c r="P2630" s="270"/>
      <c r="Q2630" s="201"/>
      <c r="R2630" s="201"/>
      <c r="S2630" s="201"/>
      <c r="T2630" s="201"/>
      <c r="U2630" s="201"/>
      <c r="V2630" s="201"/>
      <c r="W2630" s="270"/>
      <c r="X2630" s="984" t="str">
        <f>X2605</f>
        <v>វិច្ឆិកា ឆ្នាំ ២០២៣</v>
      </c>
      <c r="Y2630" s="985"/>
      <c r="Z2630" s="985"/>
      <c r="AA2630" s="985"/>
      <c r="AB2630" s="985"/>
      <c r="AC2630" s="985"/>
      <c r="AD2630" s="985"/>
      <c r="AE2630" s="985"/>
      <c r="AF2630" s="986"/>
      <c r="AG2630" s="33"/>
    </row>
    <row r="2631" spans="1:64" ht="18" customHeight="1">
      <c r="A2631" s="140" t="e">
        <f>#REF!</f>
        <v>#REF!</v>
      </c>
      <c r="B2631" s="20" t="s">
        <v>176</v>
      </c>
      <c r="C2631" s="3"/>
      <c r="D2631" s="3"/>
      <c r="E2631" s="3"/>
      <c r="F2631" s="3"/>
      <c r="G2631" s="217"/>
      <c r="H2631" s="271"/>
      <c r="I2631" s="217"/>
      <c r="J2631" s="271"/>
      <c r="K2631" s="991" t="e">
        <f>VLOOKUP(A2631,'Payroll master 总表'!B:AY,3,FALSE)</f>
        <v>#REF!</v>
      </c>
      <c r="L2631" s="992"/>
      <c r="M2631" s="992"/>
      <c r="N2631" s="993"/>
      <c r="O2631" s="272" t="s">
        <v>183</v>
      </c>
      <c r="P2631" s="273"/>
      <c r="Q2631" s="203"/>
      <c r="R2631" s="203"/>
      <c r="S2631" s="203"/>
      <c r="T2631" s="994" t="e">
        <f>#REF!</f>
        <v>#REF!</v>
      </c>
      <c r="U2631" s="994"/>
      <c r="V2631" s="217"/>
      <c r="W2631" s="274"/>
      <c r="X2631" s="275" t="s">
        <v>279</v>
      </c>
      <c r="Y2631" s="203"/>
      <c r="Z2631" s="203"/>
      <c r="AA2631" s="203"/>
      <c r="AB2631" s="227"/>
      <c r="AC2631" s="75"/>
      <c r="AD2631" s="139" t="e">
        <f>VLOOKUP(A2631,'Payroll master 总表'!B:AY,39,FALSE)</f>
        <v>#REF!</v>
      </c>
      <c r="AE2631" s="23" t="s">
        <v>82</v>
      </c>
      <c r="AF2631" s="244"/>
      <c r="AG2631" s="33"/>
    </row>
    <row r="2632" spans="1:64" ht="18" customHeight="1">
      <c r="B2632" s="55" t="s">
        <v>177</v>
      </c>
      <c r="C2632" s="28"/>
      <c r="D2632" s="28"/>
      <c r="E2632" s="28"/>
      <c r="F2632" s="21"/>
      <c r="G2632" s="206"/>
      <c r="H2632" s="206"/>
      <c r="I2632" s="206"/>
      <c r="J2632" s="206"/>
      <c r="K2632" s="995" t="e">
        <f>VLOOKUP(A2631,'Payroll master 总表'!B:AY,1,FALSE)</f>
        <v>#REF!</v>
      </c>
      <c r="L2632" s="996"/>
      <c r="M2632" s="206"/>
      <c r="N2632" s="208"/>
      <c r="O2632" s="276" t="s">
        <v>184</v>
      </c>
      <c r="P2632" s="273"/>
      <c r="Q2632" s="218"/>
      <c r="R2632" s="218"/>
      <c r="S2632" s="218"/>
      <c r="U2632" s="222" t="e">
        <f>VLOOKUP(A2631,'Payroll master 总表'!B:AY,15,FALSE)</f>
        <v>#REF!</v>
      </c>
      <c r="V2632" s="222"/>
      <c r="W2632" s="208"/>
      <c r="X2632" s="278" t="s">
        <v>187</v>
      </c>
      <c r="Y2632" s="218"/>
      <c r="Z2632" s="218"/>
      <c r="AA2632" s="218"/>
      <c r="AB2632" s="209"/>
      <c r="AC2632" s="26"/>
      <c r="AD2632" s="139" t="e">
        <f>VLOOKUP(A2631,'Payroll master 总表'!B:AY,35,FALSE)</f>
        <v>#REF!</v>
      </c>
      <c r="AE2632" s="23" t="s">
        <v>82</v>
      </c>
      <c r="AF2632" s="103"/>
      <c r="AG2632" s="33"/>
    </row>
    <row r="2633" spans="1:64" ht="18" customHeight="1">
      <c r="B2633" s="24" t="s">
        <v>178</v>
      </c>
      <c r="C2633" s="22"/>
      <c r="D2633" s="25"/>
      <c r="E2633" s="21"/>
      <c r="F2633" s="21"/>
      <c r="G2633" s="206"/>
      <c r="H2633" s="206"/>
      <c r="I2633" s="206"/>
      <c r="J2633" s="206"/>
      <c r="K2633" s="995" t="e">
        <f>VLOOKUP(A2631,'Payroll master 总表'!B:AY,5,FALSE)</f>
        <v>#REF!</v>
      </c>
      <c r="L2633" s="996"/>
      <c r="M2633" s="206"/>
      <c r="N2633" s="208"/>
      <c r="O2633" s="205" t="s">
        <v>198</v>
      </c>
      <c r="P2633" s="273"/>
      <c r="Q2633" s="218"/>
      <c r="R2633" s="218"/>
      <c r="S2633" s="218"/>
      <c r="T2633" s="206"/>
      <c r="U2633" s="997" t="e">
        <f>VLOOKUP(A2631,'Payroll master 总表'!B:AY,8,FALSE)</f>
        <v>#REF!</v>
      </c>
      <c r="V2633" s="997"/>
      <c r="W2633" s="998"/>
      <c r="X2633" s="278" t="s">
        <v>185</v>
      </c>
      <c r="Y2633" s="218"/>
      <c r="Z2633" s="218"/>
      <c r="AA2633" s="218"/>
      <c r="AB2633" s="209"/>
      <c r="AC2633" s="26"/>
      <c r="AD2633" s="139" t="e">
        <f>VLOOKUP(A2631,'Payroll master 总表'!B:AY,34,FALSE)</f>
        <v>#REF!</v>
      </c>
      <c r="AE2633" s="23" t="s">
        <v>82</v>
      </c>
      <c r="AF2633" s="103"/>
      <c r="AG2633" s="33"/>
    </row>
    <row r="2634" spans="1:64" ht="18" customHeight="1">
      <c r="B2634" s="58"/>
      <c r="C2634" s="28"/>
      <c r="D2634" s="28"/>
      <c r="E2634" s="28"/>
      <c r="F2634" s="28"/>
      <c r="G2634" s="206"/>
      <c r="H2634" s="206"/>
      <c r="I2634" s="206"/>
      <c r="J2634" s="206"/>
      <c r="K2634" s="280"/>
      <c r="L2634" s="281" t="s">
        <v>76</v>
      </c>
      <c r="M2634" s="206"/>
      <c r="N2634" s="208"/>
      <c r="O2634" s="278" t="s">
        <v>199</v>
      </c>
      <c r="P2634" s="273"/>
      <c r="Q2634" s="218"/>
      <c r="R2634" s="218"/>
      <c r="S2634" s="218"/>
      <c r="T2634" s="218"/>
      <c r="U2634" s="218"/>
      <c r="V2634" s="218"/>
      <c r="W2634" s="230"/>
      <c r="X2634" s="278" t="s">
        <v>753</v>
      </c>
      <c r="Y2634" s="218"/>
      <c r="Z2634" s="218"/>
      <c r="AA2634" s="218"/>
      <c r="AB2634" s="209"/>
      <c r="AC2634" s="26"/>
      <c r="AD2634" s="139" t="e">
        <f>VLOOKUP(A2631,'Payroll master 总表'!B:AY,33,FALSE)</f>
        <v>#REF!</v>
      </c>
      <c r="AE2634" s="23" t="s">
        <v>82</v>
      </c>
      <c r="AF2634" s="103"/>
      <c r="AG2634" s="33"/>
    </row>
    <row r="2635" spans="1:64" ht="18" customHeight="1">
      <c r="B2635" s="54" t="s">
        <v>196</v>
      </c>
      <c r="C2635" s="28"/>
      <c r="D2635" s="28"/>
      <c r="E2635" s="28"/>
      <c r="F2635" s="28"/>
      <c r="G2635" s="206"/>
      <c r="H2635" s="206"/>
      <c r="I2635" s="206"/>
      <c r="J2635" s="206"/>
      <c r="K2635" s="280"/>
      <c r="L2635" s="282" t="e">
        <f>VLOOKUP(A2631,'Payroll master 总表'!B:AY,18,FALSE)</f>
        <v>#REF!</v>
      </c>
      <c r="M2635" s="206"/>
      <c r="N2635" s="208"/>
      <c r="O2635" s="283"/>
      <c r="P2635" s="273"/>
      <c r="Q2635" s="223"/>
      <c r="R2635" s="987" t="e">
        <f>U2632/26*L2635</f>
        <v>#REF!</v>
      </c>
      <c r="S2635" s="987"/>
      <c r="T2635" s="284" t="s">
        <v>82</v>
      </c>
      <c r="U2635" s="223"/>
      <c r="V2635" s="223"/>
      <c r="W2635" s="285"/>
      <c r="X2635" s="278" t="s">
        <v>186</v>
      </c>
      <c r="Y2635" s="218"/>
      <c r="Z2635" s="218"/>
      <c r="AA2635" s="218"/>
      <c r="AB2635" s="209"/>
      <c r="AC2635" s="26"/>
      <c r="AD2635" s="139" t="e">
        <f>VLOOKUP(A2631,'Payroll master 总表'!B:AY,37,FALSE)+'Payroll master 总表'!AM111</f>
        <v>#REF!</v>
      </c>
      <c r="AE2635" s="23" t="s">
        <v>82</v>
      </c>
      <c r="AF2635" s="103"/>
      <c r="AG2635" s="33"/>
    </row>
    <row r="2636" spans="1:64" ht="18" customHeight="1">
      <c r="B2636" s="27" t="s">
        <v>528</v>
      </c>
      <c r="C2636" s="28"/>
      <c r="D2636" s="28"/>
      <c r="E2636" s="28"/>
      <c r="F2636" s="28"/>
      <c r="G2636" s="206"/>
      <c r="H2636" s="206"/>
      <c r="I2636" s="206"/>
      <c r="J2636" s="206"/>
      <c r="K2636" s="280"/>
      <c r="L2636" s="282" t="e">
        <f>VLOOKUP(A2631,'Payroll master 总表'!B:AY,21,FALSE)</f>
        <v>#REF!</v>
      </c>
      <c r="M2636" s="206"/>
      <c r="N2636" s="208"/>
      <c r="O2636" s="283"/>
      <c r="P2636" s="273"/>
      <c r="Q2636" s="223"/>
      <c r="R2636" s="987" t="e">
        <f>VLOOKUP(A2631,'Payroll master 总表'!B:AY,29,FALSE)</f>
        <v>#REF!</v>
      </c>
      <c r="S2636" s="987"/>
      <c r="T2636" s="284" t="s">
        <v>82</v>
      </c>
      <c r="U2636" s="223"/>
      <c r="V2636" s="223"/>
      <c r="W2636" s="285"/>
      <c r="X2636" s="278" t="s">
        <v>455</v>
      </c>
      <c r="Y2636" s="218"/>
      <c r="Z2636" s="218"/>
      <c r="AA2636" s="218"/>
      <c r="AB2636" s="209"/>
      <c r="AC2636" s="26"/>
      <c r="AD2636" s="139" t="e">
        <f>VLOOKUP(A2631,'Payroll master 总表'!B:AY,32,FALSE)</f>
        <v>#REF!</v>
      </c>
      <c r="AE2636" s="23" t="s">
        <v>82</v>
      </c>
      <c r="AF2636" s="103"/>
      <c r="AG2636" s="33"/>
    </row>
    <row r="2637" spans="1:64" ht="18" customHeight="1">
      <c r="B2637" s="58" t="s">
        <v>534</v>
      </c>
      <c r="C2637" s="28"/>
      <c r="D2637" s="28"/>
      <c r="E2637" s="28"/>
      <c r="F2637" s="28"/>
      <c r="G2637" s="206"/>
      <c r="H2637" s="206"/>
      <c r="I2637" s="206"/>
      <c r="J2637" s="206"/>
      <c r="K2637" s="280"/>
      <c r="L2637" s="282" t="e">
        <f>VLOOKUP(A2631,'Payroll master 总表'!B:AY,20,FALSE)</f>
        <v>#REF!</v>
      </c>
      <c r="M2637" s="206"/>
      <c r="N2637" s="208"/>
      <c r="O2637" s="283"/>
      <c r="P2637" s="273"/>
      <c r="Q2637" s="223"/>
      <c r="R2637" s="987" t="e">
        <f>VLOOKUP(A2631,'Payroll master 总表'!B:AY,27,FALSE)</f>
        <v>#REF!</v>
      </c>
      <c r="S2637" s="987"/>
      <c r="T2637" s="284" t="s">
        <v>82</v>
      </c>
      <c r="U2637" s="223"/>
      <c r="V2637" s="223"/>
      <c r="W2637" s="285"/>
      <c r="X2637" s="278" t="s">
        <v>189</v>
      </c>
      <c r="Y2637" s="218"/>
      <c r="Z2637" s="218"/>
      <c r="AA2637" s="218"/>
      <c r="AB2637" s="209"/>
      <c r="AC2637" s="26"/>
      <c r="AD2637" s="139" t="e">
        <f>VLOOKUP(A2631,'Payroll master 总表'!B:AY,31,FALSE)</f>
        <v>#REF!</v>
      </c>
      <c r="AE2637" s="23" t="s">
        <v>82</v>
      </c>
      <c r="AF2637" s="103"/>
      <c r="AG2637" s="33"/>
    </row>
    <row r="2638" spans="1:64" ht="18" customHeight="1">
      <c r="B2638" s="58" t="s">
        <v>195</v>
      </c>
      <c r="C2638" s="28"/>
      <c r="D2638" s="28"/>
      <c r="E2638" s="28"/>
      <c r="F2638" s="28"/>
      <c r="G2638" s="206"/>
      <c r="H2638" s="206"/>
      <c r="I2638" s="206"/>
      <c r="J2638" s="206"/>
      <c r="K2638" s="280"/>
      <c r="L2638" s="282" t="e">
        <f>VLOOKUP(A2631,'Payroll master 总表'!B:AY,17,FALSE)</f>
        <v>#REF!</v>
      </c>
      <c r="M2638" s="206"/>
      <c r="N2638" s="208"/>
      <c r="O2638" s="283"/>
      <c r="P2638" s="273"/>
      <c r="Q2638" s="223"/>
      <c r="R2638" s="987" t="e">
        <f>U2632/26*L2638</f>
        <v>#REF!</v>
      </c>
      <c r="S2638" s="987"/>
      <c r="T2638" s="284" t="s">
        <v>82</v>
      </c>
      <c r="U2638" s="223"/>
      <c r="V2638" s="223"/>
      <c r="W2638" s="285"/>
      <c r="X2638" s="278" t="s">
        <v>188</v>
      </c>
      <c r="Y2638" s="218"/>
      <c r="Z2638" s="218"/>
      <c r="AA2638" s="218"/>
      <c r="AB2638" s="209"/>
      <c r="AC2638" s="26"/>
      <c r="AD2638" s="139" t="e">
        <f>VLOOKUP(A2631,'Payroll master 总表'!B:AY,36,FALSE)</f>
        <v>#REF!</v>
      </c>
      <c r="AE2638" s="23" t="s">
        <v>82</v>
      </c>
      <c r="AF2638" s="103"/>
      <c r="AG2638" s="33"/>
    </row>
    <row r="2639" spans="1:64" ht="18" customHeight="1">
      <c r="B2639" s="27" t="s">
        <v>179</v>
      </c>
      <c r="C2639" s="28"/>
      <c r="D2639" s="28"/>
      <c r="E2639" s="28"/>
      <c r="F2639" s="28"/>
      <c r="G2639" s="218"/>
      <c r="H2639" s="218"/>
      <c r="I2639" s="218"/>
      <c r="J2639" s="206"/>
      <c r="K2639" s="280"/>
      <c r="L2639" s="286"/>
      <c r="M2639" s="206"/>
      <c r="N2639" s="208"/>
      <c r="O2639" s="283"/>
      <c r="P2639" s="273"/>
      <c r="Q2639" s="223"/>
      <c r="R2639" s="987" t="e">
        <f>SUM(R2635:S2638)</f>
        <v>#REF!</v>
      </c>
      <c r="S2639" s="987"/>
      <c r="T2639" s="284" t="s">
        <v>82</v>
      </c>
      <c r="U2639" s="223"/>
      <c r="V2639" s="223"/>
      <c r="W2639" s="285"/>
      <c r="X2639" s="278" t="s">
        <v>190</v>
      </c>
      <c r="Y2639" s="218"/>
      <c r="Z2639" s="218"/>
      <c r="AA2639" s="218"/>
      <c r="AB2639" s="209"/>
      <c r="AC2639" s="988" t="e">
        <f>R2639+R2641+R2642+R2643+AD2631+AD2632+AD2633+AD2634+AD2635+AD2636+AD2637+AD2638</f>
        <v>#REF!</v>
      </c>
      <c r="AD2639" s="989"/>
      <c r="AF2639" s="103"/>
      <c r="AG2639" s="33"/>
    </row>
    <row r="2640" spans="1:64" ht="18" customHeight="1">
      <c r="B2640" s="58" t="s">
        <v>197</v>
      </c>
      <c r="C2640" s="28"/>
      <c r="D2640" s="28"/>
      <c r="E2640" s="28"/>
      <c r="F2640" s="28"/>
      <c r="G2640" s="206"/>
      <c r="H2640" s="206"/>
      <c r="I2640" s="206"/>
      <c r="J2640" s="206"/>
      <c r="K2640" s="280"/>
      <c r="L2640" s="287" t="s">
        <v>77</v>
      </c>
      <c r="M2640" s="288"/>
      <c r="N2640" s="211"/>
      <c r="O2640" s="278" t="s">
        <v>199</v>
      </c>
      <c r="P2640" s="210"/>
      <c r="Q2640" s="210"/>
      <c r="R2640" s="210"/>
      <c r="S2640" s="210"/>
      <c r="T2640" s="210"/>
      <c r="U2640" s="210"/>
      <c r="V2640" s="210"/>
      <c r="W2640" s="289"/>
      <c r="X2640" s="278" t="s">
        <v>433</v>
      </c>
      <c r="Y2640" s="218"/>
      <c r="Z2640" s="230"/>
      <c r="AA2640" s="290"/>
      <c r="AB2640" s="228"/>
      <c r="AC2640" s="135" t="e">
        <f>VLOOKUP(A2631,'Payroll master 总表'!B:AY,45,FALSE)</f>
        <v>#REF!</v>
      </c>
      <c r="AE2640" s="61"/>
      <c r="AF2640" s="245"/>
      <c r="AG2640" s="33"/>
    </row>
    <row r="2641" spans="1:64" ht="18" customHeight="1">
      <c r="B2641" s="58" t="s">
        <v>180</v>
      </c>
      <c r="C2641" s="28"/>
      <c r="D2641" s="28"/>
      <c r="E2641" s="28"/>
      <c r="F2641" s="28"/>
      <c r="G2641" s="206"/>
      <c r="H2641" s="206"/>
      <c r="I2641" s="206"/>
      <c r="J2641" s="206"/>
      <c r="K2641" s="280"/>
      <c r="L2641" s="282" t="e">
        <f>VLOOKUP(A2631,'Payroll master 总表'!B:AY,19,FALSE)</f>
        <v>#REF!</v>
      </c>
      <c r="M2641" s="206"/>
      <c r="N2641" s="208"/>
      <c r="O2641" s="283"/>
      <c r="P2641" s="273"/>
      <c r="Q2641" s="224"/>
      <c r="R2641" s="990" t="e">
        <f>VLOOKUP(A2631,'Payroll master 总表'!B:AY,26,FALSE)</f>
        <v>#REF!</v>
      </c>
      <c r="S2641" s="990"/>
      <c r="T2641" s="224" t="s">
        <v>82</v>
      </c>
      <c r="U2641" s="224"/>
      <c r="V2641" s="224"/>
      <c r="W2641" s="228"/>
      <c r="X2641" s="278" t="s">
        <v>861</v>
      </c>
      <c r="Y2641" s="218"/>
      <c r="Z2641" s="230"/>
      <c r="AB2641" s="224"/>
      <c r="AD2641" s="57"/>
      <c r="AE2641" s="999" t="e">
        <f>VLOOKUP(A2631,'Payroll master 总表'!B:AY,42,FALSE)</f>
        <v>#REF!</v>
      </c>
      <c r="AF2641" s="1000"/>
      <c r="AG2641" s="33"/>
    </row>
    <row r="2642" spans="1:64" ht="18" customHeight="1">
      <c r="B2642" s="58" t="s">
        <v>181</v>
      </c>
      <c r="C2642" s="28"/>
      <c r="D2642" s="28"/>
      <c r="E2642" s="28"/>
      <c r="F2642" s="28"/>
      <c r="G2642" s="206"/>
      <c r="H2642" s="206"/>
      <c r="I2642" s="206"/>
      <c r="J2642" s="206"/>
      <c r="K2642" s="280"/>
      <c r="L2642" s="282" t="e">
        <f>VLOOKUP(A2631,'Payroll master 总表'!B:AY,22,FALSE)</f>
        <v>#REF!</v>
      </c>
      <c r="M2642" s="206"/>
      <c r="N2642" s="208"/>
      <c r="O2642" s="283"/>
      <c r="P2642" s="273"/>
      <c r="Q2642" s="224"/>
      <c r="R2642" s="990" t="e">
        <f>VLOOKUP(A2631,'Payroll master 总表'!B:AY,28,FALSE)</f>
        <v>#REF!</v>
      </c>
      <c r="S2642" s="990"/>
      <c r="T2642" s="224" t="s">
        <v>82</v>
      </c>
      <c r="U2642" s="224"/>
      <c r="V2642" s="224"/>
      <c r="W2642" s="228"/>
      <c r="X2642" s="291" t="s">
        <v>244</v>
      </c>
      <c r="Y2642" s="218"/>
      <c r="Z2642" s="218"/>
      <c r="AA2642" s="230"/>
      <c r="AB2642" s="229"/>
      <c r="AC2642" s="76"/>
      <c r="AD2642" s="57" t="e">
        <f>VLOOKUP(A2631,'Payroll master 总表'!B:AY,44,FALSE)</f>
        <v>#REF!</v>
      </c>
      <c r="AE2642" s="541"/>
      <c r="AF2642" s="542"/>
      <c r="AG2642" s="33"/>
    </row>
    <row r="2643" spans="1:64" ht="18" customHeight="1">
      <c r="B2643" s="59" t="s">
        <v>182</v>
      </c>
      <c r="C2643" s="56"/>
      <c r="D2643" s="56"/>
      <c r="E2643" s="56"/>
      <c r="F2643" s="56"/>
      <c r="G2643" s="219"/>
      <c r="H2643" s="219"/>
      <c r="I2643" s="219"/>
      <c r="J2643" s="219"/>
      <c r="K2643" s="292"/>
      <c r="L2643" s="293" t="e">
        <f>VLOOKUP(A2631,'Payroll master 总表'!B:AY,23,FALSE)</f>
        <v>#REF!</v>
      </c>
      <c r="M2643" s="219"/>
      <c r="N2643" s="212"/>
      <c r="O2643" s="294"/>
      <c r="P2643" s="295"/>
      <c r="Q2643" s="225"/>
      <c r="R2643" s="981" t="e">
        <f>VLOOKUP(A2631,'Payroll master 总表'!B:AY,30,FALSE)</f>
        <v>#REF!</v>
      </c>
      <c r="S2643" s="981"/>
      <c r="T2643" s="225" t="s">
        <v>82</v>
      </c>
      <c r="U2643" s="225"/>
      <c r="V2643" s="225"/>
      <c r="W2643" s="225"/>
      <c r="X2643" s="278" t="s">
        <v>194</v>
      </c>
      <c r="Y2643" s="218"/>
      <c r="Z2643" s="218"/>
      <c r="AA2643" s="218"/>
      <c r="AB2643" s="230"/>
      <c r="AC2643" s="26"/>
      <c r="AD2643" s="57" t="e">
        <f>AE2641+AD2642</f>
        <v>#REF!</v>
      </c>
      <c r="AE2643" s="49"/>
      <c r="AF2643" s="73"/>
      <c r="AG2643" s="33"/>
    </row>
    <row r="2644" spans="1:64" ht="18" customHeight="1">
      <c r="B2644" s="29"/>
      <c r="C2644" s="30"/>
      <c r="D2644" s="31"/>
      <c r="E2644" s="30"/>
      <c r="F2644" s="32"/>
      <c r="G2644" s="220"/>
      <c r="H2644" s="220"/>
      <c r="I2644" s="220"/>
      <c r="J2644" s="220"/>
      <c r="S2644" s="220"/>
      <c r="T2644" s="220"/>
      <c r="U2644" s="220"/>
      <c r="X2644" s="297" t="s">
        <v>191</v>
      </c>
      <c r="Y2644" s="218"/>
      <c r="Z2644" s="218"/>
      <c r="AA2644" s="218"/>
      <c r="AB2644" s="230"/>
      <c r="AC2644" s="982" t="e">
        <f>ROUND((AC2639-AD2643-AC2640),2)</f>
        <v>#REF!</v>
      </c>
      <c r="AD2644" s="983"/>
      <c r="AE2644" s="49"/>
      <c r="AF2644" s="73"/>
      <c r="AG2644" s="33"/>
    </row>
    <row r="2645" spans="1:64" ht="18" customHeight="1">
      <c r="B2645" s="35" t="s">
        <v>78</v>
      </c>
      <c r="C2645" s="36"/>
      <c r="D2645" s="36"/>
      <c r="E2645" s="36"/>
      <c r="F2645" s="36"/>
      <c r="G2645" s="221"/>
      <c r="H2645" s="221"/>
      <c r="I2645" s="220"/>
      <c r="J2645" s="220"/>
      <c r="S2645" s="220"/>
      <c r="T2645" s="220"/>
      <c r="U2645" s="220"/>
      <c r="X2645" s="298" t="s">
        <v>432</v>
      </c>
      <c r="Y2645" s="299"/>
      <c r="Z2645" s="280"/>
      <c r="AA2645" s="206"/>
      <c r="AB2645" s="231"/>
      <c r="AC2645" s="63" t="e">
        <f>INT(AC2644)</f>
        <v>#REF!</v>
      </c>
      <c r="AE2645" s="62"/>
      <c r="AF2645" s="80"/>
      <c r="AG2645" s="33"/>
    </row>
    <row r="2646" spans="1:64" ht="18" customHeight="1">
      <c r="B2646" s="37"/>
      <c r="C2646" s="38"/>
      <c r="D2646" s="39"/>
      <c r="E2646" s="38"/>
      <c r="F2646" s="38"/>
      <c r="G2646" s="202"/>
      <c r="H2646" s="202"/>
      <c r="I2646" s="220"/>
      <c r="J2646" s="220"/>
      <c r="S2646" s="220"/>
      <c r="T2646" s="220"/>
      <c r="U2646" s="220"/>
      <c r="X2646" s="300" t="s">
        <v>192</v>
      </c>
      <c r="Y2646" s="301"/>
      <c r="Z2646" s="302"/>
      <c r="AA2646" s="219"/>
      <c r="AB2646" s="232"/>
      <c r="AC2646" s="77" t="e">
        <f>ROUND((MOD(AC2644,1)*4000),-2)</f>
        <v>#REF!</v>
      </c>
      <c r="AD2646" s="45"/>
      <c r="AE2646" s="45"/>
      <c r="AF2646" s="81"/>
      <c r="AG2646" s="33"/>
    </row>
    <row r="2647" spans="1:64" ht="18" customHeight="1">
      <c r="B2647" s="29"/>
      <c r="C2647" s="30"/>
      <c r="D2647" s="31"/>
      <c r="E2647" s="30"/>
      <c r="F2647" s="30"/>
      <c r="G2647" s="220"/>
      <c r="H2647" s="220"/>
      <c r="I2647" s="220"/>
      <c r="J2647" s="220"/>
      <c r="S2647" s="220"/>
      <c r="T2647" s="220"/>
      <c r="U2647" s="220"/>
      <c r="Y2647" s="221"/>
      <c r="Z2647" s="303"/>
      <c r="AB2647" s="233"/>
      <c r="AD2647" s="82"/>
      <c r="AE2647" s="82"/>
      <c r="AF2647" s="84"/>
      <c r="AG2647" s="33"/>
    </row>
    <row r="2648" spans="1:64" ht="18" customHeight="1">
      <c r="B2648" s="40" t="s">
        <v>79</v>
      </c>
      <c r="C2648" s="41"/>
      <c r="D2648" s="41"/>
      <c r="E2648" s="41"/>
      <c r="AF2648" s="101"/>
      <c r="AG2648" s="33"/>
    </row>
    <row r="2649" spans="1:64" s="10" customFormat="1" ht="18" customHeight="1">
      <c r="B2649" s="237">
        <v>1</v>
      </c>
      <c r="C2649" s="236">
        <v>2</v>
      </c>
      <c r="D2649" s="236">
        <v>3</v>
      </c>
      <c r="E2649" s="236">
        <v>4</v>
      </c>
      <c r="F2649" s="670">
        <v>5</v>
      </c>
      <c r="G2649" s="669">
        <v>6</v>
      </c>
      <c r="H2649" s="237">
        <v>7</v>
      </c>
      <c r="I2649" s="237">
        <v>8</v>
      </c>
      <c r="J2649" s="670">
        <v>9</v>
      </c>
      <c r="K2649" s="236">
        <v>10</v>
      </c>
      <c r="L2649" s="236">
        <v>11</v>
      </c>
      <c r="M2649" s="670">
        <v>12</v>
      </c>
      <c r="N2649" s="669">
        <v>13</v>
      </c>
      <c r="O2649" s="236">
        <v>14</v>
      </c>
      <c r="P2649" s="237">
        <v>15</v>
      </c>
      <c r="Q2649" s="236">
        <v>16</v>
      </c>
      <c r="R2649" s="236">
        <v>17</v>
      </c>
      <c r="S2649" s="236">
        <v>18</v>
      </c>
      <c r="T2649" s="670">
        <v>19</v>
      </c>
      <c r="U2649" s="669">
        <v>20</v>
      </c>
      <c r="V2649" s="236">
        <v>21</v>
      </c>
      <c r="W2649" s="237">
        <v>22</v>
      </c>
      <c r="X2649" s="236">
        <v>23</v>
      </c>
      <c r="Y2649" s="237">
        <v>24</v>
      </c>
      <c r="Z2649" s="236">
        <v>25</v>
      </c>
      <c r="AA2649" s="670">
        <v>26</v>
      </c>
      <c r="AB2649" s="697">
        <v>27</v>
      </c>
      <c r="AC2649" s="670">
        <v>28</v>
      </c>
      <c r="AD2649" s="237">
        <v>29</v>
      </c>
      <c r="AE2649" s="236">
        <v>30</v>
      </c>
      <c r="AF2649" s="236">
        <v>31</v>
      </c>
      <c r="AG2649" s="11"/>
      <c r="AH2649" s="11"/>
      <c r="AI2649" s="11"/>
      <c r="AJ2649" s="11"/>
      <c r="AK2649" s="11"/>
      <c r="AL2649" s="11"/>
      <c r="AM2649" s="11"/>
      <c r="AN2649" s="11"/>
      <c r="AO2649" s="11"/>
      <c r="AP2649" s="11"/>
      <c r="AQ2649" s="11"/>
      <c r="AR2649" s="11"/>
      <c r="AS2649" s="11"/>
      <c r="AT2649" s="11"/>
      <c r="AU2649" s="11"/>
      <c r="AV2649" s="11"/>
      <c r="AW2649" s="11"/>
      <c r="AX2649" s="11"/>
      <c r="AY2649" s="11"/>
      <c r="AZ2649" s="11"/>
      <c r="BA2649" s="11"/>
      <c r="BB2649" s="11"/>
      <c r="BC2649" s="11"/>
      <c r="BD2649" s="11"/>
      <c r="BE2649" s="11"/>
      <c r="BF2649" s="11"/>
      <c r="BG2649" s="11"/>
      <c r="BH2649" s="11"/>
      <c r="BI2649" s="11"/>
      <c r="BJ2649" s="11"/>
      <c r="BK2649" s="11"/>
      <c r="BL2649" s="11"/>
    </row>
    <row r="2650" spans="1:64" ht="18" customHeight="1">
      <c r="B2650" s="48" t="e">
        <f>VLOOKUP(A2631,#REF!,276,FALSE)</f>
        <v>#REF!</v>
      </c>
      <c r="C2650" s="48" t="e">
        <f>VLOOKUP(A2631,#REF!,278,FALSE)</f>
        <v>#REF!</v>
      </c>
      <c r="D2650" s="48" t="e">
        <f>VLOOKUP(A2631,#REF!,280,FALSE)</f>
        <v>#REF!</v>
      </c>
      <c r="E2650" s="48" t="e">
        <f>VLOOKUP(A2631,#REF!,282,FALSE)</f>
        <v>#REF!</v>
      </c>
      <c r="F2650" s="48" t="e">
        <f>VLOOKUP(A2631,#REF!,284,FALSE)</f>
        <v>#REF!</v>
      </c>
      <c r="G2650" s="48" t="e">
        <f>VLOOKUP(A2631,#REF!,286,FALSE)</f>
        <v>#REF!</v>
      </c>
      <c r="H2650" s="48" t="e">
        <f>VLOOKUP(A2631,#REF!,288,FALSE)</f>
        <v>#REF!</v>
      </c>
      <c r="I2650" s="48" t="e">
        <f>VLOOKUP(A2631,#REF!,290,FALSE)</f>
        <v>#REF!</v>
      </c>
      <c r="J2650" s="48" t="e">
        <f>VLOOKUP(A2631,#REF!,292,FALSE)</f>
        <v>#REF!</v>
      </c>
      <c r="K2650" s="48" t="e">
        <f>VLOOKUP(A2631,#REF!,294,FALSE)</f>
        <v>#REF!</v>
      </c>
      <c r="L2650" s="48" t="e">
        <f>VLOOKUP(A2631,#REF!,296,FALSE)</f>
        <v>#REF!</v>
      </c>
      <c r="M2650" s="48" t="e">
        <f>VLOOKUP(A2631,#REF!,298,FALSE)</f>
        <v>#REF!</v>
      </c>
      <c r="N2650" s="48" t="e">
        <f>VLOOKUP(A2631,#REF!,300,FALSE)</f>
        <v>#REF!</v>
      </c>
      <c r="O2650" s="48" t="e">
        <f>VLOOKUP(A2631,#REF!,302,FALSE)</f>
        <v>#REF!</v>
      </c>
      <c r="P2650" s="48" t="e">
        <f>VLOOKUP(A2631,#REF!,304,FALSE)</f>
        <v>#REF!</v>
      </c>
      <c r="Q2650" s="48" t="e">
        <f>VLOOKUP(A2631,#REF!,306,FALSE)</f>
        <v>#REF!</v>
      </c>
      <c r="R2650" s="48" t="e">
        <f>VLOOKUP(A2631,#REF!,308,FALSE)</f>
        <v>#REF!</v>
      </c>
      <c r="S2650" s="48" t="e">
        <f>VLOOKUP(A2631,#REF!,310,FALSE)</f>
        <v>#REF!</v>
      </c>
      <c r="T2650" s="48" t="e">
        <f>VLOOKUP(A2631,#REF!,312,FALSE)</f>
        <v>#REF!</v>
      </c>
      <c r="U2650" s="48" t="e">
        <f>VLOOKUP(A2631,#REF!,314,FALSE)</f>
        <v>#REF!</v>
      </c>
      <c r="V2650" s="48" t="e">
        <f>VLOOKUP(A2631,#REF!,316,FALSE)</f>
        <v>#REF!</v>
      </c>
      <c r="W2650" s="48" t="e">
        <f>VLOOKUP(A2631,#REF!,318,FALSE)</f>
        <v>#REF!</v>
      </c>
      <c r="X2650" s="48" t="e">
        <f>VLOOKUP(A2631,#REF!,320,FALSE)</f>
        <v>#REF!</v>
      </c>
      <c r="Y2650" s="48" t="e">
        <f>VLOOKUP(A2631,#REF!,322,FALSE)</f>
        <v>#REF!</v>
      </c>
      <c r="Z2650" s="48" t="e">
        <f>VLOOKUP(A2631,#REF!,324,FALSE)</f>
        <v>#REF!</v>
      </c>
      <c r="AA2650" s="48" t="e">
        <f>VLOOKUP(A2631,#REF!,326,FALSE)</f>
        <v>#REF!</v>
      </c>
      <c r="AB2650" s="48" t="e">
        <f>VLOOKUP(A2631,#REF!,328,FALSE)</f>
        <v>#REF!</v>
      </c>
      <c r="AC2650" s="48" t="e">
        <f>VLOOKUP(A2631,#REF!,330,FALSE)</f>
        <v>#REF!</v>
      </c>
      <c r="AD2650" s="48" t="e">
        <f>VLOOKUP(A2631,#REF!,332,FALSE)</f>
        <v>#REF!</v>
      </c>
      <c r="AE2650" s="48" t="e">
        <f>VLOOKUP(A2631,#REF!,334,FALSE)</f>
        <v>#REF!</v>
      </c>
      <c r="AF2650" s="48" t="e">
        <f>VLOOKUP(A2631,#REF!,336,FALSE)</f>
        <v>#REF!</v>
      </c>
      <c r="AG2650" s="33"/>
    </row>
    <row r="2651" spans="1:64" ht="18" customHeight="1">
      <c r="B2651" s="48" t="e">
        <f>VLOOKUP(A2631,#REF!,53,FALSE)</f>
        <v>#REF!</v>
      </c>
      <c r="C2651" s="48" t="e">
        <f>VLOOKUP(A2631,#REF!,54,FALSE)</f>
        <v>#REF!</v>
      </c>
      <c r="D2651" s="48" t="e">
        <f>VLOOKUP(A2631,#REF!,55,FALSE)</f>
        <v>#REF!</v>
      </c>
      <c r="E2651" s="48" t="e">
        <f>VLOOKUP(A2631,#REF!,56,FALSE)</f>
        <v>#REF!</v>
      </c>
      <c r="F2651" s="48" t="e">
        <f>VLOOKUP(A2631,#REF!,57,FALSE)</f>
        <v>#REF!</v>
      </c>
      <c r="G2651" s="48" t="e">
        <f>VLOOKUP(A2631,#REF!,58,FALSE)</f>
        <v>#REF!</v>
      </c>
      <c r="H2651" s="48" t="e">
        <f>VLOOKUP(A2631,#REF!,59,FALSE)</f>
        <v>#REF!</v>
      </c>
      <c r="I2651" s="48" t="e">
        <f>VLOOKUP(A2631,#REF!,60,FALSE)</f>
        <v>#REF!</v>
      </c>
      <c r="J2651" s="48" t="e">
        <f>VLOOKUP(A2631,#REF!,61,FALSE)</f>
        <v>#REF!</v>
      </c>
      <c r="K2651" s="48" t="e">
        <f>VLOOKUP(A2631,#REF!,62,FALSE)</f>
        <v>#REF!</v>
      </c>
      <c r="L2651" s="48" t="e">
        <f>VLOOKUP(A2631,#REF!,63,FALSE)</f>
        <v>#REF!</v>
      </c>
      <c r="M2651" s="48" t="e">
        <f>VLOOKUP(A2631,#REF!,64,FALSE)</f>
        <v>#REF!</v>
      </c>
      <c r="N2651" s="48" t="e">
        <f>VLOOKUP(A2631,#REF!,65,FALSE)</f>
        <v>#REF!</v>
      </c>
      <c r="O2651" s="48" t="e">
        <f>VLOOKUP(A2631,#REF!,66,FALSE)</f>
        <v>#REF!</v>
      </c>
      <c r="P2651" s="48" t="e">
        <f>VLOOKUP(A2631,#REF!,67,FALSE)</f>
        <v>#REF!</v>
      </c>
      <c r="Q2651" s="48" t="e">
        <f>VLOOKUP(A2631,#REF!,68,FALSE)</f>
        <v>#REF!</v>
      </c>
      <c r="R2651" s="48" t="e">
        <f>VLOOKUP(A2631,#REF!,69,FALSE)</f>
        <v>#REF!</v>
      </c>
      <c r="S2651" s="48" t="e">
        <f>VLOOKUP(A2631,#REF!,70,FALSE)</f>
        <v>#REF!</v>
      </c>
      <c r="T2651" s="48" t="e">
        <f>VLOOKUP(A2631,#REF!,71,FALSE)</f>
        <v>#REF!</v>
      </c>
      <c r="U2651" s="48" t="e">
        <f>VLOOKUP(A2631,#REF!,72,FALSE)</f>
        <v>#REF!</v>
      </c>
      <c r="V2651" s="48" t="e">
        <f>VLOOKUP(A2631,#REF!,73,FALSE)</f>
        <v>#REF!</v>
      </c>
      <c r="W2651" s="48" t="e">
        <f>VLOOKUP(A2631,#REF!,74,FALSE)</f>
        <v>#REF!</v>
      </c>
      <c r="X2651" s="48" t="e">
        <f>VLOOKUP(A2631,#REF!,75,FALSE)</f>
        <v>#REF!</v>
      </c>
      <c r="Y2651" s="48" t="e">
        <f>VLOOKUP(A2631,#REF!,76,FALSE)</f>
        <v>#REF!</v>
      </c>
      <c r="Z2651" s="48" t="e">
        <f>VLOOKUP(A2631,#REF!,77,FALSE)</f>
        <v>#REF!</v>
      </c>
      <c r="AA2651" s="48" t="e">
        <f>VLOOKUP(A2631,#REF!,78,FALSE)</f>
        <v>#REF!</v>
      </c>
      <c r="AB2651" s="48" t="e">
        <f>VLOOKUP(A2631,#REF!,79,FALSE)</f>
        <v>#REF!</v>
      </c>
      <c r="AC2651" s="48" t="e">
        <f>VLOOKUP(A2631,#REF!,80,FALSE)</f>
        <v>#REF!</v>
      </c>
      <c r="AD2651" s="48" t="e">
        <f>VLOOKUP(A2631,#REF!,81,FALSE)</f>
        <v>#REF!</v>
      </c>
      <c r="AE2651" s="48" t="e">
        <f>VLOOKUP(A2631,#REF!,82,FALSE)</f>
        <v>#REF!</v>
      </c>
      <c r="AF2651" s="48" t="e">
        <f>VLOOKUP(A2631,#REF!,83,FALSE)</f>
        <v>#REF!</v>
      </c>
      <c r="AG2651" s="33"/>
    </row>
    <row r="2652" spans="1:64" ht="18" customHeight="1">
      <c r="B2652" s="48" t="e">
        <f>VLOOKUP(A2631,#REF!,277,FALSE)</f>
        <v>#REF!</v>
      </c>
      <c r="C2652" s="48" t="e">
        <f>VLOOKUP(A2631,#REF!,279,FALSE)</f>
        <v>#REF!</v>
      </c>
      <c r="D2652" s="48" t="e">
        <f>VLOOKUP(A2631,#REF!,281,FALSE)</f>
        <v>#REF!</v>
      </c>
      <c r="E2652" s="48" t="e">
        <f>VLOOKUP(A2631,#REF!,283,FALSE)</f>
        <v>#REF!</v>
      </c>
      <c r="F2652" s="48" t="e">
        <f>VLOOKUP(A2631,#REF!,285,FALSE)</f>
        <v>#REF!</v>
      </c>
      <c r="G2652" s="48" t="e">
        <f>VLOOKUP(A2631,#REF!,287,FALSE)</f>
        <v>#REF!</v>
      </c>
      <c r="H2652" s="48" t="e">
        <f>VLOOKUP(A2631,#REF!,289,FALSE)</f>
        <v>#REF!</v>
      </c>
      <c r="I2652" s="48" t="e">
        <f>VLOOKUP(A2631,#REF!,291,FALSE)</f>
        <v>#REF!</v>
      </c>
      <c r="J2652" s="48" t="e">
        <f>VLOOKUP(A2631,#REF!,293,FALSE)</f>
        <v>#REF!</v>
      </c>
      <c r="K2652" s="48" t="e">
        <f>VLOOKUP(A2631,#REF!,295,FALSE)</f>
        <v>#REF!</v>
      </c>
      <c r="L2652" s="48" t="e">
        <f>VLOOKUP(A2631,#REF!,297,FALSE)</f>
        <v>#REF!</v>
      </c>
      <c r="M2652" s="48" t="e">
        <f>VLOOKUP(A2631,#REF!,299,FALSE)</f>
        <v>#REF!</v>
      </c>
      <c r="N2652" s="48" t="e">
        <f>VLOOKUP(A2631,#REF!,301,FALSE)</f>
        <v>#REF!</v>
      </c>
      <c r="O2652" s="48" t="e">
        <f>VLOOKUP(A2631,#REF!,303,FALSE)</f>
        <v>#REF!</v>
      </c>
      <c r="P2652" s="48" t="e">
        <f>VLOOKUP(A2631,#REF!,305,FALSE)</f>
        <v>#REF!</v>
      </c>
      <c r="Q2652" s="48" t="e">
        <f>VLOOKUP(A2631,#REF!,307,FALSE)</f>
        <v>#REF!</v>
      </c>
      <c r="R2652" s="48" t="e">
        <f>VLOOKUP(A2631,#REF!,309,FALSE)</f>
        <v>#REF!</v>
      </c>
      <c r="S2652" s="48" t="e">
        <f>VLOOKUP(A2631,#REF!,311,FALSE)</f>
        <v>#REF!</v>
      </c>
      <c r="T2652" s="48" t="e">
        <f>VLOOKUP(A2631,#REF!,313,FALSE)</f>
        <v>#REF!</v>
      </c>
      <c r="U2652" s="48" t="e">
        <f>VLOOKUP(A2631,#REF!,315,FALSE)</f>
        <v>#REF!</v>
      </c>
      <c r="V2652" s="48" t="e">
        <f>VLOOKUP(A2631,#REF!,317,FALSE)</f>
        <v>#REF!</v>
      </c>
      <c r="W2652" s="48" t="e">
        <f>VLOOKUP(A2631,#REF!,319,FALSE)</f>
        <v>#REF!</v>
      </c>
      <c r="X2652" s="48" t="e">
        <f>VLOOKUP(A2631,#REF!,321,FALSE)</f>
        <v>#REF!</v>
      </c>
      <c r="Y2652" s="48" t="e">
        <f>VLOOKUP(A2631,#REF!,323,FALSE)</f>
        <v>#REF!</v>
      </c>
      <c r="Z2652" s="48" t="e">
        <f>VLOOKUP(A2631,#REF!,325,FALSE)</f>
        <v>#REF!</v>
      </c>
      <c r="AA2652" s="48" t="e">
        <f>VLOOKUP(A2631,#REF!,327,FALSE)</f>
        <v>#REF!</v>
      </c>
      <c r="AB2652" s="48" t="e">
        <f>VLOOKUP(A2631,#REF!,329,FALSE)</f>
        <v>#REF!</v>
      </c>
      <c r="AC2652" s="48" t="e">
        <f>VLOOKUP(A2631,#REF!,331,FALSE)</f>
        <v>#REF!</v>
      </c>
      <c r="AD2652" s="48" t="e">
        <f>VLOOKUP(A2631,#REF!,333,FALSE)</f>
        <v>#REF!</v>
      </c>
      <c r="AE2652" s="48" t="e">
        <f>VLOOKUP(A2631,#REF!,335,FALSE)</f>
        <v>#REF!</v>
      </c>
      <c r="AF2652" s="48" t="e">
        <f>VLOOKUP(A2631,#REF!,337,FALSE)</f>
        <v>#REF!</v>
      </c>
      <c r="AG2652" s="33"/>
    </row>
    <row r="2653" spans="1:64" s="140" customFormat="1" ht="18" customHeight="1">
      <c r="B2653" s="980"/>
      <c r="C2653" s="980"/>
      <c r="D2653" s="980"/>
      <c r="E2653" s="980"/>
      <c r="F2653" s="980"/>
      <c r="G2653" s="980"/>
      <c r="H2653" s="980"/>
      <c r="I2653" s="980"/>
      <c r="J2653" s="980"/>
      <c r="K2653" s="980"/>
      <c r="L2653" s="980"/>
      <c r="M2653" s="980"/>
      <c r="N2653" s="980"/>
      <c r="O2653" s="980"/>
      <c r="P2653" s="980"/>
      <c r="Q2653" s="980"/>
      <c r="R2653" s="980"/>
      <c r="S2653" s="980"/>
      <c r="T2653" s="980"/>
      <c r="U2653" s="980"/>
      <c r="V2653" s="980"/>
      <c r="W2653" s="980"/>
      <c r="X2653" s="980"/>
      <c r="Y2653" s="980"/>
      <c r="Z2653" s="980"/>
      <c r="AA2653" s="980"/>
      <c r="AB2653" s="980"/>
      <c r="AC2653" s="980"/>
      <c r="AD2653" s="980"/>
      <c r="AE2653" s="980"/>
      <c r="AF2653" s="980"/>
      <c r="AH2653" s="33"/>
      <c r="AI2653" s="33"/>
      <c r="AJ2653" s="33"/>
      <c r="AK2653" s="33"/>
      <c r="AL2653" s="33"/>
      <c r="AM2653" s="33"/>
      <c r="AN2653" s="33"/>
      <c r="AO2653" s="33"/>
      <c r="AP2653" s="33"/>
      <c r="AQ2653" s="33"/>
      <c r="AR2653" s="33"/>
      <c r="AS2653" s="33"/>
      <c r="AT2653" s="33"/>
      <c r="AU2653" s="33"/>
      <c r="AV2653" s="33"/>
      <c r="AW2653" s="33"/>
      <c r="AX2653" s="33"/>
      <c r="AY2653" s="33"/>
      <c r="AZ2653" s="33"/>
      <c r="BA2653" s="33"/>
      <c r="BB2653" s="33"/>
      <c r="BC2653" s="33"/>
      <c r="BD2653" s="33"/>
      <c r="BE2653" s="33"/>
      <c r="BF2653" s="33"/>
      <c r="BG2653" s="33"/>
      <c r="BH2653" s="33"/>
      <c r="BI2653" s="33"/>
      <c r="BJ2653" s="33"/>
      <c r="BK2653" s="33"/>
      <c r="BL2653" s="33"/>
    </row>
    <row r="2654" spans="1:64" ht="18" customHeight="1">
      <c r="B2654" s="880" t="s">
        <v>826</v>
      </c>
      <c r="C2654" s="880"/>
      <c r="D2654" s="880"/>
      <c r="E2654" s="880"/>
      <c r="F2654" s="880"/>
      <c r="G2654" s="880"/>
      <c r="H2654" s="880"/>
      <c r="I2654" s="880"/>
      <c r="J2654" s="880"/>
      <c r="K2654" s="880"/>
      <c r="L2654" s="880"/>
      <c r="M2654" s="880"/>
      <c r="N2654" s="880"/>
      <c r="O2654" s="880"/>
      <c r="P2654" s="880"/>
      <c r="Q2654" s="880"/>
      <c r="R2654" s="880"/>
      <c r="S2654" s="880"/>
      <c r="T2654" s="880"/>
      <c r="U2654" s="880"/>
      <c r="V2654" s="880"/>
      <c r="W2654" s="880"/>
      <c r="X2654" s="880"/>
      <c r="Y2654" s="880"/>
      <c r="Z2654" s="880"/>
      <c r="AA2654" s="880"/>
      <c r="AB2654" s="880"/>
      <c r="AC2654" s="880"/>
      <c r="AD2654" s="880"/>
      <c r="AE2654" s="880"/>
      <c r="AF2654" s="880"/>
      <c r="AG2654" s="33"/>
    </row>
    <row r="2655" spans="1:64" ht="18" customHeight="1">
      <c r="B2655" s="15" t="s">
        <v>80</v>
      </c>
      <c r="C2655" s="16"/>
      <c r="D2655" s="16"/>
      <c r="E2655" s="16"/>
      <c r="F2655" s="16"/>
      <c r="G2655" s="216"/>
      <c r="H2655" s="201"/>
      <c r="I2655" s="201"/>
      <c r="J2655" s="201"/>
      <c r="K2655" s="202"/>
      <c r="L2655" s="201"/>
      <c r="M2655" s="201"/>
      <c r="N2655" s="201"/>
      <c r="O2655" s="270"/>
      <c r="P2655" s="270"/>
      <c r="Q2655" s="201"/>
      <c r="R2655" s="201"/>
      <c r="S2655" s="201"/>
      <c r="T2655" s="201"/>
      <c r="U2655" s="201"/>
      <c r="V2655" s="201"/>
      <c r="W2655" s="270"/>
      <c r="X2655" s="984" t="str">
        <f>X2630</f>
        <v>វិច្ឆិកា ឆ្នាំ ២០២៣</v>
      </c>
      <c r="Y2655" s="985"/>
      <c r="Z2655" s="985"/>
      <c r="AA2655" s="985"/>
      <c r="AB2655" s="985"/>
      <c r="AC2655" s="985"/>
      <c r="AD2655" s="985"/>
      <c r="AE2655" s="985"/>
      <c r="AF2655" s="986"/>
      <c r="AG2655" s="33"/>
    </row>
    <row r="2656" spans="1:64" ht="18" customHeight="1">
      <c r="A2656" s="140" t="e">
        <f>#REF!</f>
        <v>#REF!</v>
      </c>
      <c r="B2656" s="20" t="s">
        <v>176</v>
      </c>
      <c r="C2656" s="3"/>
      <c r="D2656" s="3"/>
      <c r="E2656" s="3"/>
      <c r="F2656" s="3"/>
      <c r="G2656" s="217"/>
      <c r="H2656" s="271"/>
      <c r="I2656" s="217"/>
      <c r="J2656" s="271"/>
      <c r="K2656" s="991" t="e">
        <f>VLOOKUP(A2656,'Payroll master 总表'!B:AY,3,FALSE)</f>
        <v>#REF!</v>
      </c>
      <c r="L2656" s="992"/>
      <c r="M2656" s="992"/>
      <c r="N2656" s="993"/>
      <c r="O2656" s="272" t="s">
        <v>183</v>
      </c>
      <c r="P2656" s="273"/>
      <c r="Q2656" s="203"/>
      <c r="R2656" s="203"/>
      <c r="S2656" s="203"/>
      <c r="T2656" s="994" t="e">
        <f>#REF!</f>
        <v>#REF!</v>
      </c>
      <c r="U2656" s="994"/>
      <c r="V2656" s="217"/>
      <c r="W2656" s="274"/>
      <c r="X2656" s="275" t="s">
        <v>279</v>
      </c>
      <c r="Y2656" s="203"/>
      <c r="Z2656" s="203"/>
      <c r="AA2656" s="203"/>
      <c r="AB2656" s="227"/>
      <c r="AC2656" s="75"/>
      <c r="AD2656" s="139" t="e">
        <f>VLOOKUP(A2656,'Payroll master 总表'!B:AY,39,FALSE)</f>
        <v>#REF!</v>
      </c>
      <c r="AE2656" s="23" t="s">
        <v>82</v>
      </c>
      <c r="AF2656" s="244"/>
      <c r="AG2656" s="33"/>
    </row>
    <row r="2657" spans="2:33" ht="18" customHeight="1">
      <c r="B2657" s="55" t="s">
        <v>177</v>
      </c>
      <c r="C2657" s="28"/>
      <c r="D2657" s="28"/>
      <c r="E2657" s="28"/>
      <c r="F2657" s="21"/>
      <c r="G2657" s="206"/>
      <c r="H2657" s="206"/>
      <c r="I2657" s="206"/>
      <c r="J2657" s="206"/>
      <c r="K2657" s="995" t="e">
        <f>VLOOKUP(A2656,'Payroll master 总表'!B:AY,1,FALSE)</f>
        <v>#REF!</v>
      </c>
      <c r="L2657" s="996"/>
      <c r="M2657" s="206"/>
      <c r="N2657" s="208"/>
      <c r="O2657" s="276" t="s">
        <v>184</v>
      </c>
      <c r="P2657" s="273"/>
      <c r="Q2657" s="218"/>
      <c r="R2657" s="218"/>
      <c r="S2657" s="218"/>
      <c r="U2657" s="222" t="e">
        <f>VLOOKUP(A2656,'Payroll master 总表'!B:AY,15,FALSE)</f>
        <v>#REF!</v>
      </c>
      <c r="V2657" s="222"/>
      <c r="W2657" s="208"/>
      <c r="X2657" s="278" t="s">
        <v>187</v>
      </c>
      <c r="Y2657" s="218"/>
      <c r="Z2657" s="218"/>
      <c r="AA2657" s="218"/>
      <c r="AB2657" s="209"/>
      <c r="AC2657" s="26"/>
      <c r="AD2657" s="139" t="e">
        <f>VLOOKUP(A2656,'Payroll master 总表'!B:AY,35,FALSE)</f>
        <v>#REF!</v>
      </c>
      <c r="AE2657" s="23" t="s">
        <v>82</v>
      </c>
      <c r="AF2657" s="103"/>
      <c r="AG2657" s="33"/>
    </row>
    <row r="2658" spans="2:33" ht="18" customHeight="1">
      <c r="B2658" s="24" t="s">
        <v>178</v>
      </c>
      <c r="C2658" s="22"/>
      <c r="D2658" s="25"/>
      <c r="E2658" s="21"/>
      <c r="F2658" s="21"/>
      <c r="G2658" s="206"/>
      <c r="H2658" s="206"/>
      <c r="I2658" s="206"/>
      <c r="J2658" s="206"/>
      <c r="K2658" s="995" t="e">
        <f>VLOOKUP(A2656,'Payroll master 总表'!B:AY,5,FALSE)</f>
        <v>#REF!</v>
      </c>
      <c r="L2658" s="996"/>
      <c r="M2658" s="206"/>
      <c r="N2658" s="208"/>
      <c r="O2658" s="205" t="s">
        <v>198</v>
      </c>
      <c r="P2658" s="273"/>
      <c r="Q2658" s="218"/>
      <c r="R2658" s="218"/>
      <c r="S2658" s="218"/>
      <c r="T2658" s="206"/>
      <c r="U2658" s="997" t="e">
        <f>VLOOKUP(A2656,'Payroll master 总表'!B:AY,8,FALSE)</f>
        <v>#REF!</v>
      </c>
      <c r="V2658" s="997"/>
      <c r="W2658" s="998"/>
      <c r="X2658" s="278" t="s">
        <v>185</v>
      </c>
      <c r="Y2658" s="218"/>
      <c r="Z2658" s="218"/>
      <c r="AA2658" s="218"/>
      <c r="AB2658" s="209"/>
      <c r="AC2658" s="26"/>
      <c r="AD2658" s="139" t="e">
        <f>VLOOKUP(A2656,'Payroll master 总表'!B:AY,34,FALSE)</f>
        <v>#REF!</v>
      </c>
      <c r="AE2658" s="23" t="s">
        <v>82</v>
      </c>
      <c r="AF2658" s="103"/>
      <c r="AG2658" s="33"/>
    </row>
    <row r="2659" spans="2:33" ht="18" customHeight="1">
      <c r="B2659" s="58"/>
      <c r="C2659" s="28"/>
      <c r="D2659" s="28"/>
      <c r="E2659" s="28"/>
      <c r="F2659" s="28"/>
      <c r="G2659" s="206"/>
      <c r="H2659" s="206"/>
      <c r="I2659" s="206"/>
      <c r="J2659" s="206"/>
      <c r="K2659" s="280"/>
      <c r="L2659" s="281" t="s">
        <v>76</v>
      </c>
      <c r="M2659" s="206"/>
      <c r="N2659" s="208"/>
      <c r="O2659" s="278" t="s">
        <v>199</v>
      </c>
      <c r="P2659" s="273"/>
      <c r="Q2659" s="218"/>
      <c r="R2659" s="218"/>
      <c r="S2659" s="218"/>
      <c r="T2659" s="218"/>
      <c r="U2659" s="218"/>
      <c r="V2659" s="218"/>
      <c r="W2659" s="230"/>
      <c r="X2659" s="278" t="s">
        <v>753</v>
      </c>
      <c r="Y2659" s="218"/>
      <c r="Z2659" s="218"/>
      <c r="AA2659" s="218"/>
      <c r="AB2659" s="209"/>
      <c r="AC2659" s="26"/>
      <c r="AD2659" s="139" t="e">
        <f>VLOOKUP(A2656,'Payroll master 总表'!B:AY,33,FALSE)</f>
        <v>#REF!</v>
      </c>
      <c r="AE2659" s="23" t="s">
        <v>82</v>
      </c>
      <c r="AF2659" s="103"/>
      <c r="AG2659" s="33"/>
    </row>
    <row r="2660" spans="2:33" ht="18" customHeight="1">
      <c r="B2660" s="54" t="s">
        <v>196</v>
      </c>
      <c r="C2660" s="28"/>
      <c r="D2660" s="28"/>
      <c r="E2660" s="28"/>
      <c r="F2660" s="28"/>
      <c r="G2660" s="206"/>
      <c r="H2660" s="206"/>
      <c r="I2660" s="206"/>
      <c r="J2660" s="206"/>
      <c r="K2660" s="280"/>
      <c r="L2660" s="282" t="e">
        <f>VLOOKUP(A2656,'Payroll master 总表'!B:AY,18,FALSE)</f>
        <v>#REF!</v>
      </c>
      <c r="M2660" s="206"/>
      <c r="N2660" s="208"/>
      <c r="O2660" s="283"/>
      <c r="P2660" s="273"/>
      <c r="Q2660" s="223"/>
      <c r="R2660" s="987" t="e">
        <f>U2657/26*L2660</f>
        <v>#REF!</v>
      </c>
      <c r="S2660" s="987"/>
      <c r="T2660" s="284" t="s">
        <v>82</v>
      </c>
      <c r="U2660" s="223"/>
      <c r="V2660" s="223"/>
      <c r="W2660" s="285"/>
      <c r="X2660" s="278" t="s">
        <v>186</v>
      </c>
      <c r="Y2660" s="218"/>
      <c r="Z2660" s="218"/>
      <c r="AA2660" s="218"/>
      <c r="AB2660" s="209"/>
      <c r="AC2660" s="26"/>
      <c r="AD2660" s="139" t="e">
        <f>VLOOKUP(A2656,'Payroll master 总表'!B:AY,37,FALSE)+'Payroll master 总表'!AM112</f>
        <v>#REF!</v>
      </c>
      <c r="AE2660" s="23" t="s">
        <v>82</v>
      </c>
      <c r="AF2660" s="103"/>
      <c r="AG2660" s="33"/>
    </row>
    <row r="2661" spans="2:33" ht="18" customHeight="1">
      <c r="B2661" s="27" t="s">
        <v>528</v>
      </c>
      <c r="C2661" s="28"/>
      <c r="D2661" s="28"/>
      <c r="E2661" s="28"/>
      <c r="F2661" s="28"/>
      <c r="G2661" s="206"/>
      <c r="H2661" s="206"/>
      <c r="I2661" s="206"/>
      <c r="J2661" s="206"/>
      <c r="K2661" s="280"/>
      <c r="L2661" s="282" t="e">
        <f>VLOOKUP(A2656,'Payroll master 总表'!B:AY,21,FALSE)</f>
        <v>#REF!</v>
      </c>
      <c r="M2661" s="206"/>
      <c r="N2661" s="208"/>
      <c r="O2661" s="283"/>
      <c r="P2661" s="273"/>
      <c r="Q2661" s="223"/>
      <c r="R2661" s="987" t="e">
        <f>VLOOKUP(A2656,'Payroll master 总表'!B:AY,29,FALSE)</f>
        <v>#REF!</v>
      </c>
      <c r="S2661" s="987"/>
      <c r="T2661" s="284" t="s">
        <v>82</v>
      </c>
      <c r="U2661" s="223"/>
      <c r="V2661" s="223"/>
      <c r="W2661" s="285"/>
      <c r="X2661" s="278" t="s">
        <v>455</v>
      </c>
      <c r="Y2661" s="218"/>
      <c r="Z2661" s="218"/>
      <c r="AA2661" s="218"/>
      <c r="AB2661" s="209"/>
      <c r="AC2661" s="26"/>
      <c r="AD2661" s="139" t="e">
        <f>VLOOKUP(A2656,'Payroll master 总表'!B:AY,32,FALSE)</f>
        <v>#REF!</v>
      </c>
      <c r="AE2661" s="23" t="s">
        <v>82</v>
      </c>
      <c r="AF2661" s="103"/>
      <c r="AG2661" s="33"/>
    </row>
    <row r="2662" spans="2:33" ht="18" customHeight="1">
      <c r="B2662" s="58" t="s">
        <v>534</v>
      </c>
      <c r="C2662" s="28"/>
      <c r="D2662" s="28"/>
      <c r="E2662" s="28"/>
      <c r="F2662" s="28"/>
      <c r="G2662" s="206"/>
      <c r="H2662" s="206"/>
      <c r="I2662" s="206"/>
      <c r="J2662" s="206"/>
      <c r="K2662" s="280"/>
      <c r="L2662" s="282" t="e">
        <f>VLOOKUP(A2656,'Payroll master 总表'!B:AY,20,FALSE)</f>
        <v>#REF!</v>
      </c>
      <c r="M2662" s="206"/>
      <c r="N2662" s="208"/>
      <c r="O2662" s="283"/>
      <c r="P2662" s="273"/>
      <c r="Q2662" s="223"/>
      <c r="R2662" s="987" t="e">
        <f>VLOOKUP(A2656,'Payroll master 总表'!B:AY,27,FALSE)</f>
        <v>#REF!</v>
      </c>
      <c r="S2662" s="987"/>
      <c r="T2662" s="284" t="s">
        <v>82</v>
      </c>
      <c r="U2662" s="223"/>
      <c r="V2662" s="223"/>
      <c r="W2662" s="285"/>
      <c r="X2662" s="278" t="s">
        <v>189</v>
      </c>
      <c r="Y2662" s="218"/>
      <c r="Z2662" s="218"/>
      <c r="AA2662" s="218"/>
      <c r="AB2662" s="209"/>
      <c r="AC2662" s="26"/>
      <c r="AD2662" s="139" t="e">
        <f>VLOOKUP(A2656,'Payroll master 总表'!B:AY,31,FALSE)</f>
        <v>#REF!</v>
      </c>
      <c r="AE2662" s="23" t="s">
        <v>82</v>
      </c>
      <c r="AF2662" s="103"/>
      <c r="AG2662" s="33"/>
    </row>
    <row r="2663" spans="2:33" ht="18" customHeight="1">
      <c r="B2663" s="58" t="s">
        <v>195</v>
      </c>
      <c r="C2663" s="28"/>
      <c r="D2663" s="28"/>
      <c r="E2663" s="28"/>
      <c r="F2663" s="28"/>
      <c r="G2663" s="206"/>
      <c r="H2663" s="206"/>
      <c r="I2663" s="206"/>
      <c r="J2663" s="206"/>
      <c r="K2663" s="280"/>
      <c r="L2663" s="282" t="e">
        <f>VLOOKUP(A2656,'Payroll master 总表'!B:AY,17,FALSE)</f>
        <v>#REF!</v>
      </c>
      <c r="M2663" s="206"/>
      <c r="N2663" s="208"/>
      <c r="O2663" s="283"/>
      <c r="P2663" s="273"/>
      <c r="Q2663" s="223"/>
      <c r="R2663" s="987" t="e">
        <f>U2657/26*L2663</f>
        <v>#REF!</v>
      </c>
      <c r="S2663" s="987"/>
      <c r="T2663" s="284" t="s">
        <v>82</v>
      </c>
      <c r="U2663" s="223"/>
      <c r="V2663" s="223"/>
      <c r="W2663" s="285"/>
      <c r="X2663" s="278" t="s">
        <v>188</v>
      </c>
      <c r="Y2663" s="218"/>
      <c r="Z2663" s="218"/>
      <c r="AA2663" s="218"/>
      <c r="AB2663" s="209"/>
      <c r="AC2663" s="26"/>
      <c r="AD2663" s="139" t="e">
        <f>VLOOKUP(A2656,'Payroll master 总表'!B:AY,36,FALSE)</f>
        <v>#REF!</v>
      </c>
      <c r="AE2663" s="23" t="s">
        <v>82</v>
      </c>
      <c r="AF2663" s="103"/>
      <c r="AG2663" s="33"/>
    </row>
    <row r="2664" spans="2:33" ht="18" customHeight="1">
      <c r="B2664" s="27" t="s">
        <v>179</v>
      </c>
      <c r="C2664" s="28"/>
      <c r="D2664" s="28"/>
      <c r="E2664" s="28"/>
      <c r="F2664" s="28"/>
      <c r="G2664" s="218"/>
      <c r="H2664" s="218"/>
      <c r="I2664" s="218"/>
      <c r="J2664" s="206"/>
      <c r="K2664" s="280"/>
      <c r="L2664" s="286"/>
      <c r="M2664" s="206"/>
      <c r="N2664" s="208"/>
      <c r="O2664" s="283"/>
      <c r="P2664" s="273"/>
      <c r="Q2664" s="223"/>
      <c r="R2664" s="987" t="e">
        <f>SUM(R2660:S2663)</f>
        <v>#REF!</v>
      </c>
      <c r="S2664" s="987"/>
      <c r="T2664" s="284" t="s">
        <v>82</v>
      </c>
      <c r="U2664" s="223"/>
      <c r="V2664" s="223"/>
      <c r="W2664" s="285"/>
      <c r="X2664" s="278" t="s">
        <v>190</v>
      </c>
      <c r="Y2664" s="218"/>
      <c r="Z2664" s="218"/>
      <c r="AA2664" s="218"/>
      <c r="AB2664" s="209"/>
      <c r="AC2664" s="988" t="e">
        <f>R2664+R2666+R2667+R2668+AD2656+AD2657+AD2658+AD2659+AD2660+AD2661+AD2662+AD2663</f>
        <v>#REF!</v>
      </c>
      <c r="AD2664" s="989"/>
      <c r="AF2664" s="103"/>
      <c r="AG2664" s="33"/>
    </row>
    <row r="2665" spans="2:33" ht="18" customHeight="1">
      <c r="B2665" s="58" t="s">
        <v>197</v>
      </c>
      <c r="C2665" s="28"/>
      <c r="D2665" s="28"/>
      <c r="E2665" s="28"/>
      <c r="F2665" s="28"/>
      <c r="G2665" s="206"/>
      <c r="H2665" s="206"/>
      <c r="I2665" s="206"/>
      <c r="J2665" s="206"/>
      <c r="K2665" s="280"/>
      <c r="L2665" s="287" t="s">
        <v>77</v>
      </c>
      <c r="M2665" s="288"/>
      <c r="N2665" s="211"/>
      <c r="O2665" s="278" t="s">
        <v>199</v>
      </c>
      <c r="P2665" s="210"/>
      <c r="Q2665" s="210"/>
      <c r="R2665" s="210"/>
      <c r="S2665" s="210"/>
      <c r="T2665" s="210"/>
      <c r="U2665" s="210"/>
      <c r="V2665" s="210"/>
      <c r="W2665" s="289"/>
      <c r="X2665" s="278" t="s">
        <v>433</v>
      </c>
      <c r="Y2665" s="218"/>
      <c r="Z2665" s="230"/>
      <c r="AA2665" s="290"/>
      <c r="AB2665" s="228"/>
      <c r="AC2665" s="135" t="e">
        <f>VLOOKUP(A2656,'Payroll master 总表'!B:AY,45,FALSE)</f>
        <v>#REF!</v>
      </c>
      <c r="AE2665" s="61"/>
      <c r="AF2665" s="245"/>
      <c r="AG2665" s="33"/>
    </row>
    <row r="2666" spans="2:33" ht="18" customHeight="1">
      <c r="B2666" s="58" t="s">
        <v>180</v>
      </c>
      <c r="C2666" s="28"/>
      <c r="D2666" s="28"/>
      <c r="E2666" s="28"/>
      <c r="F2666" s="28"/>
      <c r="G2666" s="206"/>
      <c r="H2666" s="206"/>
      <c r="I2666" s="206"/>
      <c r="J2666" s="206"/>
      <c r="K2666" s="280"/>
      <c r="L2666" s="282" t="e">
        <f>VLOOKUP(A2656,'Payroll master 总表'!B:AY,19,FALSE)</f>
        <v>#REF!</v>
      </c>
      <c r="M2666" s="206"/>
      <c r="N2666" s="208"/>
      <c r="O2666" s="283"/>
      <c r="P2666" s="273"/>
      <c r="Q2666" s="224"/>
      <c r="R2666" s="990" t="e">
        <f>VLOOKUP(A2656,'Payroll master 总表'!B:AY,26,FALSE)</f>
        <v>#REF!</v>
      </c>
      <c r="S2666" s="990"/>
      <c r="T2666" s="224" t="s">
        <v>82</v>
      </c>
      <c r="U2666" s="224"/>
      <c r="V2666" s="224"/>
      <c r="W2666" s="228"/>
      <c r="X2666" s="278" t="s">
        <v>861</v>
      </c>
      <c r="Y2666" s="218"/>
      <c r="Z2666" s="230"/>
      <c r="AB2666" s="224"/>
      <c r="AD2666" s="57"/>
      <c r="AE2666" s="999" t="e">
        <f>VLOOKUP(A2656,'Payroll master 总表'!B:AY,42,FALSE)</f>
        <v>#REF!</v>
      </c>
      <c r="AF2666" s="1000"/>
      <c r="AG2666" s="33"/>
    </row>
    <row r="2667" spans="2:33" ht="18" customHeight="1">
      <c r="B2667" s="58" t="s">
        <v>181</v>
      </c>
      <c r="C2667" s="28"/>
      <c r="D2667" s="28"/>
      <c r="E2667" s="28"/>
      <c r="F2667" s="28"/>
      <c r="G2667" s="206"/>
      <c r="H2667" s="206"/>
      <c r="I2667" s="206"/>
      <c r="J2667" s="206"/>
      <c r="K2667" s="280"/>
      <c r="L2667" s="282" t="e">
        <f>VLOOKUP(A2656,'Payroll master 总表'!B:AY,22,FALSE)</f>
        <v>#REF!</v>
      </c>
      <c r="M2667" s="206"/>
      <c r="N2667" s="208"/>
      <c r="O2667" s="283"/>
      <c r="P2667" s="273"/>
      <c r="Q2667" s="224"/>
      <c r="R2667" s="990" t="e">
        <f>VLOOKUP(A2656,'Payroll master 总表'!B:AY,28,FALSE)</f>
        <v>#REF!</v>
      </c>
      <c r="S2667" s="990"/>
      <c r="T2667" s="224" t="s">
        <v>82</v>
      </c>
      <c r="U2667" s="224"/>
      <c r="V2667" s="224"/>
      <c r="W2667" s="228"/>
      <c r="X2667" s="291" t="s">
        <v>244</v>
      </c>
      <c r="Y2667" s="218"/>
      <c r="Z2667" s="218"/>
      <c r="AA2667" s="230"/>
      <c r="AB2667" s="229"/>
      <c r="AC2667" s="76"/>
      <c r="AD2667" s="57" t="e">
        <f>VLOOKUP(A2656,'Payroll master 总表'!B:AY,44,FALSE)</f>
        <v>#REF!</v>
      </c>
      <c r="AE2667" s="541"/>
      <c r="AF2667" s="542"/>
      <c r="AG2667" s="33"/>
    </row>
    <row r="2668" spans="2:33" ht="18" customHeight="1">
      <c r="B2668" s="59" t="s">
        <v>182</v>
      </c>
      <c r="C2668" s="56"/>
      <c r="D2668" s="56"/>
      <c r="E2668" s="56"/>
      <c r="F2668" s="56"/>
      <c r="G2668" s="219"/>
      <c r="H2668" s="219"/>
      <c r="I2668" s="219"/>
      <c r="J2668" s="219"/>
      <c r="K2668" s="292"/>
      <c r="L2668" s="293" t="e">
        <f>VLOOKUP(A2656,'Payroll master 总表'!B:AY,23,FALSE)</f>
        <v>#REF!</v>
      </c>
      <c r="M2668" s="219"/>
      <c r="N2668" s="212"/>
      <c r="O2668" s="294"/>
      <c r="P2668" s="295"/>
      <c r="Q2668" s="225"/>
      <c r="R2668" s="981" t="e">
        <f>VLOOKUP(A2656,'Payroll master 总表'!B:AY,30,FALSE)</f>
        <v>#REF!</v>
      </c>
      <c r="S2668" s="981"/>
      <c r="T2668" s="225" t="s">
        <v>82</v>
      </c>
      <c r="U2668" s="225"/>
      <c r="V2668" s="225"/>
      <c r="W2668" s="225"/>
      <c r="X2668" s="278" t="s">
        <v>194</v>
      </c>
      <c r="Y2668" s="218"/>
      <c r="Z2668" s="218"/>
      <c r="AA2668" s="218"/>
      <c r="AB2668" s="230"/>
      <c r="AC2668" s="26"/>
      <c r="AD2668" s="57" t="e">
        <f>AE2666+AD2667</f>
        <v>#REF!</v>
      </c>
      <c r="AE2668" s="49"/>
      <c r="AF2668" s="73"/>
      <c r="AG2668" s="33"/>
    </row>
    <row r="2669" spans="2:33" ht="18" customHeight="1">
      <c r="B2669" s="29"/>
      <c r="C2669" s="30"/>
      <c r="D2669" s="31"/>
      <c r="E2669" s="30"/>
      <c r="F2669" s="32"/>
      <c r="G2669" s="220"/>
      <c r="H2669" s="220"/>
      <c r="I2669" s="220"/>
      <c r="J2669" s="220"/>
      <c r="S2669" s="220"/>
      <c r="T2669" s="220"/>
      <c r="U2669" s="220"/>
      <c r="X2669" s="297" t="s">
        <v>191</v>
      </c>
      <c r="Y2669" s="218"/>
      <c r="Z2669" s="218"/>
      <c r="AA2669" s="218"/>
      <c r="AB2669" s="230"/>
      <c r="AC2669" s="982" t="e">
        <f>ROUND((AC2664-AD2668-AC2665),2)</f>
        <v>#REF!</v>
      </c>
      <c r="AD2669" s="983"/>
      <c r="AE2669" s="49"/>
      <c r="AF2669" s="73"/>
      <c r="AG2669" s="33"/>
    </row>
    <row r="2670" spans="2:33" ht="18" customHeight="1">
      <c r="B2670" s="35" t="s">
        <v>78</v>
      </c>
      <c r="C2670" s="36"/>
      <c r="D2670" s="36"/>
      <c r="E2670" s="36"/>
      <c r="F2670" s="36"/>
      <c r="G2670" s="221"/>
      <c r="H2670" s="221"/>
      <c r="I2670" s="220"/>
      <c r="J2670" s="220"/>
      <c r="S2670" s="220"/>
      <c r="T2670" s="220"/>
      <c r="U2670" s="220"/>
      <c r="X2670" s="298" t="s">
        <v>432</v>
      </c>
      <c r="Y2670" s="299"/>
      <c r="Z2670" s="280"/>
      <c r="AA2670" s="206"/>
      <c r="AB2670" s="231"/>
      <c r="AC2670" s="63" t="e">
        <f>INT(AC2669)</f>
        <v>#REF!</v>
      </c>
      <c r="AE2670" s="62"/>
      <c r="AF2670" s="80"/>
      <c r="AG2670" s="33"/>
    </row>
    <row r="2671" spans="2:33" ht="18" customHeight="1">
      <c r="B2671" s="37"/>
      <c r="C2671" s="38"/>
      <c r="D2671" s="39"/>
      <c r="E2671" s="38"/>
      <c r="F2671" s="38"/>
      <c r="G2671" s="202"/>
      <c r="H2671" s="202"/>
      <c r="I2671" s="220"/>
      <c r="J2671" s="220"/>
      <c r="S2671" s="220"/>
      <c r="T2671" s="220"/>
      <c r="U2671" s="220"/>
      <c r="X2671" s="300" t="s">
        <v>192</v>
      </c>
      <c r="Y2671" s="301"/>
      <c r="Z2671" s="302"/>
      <c r="AA2671" s="219"/>
      <c r="AB2671" s="232"/>
      <c r="AC2671" s="77" t="e">
        <f>ROUND((MOD(AC2669,1)*4000),-2)</f>
        <v>#REF!</v>
      </c>
      <c r="AD2671" s="45"/>
      <c r="AE2671" s="45"/>
      <c r="AF2671" s="81"/>
      <c r="AG2671" s="33"/>
    </row>
    <row r="2672" spans="2:33" ht="18" customHeight="1">
      <c r="B2672" s="29"/>
      <c r="C2672" s="30"/>
      <c r="D2672" s="31"/>
      <c r="E2672" s="30"/>
      <c r="F2672" s="30"/>
      <c r="G2672" s="220"/>
      <c r="H2672" s="220"/>
      <c r="I2672" s="220"/>
      <c r="J2672" s="220"/>
      <c r="S2672" s="220"/>
      <c r="T2672" s="220"/>
      <c r="U2672" s="220"/>
      <c r="Y2672" s="221"/>
      <c r="Z2672" s="303"/>
      <c r="AB2672" s="233"/>
      <c r="AD2672" s="82"/>
      <c r="AE2672" s="82"/>
      <c r="AF2672" s="84"/>
      <c r="AG2672" s="33"/>
    </row>
    <row r="2673" spans="1:64" ht="18" customHeight="1">
      <c r="B2673" s="40" t="s">
        <v>79</v>
      </c>
      <c r="C2673" s="41"/>
      <c r="D2673" s="41"/>
      <c r="E2673" s="41"/>
      <c r="AF2673" s="101"/>
      <c r="AG2673" s="33"/>
    </row>
    <row r="2674" spans="1:64" s="10" customFormat="1" ht="18" customHeight="1">
      <c r="B2674" s="237">
        <v>1</v>
      </c>
      <c r="C2674" s="236">
        <v>2</v>
      </c>
      <c r="D2674" s="236">
        <v>3</v>
      </c>
      <c r="E2674" s="236">
        <v>4</v>
      </c>
      <c r="F2674" s="670">
        <v>5</v>
      </c>
      <c r="G2674" s="669">
        <v>6</v>
      </c>
      <c r="H2674" s="237">
        <v>7</v>
      </c>
      <c r="I2674" s="237">
        <v>8</v>
      </c>
      <c r="J2674" s="670">
        <v>9</v>
      </c>
      <c r="K2674" s="236">
        <v>10</v>
      </c>
      <c r="L2674" s="236">
        <v>11</v>
      </c>
      <c r="M2674" s="670">
        <v>12</v>
      </c>
      <c r="N2674" s="669">
        <v>13</v>
      </c>
      <c r="O2674" s="236">
        <v>14</v>
      </c>
      <c r="P2674" s="237">
        <v>15</v>
      </c>
      <c r="Q2674" s="236">
        <v>16</v>
      </c>
      <c r="R2674" s="236">
        <v>17</v>
      </c>
      <c r="S2674" s="236">
        <v>18</v>
      </c>
      <c r="T2674" s="670">
        <v>19</v>
      </c>
      <c r="U2674" s="669">
        <v>20</v>
      </c>
      <c r="V2674" s="236">
        <v>21</v>
      </c>
      <c r="W2674" s="237">
        <v>22</v>
      </c>
      <c r="X2674" s="236">
        <v>23</v>
      </c>
      <c r="Y2674" s="237">
        <v>24</v>
      </c>
      <c r="Z2674" s="236">
        <v>25</v>
      </c>
      <c r="AA2674" s="670">
        <v>26</v>
      </c>
      <c r="AB2674" s="697">
        <v>27</v>
      </c>
      <c r="AC2674" s="670">
        <v>28</v>
      </c>
      <c r="AD2674" s="237">
        <v>29</v>
      </c>
      <c r="AE2674" s="236">
        <v>30</v>
      </c>
      <c r="AF2674" s="236">
        <v>31</v>
      </c>
      <c r="AG2674" s="11"/>
      <c r="AH2674" s="11"/>
      <c r="AI2674" s="11"/>
      <c r="AJ2674" s="11"/>
      <c r="AK2674" s="11"/>
      <c r="AL2674" s="11"/>
      <c r="AM2674" s="11"/>
      <c r="AN2674" s="11"/>
      <c r="AO2674" s="11"/>
      <c r="AP2674" s="11"/>
      <c r="AQ2674" s="11"/>
      <c r="AR2674" s="11"/>
      <c r="AS2674" s="11"/>
      <c r="AT2674" s="11"/>
      <c r="AU2674" s="11"/>
      <c r="AV2674" s="11"/>
      <c r="AW2674" s="11"/>
      <c r="AX2674" s="11"/>
      <c r="AY2674" s="11"/>
      <c r="AZ2674" s="11"/>
      <c r="BA2674" s="11"/>
      <c r="BB2674" s="11"/>
      <c r="BC2674" s="11"/>
      <c r="BD2674" s="11"/>
      <c r="BE2674" s="11"/>
      <c r="BF2674" s="11"/>
      <c r="BG2674" s="11"/>
      <c r="BH2674" s="11"/>
      <c r="BI2674" s="11"/>
      <c r="BJ2674" s="11"/>
      <c r="BK2674" s="11"/>
      <c r="BL2674" s="11"/>
    </row>
    <row r="2675" spans="1:64" ht="18" customHeight="1">
      <c r="B2675" s="48" t="e">
        <f>VLOOKUP(A2656,#REF!,276,FALSE)</f>
        <v>#REF!</v>
      </c>
      <c r="C2675" s="48" t="e">
        <f>VLOOKUP(A2656,#REF!,278,FALSE)</f>
        <v>#REF!</v>
      </c>
      <c r="D2675" s="48" t="e">
        <f>VLOOKUP(A2656,#REF!,280,FALSE)</f>
        <v>#REF!</v>
      </c>
      <c r="E2675" s="48" t="e">
        <f>VLOOKUP(A2656,#REF!,282,FALSE)</f>
        <v>#REF!</v>
      </c>
      <c r="F2675" s="48" t="e">
        <f>VLOOKUP(A2656,#REF!,284,FALSE)</f>
        <v>#REF!</v>
      </c>
      <c r="G2675" s="48" t="e">
        <f>VLOOKUP(A2656,#REF!,286,FALSE)</f>
        <v>#REF!</v>
      </c>
      <c r="H2675" s="48" t="e">
        <f>VLOOKUP(A2656,#REF!,288,FALSE)</f>
        <v>#REF!</v>
      </c>
      <c r="I2675" s="48" t="e">
        <f>VLOOKUP(A2656,#REF!,290,FALSE)</f>
        <v>#REF!</v>
      </c>
      <c r="J2675" s="48" t="e">
        <f>VLOOKUP(A2656,#REF!,292,FALSE)</f>
        <v>#REF!</v>
      </c>
      <c r="K2675" s="48" t="e">
        <f>VLOOKUP(A2656,#REF!,294,FALSE)</f>
        <v>#REF!</v>
      </c>
      <c r="L2675" s="48" t="e">
        <f>VLOOKUP(A2656,#REF!,296,FALSE)</f>
        <v>#REF!</v>
      </c>
      <c r="M2675" s="48" t="e">
        <f>VLOOKUP(A2656,#REF!,298,FALSE)</f>
        <v>#REF!</v>
      </c>
      <c r="N2675" s="48" t="e">
        <f>VLOOKUP(A2656,#REF!,300,FALSE)</f>
        <v>#REF!</v>
      </c>
      <c r="O2675" s="48" t="e">
        <f>VLOOKUP(A2656,#REF!,302,FALSE)</f>
        <v>#REF!</v>
      </c>
      <c r="P2675" s="48" t="e">
        <f>VLOOKUP(A2656,#REF!,304,FALSE)</f>
        <v>#REF!</v>
      </c>
      <c r="Q2675" s="48" t="e">
        <f>VLOOKUP(A2656,#REF!,306,FALSE)</f>
        <v>#REF!</v>
      </c>
      <c r="R2675" s="48" t="e">
        <f>VLOOKUP(A2656,#REF!,308,FALSE)</f>
        <v>#REF!</v>
      </c>
      <c r="S2675" s="48" t="e">
        <f>VLOOKUP(A2656,#REF!,310,FALSE)</f>
        <v>#REF!</v>
      </c>
      <c r="T2675" s="48" t="e">
        <f>VLOOKUP(A2656,#REF!,312,FALSE)</f>
        <v>#REF!</v>
      </c>
      <c r="U2675" s="48" t="e">
        <f>VLOOKUP(A2656,#REF!,314,FALSE)</f>
        <v>#REF!</v>
      </c>
      <c r="V2675" s="48" t="e">
        <f>VLOOKUP(A2656,#REF!,316,FALSE)</f>
        <v>#REF!</v>
      </c>
      <c r="W2675" s="48" t="e">
        <f>VLOOKUP(A2656,#REF!,318,FALSE)</f>
        <v>#REF!</v>
      </c>
      <c r="X2675" s="48" t="e">
        <f>VLOOKUP(A2656,#REF!,320,FALSE)</f>
        <v>#REF!</v>
      </c>
      <c r="Y2675" s="48" t="e">
        <f>VLOOKUP(A2656,#REF!,322,FALSE)</f>
        <v>#REF!</v>
      </c>
      <c r="Z2675" s="48" t="e">
        <f>VLOOKUP(A2656,#REF!,324,FALSE)</f>
        <v>#REF!</v>
      </c>
      <c r="AA2675" s="48" t="e">
        <f>VLOOKUP(A2656,#REF!,326,FALSE)</f>
        <v>#REF!</v>
      </c>
      <c r="AB2675" s="48" t="e">
        <f>VLOOKUP(A2656,#REF!,328,FALSE)</f>
        <v>#REF!</v>
      </c>
      <c r="AC2675" s="48" t="e">
        <f>VLOOKUP(A2656,#REF!,330,FALSE)</f>
        <v>#REF!</v>
      </c>
      <c r="AD2675" s="48" t="e">
        <f>VLOOKUP(A2656,#REF!,332,FALSE)</f>
        <v>#REF!</v>
      </c>
      <c r="AE2675" s="48" t="e">
        <f>VLOOKUP(A2656,#REF!,334,FALSE)</f>
        <v>#REF!</v>
      </c>
      <c r="AF2675" s="48" t="e">
        <f>VLOOKUP(A2656,#REF!,336,FALSE)</f>
        <v>#REF!</v>
      </c>
      <c r="AG2675" s="33"/>
    </row>
    <row r="2676" spans="1:64" ht="18" customHeight="1">
      <c r="B2676" s="48" t="e">
        <f>VLOOKUP(A2656,#REF!,53,FALSE)</f>
        <v>#REF!</v>
      </c>
      <c r="C2676" s="48" t="e">
        <f>VLOOKUP(A2656,#REF!,54,FALSE)</f>
        <v>#REF!</v>
      </c>
      <c r="D2676" s="48" t="e">
        <f>VLOOKUP(A2656,#REF!,55,FALSE)</f>
        <v>#REF!</v>
      </c>
      <c r="E2676" s="48" t="e">
        <f>VLOOKUP(A2656,#REF!,56,FALSE)</f>
        <v>#REF!</v>
      </c>
      <c r="F2676" s="48" t="e">
        <f>VLOOKUP(A2656,#REF!,57,FALSE)</f>
        <v>#REF!</v>
      </c>
      <c r="G2676" s="48" t="e">
        <f>VLOOKUP(A2656,#REF!,58,FALSE)</f>
        <v>#REF!</v>
      </c>
      <c r="H2676" s="48" t="e">
        <f>VLOOKUP(A2656,#REF!,59,FALSE)</f>
        <v>#REF!</v>
      </c>
      <c r="I2676" s="48" t="e">
        <f>VLOOKUP(A2656,#REF!,60,FALSE)</f>
        <v>#REF!</v>
      </c>
      <c r="J2676" s="48" t="e">
        <f>VLOOKUP(A2656,#REF!,61,FALSE)</f>
        <v>#REF!</v>
      </c>
      <c r="K2676" s="48" t="e">
        <f>VLOOKUP(A2656,#REF!,62,FALSE)</f>
        <v>#REF!</v>
      </c>
      <c r="L2676" s="48" t="e">
        <f>VLOOKUP(A2656,#REF!,63,FALSE)</f>
        <v>#REF!</v>
      </c>
      <c r="M2676" s="48" t="e">
        <f>VLOOKUP(A2656,#REF!,64,FALSE)</f>
        <v>#REF!</v>
      </c>
      <c r="N2676" s="48" t="e">
        <f>VLOOKUP(A2656,#REF!,65,FALSE)</f>
        <v>#REF!</v>
      </c>
      <c r="O2676" s="48" t="e">
        <f>VLOOKUP(A2656,#REF!,66,FALSE)</f>
        <v>#REF!</v>
      </c>
      <c r="P2676" s="48" t="e">
        <f>VLOOKUP(A2656,#REF!,67,FALSE)</f>
        <v>#REF!</v>
      </c>
      <c r="Q2676" s="48" t="e">
        <f>VLOOKUP(A2656,#REF!,68,FALSE)</f>
        <v>#REF!</v>
      </c>
      <c r="R2676" s="48" t="e">
        <f>VLOOKUP(A2656,#REF!,69,FALSE)</f>
        <v>#REF!</v>
      </c>
      <c r="S2676" s="48" t="e">
        <f>VLOOKUP(A2656,#REF!,70,FALSE)</f>
        <v>#REF!</v>
      </c>
      <c r="T2676" s="48" t="e">
        <f>VLOOKUP(A2656,#REF!,71,FALSE)</f>
        <v>#REF!</v>
      </c>
      <c r="U2676" s="48" t="e">
        <f>VLOOKUP(A2656,#REF!,72,FALSE)</f>
        <v>#REF!</v>
      </c>
      <c r="V2676" s="48" t="e">
        <f>VLOOKUP(A2656,#REF!,73,FALSE)</f>
        <v>#REF!</v>
      </c>
      <c r="W2676" s="48" t="e">
        <f>VLOOKUP(A2656,#REF!,74,FALSE)</f>
        <v>#REF!</v>
      </c>
      <c r="X2676" s="48" t="e">
        <f>VLOOKUP(A2656,#REF!,75,FALSE)</f>
        <v>#REF!</v>
      </c>
      <c r="Y2676" s="48" t="e">
        <f>VLOOKUP(A2656,#REF!,76,FALSE)</f>
        <v>#REF!</v>
      </c>
      <c r="Z2676" s="48" t="e">
        <f>VLOOKUP(A2656,#REF!,77,FALSE)</f>
        <v>#REF!</v>
      </c>
      <c r="AA2676" s="48" t="e">
        <f>VLOOKUP(A2656,#REF!,78,FALSE)</f>
        <v>#REF!</v>
      </c>
      <c r="AB2676" s="48" t="e">
        <f>VLOOKUP(A2656,#REF!,79,FALSE)</f>
        <v>#REF!</v>
      </c>
      <c r="AC2676" s="48" t="e">
        <f>VLOOKUP(A2656,#REF!,80,FALSE)</f>
        <v>#REF!</v>
      </c>
      <c r="AD2676" s="48" t="e">
        <f>VLOOKUP(A2656,#REF!,81,FALSE)</f>
        <v>#REF!</v>
      </c>
      <c r="AE2676" s="48" t="e">
        <f>VLOOKUP(A2656,#REF!,82,FALSE)</f>
        <v>#REF!</v>
      </c>
      <c r="AF2676" s="48" t="e">
        <f>VLOOKUP(A2656,#REF!,83,FALSE)</f>
        <v>#REF!</v>
      </c>
      <c r="AG2676" s="33"/>
    </row>
    <row r="2677" spans="1:64" ht="18" customHeight="1">
      <c r="B2677" s="48" t="e">
        <f>VLOOKUP(A2656,#REF!,277,FALSE)</f>
        <v>#REF!</v>
      </c>
      <c r="C2677" s="48" t="e">
        <f>VLOOKUP(A2656,#REF!,279,FALSE)</f>
        <v>#REF!</v>
      </c>
      <c r="D2677" s="48" t="e">
        <f>VLOOKUP(A2656,#REF!,281,FALSE)</f>
        <v>#REF!</v>
      </c>
      <c r="E2677" s="48" t="e">
        <f>VLOOKUP(A2656,#REF!,283,FALSE)</f>
        <v>#REF!</v>
      </c>
      <c r="F2677" s="48" t="e">
        <f>VLOOKUP(A2656,#REF!,285,FALSE)</f>
        <v>#REF!</v>
      </c>
      <c r="G2677" s="48" t="e">
        <f>VLOOKUP(A2656,#REF!,287,FALSE)</f>
        <v>#REF!</v>
      </c>
      <c r="H2677" s="48" t="e">
        <f>VLOOKUP(A2656,#REF!,289,FALSE)</f>
        <v>#REF!</v>
      </c>
      <c r="I2677" s="48" t="e">
        <f>VLOOKUP(A2656,#REF!,291,FALSE)</f>
        <v>#REF!</v>
      </c>
      <c r="J2677" s="48" t="e">
        <f>VLOOKUP(A2656,#REF!,293,FALSE)</f>
        <v>#REF!</v>
      </c>
      <c r="K2677" s="48" t="e">
        <f>VLOOKUP(A2656,#REF!,295,FALSE)</f>
        <v>#REF!</v>
      </c>
      <c r="L2677" s="48" t="e">
        <f>VLOOKUP(A2656,#REF!,297,FALSE)</f>
        <v>#REF!</v>
      </c>
      <c r="M2677" s="48" t="e">
        <f>VLOOKUP(A2656,#REF!,299,FALSE)</f>
        <v>#REF!</v>
      </c>
      <c r="N2677" s="48" t="e">
        <f>VLOOKUP(A2656,#REF!,301,FALSE)</f>
        <v>#REF!</v>
      </c>
      <c r="O2677" s="48" t="e">
        <f>VLOOKUP(A2656,#REF!,303,FALSE)</f>
        <v>#REF!</v>
      </c>
      <c r="P2677" s="48" t="e">
        <f>VLOOKUP(A2656,#REF!,305,FALSE)</f>
        <v>#REF!</v>
      </c>
      <c r="Q2677" s="48" t="e">
        <f>VLOOKUP(A2656,#REF!,307,FALSE)</f>
        <v>#REF!</v>
      </c>
      <c r="R2677" s="48" t="e">
        <f>VLOOKUP(A2656,#REF!,309,FALSE)</f>
        <v>#REF!</v>
      </c>
      <c r="S2677" s="48" t="e">
        <f>VLOOKUP(A2656,#REF!,311,FALSE)</f>
        <v>#REF!</v>
      </c>
      <c r="T2677" s="48" t="e">
        <f>VLOOKUP(A2656,#REF!,313,FALSE)</f>
        <v>#REF!</v>
      </c>
      <c r="U2677" s="48" t="e">
        <f>VLOOKUP(A2656,#REF!,315,FALSE)</f>
        <v>#REF!</v>
      </c>
      <c r="V2677" s="48" t="e">
        <f>VLOOKUP(A2656,#REF!,317,FALSE)</f>
        <v>#REF!</v>
      </c>
      <c r="W2677" s="48" t="e">
        <f>VLOOKUP(A2656,#REF!,319,FALSE)</f>
        <v>#REF!</v>
      </c>
      <c r="X2677" s="48" t="e">
        <f>VLOOKUP(A2656,#REF!,321,FALSE)</f>
        <v>#REF!</v>
      </c>
      <c r="Y2677" s="48" t="e">
        <f>VLOOKUP(A2656,#REF!,323,FALSE)</f>
        <v>#REF!</v>
      </c>
      <c r="Z2677" s="48" t="e">
        <f>VLOOKUP(A2656,#REF!,325,FALSE)</f>
        <v>#REF!</v>
      </c>
      <c r="AA2677" s="48" t="e">
        <f>VLOOKUP(A2656,#REF!,327,FALSE)</f>
        <v>#REF!</v>
      </c>
      <c r="AB2677" s="48" t="e">
        <f>VLOOKUP(A2656,#REF!,329,FALSE)</f>
        <v>#REF!</v>
      </c>
      <c r="AC2677" s="48" t="e">
        <f>VLOOKUP(A2656,#REF!,331,FALSE)</f>
        <v>#REF!</v>
      </c>
      <c r="AD2677" s="48" t="e">
        <f>VLOOKUP(A2656,#REF!,333,FALSE)</f>
        <v>#REF!</v>
      </c>
      <c r="AE2677" s="48" t="e">
        <f>VLOOKUP(A2656,#REF!,335,FALSE)</f>
        <v>#REF!</v>
      </c>
      <c r="AF2677" s="48" t="e">
        <f>VLOOKUP(A2656,#REF!,337,FALSE)</f>
        <v>#REF!</v>
      </c>
      <c r="AG2677" s="33"/>
    </row>
    <row r="2678" spans="1:64" s="140" customFormat="1" ht="18" customHeight="1">
      <c r="B2678" s="980"/>
      <c r="C2678" s="980"/>
      <c r="D2678" s="980"/>
      <c r="E2678" s="980"/>
      <c r="F2678" s="980"/>
      <c r="G2678" s="980"/>
      <c r="H2678" s="980"/>
      <c r="I2678" s="980"/>
      <c r="J2678" s="980"/>
      <c r="K2678" s="980"/>
      <c r="L2678" s="980"/>
      <c r="M2678" s="980"/>
      <c r="N2678" s="980"/>
      <c r="O2678" s="980"/>
      <c r="P2678" s="980"/>
      <c r="Q2678" s="980"/>
      <c r="R2678" s="980"/>
      <c r="S2678" s="980"/>
      <c r="T2678" s="980"/>
      <c r="U2678" s="980"/>
      <c r="V2678" s="980"/>
      <c r="W2678" s="980"/>
      <c r="X2678" s="980"/>
      <c r="Y2678" s="980"/>
      <c r="Z2678" s="980"/>
      <c r="AA2678" s="980"/>
      <c r="AB2678" s="980"/>
      <c r="AC2678" s="980"/>
      <c r="AD2678" s="980"/>
      <c r="AE2678" s="980"/>
      <c r="AF2678" s="980"/>
      <c r="AG2678" s="33"/>
      <c r="AH2678" s="33"/>
      <c r="AI2678" s="33"/>
      <c r="AJ2678" s="33"/>
      <c r="AK2678" s="33"/>
      <c r="AL2678" s="33"/>
      <c r="AM2678" s="33"/>
      <c r="AN2678" s="33"/>
      <c r="AO2678" s="33"/>
      <c r="AP2678" s="33"/>
      <c r="AQ2678" s="33"/>
      <c r="AR2678" s="33"/>
      <c r="AS2678" s="33"/>
      <c r="AT2678" s="33"/>
      <c r="AU2678" s="33"/>
      <c r="AV2678" s="33"/>
      <c r="AW2678" s="33"/>
      <c r="AX2678" s="33"/>
      <c r="AY2678" s="33"/>
      <c r="AZ2678" s="33"/>
      <c r="BA2678" s="33"/>
      <c r="BB2678" s="33"/>
      <c r="BC2678" s="33"/>
      <c r="BD2678" s="33"/>
      <c r="BE2678" s="33"/>
      <c r="BF2678" s="33"/>
      <c r="BG2678" s="33"/>
      <c r="BH2678" s="33"/>
      <c r="BI2678" s="33"/>
      <c r="BJ2678" s="33"/>
      <c r="BK2678" s="33"/>
      <c r="BL2678" s="33"/>
    </row>
    <row r="2679" spans="1:64" ht="18" customHeight="1">
      <c r="B2679" s="880" t="s">
        <v>826</v>
      </c>
      <c r="C2679" s="880"/>
      <c r="D2679" s="880"/>
      <c r="E2679" s="880"/>
      <c r="F2679" s="880"/>
      <c r="G2679" s="880"/>
      <c r="H2679" s="880"/>
      <c r="I2679" s="880"/>
      <c r="J2679" s="880"/>
      <c r="K2679" s="880"/>
      <c r="L2679" s="880"/>
      <c r="M2679" s="880"/>
      <c r="N2679" s="880"/>
      <c r="O2679" s="880"/>
      <c r="P2679" s="880"/>
      <c r="Q2679" s="880"/>
      <c r="R2679" s="880"/>
      <c r="S2679" s="880"/>
      <c r="T2679" s="880"/>
      <c r="U2679" s="880"/>
      <c r="V2679" s="880"/>
      <c r="W2679" s="880"/>
      <c r="X2679" s="880"/>
      <c r="Y2679" s="880"/>
      <c r="Z2679" s="880"/>
      <c r="AA2679" s="880"/>
      <c r="AB2679" s="880"/>
      <c r="AC2679" s="880"/>
      <c r="AD2679" s="880"/>
      <c r="AE2679" s="880"/>
      <c r="AF2679" s="880"/>
      <c r="AG2679" s="33"/>
    </row>
    <row r="2680" spans="1:64" ht="18" customHeight="1">
      <c r="B2680" s="15" t="s">
        <v>80</v>
      </c>
      <c r="C2680" s="16"/>
      <c r="D2680" s="16"/>
      <c r="E2680" s="16"/>
      <c r="F2680" s="16"/>
      <c r="G2680" s="216"/>
      <c r="H2680" s="201"/>
      <c r="I2680" s="201"/>
      <c r="J2680" s="201"/>
      <c r="K2680" s="202"/>
      <c r="L2680" s="201"/>
      <c r="M2680" s="201"/>
      <c r="N2680" s="201"/>
      <c r="O2680" s="270"/>
      <c r="P2680" s="270"/>
      <c r="Q2680" s="201"/>
      <c r="R2680" s="201"/>
      <c r="S2680" s="201"/>
      <c r="T2680" s="201"/>
      <c r="U2680" s="201"/>
      <c r="V2680" s="201"/>
      <c r="W2680" s="270"/>
      <c r="X2680" s="984" t="str">
        <f>X2655</f>
        <v>វិច្ឆិកា ឆ្នាំ ២០២៣</v>
      </c>
      <c r="Y2680" s="985"/>
      <c r="Z2680" s="985"/>
      <c r="AA2680" s="985"/>
      <c r="AB2680" s="985"/>
      <c r="AC2680" s="985"/>
      <c r="AD2680" s="985"/>
      <c r="AE2680" s="985"/>
      <c r="AF2680" s="986"/>
      <c r="AG2680" s="33"/>
    </row>
    <row r="2681" spans="1:64" ht="18" customHeight="1">
      <c r="A2681" s="140" t="e">
        <f>#REF!</f>
        <v>#REF!</v>
      </c>
      <c r="B2681" s="20" t="s">
        <v>176</v>
      </c>
      <c r="C2681" s="3"/>
      <c r="D2681" s="3"/>
      <c r="E2681" s="3"/>
      <c r="F2681" s="3"/>
      <c r="G2681" s="217"/>
      <c r="H2681" s="271"/>
      <c r="I2681" s="217"/>
      <c r="J2681" s="271"/>
      <c r="K2681" s="991" t="e">
        <f>VLOOKUP(A2681,'Payroll master 总表'!B:AY,3,FALSE)</f>
        <v>#REF!</v>
      </c>
      <c r="L2681" s="992"/>
      <c r="M2681" s="992"/>
      <c r="N2681" s="993"/>
      <c r="O2681" s="272" t="s">
        <v>183</v>
      </c>
      <c r="P2681" s="273"/>
      <c r="Q2681" s="203"/>
      <c r="R2681" s="203"/>
      <c r="S2681" s="203"/>
      <c r="T2681" s="994" t="e">
        <f>#REF!</f>
        <v>#REF!</v>
      </c>
      <c r="U2681" s="994"/>
      <c r="V2681" s="217"/>
      <c r="W2681" s="274"/>
      <c r="X2681" s="275" t="s">
        <v>279</v>
      </c>
      <c r="Y2681" s="203"/>
      <c r="Z2681" s="203"/>
      <c r="AA2681" s="203"/>
      <c r="AB2681" s="227"/>
      <c r="AC2681" s="75"/>
      <c r="AD2681" s="139" t="e">
        <f>VLOOKUP(A2681,'Payroll master 总表'!B:AY,39,FALSE)</f>
        <v>#REF!</v>
      </c>
      <c r="AE2681" s="23" t="s">
        <v>82</v>
      </c>
      <c r="AF2681" s="244"/>
      <c r="AG2681" s="33"/>
    </row>
    <row r="2682" spans="1:64" ht="18" customHeight="1">
      <c r="B2682" s="55" t="s">
        <v>177</v>
      </c>
      <c r="C2682" s="28"/>
      <c r="D2682" s="28"/>
      <c r="E2682" s="28"/>
      <c r="F2682" s="21"/>
      <c r="G2682" s="206"/>
      <c r="H2682" s="206"/>
      <c r="I2682" s="206"/>
      <c r="J2682" s="206"/>
      <c r="K2682" s="995" t="e">
        <f>VLOOKUP(A2681,'Payroll master 总表'!B:AY,1,FALSE)</f>
        <v>#REF!</v>
      </c>
      <c r="L2682" s="996"/>
      <c r="M2682" s="206"/>
      <c r="N2682" s="208"/>
      <c r="O2682" s="276" t="s">
        <v>184</v>
      </c>
      <c r="P2682" s="273"/>
      <c r="Q2682" s="218"/>
      <c r="R2682" s="218"/>
      <c r="S2682" s="218"/>
      <c r="U2682" s="222" t="e">
        <f>VLOOKUP(A2681,'Payroll master 总表'!B:AY,15,FALSE)</f>
        <v>#REF!</v>
      </c>
      <c r="V2682" s="222"/>
      <c r="W2682" s="208"/>
      <c r="X2682" s="278" t="s">
        <v>187</v>
      </c>
      <c r="Y2682" s="218"/>
      <c r="Z2682" s="218"/>
      <c r="AA2682" s="218"/>
      <c r="AB2682" s="209"/>
      <c r="AC2682" s="26"/>
      <c r="AD2682" s="139" t="e">
        <f>VLOOKUP(A2681,'Payroll master 总表'!B:AY,35,FALSE)</f>
        <v>#REF!</v>
      </c>
      <c r="AE2682" s="23" t="s">
        <v>82</v>
      </c>
      <c r="AF2682" s="103"/>
      <c r="AG2682" s="33"/>
    </row>
    <row r="2683" spans="1:64" ht="18" customHeight="1">
      <c r="B2683" s="24" t="s">
        <v>178</v>
      </c>
      <c r="C2683" s="22"/>
      <c r="D2683" s="25"/>
      <c r="E2683" s="21"/>
      <c r="F2683" s="21"/>
      <c r="G2683" s="206"/>
      <c r="H2683" s="206"/>
      <c r="I2683" s="206"/>
      <c r="J2683" s="206"/>
      <c r="K2683" s="995" t="e">
        <f>VLOOKUP(A2681,'Payroll master 总表'!B:AY,5,FALSE)</f>
        <v>#REF!</v>
      </c>
      <c r="L2683" s="996"/>
      <c r="M2683" s="206"/>
      <c r="N2683" s="208"/>
      <c r="O2683" s="205" t="s">
        <v>198</v>
      </c>
      <c r="P2683" s="273"/>
      <c r="Q2683" s="218"/>
      <c r="R2683" s="218"/>
      <c r="S2683" s="218"/>
      <c r="T2683" s="206"/>
      <c r="U2683" s="1005" t="e">
        <f>VLOOKUP(A2681,'Payroll master 总表'!B:AY,8,FALSE)</f>
        <v>#REF!</v>
      </c>
      <c r="V2683" s="1005"/>
      <c r="W2683" s="1006"/>
      <c r="X2683" s="278" t="s">
        <v>185</v>
      </c>
      <c r="Y2683" s="218"/>
      <c r="Z2683" s="218"/>
      <c r="AA2683" s="218"/>
      <c r="AB2683" s="209"/>
      <c r="AC2683" s="26"/>
      <c r="AD2683" s="139" t="e">
        <f>VLOOKUP(A2681,'Payroll master 总表'!B:AY,34,FALSE)</f>
        <v>#REF!</v>
      </c>
      <c r="AE2683" s="23" t="s">
        <v>82</v>
      </c>
      <c r="AF2683" s="103"/>
      <c r="AG2683" s="33"/>
    </row>
    <row r="2684" spans="1:64" ht="18" customHeight="1">
      <c r="B2684" s="58"/>
      <c r="C2684" s="28"/>
      <c r="D2684" s="28"/>
      <c r="E2684" s="28"/>
      <c r="F2684" s="28"/>
      <c r="G2684" s="206"/>
      <c r="H2684" s="206"/>
      <c r="I2684" s="206"/>
      <c r="J2684" s="206"/>
      <c r="K2684" s="280"/>
      <c r="L2684" s="281" t="s">
        <v>76</v>
      </c>
      <c r="M2684" s="206"/>
      <c r="N2684" s="208"/>
      <c r="O2684" s="278" t="s">
        <v>199</v>
      </c>
      <c r="P2684" s="273"/>
      <c r="Q2684" s="218"/>
      <c r="R2684" s="218"/>
      <c r="S2684" s="218"/>
      <c r="T2684" s="218"/>
      <c r="U2684" s="218"/>
      <c r="V2684" s="218"/>
      <c r="W2684" s="230"/>
      <c r="X2684" s="278" t="s">
        <v>753</v>
      </c>
      <c r="Y2684" s="218"/>
      <c r="Z2684" s="218"/>
      <c r="AA2684" s="218"/>
      <c r="AB2684" s="209"/>
      <c r="AC2684" s="26"/>
      <c r="AD2684" s="139" t="e">
        <f>VLOOKUP(A2681,'Payroll master 总表'!B:AY,33,FALSE)</f>
        <v>#REF!</v>
      </c>
      <c r="AE2684" s="23" t="s">
        <v>82</v>
      </c>
      <c r="AF2684" s="103"/>
      <c r="AG2684" s="33"/>
    </row>
    <row r="2685" spans="1:64" ht="18" customHeight="1">
      <c r="B2685" s="54" t="s">
        <v>196</v>
      </c>
      <c r="C2685" s="28"/>
      <c r="D2685" s="28"/>
      <c r="E2685" s="28"/>
      <c r="F2685" s="28"/>
      <c r="G2685" s="206"/>
      <c r="H2685" s="206"/>
      <c r="I2685" s="206"/>
      <c r="J2685" s="206"/>
      <c r="K2685" s="280"/>
      <c r="L2685" s="282" t="e">
        <f>VLOOKUP(A2681,'Payroll master 总表'!B:AY,18,FALSE)</f>
        <v>#REF!</v>
      </c>
      <c r="M2685" s="206"/>
      <c r="N2685" s="208"/>
      <c r="O2685" s="283"/>
      <c r="P2685" s="273"/>
      <c r="Q2685" s="223"/>
      <c r="R2685" s="987" t="e">
        <f>U2682/26*L2685</f>
        <v>#REF!</v>
      </c>
      <c r="S2685" s="987"/>
      <c r="T2685" s="284" t="s">
        <v>82</v>
      </c>
      <c r="U2685" s="223"/>
      <c r="V2685" s="223"/>
      <c r="W2685" s="285"/>
      <c r="X2685" s="278" t="s">
        <v>186</v>
      </c>
      <c r="Y2685" s="218"/>
      <c r="Z2685" s="218"/>
      <c r="AA2685" s="218"/>
      <c r="AB2685" s="209"/>
      <c r="AC2685" s="26"/>
      <c r="AD2685" s="139" t="e">
        <f>VLOOKUP(A2681,'Payroll master 总表'!B:AY,37,FALSE)+'Payroll master 总表'!AM113</f>
        <v>#REF!</v>
      </c>
      <c r="AE2685" s="23" t="s">
        <v>82</v>
      </c>
      <c r="AF2685" s="103"/>
      <c r="AG2685" s="33"/>
    </row>
    <row r="2686" spans="1:64" ht="18" customHeight="1">
      <c r="B2686" s="27" t="s">
        <v>528</v>
      </c>
      <c r="C2686" s="28"/>
      <c r="D2686" s="28"/>
      <c r="E2686" s="28"/>
      <c r="F2686" s="28"/>
      <c r="G2686" s="206"/>
      <c r="H2686" s="206"/>
      <c r="I2686" s="206"/>
      <c r="J2686" s="206"/>
      <c r="K2686" s="280"/>
      <c r="L2686" s="282" t="e">
        <f>VLOOKUP(A2681,'Payroll master 总表'!B:AY,21,FALSE)</f>
        <v>#REF!</v>
      </c>
      <c r="M2686" s="206"/>
      <c r="N2686" s="208"/>
      <c r="O2686" s="283"/>
      <c r="P2686" s="273"/>
      <c r="Q2686" s="223"/>
      <c r="R2686" s="987" t="e">
        <f>VLOOKUP(A2681,'Payroll master 总表'!B:AY,29,FALSE)</f>
        <v>#REF!</v>
      </c>
      <c r="S2686" s="987"/>
      <c r="T2686" s="284" t="s">
        <v>82</v>
      </c>
      <c r="U2686" s="223"/>
      <c r="V2686" s="223"/>
      <c r="W2686" s="285"/>
      <c r="X2686" s="278" t="s">
        <v>455</v>
      </c>
      <c r="Y2686" s="218"/>
      <c r="Z2686" s="218"/>
      <c r="AA2686" s="218"/>
      <c r="AB2686" s="209"/>
      <c r="AC2686" s="26"/>
      <c r="AD2686" s="139" t="e">
        <f>VLOOKUP(A2681,'Payroll master 总表'!B:AY,32,FALSE)</f>
        <v>#REF!</v>
      </c>
      <c r="AE2686" s="23" t="s">
        <v>82</v>
      </c>
      <c r="AF2686" s="103"/>
      <c r="AG2686" s="33"/>
    </row>
    <row r="2687" spans="1:64" ht="18" customHeight="1">
      <c r="B2687" s="58" t="s">
        <v>534</v>
      </c>
      <c r="C2687" s="28"/>
      <c r="D2687" s="28"/>
      <c r="E2687" s="28"/>
      <c r="F2687" s="28"/>
      <c r="G2687" s="206"/>
      <c r="H2687" s="206"/>
      <c r="I2687" s="206"/>
      <c r="J2687" s="206"/>
      <c r="K2687" s="280"/>
      <c r="L2687" s="282" t="e">
        <f>VLOOKUP(A2681,'Payroll master 总表'!B:AY,20,FALSE)</f>
        <v>#REF!</v>
      </c>
      <c r="M2687" s="206"/>
      <c r="N2687" s="208"/>
      <c r="O2687" s="283"/>
      <c r="P2687" s="273"/>
      <c r="Q2687" s="223"/>
      <c r="R2687" s="987" t="e">
        <f>VLOOKUP(A2681,'Payroll master 总表'!B:AY,27,FALSE)</f>
        <v>#REF!</v>
      </c>
      <c r="S2687" s="987"/>
      <c r="T2687" s="284" t="s">
        <v>82</v>
      </c>
      <c r="U2687" s="223"/>
      <c r="V2687" s="223"/>
      <c r="W2687" s="285"/>
      <c r="X2687" s="278" t="s">
        <v>189</v>
      </c>
      <c r="Y2687" s="218"/>
      <c r="Z2687" s="218"/>
      <c r="AA2687" s="218"/>
      <c r="AB2687" s="209"/>
      <c r="AC2687" s="26"/>
      <c r="AD2687" s="139" t="e">
        <f>VLOOKUP(A2681,'Payroll master 总表'!B:AY,31,FALSE)</f>
        <v>#REF!</v>
      </c>
      <c r="AE2687" s="23" t="s">
        <v>82</v>
      </c>
      <c r="AF2687" s="103"/>
      <c r="AG2687" s="33"/>
    </row>
    <row r="2688" spans="1:64" ht="18" customHeight="1">
      <c r="B2688" s="58" t="s">
        <v>195</v>
      </c>
      <c r="C2688" s="28"/>
      <c r="D2688" s="28"/>
      <c r="E2688" s="28"/>
      <c r="F2688" s="28"/>
      <c r="G2688" s="206"/>
      <c r="H2688" s="206"/>
      <c r="I2688" s="206"/>
      <c r="J2688" s="206"/>
      <c r="K2688" s="280"/>
      <c r="L2688" s="282" t="e">
        <f>VLOOKUP(A2681,'Payroll master 总表'!B:AY,17,FALSE)</f>
        <v>#REF!</v>
      </c>
      <c r="M2688" s="206"/>
      <c r="N2688" s="208"/>
      <c r="O2688" s="283"/>
      <c r="P2688" s="273"/>
      <c r="Q2688" s="223"/>
      <c r="R2688" s="987" t="e">
        <f>U2682/26*L2688</f>
        <v>#REF!</v>
      </c>
      <c r="S2688" s="987"/>
      <c r="T2688" s="284" t="s">
        <v>82</v>
      </c>
      <c r="U2688" s="223"/>
      <c r="V2688" s="223"/>
      <c r="W2688" s="285"/>
      <c r="X2688" s="278" t="s">
        <v>188</v>
      </c>
      <c r="Y2688" s="218"/>
      <c r="Z2688" s="218"/>
      <c r="AA2688" s="218"/>
      <c r="AB2688" s="209"/>
      <c r="AC2688" s="26"/>
      <c r="AD2688" s="139" t="e">
        <f>VLOOKUP(A2681,'Payroll master 总表'!B:AY,36,FALSE)</f>
        <v>#REF!</v>
      </c>
      <c r="AE2688" s="23" t="s">
        <v>82</v>
      </c>
      <c r="AF2688" s="103"/>
      <c r="AG2688" s="33"/>
    </row>
    <row r="2689" spans="2:64" ht="18" customHeight="1">
      <c r="B2689" s="27" t="s">
        <v>179</v>
      </c>
      <c r="C2689" s="28"/>
      <c r="D2689" s="28"/>
      <c r="E2689" s="28"/>
      <c r="F2689" s="28"/>
      <c r="G2689" s="218"/>
      <c r="H2689" s="218"/>
      <c r="I2689" s="218"/>
      <c r="J2689" s="206"/>
      <c r="K2689" s="280"/>
      <c r="L2689" s="286"/>
      <c r="M2689" s="206"/>
      <c r="N2689" s="208"/>
      <c r="O2689" s="283"/>
      <c r="P2689" s="273"/>
      <c r="Q2689" s="223"/>
      <c r="R2689" s="987" t="e">
        <f>SUM(R2685:S2688)</f>
        <v>#REF!</v>
      </c>
      <c r="S2689" s="987"/>
      <c r="T2689" s="284" t="s">
        <v>82</v>
      </c>
      <c r="U2689" s="223"/>
      <c r="V2689" s="223"/>
      <c r="W2689" s="285"/>
      <c r="X2689" s="278" t="s">
        <v>190</v>
      </c>
      <c r="Y2689" s="218"/>
      <c r="Z2689" s="218"/>
      <c r="AA2689" s="218"/>
      <c r="AB2689" s="209"/>
      <c r="AC2689" s="988" t="e">
        <f>R2689+R2691+R2692+R2693+AD2681+AD2682+AD2683+AD2684+AD2685+AD2686+AD2687+AD2688</f>
        <v>#REF!</v>
      </c>
      <c r="AD2689" s="989"/>
      <c r="AF2689" s="103"/>
      <c r="AG2689" s="33"/>
    </row>
    <row r="2690" spans="2:64" ht="18" customHeight="1">
      <c r="B2690" s="58" t="s">
        <v>197</v>
      </c>
      <c r="C2690" s="28"/>
      <c r="D2690" s="28"/>
      <c r="E2690" s="28"/>
      <c r="F2690" s="28"/>
      <c r="G2690" s="206"/>
      <c r="H2690" s="206"/>
      <c r="I2690" s="206"/>
      <c r="J2690" s="206"/>
      <c r="K2690" s="280"/>
      <c r="L2690" s="287" t="s">
        <v>77</v>
      </c>
      <c r="M2690" s="288"/>
      <c r="N2690" s="211"/>
      <c r="O2690" s="278" t="s">
        <v>199</v>
      </c>
      <c r="P2690" s="210"/>
      <c r="Q2690" s="210"/>
      <c r="R2690" s="210"/>
      <c r="S2690" s="210"/>
      <c r="T2690" s="210"/>
      <c r="U2690" s="210"/>
      <c r="V2690" s="210"/>
      <c r="W2690" s="289"/>
      <c r="X2690" s="278" t="s">
        <v>433</v>
      </c>
      <c r="Y2690" s="218"/>
      <c r="Z2690" s="230"/>
      <c r="AA2690" s="290"/>
      <c r="AB2690" s="228"/>
      <c r="AC2690" s="135" t="e">
        <f>VLOOKUP(A2681,'Payroll master 总表'!B:AY,45,FALSE)</f>
        <v>#REF!</v>
      </c>
      <c r="AE2690" s="61"/>
      <c r="AF2690" s="245"/>
      <c r="AG2690" s="33"/>
    </row>
    <row r="2691" spans="2:64" ht="18" customHeight="1">
      <c r="B2691" s="58" t="s">
        <v>180</v>
      </c>
      <c r="C2691" s="28"/>
      <c r="D2691" s="28"/>
      <c r="E2691" s="28"/>
      <c r="F2691" s="28"/>
      <c r="G2691" s="206"/>
      <c r="H2691" s="206"/>
      <c r="I2691" s="206"/>
      <c r="J2691" s="206"/>
      <c r="K2691" s="280"/>
      <c r="L2691" s="282" t="e">
        <f>VLOOKUP(A2681,'Payroll master 总表'!B:AY,19,FALSE)</f>
        <v>#REF!</v>
      </c>
      <c r="M2691" s="206"/>
      <c r="N2691" s="208"/>
      <c r="O2691" s="283"/>
      <c r="P2691" s="273"/>
      <c r="Q2691" s="224"/>
      <c r="R2691" s="990" t="e">
        <f>VLOOKUP(A2681,'Payroll master 总表'!B:AY,26,FALSE)</f>
        <v>#REF!</v>
      </c>
      <c r="S2691" s="990"/>
      <c r="T2691" s="224" t="s">
        <v>82</v>
      </c>
      <c r="U2691" s="224"/>
      <c r="V2691" s="224"/>
      <c r="W2691" s="228"/>
      <c r="X2691" s="278" t="s">
        <v>861</v>
      </c>
      <c r="Y2691" s="218"/>
      <c r="Z2691" s="230"/>
      <c r="AB2691" s="224"/>
      <c r="AD2691" s="57"/>
      <c r="AE2691" s="999" t="e">
        <f>VLOOKUP(A2681,'Payroll master 总表'!B:AY,42,FALSE)</f>
        <v>#REF!</v>
      </c>
      <c r="AF2691" s="1000"/>
      <c r="AG2691" s="33"/>
    </row>
    <row r="2692" spans="2:64" ht="18" customHeight="1">
      <c r="B2692" s="58" t="s">
        <v>181</v>
      </c>
      <c r="C2692" s="28"/>
      <c r="D2692" s="28"/>
      <c r="E2692" s="28"/>
      <c r="F2692" s="28"/>
      <c r="G2692" s="206"/>
      <c r="H2692" s="206"/>
      <c r="I2692" s="206"/>
      <c r="J2692" s="206"/>
      <c r="K2692" s="280"/>
      <c r="L2692" s="282" t="e">
        <f>VLOOKUP(A2681,'Payroll master 总表'!B:AY,22,FALSE)</f>
        <v>#REF!</v>
      </c>
      <c r="M2692" s="206"/>
      <c r="N2692" s="208"/>
      <c r="O2692" s="283"/>
      <c r="P2692" s="273"/>
      <c r="Q2692" s="224"/>
      <c r="R2692" s="990" t="e">
        <f>VLOOKUP(A2681,'Payroll master 总表'!B:AY,28,FALSE)</f>
        <v>#REF!</v>
      </c>
      <c r="S2692" s="990"/>
      <c r="T2692" s="224" t="s">
        <v>82</v>
      </c>
      <c r="U2692" s="224"/>
      <c r="V2692" s="224"/>
      <c r="W2692" s="228"/>
      <c r="X2692" s="291" t="s">
        <v>244</v>
      </c>
      <c r="Y2692" s="218"/>
      <c r="Z2692" s="218"/>
      <c r="AA2692" s="230"/>
      <c r="AB2692" s="229"/>
      <c r="AC2692" s="76"/>
      <c r="AD2692" s="57" t="e">
        <f>VLOOKUP(A2681,'Payroll master 总表'!B:AY,44,FALSE)</f>
        <v>#REF!</v>
      </c>
      <c r="AE2692" s="541"/>
      <c r="AF2692" s="542"/>
      <c r="AG2692" s="33"/>
    </row>
    <row r="2693" spans="2:64" ht="18" customHeight="1">
      <c r="B2693" s="59" t="s">
        <v>182</v>
      </c>
      <c r="C2693" s="56"/>
      <c r="D2693" s="56"/>
      <c r="E2693" s="56"/>
      <c r="F2693" s="56"/>
      <c r="G2693" s="219"/>
      <c r="H2693" s="219"/>
      <c r="I2693" s="219"/>
      <c r="J2693" s="219"/>
      <c r="K2693" s="292"/>
      <c r="L2693" s="293" t="e">
        <f>VLOOKUP(A2681,'Payroll master 总表'!B:AY,23,FALSE)</f>
        <v>#REF!</v>
      </c>
      <c r="M2693" s="219"/>
      <c r="N2693" s="212"/>
      <c r="O2693" s="294"/>
      <c r="P2693" s="295"/>
      <c r="Q2693" s="225"/>
      <c r="R2693" s="981" t="e">
        <f>VLOOKUP(A2681,'Payroll master 总表'!B:AY,30,FALSE)</f>
        <v>#REF!</v>
      </c>
      <c r="S2693" s="981"/>
      <c r="T2693" s="225" t="s">
        <v>82</v>
      </c>
      <c r="U2693" s="225"/>
      <c r="V2693" s="225"/>
      <c r="W2693" s="225"/>
      <c r="X2693" s="278" t="s">
        <v>194</v>
      </c>
      <c r="Y2693" s="218"/>
      <c r="Z2693" s="218"/>
      <c r="AA2693" s="218"/>
      <c r="AB2693" s="230"/>
      <c r="AC2693" s="26"/>
      <c r="AD2693" s="57" t="e">
        <f>AE2691+AD2692</f>
        <v>#REF!</v>
      </c>
      <c r="AE2693" s="49"/>
      <c r="AF2693" s="73"/>
      <c r="AG2693" s="33"/>
    </row>
    <row r="2694" spans="2:64" ht="18" customHeight="1">
      <c r="B2694" s="29"/>
      <c r="C2694" s="30"/>
      <c r="D2694" s="31"/>
      <c r="E2694" s="30"/>
      <c r="F2694" s="32"/>
      <c r="G2694" s="220"/>
      <c r="H2694" s="220"/>
      <c r="I2694" s="220"/>
      <c r="J2694" s="220"/>
      <c r="S2694" s="220"/>
      <c r="T2694" s="220"/>
      <c r="U2694" s="220"/>
      <c r="X2694" s="297" t="s">
        <v>191</v>
      </c>
      <c r="Y2694" s="218"/>
      <c r="Z2694" s="218"/>
      <c r="AA2694" s="218"/>
      <c r="AB2694" s="230"/>
      <c r="AC2694" s="982" t="e">
        <f>ROUND((AC2689-AD2693-AC2690),2)</f>
        <v>#REF!</v>
      </c>
      <c r="AD2694" s="983"/>
      <c r="AE2694" s="49"/>
      <c r="AF2694" s="73"/>
      <c r="AG2694" s="33"/>
    </row>
    <row r="2695" spans="2:64" ht="18" customHeight="1">
      <c r="B2695" s="35" t="s">
        <v>78</v>
      </c>
      <c r="C2695" s="36"/>
      <c r="D2695" s="36"/>
      <c r="E2695" s="36"/>
      <c r="F2695" s="36"/>
      <c r="G2695" s="221"/>
      <c r="H2695" s="221"/>
      <c r="I2695" s="220"/>
      <c r="J2695" s="220"/>
      <c r="S2695" s="220"/>
      <c r="T2695" s="220"/>
      <c r="U2695" s="220"/>
      <c r="X2695" s="298" t="s">
        <v>432</v>
      </c>
      <c r="Y2695" s="299"/>
      <c r="Z2695" s="280"/>
      <c r="AA2695" s="206"/>
      <c r="AB2695" s="231"/>
      <c r="AC2695" s="63" t="e">
        <f>INT(AC2694)</f>
        <v>#REF!</v>
      </c>
      <c r="AE2695" s="62"/>
      <c r="AF2695" s="80"/>
      <c r="AG2695" s="33"/>
    </row>
    <row r="2696" spans="2:64" ht="18" customHeight="1">
      <c r="B2696" s="37"/>
      <c r="C2696" s="38"/>
      <c r="D2696" s="39"/>
      <c r="E2696" s="38"/>
      <c r="F2696" s="38"/>
      <c r="G2696" s="202"/>
      <c r="H2696" s="202"/>
      <c r="I2696" s="220"/>
      <c r="J2696" s="220"/>
      <c r="S2696" s="220"/>
      <c r="T2696" s="220"/>
      <c r="U2696" s="220"/>
      <c r="X2696" s="300" t="s">
        <v>192</v>
      </c>
      <c r="Y2696" s="301"/>
      <c r="Z2696" s="302"/>
      <c r="AA2696" s="219"/>
      <c r="AB2696" s="232"/>
      <c r="AC2696" s="77" t="e">
        <f>ROUND((MOD(AC2694,1)*4000),-2)</f>
        <v>#REF!</v>
      </c>
      <c r="AD2696" s="45"/>
      <c r="AE2696" s="45"/>
      <c r="AF2696" s="81"/>
      <c r="AG2696" s="33"/>
    </row>
    <row r="2697" spans="2:64" ht="18" customHeight="1">
      <c r="B2697" s="29"/>
      <c r="C2697" s="30"/>
      <c r="D2697" s="31"/>
      <c r="E2697" s="30"/>
      <c r="F2697" s="30"/>
      <c r="G2697" s="220"/>
      <c r="H2697" s="220"/>
      <c r="I2697" s="220"/>
      <c r="J2697" s="220"/>
      <c r="S2697" s="220"/>
      <c r="T2697" s="220"/>
      <c r="U2697" s="220"/>
      <c r="Y2697" s="221"/>
      <c r="Z2697" s="303"/>
      <c r="AB2697" s="233"/>
      <c r="AD2697" s="82"/>
      <c r="AE2697" s="82"/>
      <c r="AF2697" s="84"/>
      <c r="AG2697" s="33"/>
    </row>
    <row r="2698" spans="2:64" ht="18" customHeight="1">
      <c r="B2698" s="40" t="s">
        <v>79</v>
      </c>
      <c r="C2698" s="41"/>
      <c r="D2698" s="41"/>
      <c r="E2698" s="41"/>
      <c r="AF2698" s="101"/>
      <c r="AG2698" s="33"/>
    </row>
    <row r="2699" spans="2:64" s="10" customFormat="1" ht="18" customHeight="1">
      <c r="B2699" s="237">
        <v>1</v>
      </c>
      <c r="C2699" s="236">
        <v>2</v>
      </c>
      <c r="D2699" s="236">
        <v>3</v>
      </c>
      <c r="E2699" s="236">
        <v>4</v>
      </c>
      <c r="F2699" s="670">
        <v>5</v>
      </c>
      <c r="G2699" s="669">
        <v>6</v>
      </c>
      <c r="H2699" s="237">
        <v>7</v>
      </c>
      <c r="I2699" s="237">
        <v>8</v>
      </c>
      <c r="J2699" s="670">
        <v>9</v>
      </c>
      <c r="K2699" s="236">
        <v>10</v>
      </c>
      <c r="L2699" s="236">
        <v>11</v>
      </c>
      <c r="M2699" s="670">
        <v>12</v>
      </c>
      <c r="N2699" s="669">
        <v>13</v>
      </c>
      <c r="O2699" s="236">
        <v>14</v>
      </c>
      <c r="P2699" s="237">
        <v>15</v>
      </c>
      <c r="Q2699" s="236">
        <v>16</v>
      </c>
      <c r="R2699" s="236">
        <v>17</v>
      </c>
      <c r="S2699" s="236">
        <v>18</v>
      </c>
      <c r="T2699" s="670">
        <v>19</v>
      </c>
      <c r="U2699" s="669">
        <v>20</v>
      </c>
      <c r="V2699" s="236">
        <v>21</v>
      </c>
      <c r="W2699" s="237">
        <v>22</v>
      </c>
      <c r="X2699" s="236">
        <v>23</v>
      </c>
      <c r="Y2699" s="237">
        <v>24</v>
      </c>
      <c r="Z2699" s="236">
        <v>25</v>
      </c>
      <c r="AA2699" s="670">
        <v>26</v>
      </c>
      <c r="AB2699" s="697">
        <v>27</v>
      </c>
      <c r="AC2699" s="670">
        <v>28</v>
      </c>
      <c r="AD2699" s="237">
        <v>29</v>
      </c>
      <c r="AE2699" s="236">
        <v>30</v>
      </c>
      <c r="AF2699" s="236">
        <v>31</v>
      </c>
      <c r="AG2699" s="11"/>
      <c r="AH2699" s="11"/>
      <c r="AI2699" s="11"/>
      <c r="AJ2699" s="11"/>
      <c r="AK2699" s="11"/>
      <c r="AL2699" s="11"/>
      <c r="AM2699" s="11"/>
      <c r="AN2699" s="11"/>
      <c r="AO2699" s="11"/>
      <c r="AP2699" s="11"/>
      <c r="AQ2699" s="11"/>
      <c r="AR2699" s="11"/>
      <c r="AS2699" s="11"/>
      <c r="AT2699" s="11"/>
      <c r="AU2699" s="11"/>
      <c r="AV2699" s="11"/>
      <c r="AW2699" s="11"/>
      <c r="AX2699" s="11"/>
      <c r="AY2699" s="11"/>
      <c r="AZ2699" s="11"/>
      <c r="BA2699" s="11"/>
      <c r="BB2699" s="11"/>
      <c r="BC2699" s="11"/>
      <c r="BD2699" s="11"/>
      <c r="BE2699" s="11"/>
      <c r="BF2699" s="11"/>
      <c r="BG2699" s="11"/>
      <c r="BH2699" s="11"/>
      <c r="BI2699" s="11"/>
      <c r="BJ2699" s="11"/>
      <c r="BK2699" s="11"/>
      <c r="BL2699" s="11"/>
    </row>
    <row r="2700" spans="2:64" ht="18" customHeight="1">
      <c r="B2700" s="48" t="e">
        <f>VLOOKUP(A2681,#REF!,276,FALSE)</f>
        <v>#REF!</v>
      </c>
      <c r="C2700" s="48" t="e">
        <f>VLOOKUP(A2681,#REF!,278,FALSE)</f>
        <v>#REF!</v>
      </c>
      <c r="D2700" s="48" t="e">
        <f>VLOOKUP(A2681,#REF!,280,FALSE)</f>
        <v>#REF!</v>
      </c>
      <c r="E2700" s="48" t="e">
        <f>VLOOKUP(A2681,#REF!,282,FALSE)</f>
        <v>#REF!</v>
      </c>
      <c r="F2700" s="48" t="e">
        <f>VLOOKUP(A2681,#REF!,284,FALSE)</f>
        <v>#REF!</v>
      </c>
      <c r="G2700" s="48" t="e">
        <f>VLOOKUP(A2681,#REF!,286,FALSE)</f>
        <v>#REF!</v>
      </c>
      <c r="H2700" s="48" t="e">
        <f>VLOOKUP(A2681,#REF!,288,FALSE)</f>
        <v>#REF!</v>
      </c>
      <c r="I2700" s="48" t="e">
        <f>VLOOKUP(A2681,#REF!,290,FALSE)</f>
        <v>#REF!</v>
      </c>
      <c r="J2700" s="48" t="e">
        <f>VLOOKUP(A2681,#REF!,292,FALSE)</f>
        <v>#REF!</v>
      </c>
      <c r="K2700" s="48" t="e">
        <f>VLOOKUP(A2681,#REF!,294,FALSE)</f>
        <v>#REF!</v>
      </c>
      <c r="L2700" s="48" t="e">
        <f>VLOOKUP(A2681,#REF!,296,FALSE)</f>
        <v>#REF!</v>
      </c>
      <c r="M2700" s="48" t="e">
        <f>VLOOKUP(A2681,#REF!,298,FALSE)</f>
        <v>#REF!</v>
      </c>
      <c r="N2700" s="48" t="e">
        <f>VLOOKUP(A2681,#REF!,300,FALSE)</f>
        <v>#REF!</v>
      </c>
      <c r="O2700" s="48" t="e">
        <f>VLOOKUP(A2681,#REF!,302,FALSE)</f>
        <v>#REF!</v>
      </c>
      <c r="P2700" s="48" t="e">
        <f>VLOOKUP(A2681,#REF!,304,FALSE)</f>
        <v>#REF!</v>
      </c>
      <c r="Q2700" s="48" t="e">
        <f>VLOOKUP(A2681,#REF!,306,FALSE)</f>
        <v>#REF!</v>
      </c>
      <c r="R2700" s="48" t="e">
        <f>VLOOKUP(A2681,#REF!,308,FALSE)</f>
        <v>#REF!</v>
      </c>
      <c r="S2700" s="48" t="e">
        <f>VLOOKUP(A2681,#REF!,310,FALSE)</f>
        <v>#REF!</v>
      </c>
      <c r="T2700" s="48" t="e">
        <f>VLOOKUP(A2681,#REF!,312,FALSE)</f>
        <v>#REF!</v>
      </c>
      <c r="U2700" s="48" t="e">
        <f>VLOOKUP(A2681,#REF!,314,FALSE)</f>
        <v>#REF!</v>
      </c>
      <c r="V2700" s="48" t="e">
        <f>VLOOKUP(A2681,#REF!,316,FALSE)</f>
        <v>#REF!</v>
      </c>
      <c r="W2700" s="48" t="e">
        <f>VLOOKUP(A2681,#REF!,318,FALSE)</f>
        <v>#REF!</v>
      </c>
      <c r="X2700" s="48" t="e">
        <f>VLOOKUP(A2681,#REF!,320,FALSE)</f>
        <v>#REF!</v>
      </c>
      <c r="Y2700" s="48" t="e">
        <f>VLOOKUP(A2681,#REF!,322,FALSE)</f>
        <v>#REF!</v>
      </c>
      <c r="Z2700" s="48" t="e">
        <f>VLOOKUP(A2681,#REF!,324,FALSE)</f>
        <v>#REF!</v>
      </c>
      <c r="AA2700" s="48" t="e">
        <f>VLOOKUP(A2681,#REF!,326,FALSE)</f>
        <v>#REF!</v>
      </c>
      <c r="AB2700" s="48" t="e">
        <f>VLOOKUP(A2681,#REF!,328,FALSE)</f>
        <v>#REF!</v>
      </c>
      <c r="AC2700" s="48" t="e">
        <f>VLOOKUP(A2681,#REF!,330,FALSE)</f>
        <v>#REF!</v>
      </c>
      <c r="AD2700" s="48" t="e">
        <f>VLOOKUP(A2681,#REF!,332,FALSE)</f>
        <v>#REF!</v>
      </c>
      <c r="AE2700" s="48" t="e">
        <f>VLOOKUP(A2681,#REF!,334,FALSE)</f>
        <v>#REF!</v>
      </c>
      <c r="AF2700" s="48" t="e">
        <f>VLOOKUP(A2681,#REF!,336,FALSE)</f>
        <v>#REF!</v>
      </c>
      <c r="AG2700" s="33"/>
    </row>
    <row r="2701" spans="2:64" ht="18" customHeight="1">
      <c r="B2701" s="48" t="e">
        <f>VLOOKUP(A2681,#REF!,53,FALSE)</f>
        <v>#REF!</v>
      </c>
      <c r="C2701" s="48" t="e">
        <f>VLOOKUP(A2681,#REF!,54,FALSE)</f>
        <v>#REF!</v>
      </c>
      <c r="D2701" s="48" t="e">
        <f>VLOOKUP(A2681,#REF!,55,FALSE)</f>
        <v>#REF!</v>
      </c>
      <c r="E2701" s="48" t="e">
        <f>VLOOKUP(A2681,#REF!,56,FALSE)</f>
        <v>#REF!</v>
      </c>
      <c r="F2701" s="48" t="e">
        <f>VLOOKUP(A2681,#REF!,57,FALSE)</f>
        <v>#REF!</v>
      </c>
      <c r="G2701" s="48" t="e">
        <f>VLOOKUP(A2681,#REF!,58,FALSE)</f>
        <v>#REF!</v>
      </c>
      <c r="H2701" s="48" t="e">
        <f>VLOOKUP(A2681,#REF!,59,FALSE)</f>
        <v>#REF!</v>
      </c>
      <c r="I2701" s="48" t="e">
        <f>VLOOKUP(A2681,#REF!,60,FALSE)</f>
        <v>#REF!</v>
      </c>
      <c r="J2701" s="48" t="e">
        <f>VLOOKUP(A2681,#REF!,61,FALSE)</f>
        <v>#REF!</v>
      </c>
      <c r="K2701" s="48" t="e">
        <f>VLOOKUP(A2681,#REF!,62,FALSE)</f>
        <v>#REF!</v>
      </c>
      <c r="L2701" s="48" t="e">
        <f>VLOOKUP(A2681,#REF!,63,FALSE)</f>
        <v>#REF!</v>
      </c>
      <c r="M2701" s="48" t="e">
        <f>VLOOKUP(A2681,#REF!,64,FALSE)</f>
        <v>#REF!</v>
      </c>
      <c r="N2701" s="48" t="e">
        <f>VLOOKUP(A2681,#REF!,65,FALSE)</f>
        <v>#REF!</v>
      </c>
      <c r="O2701" s="48" t="e">
        <f>VLOOKUP(A2681,#REF!,66,FALSE)</f>
        <v>#REF!</v>
      </c>
      <c r="P2701" s="48" t="e">
        <f>VLOOKUP(A2681,#REF!,67,FALSE)</f>
        <v>#REF!</v>
      </c>
      <c r="Q2701" s="48" t="e">
        <f>VLOOKUP(A2681,#REF!,68,FALSE)</f>
        <v>#REF!</v>
      </c>
      <c r="R2701" s="48" t="e">
        <f>VLOOKUP(A2681,#REF!,69,FALSE)</f>
        <v>#REF!</v>
      </c>
      <c r="S2701" s="48" t="e">
        <f>VLOOKUP(A2681,#REF!,70,FALSE)</f>
        <v>#REF!</v>
      </c>
      <c r="T2701" s="48" t="e">
        <f>VLOOKUP(A2681,#REF!,71,FALSE)</f>
        <v>#REF!</v>
      </c>
      <c r="U2701" s="48" t="e">
        <f>VLOOKUP(A2681,#REF!,72,FALSE)</f>
        <v>#REF!</v>
      </c>
      <c r="V2701" s="48" t="e">
        <f>VLOOKUP(A2681,#REF!,73,FALSE)</f>
        <v>#REF!</v>
      </c>
      <c r="W2701" s="48" t="e">
        <f>VLOOKUP(A2681,#REF!,74,FALSE)</f>
        <v>#REF!</v>
      </c>
      <c r="X2701" s="48" t="e">
        <f>VLOOKUP(A2681,#REF!,75,FALSE)</f>
        <v>#REF!</v>
      </c>
      <c r="Y2701" s="48" t="e">
        <f>VLOOKUP(A2681,#REF!,76,FALSE)</f>
        <v>#REF!</v>
      </c>
      <c r="Z2701" s="48" t="e">
        <f>VLOOKUP(A2681,#REF!,77,FALSE)</f>
        <v>#REF!</v>
      </c>
      <c r="AA2701" s="48" t="e">
        <f>VLOOKUP(A2681,#REF!,78,FALSE)</f>
        <v>#REF!</v>
      </c>
      <c r="AB2701" s="48" t="e">
        <f>VLOOKUP(A2681,#REF!,79,FALSE)</f>
        <v>#REF!</v>
      </c>
      <c r="AC2701" s="48" t="e">
        <f>VLOOKUP(A2681,#REF!,80,FALSE)</f>
        <v>#REF!</v>
      </c>
      <c r="AD2701" s="48" t="e">
        <f>VLOOKUP(A2681,#REF!,81,FALSE)</f>
        <v>#REF!</v>
      </c>
      <c r="AE2701" s="48" t="e">
        <f>VLOOKUP(A2681,#REF!,82,FALSE)</f>
        <v>#REF!</v>
      </c>
      <c r="AF2701" s="48" t="e">
        <f>VLOOKUP(A2681,#REF!,83,FALSE)</f>
        <v>#REF!</v>
      </c>
      <c r="AG2701" s="33"/>
    </row>
    <row r="2702" spans="2:64" ht="18" customHeight="1">
      <c r="B2702" s="48" t="e">
        <f>VLOOKUP(A2681,#REF!,277,FALSE)</f>
        <v>#REF!</v>
      </c>
      <c r="C2702" s="48" t="e">
        <f>VLOOKUP(A2681,#REF!,279,FALSE)</f>
        <v>#REF!</v>
      </c>
      <c r="D2702" s="48" t="e">
        <f>VLOOKUP(A2681,#REF!,281,FALSE)</f>
        <v>#REF!</v>
      </c>
      <c r="E2702" s="48" t="e">
        <f>VLOOKUP(A2681,#REF!,283,FALSE)</f>
        <v>#REF!</v>
      </c>
      <c r="F2702" s="48" t="e">
        <f>VLOOKUP(A2681,#REF!,285,FALSE)</f>
        <v>#REF!</v>
      </c>
      <c r="G2702" s="48" t="e">
        <f>VLOOKUP(A2681,#REF!,287,FALSE)</f>
        <v>#REF!</v>
      </c>
      <c r="H2702" s="48" t="e">
        <f>VLOOKUP(A2681,#REF!,289,FALSE)</f>
        <v>#REF!</v>
      </c>
      <c r="I2702" s="48" t="e">
        <f>VLOOKUP(A2681,#REF!,291,FALSE)</f>
        <v>#REF!</v>
      </c>
      <c r="J2702" s="48" t="e">
        <f>VLOOKUP(A2681,#REF!,293,FALSE)</f>
        <v>#REF!</v>
      </c>
      <c r="K2702" s="48" t="e">
        <f>VLOOKUP(A2681,#REF!,295,FALSE)</f>
        <v>#REF!</v>
      </c>
      <c r="L2702" s="48" t="e">
        <f>VLOOKUP(A2681,#REF!,297,FALSE)</f>
        <v>#REF!</v>
      </c>
      <c r="M2702" s="48" t="e">
        <f>VLOOKUP(A2681,#REF!,299,FALSE)</f>
        <v>#REF!</v>
      </c>
      <c r="N2702" s="48" t="e">
        <f>VLOOKUP(A2681,#REF!,301,FALSE)</f>
        <v>#REF!</v>
      </c>
      <c r="O2702" s="48" t="e">
        <f>VLOOKUP(A2681,#REF!,303,FALSE)</f>
        <v>#REF!</v>
      </c>
      <c r="P2702" s="48" t="e">
        <f>VLOOKUP(A2681,#REF!,305,FALSE)</f>
        <v>#REF!</v>
      </c>
      <c r="Q2702" s="48" t="e">
        <f>VLOOKUP(A2681,#REF!,307,FALSE)</f>
        <v>#REF!</v>
      </c>
      <c r="R2702" s="48" t="e">
        <f>VLOOKUP(A2681,#REF!,309,FALSE)</f>
        <v>#REF!</v>
      </c>
      <c r="S2702" s="48" t="e">
        <f>VLOOKUP(A2681,#REF!,311,FALSE)</f>
        <v>#REF!</v>
      </c>
      <c r="T2702" s="48" t="e">
        <f>VLOOKUP(A2681,#REF!,313,FALSE)</f>
        <v>#REF!</v>
      </c>
      <c r="U2702" s="48" t="e">
        <f>VLOOKUP(A2681,#REF!,315,FALSE)</f>
        <v>#REF!</v>
      </c>
      <c r="V2702" s="48" t="e">
        <f>VLOOKUP(A2681,#REF!,317,FALSE)</f>
        <v>#REF!</v>
      </c>
      <c r="W2702" s="48" t="e">
        <f>VLOOKUP(A2681,#REF!,319,FALSE)</f>
        <v>#REF!</v>
      </c>
      <c r="X2702" s="48" t="e">
        <f>VLOOKUP(A2681,#REF!,321,FALSE)</f>
        <v>#REF!</v>
      </c>
      <c r="Y2702" s="48" t="e">
        <f>VLOOKUP(A2681,#REF!,323,FALSE)</f>
        <v>#REF!</v>
      </c>
      <c r="Z2702" s="48" t="e">
        <f>VLOOKUP(A2681,#REF!,325,FALSE)</f>
        <v>#REF!</v>
      </c>
      <c r="AA2702" s="48" t="e">
        <f>VLOOKUP(A2681,#REF!,327,FALSE)</f>
        <v>#REF!</v>
      </c>
      <c r="AB2702" s="48" t="e">
        <f>VLOOKUP(A2681,#REF!,329,FALSE)</f>
        <v>#REF!</v>
      </c>
      <c r="AC2702" s="48" t="e">
        <f>VLOOKUP(A2681,#REF!,331,FALSE)</f>
        <v>#REF!</v>
      </c>
      <c r="AD2702" s="48" t="e">
        <f>VLOOKUP(A2681,#REF!,333,FALSE)</f>
        <v>#REF!</v>
      </c>
      <c r="AE2702" s="48" t="e">
        <f>VLOOKUP(A2681,#REF!,335,FALSE)</f>
        <v>#REF!</v>
      </c>
      <c r="AF2702" s="48" t="e">
        <f>VLOOKUP(A2681,#REF!,337,FALSE)</f>
        <v>#REF!</v>
      </c>
      <c r="AG2702" s="33"/>
    </row>
    <row r="2703" spans="2:64" s="140" customFormat="1" ht="18" customHeight="1">
      <c r="B2703" s="980"/>
      <c r="C2703" s="980"/>
      <c r="D2703" s="980"/>
      <c r="E2703" s="980"/>
      <c r="F2703" s="980"/>
      <c r="G2703" s="980"/>
      <c r="H2703" s="980"/>
      <c r="I2703" s="980"/>
      <c r="J2703" s="980"/>
      <c r="K2703" s="980"/>
      <c r="L2703" s="980"/>
      <c r="M2703" s="980"/>
      <c r="N2703" s="980"/>
      <c r="O2703" s="980"/>
      <c r="P2703" s="980"/>
      <c r="Q2703" s="980"/>
      <c r="R2703" s="980"/>
      <c r="S2703" s="980"/>
      <c r="T2703" s="980"/>
      <c r="U2703" s="980"/>
      <c r="V2703" s="980"/>
      <c r="W2703" s="980"/>
      <c r="X2703" s="980"/>
      <c r="Y2703" s="980"/>
      <c r="Z2703" s="980"/>
      <c r="AA2703" s="980"/>
      <c r="AB2703" s="980"/>
      <c r="AC2703" s="980"/>
      <c r="AD2703" s="980"/>
      <c r="AE2703" s="980"/>
      <c r="AF2703" s="980"/>
      <c r="AG2703" s="33"/>
      <c r="AH2703" s="33"/>
      <c r="AI2703" s="33"/>
      <c r="AJ2703" s="33"/>
      <c r="AK2703" s="33"/>
      <c r="AL2703" s="33"/>
      <c r="AM2703" s="33"/>
      <c r="AN2703" s="33"/>
      <c r="AO2703" s="33"/>
      <c r="AP2703" s="33"/>
      <c r="AQ2703" s="33"/>
      <c r="AR2703" s="33"/>
      <c r="AS2703" s="33"/>
      <c r="AT2703" s="33"/>
      <c r="AU2703" s="33"/>
      <c r="AV2703" s="33"/>
      <c r="AW2703" s="33"/>
      <c r="AX2703" s="33"/>
      <c r="AY2703" s="33"/>
      <c r="AZ2703" s="33"/>
      <c r="BA2703" s="33"/>
      <c r="BB2703" s="33"/>
      <c r="BC2703" s="33"/>
      <c r="BD2703" s="33"/>
      <c r="BE2703" s="33"/>
      <c r="BF2703" s="33"/>
      <c r="BG2703" s="33"/>
      <c r="BH2703" s="33"/>
      <c r="BI2703" s="33"/>
      <c r="BJ2703" s="33"/>
      <c r="BK2703" s="33"/>
      <c r="BL2703" s="33"/>
    </row>
    <row r="2704" spans="2:64" ht="18" customHeight="1">
      <c r="B2704" s="880" t="s">
        <v>826</v>
      </c>
      <c r="C2704" s="880"/>
      <c r="D2704" s="880"/>
      <c r="E2704" s="880"/>
      <c r="F2704" s="880"/>
      <c r="G2704" s="880"/>
      <c r="H2704" s="880"/>
      <c r="I2704" s="880"/>
      <c r="J2704" s="880"/>
      <c r="K2704" s="880"/>
      <c r="L2704" s="880"/>
      <c r="M2704" s="880"/>
      <c r="N2704" s="880"/>
      <c r="O2704" s="880"/>
      <c r="P2704" s="880"/>
      <c r="Q2704" s="880"/>
      <c r="R2704" s="880"/>
      <c r="S2704" s="880"/>
      <c r="T2704" s="880"/>
      <c r="U2704" s="880"/>
      <c r="V2704" s="880"/>
      <c r="W2704" s="880"/>
      <c r="X2704" s="880"/>
      <c r="Y2704" s="880"/>
      <c r="Z2704" s="880"/>
      <c r="AA2704" s="880"/>
      <c r="AB2704" s="880"/>
      <c r="AC2704" s="880"/>
      <c r="AD2704" s="880"/>
      <c r="AE2704" s="880"/>
      <c r="AF2704" s="880"/>
      <c r="AG2704" s="33"/>
      <c r="AI2704" s="33" t="s">
        <v>745</v>
      </c>
    </row>
    <row r="2705" spans="1:33" ht="18" customHeight="1">
      <c r="B2705" s="15" t="s">
        <v>80</v>
      </c>
      <c r="C2705" s="16"/>
      <c r="D2705" s="16"/>
      <c r="E2705" s="16"/>
      <c r="F2705" s="16"/>
      <c r="G2705" s="216"/>
      <c r="H2705" s="201"/>
      <c r="I2705" s="201"/>
      <c r="J2705" s="201"/>
      <c r="K2705" s="202"/>
      <c r="L2705" s="201"/>
      <c r="M2705" s="201"/>
      <c r="N2705" s="201"/>
      <c r="O2705" s="270"/>
      <c r="P2705" s="270"/>
      <c r="Q2705" s="201"/>
      <c r="R2705" s="201"/>
      <c r="S2705" s="201"/>
      <c r="T2705" s="201"/>
      <c r="U2705" s="201"/>
      <c r="V2705" s="201"/>
      <c r="W2705" s="270"/>
      <c r="X2705" s="984" t="str">
        <f>X2680</f>
        <v>វិច្ឆិកា ឆ្នាំ ២០២៣</v>
      </c>
      <c r="Y2705" s="985"/>
      <c r="Z2705" s="985"/>
      <c r="AA2705" s="985"/>
      <c r="AB2705" s="985"/>
      <c r="AC2705" s="985"/>
      <c r="AD2705" s="985"/>
      <c r="AE2705" s="985"/>
      <c r="AF2705" s="986"/>
      <c r="AG2705" s="33"/>
    </row>
    <row r="2706" spans="1:33" ht="18" customHeight="1">
      <c r="A2706" s="140" t="e">
        <f>#REF!</f>
        <v>#REF!</v>
      </c>
      <c r="B2706" s="20" t="s">
        <v>176</v>
      </c>
      <c r="C2706" s="3"/>
      <c r="D2706" s="3"/>
      <c r="E2706" s="3"/>
      <c r="F2706" s="3"/>
      <c r="G2706" s="217"/>
      <c r="H2706" s="271"/>
      <c r="I2706" s="217"/>
      <c r="J2706" s="271"/>
      <c r="K2706" s="991" t="e">
        <f>VLOOKUP(A2706,'Payroll master 总表'!B:AY,3,FALSE)</f>
        <v>#REF!</v>
      </c>
      <c r="L2706" s="992"/>
      <c r="M2706" s="992"/>
      <c r="N2706" s="993"/>
      <c r="O2706" s="272" t="s">
        <v>183</v>
      </c>
      <c r="P2706" s="273"/>
      <c r="Q2706" s="203"/>
      <c r="R2706" s="203"/>
      <c r="S2706" s="203"/>
      <c r="T2706" s="994" t="e">
        <f>#REF!</f>
        <v>#REF!</v>
      </c>
      <c r="U2706" s="994"/>
      <c r="V2706" s="217"/>
      <c r="W2706" s="274"/>
      <c r="X2706" s="275" t="s">
        <v>279</v>
      </c>
      <c r="Y2706" s="203"/>
      <c r="Z2706" s="203"/>
      <c r="AA2706" s="203"/>
      <c r="AB2706" s="227"/>
      <c r="AC2706" s="75"/>
      <c r="AD2706" s="139" t="e">
        <f>VLOOKUP(A2706,'Payroll master 总表'!B:AY,39,FALSE)</f>
        <v>#REF!</v>
      </c>
      <c r="AE2706" s="23" t="s">
        <v>82</v>
      </c>
      <c r="AF2706" s="244"/>
      <c r="AG2706" s="33"/>
    </row>
    <row r="2707" spans="1:33" ht="18" customHeight="1">
      <c r="B2707" s="55" t="s">
        <v>177</v>
      </c>
      <c r="C2707" s="28"/>
      <c r="D2707" s="28"/>
      <c r="E2707" s="28"/>
      <c r="F2707" s="21"/>
      <c r="G2707" s="206"/>
      <c r="H2707" s="206"/>
      <c r="I2707" s="206"/>
      <c r="J2707" s="206"/>
      <c r="K2707" s="995" t="e">
        <f>VLOOKUP(A2706,'Payroll master 总表'!B:AY,1,FALSE)</f>
        <v>#REF!</v>
      </c>
      <c r="L2707" s="996"/>
      <c r="M2707" s="206"/>
      <c r="N2707" s="208"/>
      <c r="O2707" s="276" t="s">
        <v>184</v>
      </c>
      <c r="P2707" s="273"/>
      <c r="Q2707" s="218"/>
      <c r="R2707" s="218"/>
      <c r="S2707" s="218"/>
      <c r="U2707" s="222" t="e">
        <f>VLOOKUP(A2706,'Payroll master 总表'!B:AY,15,FALSE)</f>
        <v>#REF!</v>
      </c>
      <c r="V2707" s="222"/>
      <c r="W2707" s="208"/>
      <c r="X2707" s="278" t="s">
        <v>187</v>
      </c>
      <c r="Y2707" s="218"/>
      <c r="Z2707" s="218"/>
      <c r="AA2707" s="218"/>
      <c r="AB2707" s="209"/>
      <c r="AC2707" s="26"/>
      <c r="AD2707" s="139" t="e">
        <f>VLOOKUP(A2706,'Payroll master 总表'!B:AY,35,FALSE)</f>
        <v>#REF!</v>
      </c>
      <c r="AE2707" s="23" t="s">
        <v>82</v>
      </c>
      <c r="AF2707" s="103"/>
      <c r="AG2707" s="33"/>
    </row>
    <row r="2708" spans="1:33" ht="18" customHeight="1">
      <c r="B2708" s="24" t="s">
        <v>178</v>
      </c>
      <c r="C2708" s="22"/>
      <c r="D2708" s="25"/>
      <c r="E2708" s="21"/>
      <c r="F2708" s="21"/>
      <c r="G2708" s="206"/>
      <c r="H2708" s="206"/>
      <c r="I2708" s="206"/>
      <c r="J2708" s="206"/>
      <c r="K2708" s="995" t="e">
        <f>VLOOKUP(A2706,'Payroll master 总表'!B:AY,5,FALSE)</f>
        <v>#REF!</v>
      </c>
      <c r="L2708" s="996"/>
      <c r="M2708" s="206"/>
      <c r="N2708" s="208"/>
      <c r="O2708" s="205" t="s">
        <v>198</v>
      </c>
      <c r="P2708" s="273"/>
      <c r="Q2708" s="218"/>
      <c r="R2708" s="218"/>
      <c r="S2708" s="218"/>
      <c r="T2708" s="206"/>
      <c r="U2708" s="997" t="e">
        <f>VLOOKUP(A2706,'Payroll master 总表'!B:AY,8,FALSE)</f>
        <v>#REF!</v>
      </c>
      <c r="V2708" s="997"/>
      <c r="W2708" s="998"/>
      <c r="X2708" s="278" t="s">
        <v>185</v>
      </c>
      <c r="Y2708" s="218"/>
      <c r="Z2708" s="218"/>
      <c r="AA2708" s="218"/>
      <c r="AB2708" s="209"/>
      <c r="AC2708" s="26"/>
      <c r="AD2708" s="139" t="e">
        <f>VLOOKUP(A2706,'Payroll master 总表'!B:AY,34,FALSE)</f>
        <v>#REF!</v>
      </c>
      <c r="AE2708" s="23" t="s">
        <v>82</v>
      </c>
      <c r="AF2708" s="103"/>
      <c r="AG2708" s="33"/>
    </row>
    <row r="2709" spans="1:33" ht="18" customHeight="1">
      <c r="B2709" s="58"/>
      <c r="C2709" s="28"/>
      <c r="D2709" s="28"/>
      <c r="E2709" s="28"/>
      <c r="F2709" s="28"/>
      <c r="G2709" s="206"/>
      <c r="H2709" s="206"/>
      <c r="I2709" s="206"/>
      <c r="J2709" s="206"/>
      <c r="K2709" s="280"/>
      <c r="L2709" s="281" t="s">
        <v>76</v>
      </c>
      <c r="M2709" s="206"/>
      <c r="N2709" s="208"/>
      <c r="O2709" s="278" t="s">
        <v>199</v>
      </c>
      <c r="P2709" s="273"/>
      <c r="Q2709" s="218"/>
      <c r="R2709" s="218"/>
      <c r="S2709" s="218"/>
      <c r="T2709" s="218"/>
      <c r="U2709" s="218"/>
      <c r="V2709" s="218"/>
      <c r="W2709" s="230"/>
      <c r="X2709" s="278" t="s">
        <v>753</v>
      </c>
      <c r="Y2709" s="218"/>
      <c r="Z2709" s="218"/>
      <c r="AA2709" s="218"/>
      <c r="AB2709" s="209"/>
      <c r="AC2709" s="26"/>
      <c r="AD2709" s="139" t="e">
        <f>VLOOKUP(A2706,'Payroll master 总表'!B:AY,33,FALSE)</f>
        <v>#REF!</v>
      </c>
      <c r="AE2709" s="23" t="s">
        <v>82</v>
      </c>
      <c r="AF2709" s="103"/>
      <c r="AG2709" s="33"/>
    </row>
    <row r="2710" spans="1:33" ht="18" customHeight="1">
      <c r="B2710" s="54" t="s">
        <v>196</v>
      </c>
      <c r="C2710" s="28"/>
      <c r="D2710" s="28"/>
      <c r="E2710" s="28"/>
      <c r="F2710" s="28"/>
      <c r="G2710" s="206"/>
      <c r="H2710" s="206"/>
      <c r="I2710" s="206"/>
      <c r="J2710" s="206"/>
      <c r="K2710" s="280"/>
      <c r="L2710" s="282" t="e">
        <f>VLOOKUP(A2706,'Payroll master 总表'!B:AY,18,FALSE)</f>
        <v>#REF!</v>
      </c>
      <c r="M2710" s="206"/>
      <c r="N2710" s="208"/>
      <c r="O2710" s="283"/>
      <c r="P2710" s="273"/>
      <c r="Q2710" s="223"/>
      <c r="R2710" s="987" t="e">
        <f>U2707/26*L2710</f>
        <v>#REF!</v>
      </c>
      <c r="S2710" s="987"/>
      <c r="T2710" s="284" t="s">
        <v>82</v>
      </c>
      <c r="U2710" s="223"/>
      <c r="V2710" s="223"/>
      <c r="W2710" s="285"/>
      <c r="X2710" s="278" t="s">
        <v>186</v>
      </c>
      <c r="Y2710" s="218"/>
      <c r="Z2710" s="218"/>
      <c r="AA2710" s="218"/>
      <c r="AB2710" s="209"/>
      <c r="AC2710" s="26"/>
      <c r="AD2710" s="139" t="e">
        <f>VLOOKUP(A2706,'Payroll master 总表'!B:AY,37,FALSE)+'Payroll master 总表'!AM114</f>
        <v>#REF!</v>
      </c>
      <c r="AE2710" s="23" t="s">
        <v>82</v>
      </c>
      <c r="AF2710" s="103"/>
      <c r="AG2710" s="33"/>
    </row>
    <row r="2711" spans="1:33" ht="18" customHeight="1">
      <c r="B2711" s="27" t="s">
        <v>528</v>
      </c>
      <c r="C2711" s="28"/>
      <c r="D2711" s="28"/>
      <c r="E2711" s="28"/>
      <c r="F2711" s="28"/>
      <c r="G2711" s="206"/>
      <c r="H2711" s="206"/>
      <c r="I2711" s="206"/>
      <c r="J2711" s="206"/>
      <c r="K2711" s="280"/>
      <c r="L2711" s="282" t="e">
        <f>VLOOKUP(A2706,'Payroll master 总表'!B:AY,21,FALSE)</f>
        <v>#REF!</v>
      </c>
      <c r="M2711" s="206"/>
      <c r="N2711" s="208"/>
      <c r="O2711" s="283"/>
      <c r="P2711" s="273"/>
      <c r="Q2711" s="223"/>
      <c r="R2711" s="987" t="e">
        <f>VLOOKUP(A2706,'Payroll master 总表'!B:AY,29,FALSE)</f>
        <v>#REF!</v>
      </c>
      <c r="S2711" s="987"/>
      <c r="T2711" s="284" t="s">
        <v>82</v>
      </c>
      <c r="U2711" s="223"/>
      <c r="V2711" s="223"/>
      <c r="W2711" s="285"/>
      <c r="X2711" s="278" t="s">
        <v>455</v>
      </c>
      <c r="Y2711" s="218"/>
      <c r="Z2711" s="218"/>
      <c r="AA2711" s="218"/>
      <c r="AB2711" s="209"/>
      <c r="AC2711" s="26"/>
      <c r="AD2711" s="139" t="e">
        <f>VLOOKUP(A2706,'Payroll master 总表'!B:AY,32,FALSE)</f>
        <v>#REF!</v>
      </c>
      <c r="AE2711" s="23" t="s">
        <v>82</v>
      </c>
      <c r="AF2711" s="103"/>
      <c r="AG2711" s="33"/>
    </row>
    <row r="2712" spans="1:33" ht="18" customHeight="1">
      <c r="B2712" s="58" t="s">
        <v>534</v>
      </c>
      <c r="C2712" s="28"/>
      <c r="D2712" s="28"/>
      <c r="E2712" s="28"/>
      <c r="F2712" s="28"/>
      <c r="G2712" s="206"/>
      <c r="H2712" s="206"/>
      <c r="I2712" s="206"/>
      <c r="J2712" s="206"/>
      <c r="K2712" s="280"/>
      <c r="L2712" s="282" t="e">
        <f>VLOOKUP(A2706,'Payroll master 总表'!B:AY,20,FALSE)</f>
        <v>#REF!</v>
      </c>
      <c r="M2712" s="206"/>
      <c r="N2712" s="208"/>
      <c r="O2712" s="283"/>
      <c r="P2712" s="273"/>
      <c r="Q2712" s="223"/>
      <c r="R2712" s="987" t="e">
        <f>VLOOKUP(A2706,'Payroll master 总表'!B:AY,27,FALSE)</f>
        <v>#REF!</v>
      </c>
      <c r="S2712" s="987"/>
      <c r="T2712" s="284" t="s">
        <v>82</v>
      </c>
      <c r="U2712" s="223"/>
      <c r="V2712" s="223"/>
      <c r="W2712" s="285"/>
      <c r="X2712" s="278" t="s">
        <v>189</v>
      </c>
      <c r="Y2712" s="218"/>
      <c r="Z2712" s="218"/>
      <c r="AA2712" s="218"/>
      <c r="AB2712" s="209"/>
      <c r="AC2712" s="26"/>
      <c r="AD2712" s="139" t="e">
        <f>VLOOKUP(A2706,'Payroll master 总表'!B:AY,31,FALSE)</f>
        <v>#REF!</v>
      </c>
      <c r="AE2712" s="23" t="s">
        <v>82</v>
      </c>
      <c r="AF2712" s="103"/>
      <c r="AG2712" s="33"/>
    </row>
    <row r="2713" spans="1:33" ht="18" customHeight="1">
      <c r="B2713" s="58" t="s">
        <v>195</v>
      </c>
      <c r="C2713" s="28"/>
      <c r="D2713" s="28"/>
      <c r="E2713" s="28"/>
      <c r="F2713" s="28"/>
      <c r="G2713" s="206"/>
      <c r="H2713" s="206"/>
      <c r="I2713" s="206"/>
      <c r="J2713" s="206"/>
      <c r="K2713" s="280"/>
      <c r="L2713" s="282" t="e">
        <f>VLOOKUP(A2706,'Payroll master 总表'!B:AY,17,FALSE)</f>
        <v>#REF!</v>
      </c>
      <c r="M2713" s="206"/>
      <c r="N2713" s="208"/>
      <c r="O2713" s="283"/>
      <c r="P2713" s="273"/>
      <c r="Q2713" s="223"/>
      <c r="R2713" s="987" t="e">
        <f>U2707/26*L2713</f>
        <v>#REF!</v>
      </c>
      <c r="S2713" s="987"/>
      <c r="T2713" s="284" t="s">
        <v>82</v>
      </c>
      <c r="U2713" s="223"/>
      <c r="V2713" s="223"/>
      <c r="W2713" s="285"/>
      <c r="X2713" s="278" t="s">
        <v>188</v>
      </c>
      <c r="Y2713" s="218"/>
      <c r="Z2713" s="218"/>
      <c r="AA2713" s="218"/>
      <c r="AB2713" s="209"/>
      <c r="AC2713" s="26"/>
      <c r="AD2713" s="139" t="e">
        <f>VLOOKUP(A2706,'Payroll master 总表'!B:AY,36,FALSE)</f>
        <v>#REF!</v>
      </c>
      <c r="AE2713" s="23" t="s">
        <v>82</v>
      </c>
      <c r="AF2713" s="103"/>
      <c r="AG2713" s="33"/>
    </row>
    <row r="2714" spans="1:33" ht="18" customHeight="1">
      <c r="B2714" s="27" t="s">
        <v>179</v>
      </c>
      <c r="C2714" s="28"/>
      <c r="D2714" s="28"/>
      <c r="E2714" s="28"/>
      <c r="F2714" s="28"/>
      <c r="G2714" s="218"/>
      <c r="H2714" s="218"/>
      <c r="I2714" s="218"/>
      <c r="J2714" s="206"/>
      <c r="K2714" s="280"/>
      <c r="L2714" s="286"/>
      <c r="M2714" s="206"/>
      <c r="N2714" s="208"/>
      <c r="O2714" s="283"/>
      <c r="P2714" s="273"/>
      <c r="Q2714" s="223"/>
      <c r="R2714" s="987" t="e">
        <f>SUM(R2710:S2713)</f>
        <v>#REF!</v>
      </c>
      <c r="S2714" s="987"/>
      <c r="T2714" s="284" t="s">
        <v>82</v>
      </c>
      <c r="U2714" s="223"/>
      <c r="V2714" s="223"/>
      <c r="W2714" s="285"/>
      <c r="X2714" s="278" t="s">
        <v>190</v>
      </c>
      <c r="Y2714" s="218"/>
      <c r="Z2714" s="218"/>
      <c r="AA2714" s="218"/>
      <c r="AB2714" s="209"/>
      <c r="AC2714" s="988" t="e">
        <f>R2714+R2716+R2717+R2718+AD2706+AD2707+AD2708+AD2709+AD2710+AD2711+AD2712+AD2713</f>
        <v>#REF!</v>
      </c>
      <c r="AD2714" s="989"/>
      <c r="AF2714" s="103"/>
      <c r="AG2714" s="33"/>
    </row>
    <row r="2715" spans="1:33" ht="18" customHeight="1">
      <c r="B2715" s="58" t="s">
        <v>197</v>
      </c>
      <c r="C2715" s="28"/>
      <c r="D2715" s="28"/>
      <c r="E2715" s="28"/>
      <c r="F2715" s="28"/>
      <c r="G2715" s="206"/>
      <c r="H2715" s="206"/>
      <c r="I2715" s="206"/>
      <c r="J2715" s="206"/>
      <c r="K2715" s="280"/>
      <c r="L2715" s="287" t="s">
        <v>77</v>
      </c>
      <c r="M2715" s="288"/>
      <c r="N2715" s="211"/>
      <c r="O2715" s="278" t="s">
        <v>199</v>
      </c>
      <c r="P2715" s="210"/>
      <c r="Q2715" s="210"/>
      <c r="R2715" s="210"/>
      <c r="S2715" s="210"/>
      <c r="T2715" s="210"/>
      <c r="U2715" s="210"/>
      <c r="V2715" s="210"/>
      <c r="W2715" s="289"/>
      <c r="X2715" s="278" t="s">
        <v>433</v>
      </c>
      <c r="Y2715" s="218"/>
      <c r="Z2715" s="230"/>
      <c r="AA2715" s="290"/>
      <c r="AB2715" s="228"/>
      <c r="AC2715" s="135" t="e">
        <f>VLOOKUP(A2706,'Payroll master 总表'!B:AY,45,FALSE)</f>
        <v>#REF!</v>
      </c>
      <c r="AE2715" s="61"/>
      <c r="AF2715" s="245"/>
      <c r="AG2715" s="33"/>
    </row>
    <row r="2716" spans="1:33" ht="18" customHeight="1">
      <c r="B2716" s="58" t="s">
        <v>180</v>
      </c>
      <c r="C2716" s="28"/>
      <c r="D2716" s="28"/>
      <c r="E2716" s="28"/>
      <c r="F2716" s="28"/>
      <c r="G2716" s="206"/>
      <c r="H2716" s="206"/>
      <c r="I2716" s="206"/>
      <c r="J2716" s="206"/>
      <c r="K2716" s="280"/>
      <c r="L2716" s="282" t="e">
        <f>VLOOKUP(A2706,'Payroll master 总表'!B:AY,19,FALSE)</f>
        <v>#REF!</v>
      </c>
      <c r="M2716" s="206"/>
      <c r="N2716" s="208"/>
      <c r="O2716" s="283"/>
      <c r="P2716" s="273"/>
      <c r="Q2716" s="224"/>
      <c r="R2716" s="990" t="e">
        <f>VLOOKUP(A2706,'Payroll master 总表'!B:AY,26,FALSE)</f>
        <v>#REF!</v>
      </c>
      <c r="S2716" s="990"/>
      <c r="T2716" s="224" t="s">
        <v>82</v>
      </c>
      <c r="U2716" s="224"/>
      <c r="V2716" s="224"/>
      <c r="W2716" s="228"/>
      <c r="X2716" s="278" t="s">
        <v>861</v>
      </c>
      <c r="Y2716" s="218"/>
      <c r="Z2716" s="230"/>
      <c r="AB2716" s="224"/>
      <c r="AD2716" s="57"/>
      <c r="AE2716" s="999" t="e">
        <f>VLOOKUP(A2706,'Payroll master 总表'!B:AY,42,FALSE)</f>
        <v>#REF!</v>
      </c>
      <c r="AF2716" s="1000"/>
      <c r="AG2716" s="33"/>
    </row>
    <row r="2717" spans="1:33" ht="18" customHeight="1">
      <c r="B2717" s="58" t="s">
        <v>181</v>
      </c>
      <c r="C2717" s="28"/>
      <c r="D2717" s="28"/>
      <c r="E2717" s="28"/>
      <c r="F2717" s="28"/>
      <c r="G2717" s="206"/>
      <c r="H2717" s="206"/>
      <c r="I2717" s="206"/>
      <c r="J2717" s="206"/>
      <c r="K2717" s="280"/>
      <c r="L2717" s="282" t="e">
        <f>VLOOKUP(A2706,'Payroll master 总表'!B:AY,22,FALSE)</f>
        <v>#REF!</v>
      </c>
      <c r="M2717" s="206"/>
      <c r="N2717" s="208"/>
      <c r="O2717" s="283"/>
      <c r="P2717" s="273"/>
      <c r="Q2717" s="224"/>
      <c r="R2717" s="990" t="e">
        <f>VLOOKUP(A2706,'Payroll master 总表'!B:AY,28,FALSE)</f>
        <v>#REF!</v>
      </c>
      <c r="S2717" s="990"/>
      <c r="T2717" s="224" t="s">
        <v>82</v>
      </c>
      <c r="U2717" s="224"/>
      <c r="V2717" s="224"/>
      <c r="W2717" s="228"/>
      <c r="X2717" s="291" t="s">
        <v>244</v>
      </c>
      <c r="Y2717" s="218"/>
      <c r="Z2717" s="218"/>
      <c r="AA2717" s="230"/>
      <c r="AB2717" s="229"/>
      <c r="AC2717" s="76"/>
      <c r="AD2717" s="57" t="e">
        <f>VLOOKUP(A2706,'Payroll master 总表'!B:AY,44,FALSE)</f>
        <v>#REF!</v>
      </c>
      <c r="AE2717" s="541"/>
      <c r="AF2717" s="542"/>
      <c r="AG2717" s="33"/>
    </row>
    <row r="2718" spans="1:33" ht="18" customHeight="1">
      <c r="B2718" s="59" t="s">
        <v>182</v>
      </c>
      <c r="C2718" s="56"/>
      <c r="D2718" s="56"/>
      <c r="E2718" s="56"/>
      <c r="F2718" s="56"/>
      <c r="G2718" s="219"/>
      <c r="H2718" s="219"/>
      <c r="I2718" s="219"/>
      <c r="J2718" s="219"/>
      <c r="K2718" s="292"/>
      <c r="L2718" s="293" t="e">
        <f>VLOOKUP(A2706,'Payroll master 总表'!B:AY,23,FALSE)</f>
        <v>#REF!</v>
      </c>
      <c r="M2718" s="219"/>
      <c r="N2718" s="212"/>
      <c r="O2718" s="294"/>
      <c r="P2718" s="295"/>
      <c r="Q2718" s="225"/>
      <c r="R2718" s="981" t="e">
        <f>VLOOKUP(A2706,'Payroll master 总表'!B:AY,30,FALSE)</f>
        <v>#REF!</v>
      </c>
      <c r="S2718" s="981"/>
      <c r="T2718" s="225" t="s">
        <v>82</v>
      </c>
      <c r="U2718" s="225"/>
      <c r="V2718" s="225"/>
      <c r="W2718" s="225"/>
      <c r="X2718" s="278" t="s">
        <v>194</v>
      </c>
      <c r="Y2718" s="218"/>
      <c r="Z2718" s="218"/>
      <c r="AA2718" s="218"/>
      <c r="AB2718" s="230"/>
      <c r="AC2718" s="26"/>
      <c r="AD2718" s="57" t="e">
        <f>AE2716+AD2717</f>
        <v>#REF!</v>
      </c>
      <c r="AE2718" s="49"/>
      <c r="AF2718" s="73"/>
      <c r="AG2718" s="33"/>
    </row>
    <row r="2719" spans="1:33" ht="18" customHeight="1">
      <c r="B2719" s="29"/>
      <c r="C2719" s="30"/>
      <c r="D2719" s="31"/>
      <c r="E2719" s="30"/>
      <c r="F2719" s="32"/>
      <c r="G2719" s="220"/>
      <c r="H2719" s="220"/>
      <c r="I2719" s="220"/>
      <c r="J2719" s="220"/>
      <c r="S2719" s="220"/>
      <c r="T2719" s="220"/>
      <c r="U2719" s="220"/>
      <c r="X2719" s="297" t="s">
        <v>191</v>
      </c>
      <c r="Y2719" s="218"/>
      <c r="Z2719" s="218"/>
      <c r="AA2719" s="218"/>
      <c r="AB2719" s="230"/>
      <c r="AC2719" s="982" t="e">
        <f>ROUND((AC2714-AD2718-AC2715),2)</f>
        <v>#REF!</v>
      </c>
      <c r="AD2719" s="983"/>
      <c r="AE2719" s="49"/>
      <c r="AF2719" s="73"/>
      <c r="AG2719" s="33"/>
    </row>
    <row r="2720" spans="1:33" ht="18" customHeight="1">
      <c r="B2720" s="35" t="s">
        <v>78</v>
      </c>
      <c r="C2720" s="36"/>
      <c r="D2720" s="36"/>
      <c r="E2720" s="36"/>
      <c r="F2720" s="36"/>
      <c r="G2720" s="221"/>
      <c r="H2720" s="221"/>
      <c r="I2720" s="220"/>
      <c r="J2720" s="220"/>
      <c r="S2720" s="220"/>
      <c r="T2720" s="220"/>
      <c r="U2720" s="220"/>
      <c r="X2720" s="298" t="s">
        <v>432</v>
      </c>
      <c r="Y2720" s="299"/>
      <c r="Z2720" s="280"/>
      <c r="AA2720" s="206"/>
      <c r="AB2720" s="231"/>
      <c r="AC2720" s="63" t="e">
        <f>INT(AC2719)</f>
        <v>#REF!</v>
      </c>
      <c r="AE2720" s="62"/>
      <c r="AF2720" s="80"/>
      <c r="AG2720" s="33"/>
    </row>
    <row r="2721" spans="1:64" ht="18" customHeight="1">
      <c r="B2721" s="37"/>
      <c r="C2721" s="38"/>
      <c r="D2721" s="39"/>
      <c r="E2721" s="38"/>
      <c r="F2721" s="38"/>
      <c r="G2721" s="202"/>
      <c r="H2721" s="202"/>
      <c r="I2721" s="220"/>
      <c r="J2721" s="220"/>
      <c r="S2721" s="220"/>
      <c r="T2721" s="220"/>
      <c r="U2721" s="220"/>
      <c r="X2721" s="300" t="s">
        <v>192</v>
      </c>
      <c r="Y2721" s="301"/>
      <c r="Z2721" s="302"/>
      <c r="AA2721" s="219"/>
      <c r="AB2721" s="232"/>
      <c r="AC2721" s="77" t="e">
        <f>ROUND((MOD(AC2719,1)*4000),-2)</f>
        <v>#REF!</v>
      </c>
      <c r="AD2721" s="45"/>
      <c r="AE2721" s="45"/>
      <c r="AF2721" s="81"/>
      <c r="AG2721" s="33"/>
    </row>
    <row r="2722" spans="1:64" ht="18" customHeight="1">
      <c r="B2722" s="29"/>
      <c r="C2722" s="30"/>
      <c r="D2722" s="31"/>
      <c r="E2722" s="30"/>
      <c r="F2722" s="30"/>
      <c r="G2722" s="220"/>
      <c r="H2722" s="220"/>
      <c r="I2722" s="220"/>
      <c r="J2722" s="220"/>
      <c r="S2722" s="220"/>
      <c r="T2722" s="220"/>
      <c r="U2722" s="220"/>
      <c r="Y2722" s="221"/>
      <c r="Z2722" s="303"/>
      <c r="AB2722" s="233"/>
      <c r="AD2722" s="82"/>
      <c r="AE2722" s="82"/>
      <c r="AF2722" s="84"/>
      <c r="AG2722" s="33"/>
    </row>
    <row r="2723" spans="1:64" ht="18" customHeight="1">
      <c r="B2723" s="40" t="s">
        <v>79</v>
      </c>
      <c r="C2723" s="41"/>
      <c r="D2723" s="41"/>
      <c r="E2723" s="41"/>
      <c r="AF2723" s="101"/>
      <c r="AG2723" s="33"/>
    </row>
    <row r="2724" spans="1:64" s="10" customFormat="1" ht="18" customHeight="1">
      <c r="B2724" s="237">
        <v>1</v>
      </c>
      <c r="C2724" s="236">
        <v>2</v>
      </c>
      <c r="D2724" s="236">
        <v>3</v>
      </c>
      <c r="E2724" s="236">
        <v>4</v>
      </c>
      <c r="F2724" s="670">
        <v>5</v>
      </c>
      <c r="G2724" s="669">
        <v>6</v>
      </c>
      <c r="H2724" s="237">
        <v>7</v>
      </c>
      <c r="I2724" s="237">
        <v>8</v>
      </c>
      <c r="J2724" s="670">
        <v>9</v>
      </c>
      <c r="K2724" s="236">
        <v>10</v>
      </c>
      <c r="L2724" s="236">
        <v>11</v>
      </c>
      <c r="M2724" s="670">
        <v>12</v>
      </c>
      <c r="N2724" s="669">
        <v>13</v>
      </c>
      <c r="O2724" s="236">
        <v>14</v>
      </c>
      <c r="P2724" s="237">
        <v>15</v>
      </c>
      <c r="Q2724" s="236">
        <v>16</v>
      </c>
      <c r="R2724" s="236">
        <v>17</v>
      </c>
      <c r="S2724" s="236">
        <v>18</v>
      </c>
      <c r="T2724" s="670">
        <v>19</v>
      </c>
      <c r="U2724" s="669">
        <v>20</v>
      </c>
      <c r="V2724" s="236">
        <v>21</v>
      </c>
      <c r="W2724" s="237">
        <v>22</v>
      </c>
      <c r="X2724" s="236">
        <v>23</v>
      </c>
      <c r="Y2724" s="237">
        <v>24</v>
      </c>
      <c r="Z2724" s="236">
        <v>25</v>
      </c>
      <c r="AA2724" s="670">
        <v>26</v>
      </c>
      <c r="AB2724" s="697">
        <v>27</v>
      </c>
      <c r="AC2724" s="670">
        <v>28</v>
      </c>
      <c r="AD2724" s="237">
        <v>29</v>
      </c>
      <c r="AE2724" s="236">
        <v>30</v>
      </c>
      <c r="AF2724" s="236">
        <v>31</v>
      </c>
      <c r="AG2724" s="11"/>
      <c r="AH2724" s="11"/>
      <c r="AI2724" s="11"/>
      <c r="AJ2724" s="11"/>
      <c r="AK2724" s="11"/>
      <c r="AL2724" s="11"/>
      <c r="AM2724" s="11"/>
      <c r="AN2724" s="11"/>
      <c r="AO2724" s="11"/>
      <c r="AP2724" s="11"/>
      <c r="AQ2724" s="11"/>
      <c r="AR2724" s="11"/>
      <c r="AS2724" s="11"/>
      <c r="AT2724" s="11"/>
      <c r="AU2724" s="11"/>
      <c r="AV2724" s="11"/>
      <c r="AW2724" s="11"/>
      <c r="AX2724" s="11"/>
      <c r="AY2724" s="11"/>
      <c r="AZ2724" s="11"/>
      <c r="BA2724" s="11"/>
      <c r="BB2724" s="11"/>
      <c r="BC2724" s="11"/>
      <c r="BD2724" s="11"/>
      <c r="BE2724" s="11"/>
      <c r="BF2724" s="11"/>
      <c r="BG2724" s="11"/>
      <c r="BH2724" s="11"/>
      <c r="BI2724" s="11"/>
      <c r="BJ2724" s="11"/>
      <c r="BK2724" s="11"/>
      <c r="BL2724" s="11"/>
    </row>
    <row r="2725" spans="1:64" ht="18" customHeight="1">
      <c r="B2725" s="48" t="e">
        <f>VLOOKUP(A2706,#REF!,276,FALSE)</f>
        <v>#REF!</v>
      </c>
      <c r="C2725" s="48" t="e">
        <f>VLOOKUP(A2706,#REF!,278,FALSE)</f>
        <v>#REF!</v>
      </c>
      <c r="D2725" s="48" t="e">
        <f>VLOOKUP(A2706,#REF!,280,FALSE)</f>
        <v>#REF!</v>
      </c>
      <c r="E2725" s="48" t="e">
        <f>VLOOKUP(A2706,#REF!,282,FALSE)</f>
        <v>#REF!</v>
      </c>
      <c r="F2725" s="48" t="e">
        <f>VLOOKUP(A2706,#REF!,284,FALSE)</f>
        <v>#REF!</v>
      </c>
      <c r="G2725" s="48" t="e">
        <f>VLOOKUP(A2706,#REF!,286,FALSE)</f>
        <v>#REF!</v>
      </c>
      <c r="H2725" s="48" t="e">
        <f>VLOOKUP(A2706,#REF!,288,FALSE)</f>
        <v>#REF!</v>
      </c>
      <c r="I2725" s="48" t="e">
        <f>VLOOKUP(A2706,#REF!,290,FALSE)</f>
        <v>#REF!</v>
      </c>
      <c r="J2725" s="48" t="e">
        <f>VLOOKUP(A2706,#REF!,292,FALSE)</f>
        <v>#REF!</v>
      </c>
      <c r="K2725" s="48" t="e">
        <f>VLOOKUP(A2706,#REF!,294,FALSE)</f>
        <v>#REF!</v>
      </c>
      <c r="L2725" s="48" t="e">
        <f>VLOOKUP(A2706,#REF!,296,FALSE)</f>
        <v>#REF!</v>
      </c>
      <c r="M2725" s="48" t="e">
        <f>VLOOKUP(A2706,#REF!,298,FALSE)</f>
        <v>#REF!</v>
      </c>
      <c r="N2725" s="48" t="e">
        <f>VLOOKUP(A2706,#REF!,300,FALSE)</f>
        <v>#REF!</v>
      </c>
      <c r="O2725" s="48" t="e">
        <f>VLOOKUP(A2706,#REF!,302,FALSE)</f>
        <v>#REF!</v>
      </c>
      <c r="P2725" s="48" t="e">
        <f>VLOOKUP(A2706,#REF!,304,FALSE)</f>
        <v>#REF!</v>
      </c>
      <c r="Q2725" s="48" t="e">
        <f>VLOOKUP(A2706,#REF!,306,FALSE)</f>
        <v>#REF!</v>
      </c>
      <c r="R2725" s="48" t="e">
        <f>VLOOKUP(A2706,#REF!,308,FALSE)</f>
        <v>#REF!</v>
      </c>
      <c r="S2725" s="48" t="e">
        <f>VLOOKUP(A2706,#REF!,310,FALSE)</f>
        <v>#REF!</v>
      </c>
      <c r="T2725" s="48" t="e">
        <f>VLOOKUP(A2706,#REF!,312,FALSE)</f>
        <v>#REF!</v>
      </c>
      <c r="U2725" s="48" t="e">
        <f>VLOOKUP(A2706,#REF!,314,FALSE)</f>
        <v>#REF!</v>
      </c>
      <c r="V2725" s="48" t="e">
        <f>VLOOKUP(A2706,#REF!,316,FALSE)</f>
        <v>#REF!</v>
      </c>
      <c r="W2725" s="48" t="e">
        <f>VLOOKUP(A2706,#REF!,318,FALSE)</f>
        <v>#REF!</v>
      </c>
      <c r="X2725" s="48" t="e">
        <f>VLOOKUP(A2706,#REF!,320,FALSE)</f>
        <v>#REF!</v>
      </c>
      <c r="Y2725" s="48" t="e">
        <f>VLOOKUP(A2706,#REF!,322,FALSE)</f>
        <v>#REF!</v>
      </c>
      <c r="Z2725" s="48" t="e">
        <f>VLOOKUP(A2706,#REF!,324,FALSE)</f>
        <v>#REF!</v>
      </c>
      <c r="AA2725" s="48" t="e">
        <f>VLOOKUP(A2706,#REF!,326,FALSE)</f>
        <v>#REF!</v>
      </c>
      <c r="AB2725" s="48" t="e">
        <f>VLOOKUP(A2706,#REF!,328,FALSE)</f>
        <v>#REF!</v>
      </c>
      <c r="AC2725" s="48" t="e">
        <f>VLOOKUP(A2706,#REF!,330,FALSE)</f>
        <v>#REF!</v>
      </c>
      <c r="AD2725" s="48" t="e">
        <f>VLOOKUP(A2706,#REF!,332,FALSE)</f>
        <v>#REF!</v>
      </c>
      <c r="AE2725" s="48" t="e">
        <f>VLOOKUP(A2706,#REF!,334,FALSE)</f>
        <v>#REF!</v>
      </c>
      <c r="AF2725" s="48" t="e">
        <f>VLOOKUP(A2706,#REF!,336,FALSE)</f>
        <v>#REF!</v>
      </c>
      <c r="AG2725" s="33"/>
    </row>
    <row r="2726" spans="1:64" ht="18" customHeight="1">
      <c r="B2726" s="48" t="e">
        <f>VLOOKUP(A2706,#REF!,53,FALSE)</f>
        <v>#REF!</v>
      </c>
      <c r="C2726" s="48" t="e">
        <f>VLOOKUP(A2706,#REF!,54,FALSE)</f>
        <v>#REF!</v>
      </c>
      <c r="D2726" s="48" t="e">
        <f>VLOOKUP(A2706,#REF!,55,FALSE)</f>
        <v>#REF!</v>
      </c>
      <c r="E2726" s="48" t="e">
        <f>VLOOKUP(A2706,#REF!,56,FALSE)</f>
        <v>#REF!</v>
      </c>
      <c r="F2726" s="48" t="e">
        <f>VLOOKUP(A2706,#REF!,57,FALSE)</f>
        <v>#REF!</v>
      </c>
      <c r="G2726" s="48" t="e">
        <f>VLOOKUP(A2706,#REF!,58,FALSE)</f>
        <v>#REF!</v>
      </c>
      <c r="H2726" s="48" t="e">
        <f>VLOOKUP(A2706,#REF!,59,FALSE)</f>
        <v>#REF!</v>
      </c>
      <c r="I2726" s="48" t="e">
        <f>VLOOKUP(A2706,#REF!,60,FALSE)</f>
        <v>#REF!</v>
      </c>
      <c r="J2726" s="48" t="e">
        <f>VLOOKUP(A2706,#REF!,61,FALSE)</f>
        <v>#REF!</v>
      </c>
      <c r="K2726" s="48" t="e">
        <f>VLOOKUP(A2706,#REF!,62,FALSE)</f>
        <v>#REF!</v>
      </c>
      <c r="L2726" s="48" t="e">
        <f>VLOOKUP(A2706,#REF!,63,FALSE)</f>
        <v>#REF!</v>
      </c>
      <c r="M2726" s="48" t="e">
        <f>VLOOKUP(A2706,#REF!,64,FALSE)</f>
        <v>#REF!</v>
      </c>
      <c r="N2726" s="48" t="e">
        <f>VLOOKUP(A2706,#REF!,65,FALSE)</f>
        <v>#REF!</v>
      </c>
      <c r="O2726" s="48" t="e">
        <f>VLOOKUP(A2706,#REF!,66,FALSE)</f>
        <v>#REF!</v>
      </c>
      <c r="P2726" s="48" t="e">
        <f>VLOOKUP(A2706,#REF!,67,FALSE)</f>
        <v>#REF!</v>
      </c>
      <c r="Q2726" s="48" t="e">
        <f>VLOOKUP(A2706,#REF!,68,FALSE)</f>
        <v>#REF!</v>
      </c>
      <c r="R2726" s="48" t="e">
        <f>VLOOKUP(A2706,#REF!,69,FALSE)</f>
        <v>#REF!</v>
      </c>
      <c r="S2726" s="48" t="e">
        <f>VLOOKUP(A2706,#REF!,70,FALSE)</f>
        <v>#REF!</v>
      </c>
      <c r="T2726" s="48" t="e">
        <f>VLOOKUP(A2706,#REF!,71,FALSE)</f>
        <v>#REF!</v>
      </c>
      <c r="U2726" s="48" t="e">
        <f>VLOOKUP(A2706,#REF!,72,FALSE)</f>
        <v>#REF!</v>
      </c>
      <c r="V2726" s="48" t="e">
        <f>VLOOKUP(A2706,#REF!,73,FALSE)</f>
        <v>#REF!</v>
      </c>
      <c r="W2726" s="48" t="e">
        <f>VLOOKUP(A2706,#REF!,74,FALSE)</f>
        <v>#REF!</v>
      </c>
      <c r="X2726" s="48" t="e">
        <f>VLOOKUP(A2706,#REF!,75,FALSE)</f>
        <v>#REF!</v>
      </c>
      <c r="Y2726" s="48" t="e">
        <f>VLOOKUP(A2706,#REF!,76,FALSE)</f>
        <v>#REF!</v>
      </c>
      <c r="Z2726" s="48" t="e">
        <f>VLOOKUP(A2706,#REF!,77,FALSE)</f>
        <v>#REF!</v>
      </c>
      <c r="AA2726" s="48" t="e">
        <f>VLOOKUP(A2706,#REF!,78,FALSE)</f>
        <v>#REF!</v>
      </c>
      <c r="AB2726" s="48" t="e">
        <f>VLOOKUP(A2706,#REF!,79,FALSE)</f>
        <v>#REF!</v>
      </c>
      <c r="AC2726" s="48" t="e">
        <f>VLOOKUP(A2706,#REF!,80,FALSE)</f>
        <v>#REF!</v>
      </c>
      <c r="AD2726" s="48" t="e">
        <f>VLOOKUP(A2706,#REF!,81,FALSE)</f>
        <v>#REF!</v>
      </c>
      <c r="AE2726" s="48" t="e">
        <f>VLOOKUP(A2706,#REF!,82,FALSE)</f>
        <v>#REF!</v>
      </c>
      <c r="AF2726" s="48" t="e">
        <f>VLOOKUP(A2706,#REF!,83,FALSE)</f>
        <v>#REF!</v>
      </c>
      <c r="AG2726" s="33"/>
    </row>
    <row r="2727" spans="1:64" ht="18" customHeight="1">
      <c r="B2727" s="12" t="e">
        <f>VLOOKUP(A2706,#REF!,277,FALSE)</f>
        <v>#REF!</v>
      </c>
      <c r="C2727" s="48" t="e">
        <f>VLOOKUP(A2706,#REF!,279,FALSE)</f>
        <v>#REF!</v>
      </c>
      <c r="D2727" s="48" t="e">
        <f>VLOOKUP(A2706,#REF!,281,FALSE)</f>
        <v>#REF!</v>
      </c>
      <c r="E2727" s="48" t="e">
        <f>VLOOKUP(A2706,#REF!,283,FALSE)</f>
        <v>#REF!</v>
      </c>
      <c r="F2727" s="48" t="e">
        <f>VLOOKUP(A2706,#REF!,285,FALSE)</f>
        <v>#REF!</v>
      </c>
      <c r="G2727" s="48" t="e">
        <f>VLOOKUP(A2706,#REF!,287,FALSE)</f>
        <v>#REF!</v>
      </c>
      <c r="H2727" s="48" t="e">
        <f>VLOOKUP(A2706,#REF!,289,FALSE)</f>
        <v>#REF!</v>
      </c>
      <c r="I2727" s="48" t="e">
        <f>VLOOKUP(A2706,#REF!,291,FALSE)</f>
        <v>#REF!</v>
      </c>
      <c r="J2727" s="48" t="e">
        <f>VLOOKUP(A2706,#REF!,293,FALSE)</f>
        <v>#REF!</v>
      </c>
      <c r="K2727" s="48" t="e">
        <f>VLOOKUP(A2706,#REF!,295,FALSE)</f>
        <v>#REF!</v>
      </c>
      <c r="L2727" s="48" t="e">
        <f>VLOOKUP(A2706,#REF!,297,FALSE)</f>
        <v>#REF!</v>
      </c>
      <c r="M2727" s="48" t="e">
        <f>VLOOKUP(A2706,#REF!,299,FALSE)</f>
        <v>#REF!</v>
      </c>
      <c r="N2727" s="48" t="e">
        <f>VLOOKUP(A2706,#REF!,301,FALSE)</f>
        <v>#REF!</v>
      </c>
      <c r="O2727" s="48" t="e">
        <f>VLOOKUP(A2706,#REF!,303,FALSE)</f>
        <v>#REF!</v>
      </c>
      <c r="P2727" s="48" t="e">
        <f>VLOOKUP(A2706,#REF!,305,FALSE)</f>
        <v>#REF!</v>
      </c>
      <c r="Q2727" s="48" t="e">
        <f>VLOOKUP(A2706,#REF!,307,FALSE)</f>
        <v>#REF!</v>
      </c>
      <c r="R2727" s="48" t="e">
        <f>VLOOKUP(A2706,#REF!,309,FALSE)</f>
        <v>#REF!</v>
      </c>
      <c r="S2727" s="48" t="e">
        <f>VLOOKUP(A2706,#REF!,311,FALSE)</f>
        <v>#REF!</v>
      </c>
      <c r="T2727" s="48" t="e">
        <f>VLOOKUP(A2706,#REF!,313,FALSE)</f>
        <v>#REF!</v>
      </c>
      <c r="U2727" s="48" t="e">
        <f>VLOOKUP(A2706,#REF!,315,FALSE)</f>
        <v>#REF!</v>
      </c>
      <c r="V2727" s="48" t="e">
        <f>VLOOKUP(A2706,#REF!,317,FALSE)</f>
        <v>#REF!</v>
      </c>
      <c r="W2727" s="48" t="e">
        <f>VLOOKUP(A2706,#REF!,319,FALSE)</f>
        <v>#REF!</v>
      </c>
      <c r="X2727" s="48" t="e">
        <f>VLOOKUP(A2706,#REF!,321,FALSE)</f>
        <v>#REF!</v>
      </c>
      <c r="Y2727" s="48" t="e">
        <f>VLOOKUP(A2706,#REF!,323,FALSE)</f>
        <v>#REF!</v>
      </c>
      <c r="Z2727" s="48" t="e">
        <f>VLOOKUP(A2706,#REF!,325,FALSE)</f>
        <v>#REF!</v>
      </c>
      <c r="AA2727" s="48" t="e">
        <f>VLOOKUP(A2706,#REF!,327,FALSE)</f>
        <v>#REF!</v>
      </c>
      <c r="AB2727" s="48" t="e">
        <f>VLOOKUP(A2706,#REF!,329,FALSE)</f>
        <v>#REF!</v>
      </c>
      <c r="AC2727" s="48" t="e">
        <f>VLOOKUP(A2706,#REF!,331,FALSE)</f>
        <v>#REF!</v>
      </c>
      <c r="AD2727" s="48" t="e">
        <f>VLOOKUP(A2706,#REF!,333,FALSE)</f>
        <v>#REF!</v>
      </c>
      <c r="AE2727" s="48" t="e">
        <f>VLOOKUP(A2706,#REF!,335,FALSE)</f>
        <v>#REF!</v>
      </c>
      <c r="AF2727" s="48" t="e">
        <f>VLOOKUP(A2706,#REF!,337,FALSE)</f>
        <v>#REF!</v>
      </c>
      <c r="AG2727" s="33"/>
    </row>
    <row r="2728" spans="1:64" s="140" customFormat="1" ht="18" customHeight="1">
      <c r="B2728" s="980"/>
      <c r="C2728" s="980"/>
      <c r="D2728" s="980"/>
      <c r="E2728" s="980"/>
      <c r="F2728" s="980"/>
      <c r="G2728" s="980"/>
      <c r="H2728" s="980"/>
      <c r="I2728" s="980"/>
      <c r="J2728" s="980"/>
      <c r="K2728" s="980"/>
      <c r="L2728" s="980"/>
      <c r="M2728" s="980"/>
      <c r="N2728" s="980"/>
      <c r="O2728" s="980"/>
      <c r="P2728" s="980"/>
      <c r="Q2728" s="980"/>
      <c r="R2728" s="980"/>
      <c r="S2728" s="980"/>
      <c r="T2728" s="980"/>
      <c r="U2728" s="980"/>
      <c r="V2728" s="980"/>
      <c r="W2728" s="980"/>
      <c r="X2728" s="980"/>
      <c r="Y2728" s="980"/>
      <c r="Z2728" s="980"/>
      <c r="AA2728" s="980"/>
      <c r="AB2728" s="980"/>
      <c r="AC2728" s="980"/>
      <c r="AD2728" s="980"/>
      <c r="AE2728" s="980"/>
      <c r="AF2728" s="980"/>
      <c r="AH2728" s="33"/>
      <c r="AI2728" s="33"/>
      <c r="AJ2728" s="33"/>
      <c r="AK2728" s="33"/>
      <c r="AL2728" s="33"/>
      <c r="AM2728" s="33"/>
      <c r="AN2728" s="33"/>
      <c r="AO2728" s="33"/>
      <c r="AP2728" s="33"/>
      <c r="AQ2728" s="33"/>
      <c r="AR2728" s="33"/>
      <c r="AS2728" s="33"/>
      <c r="AT2728" s="33"/>
      <c r="AU2728" s="33"/>
      <c r="AV2728" s="33"/>
      <c r="AW2728" s="33"/>
      <c r="AX2728" s="33"/>
      <c r="AY2728" s="33"/>
      <c r="AZ2728" s="33"/>
      <c r="BA2728" s="33"/>
      <c r="BB2728" s="33"/>
      <c r="BC2728" s="33"/>
      <c r="BD2728" s="33"/>
      <c r="BE2728" s="33"/>
      <c r="BF2728" s="33"/>
      <c r="BG2728" s="33"/>
      <c r="BH2728" s="33"/>
      <c r="BI2728" s="33"/>
      <c r="BJ2728" s="33"/>
      <c r="BK2728" s="33"/>
      <c r="BL2728" s="33"/>
    </row>
    <row r="2729" spans="1:64" ht="18" customHeight="1">
      <c r="B2729" s="880" t="s">
        <v>826</v>
      </c>
      <c r="C2729" s="880"/>
      <c r="D2729" s="880"/>
      <c r="E2729" s="880"/>
      <c r="F2729" s="880"/>
      <c r="G2729" s="880"/>
      <c r="H2729" s="880"/>
      <c r="I2729" s="880"/>
      <c r="J2729" s="880"/>
      <c r="K2729" s="880"/>
      <c r="L2729" s="880"/>
      <c r="M2729" s="880"/>
      <c r="N2729" s="880"/>
      <c r="O2729" s="880"/>
      <c r="P2729" s="880"/>
      <c r="Q2729" s="880"/>
      <c r="R2729" s="880"/>
      <c r="S2729" s="880"/>
      <c r="T2729" s="880"/>
      <c r="U2729" s="880"/>
      <c r="V2729" s="880"/>
      <c r="W2729" s="880"/>
      <c r="X2729" s="880"/>
      <c r="Y2729" s="880"/>
      <c r="Z2729" s="880"/>
      <c r="AA2729" s="880"/>
      <c r="AB2729" s="880"/>
      <c r="AC2729" s="880"/>
      <c r="AD2729" s="880"/>
      <c r="AE2729" s="880"/>
      <c r="AF2729" s="880"/>
      <c r="AG2729" s="33"/>
    </row>
    <row r="2730" spans="1:64" ht="18" customHeight="1">
      <c r="B2730" s="15" t="s">
        <v>80</v>
      </c>
      <c r="C2730" s="16"/>
      <c r="D2730" s="16"/>
      <c r="E2730" s="16"/>
      <c r="F2730" s="16"/>
      <c r="G2730" s="216"/>
      <c r="H2730" s="201"/>
      <c r="I2730" s="201"/>
      <c r="J2730" s="201"/>
      <c r="K2730" s="202"/>
      <c r="L2730" s="201"/>
      <c r="M2730" s="201"/>
      <c r="N2730" s="201"/>
      <c r="O2730" s="270"/>
      <c r="P2730" s="270"/>
      <c r="Q2730" s="201"/>
      <c r="R2730" s="201"/>
      <c r="S2730" s="201"/>
      <c r="T2730" s="201"/>
      <c r="U2730" s="201"/>
      <c r="V2730" s="201"/>
      <c r="W2730" s="270"/>
      <c r="X2730" s="984" t="str">
        <f>X2705</f>
        <v>វិច្ឆិកា ឆ្នាំ ២០២៣</v>
      </c>
      <c r="Y2730" s="985"/>
      <c r="Z2730" s="985"/>
      <c r="AA2730" s="985"/>
      <c r="AB2730" s="985"/>
      <c r="AC2730" s="985"/>
      <c r="AD2730" s="985"/>
      <c r="AE2730" s="985"/>
      <c r="AF2730" s="986"/>
      <c r="AG2730" s="33"/>
    </row>
    <row r="2731" spans="1:64" ht="18" customHeight="1">
      <c r="A2731" s="140" t="e">
        <f>#REF!</f>
        <v>#REF!</v>
      </c>
      <c r="B2731" s="20" t="s">
        <v>176</v>
      </c>
      <c r="C2731" s="3"/>
      <c r="D2731" s="3"/>
      <c r="E2731" s="3"/>
      <c r="F2731" s="3"/>
      <c r="G2731" s="217"/>
      <c r="H2731" s="271"/>
      <c r="I2731" s="217"/>
      <c r="J2731" s="271"/>
      <c r="K2731" s="991" t="e">
        <f>VLOOKUP(A2731,'Payroll master 总表'!B:AY,3,FALSE)</f>
        <v>#REF!</v>
      </c>
      <c r="L2731" s="992"/>
      <c r="M2731" s="992"/>
      <c r="N2731" s="993"/>
      <c r="O2731" s="272" t="s">
        <v>183</v>
      </c>
      <c r="P2731" s="273"/>
      <c r="Q2731" s="203"/>
      <c r="R2731" s="203"/>
      <c r="S2731" s="203"/>
      <c r="T2731" s="994" t="e">
        <f>#REF!</f>
        <v>#REF!</v>
      </c>
      <c r="U2731" s="994"/>
      <c r="V2731" s="217"/>
      <c r="W2731" s="274"/>
      <c r="X2731" s="275" t="s">
        <v>279</v>
      </c>
      <c r="Y2731" s="203"/>
      <c r="Z2731" s="203"/>
      <c r="AA2731" s="203"/>
      <c r="AB2731" s="227"/>
      <c r="AC2731" s="75"/>
      <c r="AD2731" s="139" t="e">
        <f>VLOOKUP(A2731,'Payroll master 总表'!B:AY,39,FALSE)</f>
        <v>#REF!</v>
      </c>
      <c r="AE2731" s="23" t="s">
        <v>82</v>
      </c>
      <c r="AF2731" s="244"/>
      <c r="AG2731" s="33"/>
    </row>
    <row r="2732" spans="1:64" ht="18" customHeight="1">
      <c r="B2732" s="55" t="s">
        <v>177</v>
      </c>
      <c r="C2732" s="28"/>
      <c r="D2732" s="28"/>
      <c r="E2732" s="28"/>
      <c r="F2732" s="21"/>
      <c r="G2732" s="206"/>
      <c r="H2732" s="206"/>
      <c r="I2732" s="206"/>
      <c r="J2732" s="206"/>
      <c r="K2732" s="995" t="e">
        <f>VLOOKUP(A2731,'Payroll master 总表'!B:AY,1,FALSE)</f>
        <v>#REF!</v>
      </c>
      <c r="L2732" s="996"/>
      <c r="M2732" s="206"/>
      <c r="N2732" s="208"/>
      <c r="O2732" s="276" t="s">
        <v>184</v>
      </c>
      <c r="P2732" s="273"/>
      <c r="Q2732" s="218"/>
      <c r="R2732" s="218"/>
      <c r="S2732" s="218"/>
      <c r="U2732" s="222" t="e">
        <f>VLOOKUP(A2731,'Payroll master 总表'!B:AY,15,FALSE)</f>
        <v>#REF!</v>
      </c>
      <c r="V2732" s="222"/>
      <c r="W2732" s="208"/>
      <c r="X2732" s="278" t="s">
        <v>187</v>
      </c>
      <c r="Y2732" s="218"/>
      <c r="Z2732" s="218"/>
      <c r="AA2732" s="218"/>
      <c r="AB2732" s="209"/>
      <c r="AC2732" s="26"/>
      <c r="AD2732" s="139" t="e">
        <f>VLOOKUP(A2731,'Payroll master 总表'!B:AY,35,FALSE)</f>
        <v>#REF!</v>
      </c>
      <c r="AE2732" s="23" t="s">
        <v>82</v>
      </c>
      <c r="AF2732" s="103"/>
      <c r="AG2732" s="33"/>
    </row>
    <row r="2733" spans="1:64" ht="18" customHeight="1">
      <c r="B2733" s="24" t="s">
        <v>178</v>
      </c>
      <c r="C2733" s="22"/>
      <c r="D2733" s="25"/>
      <c r="E2733" s="21"/>
      <c r="F2733" s="21"/>
      <c r="G2733" s="206"/>
      <c r="H2733" s="206"/>
      <c r="I2733" s="206"/>
      <c r="J2733" s="206"/>
      <c r="K2733" s="995" t="e">
        <f>VLOOKUP(A2731,'Payroll master 总表'!B:AY,5,FALSE)</f>
        <v>#REF!</v>
      </c>
      <c r="L2733" s="996"/>
      <c r="M2733" s="206"/>
      <c r="N2733" s="208"/>
      <c r="O2733" s="205" t="s">
        <v>198</v>
      </c>
      <c r="P2733" s="273"/>
      <c r="Q2733" s="218"/>
      <c r="R2733" s="218"/>
      <c r="S2733" s="218"/>
      <c r="T2733" s="206"/>
      <c r="U2733" s="997" t="e">
        <f>VLOOKUP(A2731,'Payroll master 总表'!B:AY,8,FALSE)</f>
        <v>#REF!</v>
      </c>
      <c r="V2733" s="997"/>
      <c r="W2733" s="998"/>
      <c r="X2733" s="278" t="s">
        <v>185</v>
      </c>
      <c r="Y2733" s="218"/>
      <c r="Z2733" s="218"/>
      <c r="AA2733" s="218"/>
      <c r="AB2733" s="209"/>
      <c r="AC2733" s="26"/>
      <c r="AD2733" s="139" t="e">
        <f>VLOOKUP(A2731,'Payroll master 总表'!B:AY,34,FALSE)</f>
        <v>#REF!</v>
      </c>
      <c r="AE2733" s="23" t="s">
        <v>82</v>
      </c>
      <c r="AF2733" s="103"/>
      <c r="AG2733" s="33"/>
    </row>
    <row r="2734" spans="1:64" ht="18" customHeight="1">
      <c r="B2734" s="58"/>
      <c r="C2734" s="28"/>
      <c r="D2734" s="28"/>
      <c r="E2734" s="28"/>
      <c r="F2734" s="28"/>
      <c r="G2734" s="206"/>
      <c r="H2734" s="206"/>
      <c r="I2734" s="206"/>
      <c r="J2734" s="206"/>
      <c r="K2734" s="280"/>
      <c r="L2734" s="281" t="s">
        <v>76</v>
      </c>
      <c r="M2734" s="206"/>
      <c r="N2734" s="208"/>
      <c r="O2734" s="278" t="s">
        <v>199</v>
      </c>
      <c r="P2734" s="273"/>
      <c r="Q2734" s="218"/>
      <c r="R2734" s="218"/>
      <c r="S2734" s="218"/>
      <c r="T2734" s="218"/>
      <c r="U2734" s="218"/>
      <c r="V2734" s="218"/>
      <c r="W2734" s="230"/>
      <c r="X2734" s="278" t="s">
        <v>753</v>
      </c>
      <c r="Y2734" s="218"/>
      <c r="Z2734" s="218"/>
      <c r="AA2734" s="218"/>
      <c r="AB2734" s="209"/>
      <c r="AC2734" s="26"/>
      <c r="AD2734" s="139" t="e">
        <f>VLOOKUP(A2731,'Payroll master 总表'!B:AY,33,FALSE)</f>
        <v>#REF!</v>
      </c>
      <c r="AE2734" s="23" t="s">
        <v>82</v>
      </c>
      <c r="AF2734" s="103"/>
      <c r="AG2734" s="33"/>
    </row>
    <row r="2735" spans="1:64" ht="18" customHeight="1">
      <c r="B2735" s="54" t="s">
        <v>196</v>
      </c>
      <c r="C2735" s="28"/>
      <c r="D2735" s="28"/>
      <c r="E2735" s="28"/>
      <c r="F2735" s="28"/>
      <c r="G2735" s="206"/>
      <c r="H2735" s="206"/>
      <c r="I2735" s="206"/>
      <c r="J2735" s="206"/>
      <c r="K2735" s="280"/>
      <c r="L2735" s="282" t="e">
        <f>VLOOKUP(A2731,'Payroll master 总表'!B:AY,18,FALSE)</f>
        <v>#REF!</v>
      </c>
      <c r="M2735" s="206"/>
      <c r="N2735" s="208"/>
      <c r="O2735" s="283"/>
      <c r="P2735" s="273"/>
      <c r="Q2735" s="223"/>
      <c r="R2735" s="987" t="e">
        <f>U2732/26*L2735</f>
        <v>#REF!</v>
      </c>
      <c r="S2735" s="987"/>
      <c r="T2735" s="284" t="s">
        <v>82</v>
      </c>
      <c r="U2735" s="223"/>
      <c r="V2735" s="223"/>
      <c r="W2735" s="285"/>
      <c r="X2735" s="278" t="s">
        <v>186</v>
      </c>
      <c r="Y2735" s="218"/>
      <c r="Z2735" s="218"/>
      <c r="AA2735" s="218"/>
      <c r="AB2735" s="209"/>
      <c r="AC2735" s="26"/>
      <c r="AD2735" s="139" t="e">
        <f>VLOOKUP(A2731,'Payroll master 总表'!B:AY,37,FALSE)+'Payroll master 总表'!AM115</f>
        <v>#REF!</v>
      </c>
      <c r="AE2735" s="23" t="s">
        <v>82</v>
      </c>
      <c r="AF2735" s="103"/>
      <c r="AG2735" s="33"/>
    </row>
    <row r="2736" spans="1:64" ht="18" customHeight="1">
      <c r="B2736" s="27" t="s">
        <v>528</v>
      </c>
      <c r="C2736" s="28"/>
      <c r="D2736" s="28"/>
      <c r="E2736" s="28"/>
      <c r="F2736" s="28"/>
      <c r="G2736" s="206"/>
      <c r="H2736" s="206"/>
      <c r="I2736" s="206"/>
      <c r="J2736" s="206"/>
      <c r="K2736" s="280"/>
      <c r="L2736" s="282" t="e">
        <f>VLOOKUP(A2731,'Payroll master 总表'!B:AY,21,FALSE)</f>
        <v>#REF!</v>
      </c>
      <c r="M2736" s="206"/>
      <c r="N2736" s="208"/>
      <c r="O2736" s="283"/>
      <c r="P2736" s="273"/>
      <c r="Q2736" s="223"/>
      <c r="R2736" s="987" t="e">
        <f>VLOOKUP(A2731,'Payroll master 总表'!B:AY,29,FALSE)</f>
        <v>#REF!</v>
      </c>
      <c r="S2736" s="987"/>
      <c r="T2736" s="284" t="s">
        <v>82</v>
      </c>
      <c r="U2736" s="223"/>
      <c r="V2736" s="223"/>
      <c r="W2736" s="285"/>
      <c r="X2736" s="278" t="s">
        <v>455</v>
      </c>
      <c r="Y2736" s="218"/>
      <c r="Z2736" s="218"/>
      <c r="AA2736" s="218"/>
      <c r="AB2736" s="209"/>
      <c r="AC2736" s="26"/>
      <c r="AD2736" s="139" t="e">
        <f>VLOOKUP(A2731,'Payroll master 总表'!B:AY,32,FALSE)</f>
        <v>#REF!</v>
      </c>
      <c r="AE2736" s="23" t="s">
        <v>82</v>
      </c>
      <c r="AF2736" s="103"/>
      <c r="AG2736" s="33"/>
    </row>
    <row r="2737" spans="2:64" ht="18" customHeight="1">
      <c r="B2737" s="58" t="s">
        <v>534</v>
      </c>
      <c r="C2737" s="28"/>
      <c r="D2737" s="28"/>
      <c r="E2737" s="28"/>
      <c r="F2737" s="28"/>
      <c r="G2737" s="206"/>
      <c r="H2737" s="206"/>
      <c r="I2737" s="206"/>
      <c r="J2737" s="206"/>
      <c r="K2737" s="280"/>
      <c r="L2737" s="282" t="e">
        <f>VLOOKUP(A2731,'Payroll master 总表'!B:AY,20,FALSE)</f>
        <v>#REF!</v>
      </c>
      <c r="M2737" s="206"/>
      <c r="N2737" s="208"/>
      <c r="O2737" s="283"/>
      <c r="P2737" s="273"/>
      <c r="Q2737" s="223"/>
      <c r="R2737" s="987" t="e">
        <f>VLOOKUP(A2731,'Payroll master 总表'!B:AY,27,FALSE)</f>
        <v>#REF!</v>
      </c>
      <c r="S2737" s="987"/>
      <c r="T2737" s="284" t="s">
        <v>82</v>
      </c>
      <c r="U2737" s="223"/>
      <c r="V2737" s="223"/>
      <c r="W2737" s="285"/>
      <c r="X2737" s="278" t="s">
        <v>189</v>
      </c>
      <c r="Y2737" s="218"/>
      <c r="Z2737" s="218"/>
      <c r="AA2737" s="218"/>
      <c r="AB2737" s="209"/>
      <c r="AC2737" s="26"/>
      <c r="AD2737" s="139" t="e">
        <f>VLOOKUP(A2731,'Payroll master 总表'!B:AY,31,FALSE)</f>
        <v>#REF!</v>
      </c>
      <c r="AE2737" s="23" t="s">
        <v>82</v>
      </c>
      <c r="AF2737" s="103"/>
      <c r="AG2737" s="33"/>
    </row>
    <row r="2738" spans="2:64" ht="18" customHeight="1">
      <c r="B2738" s="58" t="s">
        <v>195</v>
      </c>
      <c r="C2738" s="28"/>
      <c r="D2738" s="28"/>
      <c r="E2738" s="28"/>
      <c r="F2738" s="28"/>
      <c r="G2738" s="206"/>
      <c r="H2738" s="206"/>
      <c r="I2738" s="206"/>
      <c r="J2738" s="206"/>
      <c r="K2738" s="280"/>
      <c r="L2738" s="282" t="e">
        <f>VLOOKUP(A2731,'Payroll master 总表'!B:AY,17,FALSE)</f>
        <v>#REF!</v>
      </c>
      <c r="M2738" s="206"/>
      <c r="N2738" s="208"/>
      <c r="O2738" s="283"/>
      <c r="P2738" s="273"/>
      <c r="Q2738" s="223"/>
      <c r="R2738" s="987" t="e">
        <f>U2732/26*L2738</f>
        <v>#REF!</v>
      </c>
      <c r="S2738" s="987"/>
      <c r="T2738" s="284" t="s">
        <v>82</v>
      </c>
      <c r="U2738" s="223"/>
      <c r="V2738" s="223"/>
      <c r="W2738" s="285"/>
      <c r="X2738" s="278" t="s">
        <v>188</v>
      </c>
      <c r="Y2738" s="218"/>
      <c r="Z2738" s="218"/>
      <c r="AA2738" s="218"/>
      <c r="AB2738" s="209"/>
      <c r="AC2738" s="26"/>
      <c r="AD2738" s="139" t="e">
        <f>VLOOKUP(A2731,'Payroll master 总表'!B:AY,36,FALSE)</f>
        <v>#REF!</v>
      </c>
      <c r="AE2738" s="23" t="s">
        <v>82</v>
      </c>
      <c r="AF2738" s="103"/>
      <c r="AG2738" s="33"/>
    </row>
    <row r="2739" spans="2:64" ht="18" customHeight="1">
      <c r="B2739" s="27" t="s">
        <v>179</v>
      </c>
      <c r="C2739" s="28"/>
      <c r="D2739" s="28"/>
      <c r="E2739" s="28"/>
      <c r="F2739" s="28"/>
      <c r="G2739" s="218"/>
      <c r="H2739" s="218"/>
      <c r="I2739" s="218"/>
      <c r="J2739" s="206"/>
      <c r="K2739" s="280"/>
      <c r="L2739" s="286"/>
      <c r="M2739" s="206"/>
      <c r="N2739" s="208"/>
      <c r="O2739" s="283"/>
      <c r="P2739" s="273"/>
      <c r="Q2739" s="223"/>
      <c r="R2739" s="987" t="e">
        <f>SUM(R2735:S2738)</f>
        <v>#REF!</v>
      </c>
      <c r="S2739" s="987"/>
      <c r="T2739" s="284" t="s">
        <v>82</v>
      </c>
      <c r="U2739" s="223"/>
      <c r="V2739" s="223"/>
      <c r="W2739" s="285"/>
      <c r="X2739" s="278" t="s">
        <v>190</v>
      </c>
      <c r="Y2739" s="218"/>
      <c r="Z2739" s="218"/>
      <c r="AA2739" s="218"/>
      <c r="AB2739" s="209"/>
      <c r="AC2739" s="988" t="e">
        <f>R2739+R2741+R2742+R2743+AD2731+AD2732+AD2733+AD2734+AD2735+AD2736+AD2737+AD2738</f>
        <v>#REF!</v>
      </c>
      <c r="AD2739" s="989"/>
      <c r="AF2739" s="103"/>
      <c r="AG2739" s="33"/>
    </row>
    <row r="2740" spans="2:64" ht="18" customHeight="1">
      <c r="B2740" s="58" t="s">
        <v>197</v>
      </c>
      <c r="C2740" s="28"/>
      <c r="D2740" s="28"/>
      <c r="E2740" s="28"/>
      <c r="F2740" s="28"/>
      <c r="G2740" s="206"/>
      <c r="H2740" s="206"/>
      <c r="I2740" s="206"/>
      <c r="J2740" s="206"/>
      <c r="K2740" s="280"/>
      <c r="L2740" s="287" t="s">
        <v>77</v>
      </c>
      <c r="M2740" s="288"/>
      <c r="N2740" s="211"/>
      <c r="O2740" s="278" t="s">
        <v>199</v>
      </c>
      <c r="P2740" s="210"/>
      <c r="Q2740" s="210"/>
      <c r="R2740" s="210"/>
      <c r="S2740" s="210"/>
      <c r="T2740" s="210"/>
      <c r="U2740" s="210"/>
      <c r="V2740" s="210"/>
      <c r="W2740" s="289"/>
      <c r="X2740" s="278" t="s">
        <v>433</v>
      </c>
      <c r="Y2740" s="218"/>
      <c r="Z2740" s="230"/>
      <c r="AA2740" s="290"/>
      <c r="AB2740" s="228"/>
      <c r="AC2740" s="135" t="e">
        <f>VLOOKUP(A2731,'Payroll master 总表'!B:AY,45,FALSE)</f>
        <v>#REF!</v>
      </c>
      <c r="AE2740" s="61"/>
      <c r="AF2740" s="245"/>
      <c r="AG2740" s="33"/>
    </row>
    <row r="2741" spans="2:64" ht="18" customHeight="1">
      <c r="B2741" s="58" t="s">
        <v>180</v>
      </c>
      <c r="C2741" s="28"/>
      <c r="D2741" s="28"/>
      <c r="E2741" s="28"/>
      <c r="F2741" s="28"/>
      <c r="G2741" s="206"/>
      <c r="H2741" s="206"/>
      <c r="I2741" s="206"/>
      <c r="J2741" s="206"/>
      <c r="K2741" s="280"/>
      <c r="L2741" s="282" t="e">
        <f>VLOOKUP(A2731,'Payroll master 总表'!B:AY,19,FALSE)</f>
        <v>#REF!</v>
      </c>
      <c r="M2741" s="206"/>
      <c r="N2741" s="208"/>
      <c r="O2741" s="283"/>
      <c r="P2741" s="273"/>
      <c r="Q2741" s="224"/>
      <c r="R2741" s="990" t="e">
        <f>VLOOKUP(A2731,'Payroll master 总表'!B:AY,26,FALSE)</f>
        <v>#REF!</v>
      </c>
      <c r="S2741" s="990"/>
      <c r="T2741" s="224" t="s">
        <v>82</v>
      </c>
      <c r="U2741" s="224"/>
      <c r="V2741" s="224"/>
      <c r="W2741" s="228"/>
      <c r="X2741" s="278" t="s">
        <v>861</v>
      </c>
      <c r="Y2741" s="218"/>
      <c r="Z2741" s="230"/>
      <c r="AB2741" s="224"/>
      <c r="AD2741" s="57"/>
      <c r="AE2741" s="999" t="e">
        <f>VLOOKUP(A2731,'Payroll master 总表'!B:AY,42,FALSE)</f>
        <v>#REF!</v>
      </c>
      <c r="AF2741" s="1000"/>
      <c r="AG2741" s="33"/>
    </row>
    <row r="2742" spans="2:64" ht="18" customHeight="1">
      <c r="B2742" s="58" t="s">
        <v>181</v>
      </c>
      <c r="C2742" s="28"/>
      <c r="D2742" s="28"/>
      <c r="E2742" s="28"/>
      <c r="F2742" s="28"/>
      <c r="G2742" s="206"/>
      <c r="H2742" s="206"/>
      <c r="I2742" s="206"/>
      <c r="J2742" s="206"/>
      <c r="K2742" s="280"/>
      <c r="L2742" s="282" t="e">
        <f>VLOOKUP(A2731,'Payroll master 总表'!B:AY,22,FALSE)</f>
        <v>#REF!</v>
      </c>
      <c r="M2742" s="206"/>
      <c r="N2742" s="208"/>
      <c r="O2742" s="283"/>
      <c r="P2742" s="273"/>
      <c r="Q2742" s="224"/>
      <c r="R2742" s="990" t="e">
        <f>VLOOKUP(A2731,'Payroll master 总表'!B:AY,28,FALSE)</f>
        <v>#REF!</v>
      </c>
      <c r="S2742" s="990"/>
      <c r="T2742" s="224" t="s">
        <v>82</v>
      </c>
      <c r="U2742" s="224"/>
      <c r="V2742" s="224"/>
      <c r="W2742" s="228"/>
      <c r="X2742" s="291" t="s">
        <v>244</v>
      </c>
      <c r="Y2742" s="218"/>
      <c r="Z2742" s="218"/>
      <c r="AA2742" s="230"/>
      <c r="AB2742" s="229"/>
      <c r="AC2742" s="76"/>
      <c r="AD2742" s="57" t="e">
        <f>VLOOKUP(A2731,'Payroll master 总表'!B:AY,44,FALSE)</f>
        <v>#REF!</v>
      </c>
      <c r="AE2742" s="541"/>
      <c r="AF2742" s="542"/>
      <c r="AG2742" s="33"/>
    </row>
    <row r="2743" spans="2:64" ht="18" customHeight="1">
      <c r="B2743" s="59" t="s">
        <v>182</v>
      </c>
      <c r="C2743" s="56"/>
      <c r="D2743" s="56"/>
      <c r="E2743" s="56"/>
      <c r="F2743" s="56"/>
      <c r="G2743" s="219"/>
      <c r="H2743" s="219"/>
      <c r="I2743" s="219"/>
      <c r="J2743" s="219"/>
      <c r="K2743" s="292"/>
      <c r="L2743" s="293" t="e">
        <f>VLOOKUP(A2731,'Payroll master 总表'!B:AY,23,FALSE)</f>
        <v>#REF!</v>
      </c>
      <c r="M2743" s="219"/>
      <c r="N2743" s="212"/>
      <c r="O2743" s="294"/>
      <c r="P2743" s="295"/>
      <c r="Q2743" s="225"/>
      <c r="R2743" s="981" t="e">
        <f>VLOOKUP(A2731,'Payroll master 总表'!B:AY,30,FALSE)</f>
        <v>#REF!</v>
      </c>
      <c r="S2743" s="981"/>
      <c r="T2743" s="225" t="s">
        <v>82</v>
      </c>
      <c r="U2743" s="225"/>
      <c r="V2743" s="225"/>
      <c r="W2743" s="225"/>
      <c r="X2743" s="278" t="s">
        <v>194</v>
      </c>
      <c r="Y2743" s="218"/>
      <c r="Z2743" s="218"/>
      <c r="AA2743" s="218"/>
      <c r="AB2743" s="230"/>
      <c r="AC2743" s="26"/>
      <c r="AD2743" s="57" t="e">
        <f>AE2741+AD2742</f>
        <v>#REF!</v>
      </c>
      <c r="AE2743" s="49"/>
      <c r="AF2743" s="73"/>
      <c r="AG2743" s="33"/>
    </row>
    <row r="2744" spans="2:64" ht="18" customHeight="1">
      <c r="B2744" s="29"/>
      <c r="C2744" s="30"/>
      <c r="D2744" s="31"/>
      <c r="E2744" s="30"/>
      <c r="F2744" s="32"/>
      <c r="G2744" s="220"/>
      <c r="H2744" s="220"/>
      <c r="I2744" s="220"/>
      <c r="J2744" s="220"/>
      <c r="S2744" s="220"/>
      <c r="T2744" s="220"/>
      <c r="U2744" s="220"/>
      <c r="X2744" s="297" t="s">
        <v>191</v>
      </c>
      <c r="Y2744" s="218"/>
      <c r="Z2744" s="218"/>
      <c r="AA2744" s="218"/>
      <c r="AB2744" s="230"/>
      <c r="AC2744" s="982" t="e">
        <f>ROUND((AC2739-AD2743-AC2740),2)</f>
        <v>#REF!</v>
      </c>
      <c r="AD2744" s="983"/>
      <c r="AE2744" s="49"/>
      <c r="AF2744" s="73"/>
      <c r="AG2744" s="33"/>
    </row>
    <row r="2745" spans="2:64" ht="18" customHeight="1">
      <c r="B2745" s="35" t="s">
        <v>78</v>
      </c>
      <c r="C2745" s="36"/>
      <c r="D2745" s="36"/>
      <c r="E2745" s="36"/>
      <c r="F2745" s="36"/>
      <c r="G2745" s="221"/>
      <c r="H2745" s="221"/>
      <c r="I2745" s="220"/>
      <c r="J2745" s="220"/>
      <c r="S2745" s="220"/>
      <c r="T2745" s="220"/>
      <c r="U2745" s="220"/>
      <c r="X2745" s="298" t="s">
        <v>432</v>
      </c>
      <c r="Y2745" s="299"/>
      <c r="Z2745" s="280"/>
      <c r="AA2745" s="206"/>
      <c r="AB2745" s="231"/>
      <c r="AC2745" s="63" t="e">
        <f>INT(AC2744)</f>
        <v>#REF!</v>
      </c>
      <c r="AE2745" s="62"/>
      <c r="AF2745" s="80"/>
      <c r="AG2745" s="33"/>
    </row>
    <row r="2746" spans="2:64" ht="18" customHeight="1">
      <c r="B2746" s="37"/>
      <c r="C2746" s="38"/>
      <c r="D2746" s="39"/>
      <c r="E2746" s="38"/>
      <c r="F2746" s="38"/>
      <c r="G2746" s="202"/>
      <c r="H2746" s="202"/>
      <c r="I2746" s="220"/>
      <c r="J2746" s="220"/>
      <c r="S2746" s="220"/>
      <c r="T2746" s="220"/>
      <c r="U2746" s="220"/>
      <c r="X2746" s="300" t="s">
        <v>192</v>
      </c>
      <c r="Y2746" s="301"/>
      <c r="Z2746" s="302"/>
      <c r="AA2746" s="219"/>
      <c r="AB2746" s="232"/>
      <c r="AC2746" s="77" t="e">
        <f>ROUND((MOD(AC2744,1)*4000),-2)</f>
        <v>#REF!</v>
      </c>
      <c r="AD2746" s="45"/>
      <c r="AE2746" s="45"/>
      <c r="AF2746" s="81"/>
      <c r="AG2746" s="33"/>
    </row>
    <row r="2747" spans="2:64" ht="18" customHeight="1">
      <c r="B2747" s="29"/>
      <c r="C2747" s="30"/>
      <c r="D2747" s="31"/>
      <c r="E2747" s="30"/>
      <c r="F2747" s="30"/>
      <c r="G2747" s="220"/>
      <c r="H2747" s="220"/>
      <c r="I2747" s="220"/>
      <c r="J2747" s="220"/>
      <c r="S2747" s="220"/>
      <c r="T2747" s="220"/>
      <c r="U2747" s="220"/>
      <c r="Y2747" s="221"/>
      <c r="Z2747" s="303"/>
      <c r="AB2747" s="233"/>
      <c r="AD2747" s="82"/>
      <c r="AE2747" s="82"/>
      <c r="AF2747" s="84"/>
      <c r="AG2747" s="33"/>
    </row>
    <row r="2748" spans="2:64" ht="18" customHeight="1">
      <c r="B2748" s="40" t="s">
        <v>79</v>
      </c>
      <c r="C2748" s="41"/>
      <c r="D2748" s="41"/>
      <c r="E2748" s="41"/>
      <c r="AF2748" s="101"/>
      <c r="AG2748" s="33"/>
    </row>
    <row r="2749" spans="2:64" s="10" customFormat="1" ht="18" customHeight="1">
      <c r="B2749" s="237">
        <v>1</v>
      </c>
      <c r="C2749" s="236">
        <v>2</v>
      </c>
      <c r="D2749" s="236">
        <v>3</v>
      </c>
      <c r="E2749" s="236">
        <v>4</v>
      </c>
      <c r="F2749" s="670">
        <v>5</v>
      </c>
      <c r="G2749" s="669">
        <v>6</v>
      </c>
      <c r="H2749" s="237">
        <v>7</v>
      </c>
      <c r="I2749" s="237">
        <v>8</v>
      </c>
      <c r="J2749" s="670">
        <v>9</v>
      </c>
      <c r="K2749" s="236">
        <v>10</v>
      </c>
      <c r="L2749" s="236">
        <v>11</v>
      </c>
      <c r="M2749" s="670">
        <v>12</v>
      </c>
      <c r="N2749" s="669">
        <v>13</v>
      </c>
      <c r="O2749" s="236">
        <v>14</v>
      </c>
      <c r="P2749" s="237">
        <v>15</v>
      </c>
      <c r="Q2749" s="236">
        <v>16</v>
      </c>
      <c r="R2749" s="236">
        <v>17</v>
      </c>
      <c r="S2749" s="236">
        <v>18</v>
      </c>
      <c r="T2749" s="670">
        <v>19</v>
      </c>
      <c r="U2749" s="669">
        <v>20</v>
      </c>
      <c r="V2749" s="236">
        <v>21</v>
      </c>
      <c r="W2749" s="237">
        <v>22</v>
      </c>
      <c r="X2749" s="236">
        <v>23</v>
      </c>
      <c r="Y2749" s="237">
        <v>24</v>
      </c>
      <c r="Z2749" s="236">
        <v>25</v>
      </c>
      <c r="AA2749" s="670">
        <v>26</v>
      </c>
      <c r="AB2749" s="697">
        <v>27</v>
      </c>
      <c r="AC2749" s="670">
        <v>28</v>
      </c>
      <c r="AD2749" s="237">
        <v>29</v>
      </c>
      <c r="AE2749" s="236">
        <v>30</v>
      </c>
      <c r="AF2749" s="236">
        <v>31</v>
      </c>
      <c r="AG2749" s="11"/>
      <c r="AH2749" s="11"/>
      <c r="AI2749" s="11"/>
      <c r="AJ2749" s="11"/>
      <c r="AK2749" s="11"/>
      <c r="AL2749" s="11"/>
      <c r="AM2749" s="11"/>
      <c r="AN2749" s="11"/>
      <c r="AO2749" s="11"/>
      <c r="AP2749" s="11"/>
      <c r="AQ2749" s="11"/>
      <c r="AR2749" s="11"/>
      <c r="AS2749" s="11"/>
      <c r="AT2749" s="11"/>
      <c r="AU2749" s="11"/>
      <c r="AV2749" s="11"/>
      <c r="AW2749" s="11"/>
      <c r="AX2749" s="11"/>
      <c r="AY2749" s="11"/>
      <c r="AZ2749" s="11"/>
      <c r="BA2749" s="11"/>
      <c r="BB2749" s="11"/>
      <c r="BC2749" s="11"/>
      <c r="BD2749" s="11"/>
      <c r="BE2749" s="11"/>
      <c r="BF2749" s="11"/>
      <c r="BG2749" s="11"/>
      <c r="BH2749" s="11"/>
      <c r="BI2749" s="11"/>
      <c r="BJ2749" s="11"/>
      <c r="BK2749" s="11"/>
      <c r="BL2749" s="11"/>
    </row>
    <row r="2750" spans="2:64" ht="18" customHeight="1">
      <c r="B2750" s="48" t="e">
        <f>VLOOKUP(A2731,#REF!,276,FALSE)</f>
        <v>#REF!</v>
      </c>
      <c r="C2750" s="48" t="e">
        <f>VLOOKUP(A2731,#REF!,278,FALSE)</f>
        <v>#REF!</v>
      </c>
      <c r="D2750" s="48" t="e">
        <f>VLOOKUP(A2731,#REF!,280,FALSE)</f>
        <v>#REF!</v>
      </c>
      <c r="E2750" s="48" t="e">
        <f>VLOOKUP(A2731,#REF!,282,FALSE)</f>
        <v>#REF!</v>
      </c>
      <c r="F2750" s="48" t="e">
        <f>VLOOKUP(A2731,#REF!,284,FALSE)</f>
        <v>#REF!</v>
      </c>
      <c r="G2750" s="48" t="e">
        <f>VLOOKUP(A2731,#REF!,286,FALSE)</f>
        <v>#REF!</v>
      </c>
      <c r="H2750" s="48" t="e">
        <f>VLOOKUP(A2731,#REF!,288,FALSE)</f>
        <v>#REF!</v>
      </c>
      <c r="I2750" s="48" t="e">
        <f>VLOOKUP(A2731,#REF!,290,FALSE)</f>
        <v>#REF!</v>
      </c>
      <c r="J2750" s="48" t="e">
        <f>VLOOKUP(A2731,#REF!,292,FALSE)</f>
        <v>#REF!</v>
      </c>
      <c r="K2750" s="48" t="e">
        <f>VLOOKUP(A2731,#REF!,294,FALSE)</f>
        <v>#REF!</v>
      </c>
      <c r="L2750" s="48" t="e">
        <f>VLOOKUP(A2731,#REF!,296,FALSE)</f>
        <v>#REF!</v>
      </c>
      <c r="M2750" s="48" t="e">
        <f>VLOOKUP(A2731,#REF!,298,FALSE)</f>
        <v>#REF!</v>
      </c>
      <c r="N2750" s="48" t="e">
        <f>VLOOKUP(A2731,#REF!,300,FALSE)</f>
        <v>#REF!</v>
      </c>
      <c r="O2750" s="48" t="e">
        <f>VLOOKUP(A2731,#REF!,302,FALSE)</f>
        <v>#REF!</v>
      </c>
      <c r="P2750" s="48" t="e">
        <f>VLOOKUP(A2731,#REF!,304,FALSE)</f>
        <v>#REF!</v>
      </c>
      <c r="Q2750" s="48" t="e">
        <f>VLOOKUP(A2731,#REF!,306,FALSE)</f>
        <v>#REF!</v>
      </c>
      <c r="R2750" s="48" t="e">
        <f>VLOOKUP(A2731,#REF!,308,FALSE)</f>
        <v>#REF!</v>
      </c>
      <c r="S2750" s="48" t="e">
        <f>VLOOKUP(A2731,#REF!,310,FALSE)</f>
        <v>#REF!</v>
      </c>
      <c r="T2750" s="48" t="e">
        <f>VLOOKUP(A2731,#REF!,312,FALSE)</f>
        <v>#REF!</v>
      </c>
      <c r="U2750" s="48" t="e">
        <f>VLOOKUP(A2731,#REF!,314,FALSE)</f>
        <v>#REF!</v>
      </c>
      <c r="V2750" s="48" t="e">
        <f>VLOOKUP(A2731,#REF!,316,FALSE)</f>
        <v>#REF!</v>
      </c>
      <c r="W2750" s="48" t="e">
        <f>VLOOKUP(A2731,#REF!,318,FALSE)</f>
        <v>#REF!</v>
      </c>
      <c r="X2750" s="48" t="e">
        <f>VLOOKUP(A2731,#REF!,320,FALSE)</f>
        <v>#REF!</v>
      </c>
      <c r="Y2750" s="48" t="e">
        <f>VLOOKUP(A2731,#REF!,322,FALSE)</f>
        <v>#REF!</v>
      </c>
      <c r="Z2750" s="48" t="e">
        <f>VLOOKUP(A2731,#REF!,324,FALSE)</f>
        <v>#REF!</v>
      </c>
      <c r="AA2750" s="48" t="e">
        <f>VLOOKUP(A2731,#REF!,326,FALSE)</f>
        <v>#REF!</v>
      </c>
      <c r="AB2750" s="48" t="e">
        <f>VLOOKUP(A2731,#REF!,328,FALSE)</f>
        <v>#REF!</v>
      </c>
      <c r="AC2750" s="48" t="e">
        <f>VLOOKUP(A2731,#REF!,330,FALSE)</f>
        <v>#REF!</v>
      </c>
      <c r="AD2750" s="48" t="e">
        <f>VLOOKUP(A2731,#REF!,332,FALSE)</f>
        <v>#REF!</v>
      </c>
      <c r="AE2750" s="48" t="e">
        <f>VLOOKUP(A2731,#REF!,334,FALSE)</f>
        <v>#REF!</v>
      </c>
      <c r="AF2750" s="48" t="e">
        <f>VLOOKUP(A2731,#REF!,336,FALSE)</f>
        <v>#REF!</v>
      </c>
      <c r="AG2750" s="33"/>
    </row>
    <row r="2751" spans="2:64" ht="18" customHeight="1">
      <c r="B2751" s="48" t="e">
        <f>VLOOKUP(A2731,#REF!,53,FALSE)</f>
        <v>#REF!</v>
      </c>
      <c r="C2751" s="48" t="e">
        <f>VLOOKUP(A2731,#REF!,54,FALSE)</f>
        <v>#REF!</v>
      </c>
      <c r="D2751" s="48" t="e">
        <f>VLOOKUP(A2731,#REF!,55,FALSE)</f>
        <v>#REF!</v>
      </c>
      <c r="E2751" s="48" t="e">
        <f>VLOOKUP(A2731,#REF!,56,FALSE)</f>
        <v>#REF!</v>
      </c>
      <c r="F2751" s="48" t="e">
        <f>VLOOKUP(A2731,#REF!,57,FALSE)</f>
        <v>#REF!</v>
      </c>
      <c r="G2751" s="48" t="e">
        <f>VLOOKUP(A2731,#REF!,58,FALSE)</f>
        <v>#REF!</v>
      </c>
      <c r="H2751" s="48" t="e">
        <f>VLOOKUP(A2731,#REF!,59,FALSE)</f>
        <v>#REF!</v>
      </c>
      <c r="I2751" s="48" t="e">
        <f>VLOOKUP(A2731,#REF!,60,FALSE)</f>
        <v>#REF!</v>
      </c>
      <c r="J2751" s="48" t="e">
        <f>VLOOKUP(A2731,#REF!,61,FALSE)</f>
        <v>#REF!</v>
      </c>
      <c r="K2751" s="48" t="e">
        <f>VLOOKUP(A2731,#REF!,62,FALSE)</f>
        <v>#REF!</v>
      </c>
      <c r="L2751" s="48" t="e">
        <f>VLOOKUP(A2731,#REF!,63,FALSE)</f>
        <v>#REF!</v>
      </c>
      <c r="M2751" s="48" t="e">
        <f>VLOOKUP(A2731,#REF!,64,FALSE)</f>
        <v>#REF!</v>
      </c>
      <c r="N2751" s="48" t="e">
        <f>VLOOKUP(A2731,#REF!,65,FALSE)</f>
        <v>#REF!</v>
      </c>
      <c r="O2751" s="48" t="e">
        <f>VLOOKUP(A2731,#REF!,66,FALSE)</f>
        <v>#REF!</v>
      </c>
      <c r="P2751" s="48" t="e">
        <f>VLOOKUP(A2731,#REF!,67,FALSE)</f>
        <v>#REF!</v>
      </c>
      <c r="Q2751" s="48" t="e">
        <f>VLOOKUP(A2731,#REF!,68,FALSE)</f>
        <v>#REF!</v>
      </c>
      <c r="R2751" s="48" t="e">
        <f>VLOOKUP(A2731,#REF!,69,FALSE)</f>
        <v>#REF!</v>
      </c>
      <c r="S2751" s="48" t="e">
        <f>VLOOKUP(A2731,#REF!,70,FALSE)</f>
        <v>#REF!</v>
      </c>
      <c r="T2751" s="48" t="e">
        <f>VLOOKUP(A2731,#REF!,71,FALSE)</f>
        <v>#REF!</v>
      </c>
      <c r="U2751" s="48" t="e">
        <f>VLOOKUP(A2731,#REF!,72,FALSE)</f>
        <v>#REF!</v>
      </c>
      <c r="V2751" s="48" t="e">
        <f>VLOOKUP(A2731,#REF!,73,FALSE)</f>
        <v>#REF!</v>
      </c>
      <c r="W2751" s="48" t="e">
        <f>VLOOKUP(A2731,#REF!,74,FALSE)</f>
        <v>#REF!</v>
      </c>
      <c r="X2751" s="48" t="e">
        <f>VLOOKUP(A2731,#REF!,75,FALSE)</f>
        <v>#REF!</v>
      </c>
      <c r="Y2751" s="48" t="e">
        <f>VLOOKUP(A2731,#REF!,76,FALSE)</f>
        <v>#REF!</v>
      </c>
      <c r="Z2751" s="48" t="e">
        <f>VLOOKUP(A2731,#REF!,77,FALSE)</f>
        <v>#REF!</v>
      </c>
      <c r="AA2751" s="48" t="e">
        <f>VLOOKUP(A2731,#REF!,78,FALSE)</f>
        <v>#REF!</v>
      </c>
      <c r="AB2751" s="48" t="e">
        <f>VLOOKUP(A2731,#REF!,79,FALSE)</f>
        <v>#REF!</v>
      </c>
      <c r="AC2751" s="48" t="e">
        <f>VLOOKUP(A2731,#REF!,80,FALSE)</f>
        <v>#REF!</v>
      </c>
      <c r="AD2751" s="48" t="e">
        <f>VLOOKUP(A2731,#REF!,81,FALSE)</f>
        <v>#REF!</v>
      </c>
      <c r="AE2751" s="48" t="e">
        <f>VLOOKUP(A2731,#REF!,82,FALSE)</f>
        <v>#REF!</v>
      </c>
      <c r="AF2751" s="48" t="e">
        <f>VLOOKUP(A2731,#REF!,83,FALSE)</f>
        <v>#REF!</v>
      </c>
      <c r="AG2751" s="33"/>
    </row>
    <row r="2752" spans="2:64" ht="18" customHeight="1">
      <c r="B2752" s="48" t="e">
        <f>VLOOKUP(A2731,#REF!,277,FALSE)</f>
        <v>#REF!</v>
      </c>
      <c r="C2752" s="48" t="e">
        <f>VLOOKUP(A2731,#REF!,279,FALSE)</f>
        <v>#REF!</v>
      </c>
      <c r="D2752" s="48" t="e">
        <f>VLOOKUP(A2731,#REF!,281,FALSE)</f>
        <v>#REF!</v>
      </c>
      <c r="E2752" s="48" t="e">
        <f>VLOOKUP(A2731,#REF!,283,FALSE)</f>
        <v>#REF!</v>
      </c>
      <c r="F2752" s="48" t="e">
        <f>VLOOKUP(A2731,#REF!,285,FALSE)</f>
        <v>#REF!</v>
      </c>
      <c r="G2752" s="48" t="e">
        <f>VLOOKUP(A2731,#REF!,287,FALSE)</f>
        <v>#REF!</v>
      </c>
      <c r="H2752" s="48" t="e">
        <f>VLOOKUP(A2731,#REF!,289,FALSE)</f>
        <v>#REF!</v>
      </c>
      <c r="I2752" s="48" t="e">
        <f>VLOOKUP(A2731,#REF!,291,FALSE)</f>
        <v>#REF!</v>
      </c>
      <c r="J2752" s="48" t="e">
        <f>VLOOKUP(A2731,#REF!,293,FALSE)</f>
        <v>#REF!</v>
      </c>
      <c r="K2752" s="48" t="e">
        <f>VLOOKUP(A2731,#REF!,295,FALSE)</f>
        <v>#REF!</v>
      </c>
      <c r="L2752" s="48" t="e">
        <f>VLOOKUP(A2731,#REF!,297,FALSE)</f>
        <v>#REF!</v>
      </c>
      <c r="M2752" s="48" t="e">
        <f>VLOOKUP(A2731,#REF!,299,FALSE)</f>
        <v>#REF!</v>
      </c>
      <c r="N2752" s="48" t="e">
        <f>VLOOKUP(A2731,#REF!,301,FALSE)</f>
        <v>#REF!</v>
      </c>
      <c r="O2752" s="48" t="e">
        <f>VLOOKUP(A2731,#REF!,303,FALSE)</f>
        <v>#REF!</v>
      </c>
      <c r="P2752" s="48" t="e">
        <f>VLOOKUP(A2731,#REF!,305,FALSE)</f>
        <v>#REF!</v>
      </c>
      <c r="Q2752" s="48" t="e">
        <f>VLOOKUP(A2731,#REF!,307,FALSE)</f>
        <v>#REF!</v>
      </c>
      <c r="R2752" s="48" t="e">
        <f>VLOOKUP(A2731,#REF!,309,FALSE)</f>
        <v>#REF!</v>
      </c>
      <c r="S2752" s="48" t="e">
        <f>VLOOKUP(A2731,#REF!,311,FALSE)</f>
        <v>#REF!</v>
      </c>
      <c r="T2752" s="48" t="e">
        <f>VLOOKUP(A2731,#REF!,313,FALSE)</f>
        <v>#REF!</v>
      </c>
      <c r="U2752" s="48" t="e">
        <f>VLOOKUP(A2731,#REF!,315,FALSE)</f>
        <v>#REF!</v>
      </c>
      <c r="V2752" s="48" t="e">
        <f>VLOOKUP(A2731,#REF!,317,FALSE)</f>
        <v>#REF!</v>
      </c>
      <c r="W2752" s="48" t="e">
        <f>VLOOKUP(A2731,#REF!,319,FALSE)</f>
        <v>#REF!</v>
      </c>
      <c r="X2752" s="48" t="e">
        <f>VLOOKUP(A2731,#REF!,321,FALSE)</f>
        <v>#REF!</v>
      </c>
      <c r="Y2752" s="48" t="e">
        <f>VLOOKUP(A2731,#REF!,323,FALSE)</f>
        <v>#REF!</v>
      </c>
      <c r="Z2752" s="48" t="e">
        <f>VLOOKUP(A2731,#REF!,325,FALSE)</f>
        <v>#REF!</v>
      </c>
      <c r="AA2752" s="48" t="e">
        <f>VLOOKUP(A2731,#REF!,327,FALSE)</f>
        <v>#REF!</v>
      </c>
      <c r="AB2752" s="48" t="e">
        <f>VLOOKUP(A2731,#REF!,329,FALSE)</f>
        <v>#REF!</v>
      </c>
      <c r="AC2752" s="48" t="e">
        <f>VLOOKUP(A2731,#REF!,331,FALSE)</f>
        <v>#REF!</v>
      </c>
      <c r="AD2752" s="48" t="e">
        <f>VLOOKUP(A2731,#REF!,333,FALSE)</f>
        <v>#REF!</v>
      </c>
      <c r="AE2752" s="48" t="e">
        <f>VLOOKUP(A2731,#REF!,335,FALSE)</f>
        <v>#REF!</v>
      </c>
      <c r="AF2752" s="48" t="e">
        <f>VLOOKUP(A2731,#REF!,337,FALSE)</f>
        <v>#REF!</v>
      </c>
      <c r="AG2752" s="33"/>
    </row>
    <row r="2753" spans="1:64" s="140" customFormat="1" ht="18" customHeight="1">
      <c r="B2753" s="980"/>
      <c r="C2753" s="980"/>
      <c r="D2753" s="980"/>
      <c r="E2753" s="980"/>
      <c r="F2753" s="980"/>
      <c r="G2753" s="980"/>
      <c r="H2753" s="980"/>
      <c r="I2753" s="980"/>
      <c r="J2753" s="980"/>
      <c r="K2753" s="980"/>
      <c r="L2753" s="980"/>
      <c r="M2753" s="980"/>
      <c r="N2753" s="980"/>
      <c r="O2753" s="980"/>
      <c r="P2753" s="980"/>
      <c r="Q2753" s="980"/>
      <c r="R2753" s="980"/>
      <c r="S2753" s="980"/>
      <c r="T2753" s="980"/>
      <c r="U2753" s="980"/>
      <c r="V2753" s="980"/>
      <c r="W2753" s="980"/>
      <c r="X2753" s="980"/>
      <c r="Y2753" s="980"/>
      <c r="Z2753" s="980"/>
      <c r="AA2753" s="980"/>
      <c r="AB2753" s="980"/>
      <c r="AC2753" s="980"/>
      <c r="AD2753" s="980"/>
      <c r="AE2753" s="980"/>
      <c r="AF2753" s="980"/>
      <c r="AH2753" s="33"/>
      <c r="AI2753" s="33"/>
      <c r="AJ2753" s="33"/>
      <c r="AK2753" s="33"/>
      <c r="AL2753" s="33"/>
      <c r="AM2753" s="33"/>
      <c r="AN2753" s="33"/>
      <c r="AO2753" s="33"/>
      <c r="AP2753" s="33"/>
      <c r="AQ2753" s="33"/>
      <c r="AR2753" s="33"/>
      <c r="AS2753" s="33"/>
      <c r="AT2753" s="33"/>
      <c r="AU2753" s="33"/>
      <c r="AV2753" s="33"/>
      <c r="AW2753" s="33"/>
      <c r="AX2753" s="33"/>
      <c r="AY2753" s="33"/>
      <c r="AZ2753" s="33"/>
      <c r="BA2753" s="33"/>
      <c r="BB2753" s="33"/>
      <c r="BC2753" s="33"/>
      <c r="BD2753" s="33"/>
      <c r="BE2753" s="33"/>
      <c r="BF2753" s="33"/>
      <c r="BG2753" s="33"/>
      <c r="BH2753" s="33"/>
      <c r="BI2753" s="33"/>
      <c r="BJ2753" s="33"/>
      <c r="BK2753" s="33"/>
      <c r="BL2753" s="33"/>
    </row>
    <row r="2754" spans="1:64" ht="18" customHeight="1">
      <c r="B2754" s="880" t="s">
        <v>826</v>
      </c>
      <c r="C2754" s="880"/>
      <c r="D2754" s="880"/>
      <c r="E2754" s="880"/>
      <c r="F2754" s="880"/>
      <c r="G2754" s="880"/>
      <c r="H2754" s="880"/>
      <c r="I2754" s="880"/>
      <c r="J2754" s="880"/>
      <c r="K2754" s="880"/>
      <c r="L2754" s="880"/>
      <c r="M2754" s="880"/>
      <c r="N2754" s="880"/>
      <c r="O2754" s="880"/>
      <c r="P2754" s="880"/>
      <c r="Q2754" s="880"/>
      <c r="R2754" s="880"/>
      <c r="S2754" s="880"/>
      <c r="T2754" s="880"/>
      <c r="U2754" s="880"/>
      <c r="V2754" s="880"/>
      <c r="W2754" s="880"/>
      <c r="X2754" s="880"/>
      <c r="Y2754" s="880"/>
      <c r="Z2754" s="880"/>
      <c r="AA2754" s="880"/>
      <c r="AB2754" s="880"/>
      <c r="AC2754" s="880"/>
      <c r="AD2754" s="880"/>
      <c r="AE2754" s="880"/>
      <c r="AF2754" s="880"/>
      <c r="AG2754" s="33"/>
    </row>
    <row r="2755" spans="1:64" ht="18" customHeight="1">
      <c r="B2755" s="15" t="s">
        <v>80</v>
      </c>
      <c r="C2755" s="16"/>
      <c r="D2755" s="16"/>
      <c r="E2755" s="16"/>
      <c r="F2755" s="16"/>
      <c r="G2755" s="216"/>
      <c r="H2755" s="201"/>
      <c r="I2755" s="201"/>
      <c r="J2755" s="201"/>
      <c r="K2755" s="202"/>
      <c r="L2755" s="201"/>
      <c r="M2755" s="201"/>
      <c r="N2755" s="201"/>
      <c r="O2755" s="270"/>
      <c r="P2755" s="270"/>
      <c r="Q2755" s="201"/>
      <c r="R2755" s="201"/>
      <c r="S2755" s="201"/>
      <c r="T2755" s="201"/>
      <c r="U2755" s="201"/>
      <c r="V2755" s="201"/>
      <c r="W2755" s="270"/>
      <c r="X2755" s="984" t="str">
        <f>X2730</f>
        <v>វិច្ឆិកា ឆ្នាំ ២០២៣</v>
      </c>
      <c r="Y2755" s="985"/>
      <c r="Z2755" s="985"/>
      <c r="AA2755" s="985"/>
      <c r="AB2755" s="985"/>
      <c r="AC2755" s="985"/>
      <c r="AD2755" s="985"/>
      <c r="AE2755" s="985"/>
      <c r="AF2755" s="986"/>
      <c r="AG2755" s="33"/>
    </row>
    <row r="2756" spans="1:64" ht="18" customHeight="1">
      <c r="A2756" s="140" t="e">
        <f>#REF!</f>
        <v>#REF!</v>
      </c>
      <c r="B2756" s="20" t="s">
        <v>176</v>
      </c>
      <c r="C2756" s="3"/>
      <c r="D2756" s="3"/>
      <c r="E2756" s="3"/>
      <c r="F2756" s="3"/>
      <c r="G2756" s="217"/>
      <c r="H2756" s="271"/>
      <c r="I2756" s="217"/>
      <c r="J2756" s="271"/>
      <c r="K2756" s="991" t="e">
        <f>VLOOKUP(A2756,'Payroll master 总表'!B:AY,3,FALSE)</f>
        <v>#REF!</v>
      </c>
      <c r="L2756" s="992"/>
      <c r="M2756" s="992"/>
      <c r="N2756" s="993"/>
      <c r="O2756" s="272" t="s">
        <v>183</v>
      </c>
      <c r="P2756" s="273"/>
      <c r="Q2756" s="203"/>
      <c r="R2756" s="203"/>
      <c r="S2756" s="203"/>
      <c r="T2756" s="994" t="e">
        <f>#REF!</f>
        <v>#REF!</v>
      </c>
      <c r="U2756" s="994"/>
      <c r="V2756" s="217"/>
      <c r="W2756" s="274"/>
      <c r="X2756" s="275" t="s">
        <v>279</v>
      </c>
      <c r="Y2756" s="203"/>
      <c r="Z2756" s="203"/>
      <c r="AA2756" s="203"/>
      <c r="AB2756" s="227"/>
      <c r="AC2756" s="75"/>
      <c r="AD2756" s="139" t="e">
        <f>VLOOKUP(A2756,'Payroll master 总表'!B:AY,39,FALSE)</f>
        <v>#REF!</v>
      </c>
      <c r="AE2756" s="23" t="s">
        <v>82</v>
      </c>
      <c r="AF2756" s="244"/>
      <c r="AG2756" s="33"/>
    </row>
    <row r="2757" spans="1:64" ht="18" customHeight="1">
      <c r="B2757" s="55" t="s">
        <v>177</v>
      </c>
      <c r="C2757" s="28"/>
      <c r="D2757" s="28"/>
      <c r="E2757" s="28"/>
      <c r="F2757" s="21"/>
      <c r="G2757" s="206"/>
      <c r="H2757" s="206"/>
      <c r="I2757" s="206"/>
      <c r="J2757" s="206"/>
      <c r="K2757" s="995" t="e">
        <f>VLOOKUP(A2756,'Payroll master 总表'!B:AY,1,FALSE)</f>
        <v>#REF!</v>
      </c>
      <c r="L2757" s="996"/>
      <c r="M2757" s="206"/>
      <c r="N2757" s="208"/>
      <c r="O2757" s="276" t="s">
        <v>184</v>
      </c>
      <c r="P2757" s="273"/>
      <c r="Q2757" s="218"/>
      <c r="R2757" s="218"/>
      <c r="S2757" s="218"/>
      <c r="U2757" s="222" t="e">
        <f>VLOOKUP(A2756,'Payroll master 总表'!B:AY,15,FALSE)</f>
        <v>#REF!</v>
      </c>
      <c r="V2757" s="222"/>
      <c r="W2757" s="208"/>
      <c r="X2757" s="278" t="s">
        <v>187</v>
      </c>
      <c r="Y2757" s="218"/>
      <c r="Z2757" s="218"/>
      <c r="AA2757" s="218"/>
      <c r="AB2757" s="209"/>
      <c r="AC2757" s="26"/>
      <c r="AD2757" s="139" t="e">
        <f>VLOOKUP(A2756,'Payroll master 总表'!B:AY,35,FALSE)</f>
        <v>#REF!</v>
      </c>
      <c r="AE2757" s="23" t="s">
        <v>82</v>
      </c>
      <c r="AF2757" s="103"/>
      <c r="AG2757" s="33"/>
    </row>
    <row r="2758" spans="1:64" ht="18" customHeight="1">
      <c r="B2758" s="24" t="s">
        <v>178</v>
      </c>
      <c r="C2758" s="22"/>
      <c r="D2758" s="25"/>
      <c r="E2758" s="21"/>
      <c r="F2758" s="21"/>
      <c r="G2758" s="206"/>
      <c r="H2758" s="206"/>
      <c r="I2758" s="206"/>
      <c r="J2758" s="206"/>
      <c r="K2758" s="995" t="e">
        <f>VLOOKUP(A2756,'Payroll master 总表'!B:AY,5,FALSE)</f>
        <v>#REF!</v>
      </c>
      <c r="L2758" s="996"/>
      <c r="M2758" s="206"/>
      <c r="N2758" s="208"/>
      <c r="O2758" s="205" t="s">
        <v>198</v>
      </c>
      <c r="P2758" s="273"/>
      <c r="Q2758" s="218"/>
      <c r="R2758" s="218"/>
      <c r="S2758" s="218"/>
      <c r="T2758" s="206"/>
      <c r="U2758" s="1005" t="e">
        <f>VLOOKUP(A2756,'Payroll master 总表'!B:AY,8,FALSE)</f>
        <v>#REF!</v>
      </c>
      <c r="V2758" s="1005"/>
      <c r="W2758" s="1006"/>
      <c r="X2758" s="278" t="s">
        <v>185</v>
      </c>
      <c r="Y2758" s="218"/>
      <c r="Z2758" s="218"/>
      <c r="AA2758" s="218"/>
      <c r="AB2758" s="209"/>
      <c r="AC2758" s="26"/>
      <c r="AD2758" s="139" t="e">
        <f>VLOOKUP(A2756,'Payroll master 总表'!B:AY,34,FALSE)</f>
        <v>#REF!</v>
      </c>
      <c r="AE2758" s="23" t="s">
        <v>82</v>
      </c>
      <c r="AF2758" s="103"/>
      <c r="AG2758" s="33"/>
    </row>
    <row r="2759" spans="1:64" ht="18" customHeight="1">
      <c r="B2759" s="58"/>
      <c r="C2759" s="28"/>
      <c r="D2759" s="28"/>
      <c r="E2759" s="28"/>
      <c r="F2759" s="28"/>
      <c r="G2759" s="206"/>
      <c r="H2759" s="206"/>
      <c r="I2759" s="206"/>
      <c r="J2759" s="206"/>
      <c r="K2759" s="280"/>
      <c r="L2759" s="281" t="s">
        <v>76</v>
      </c>
      <c r="M2759" s="206"/>
      <c r="N2759" s="208"/>
      <c r="O2759" s="278" t="s">
        <v>199</v>
      </c>
      <c r="P2759" s="273"/>
      <c r="Q2759" s="218"/>
      <c r="R2759" s="218"/>
      <c r="S2759" s="218"/>
      <c r="T2759" s="218"/>
      <c r="U2759" s="218"/>
      <c r="V2759" s="218"/>
      <c r="W2759" s="230"/>
      <c r="X2759" s="278" t="s">
        <v>753</v>
      </c>
      <c r="Y2759" s="218"/>
      <c r="Z2759" s="218"/>
      <c r="AA2759" s="218"/>
      <c r="AB2759" s="209"/>
      <c r="AC2759" s="26"/>
      <c r="AD2759" s="139" t="e">
        <f>VLOOKUP(A2756,'Payroll master 总表'!B:AY,33,FALSE)</f>
        <v>#REF!</v>
      </c>
      <c r="AE2759" s="23" t="s">
        <v>82</v>
      </c>
      <c r="AF2759" s="103"/>
      <c r="AG2759" s="33"/>
    </row>
    <row r="2760" spans="1:64" ht="18" customHeight="1">
      <c r="B2760" s="54" t="s">
        <v>196</v>
      </c>
      <c r="C2760" s="28"/>
      <c r="D2760" s="28"/>
      <c r="E2760" s="28"/>
      <c r="F2760" s="28"/>
      <c r="G2760" s="206"/>
      <c r="H2760" s="206"/>
      <c r="I2760" s="206"/>
      <c r="J2760" s="206"/>
      <c r="K2760" s="280"/>
      <c r="L2760" s="282" t="e">
        <f>VLOOKUP(A2756,'Payroll master 总表'!B:AY,18,FALSE)</f>
        <v>#REF!</v>
      </c>
      <c r="M2760" s="206"/>
      <c r="N2760" s="208"/>
      <c r="O2760" s="283"/>
      <c r="P2760" s="273"/>
      <c r="Q2760" s="223"/>
      <c r="R2760" s="987" t="e">
        <f>U2757/26*L2760</f>
        <v>#REF!</v>
      </c>
      <c r="S2760" s="987"/>
      <c r="T2760" s="284" t="s">
        <v>82</v>
      </c>
      <c r="U2760" s="223"/>
      <c r="V2760" s="223"/>
      <c r="W2760" s="285"/>
      <c r="X2760" s="278" t="s">
        <v>186</v>
      </c>
      <c r="Y2760" s="218"/>
      <c r="Z2760" s="218"/>
      <c r="AA2760" s="218"/>
      <c r="AB2760" s="209"/>
      <c r="AC2760" s="26"/>
      <c r="AD2760" s="139" t="e">
        <f>VLOOKUP(A2756,'Payroll master 总表'!B:AY,37,FALSE)+'Payroll master 总表'!AM116</f>
        <v>#REF!</v>
      </c>
      <c r="AE2760" s="23" t="s">
        <v>82</v>
      </c>
      <c r="AF2760" s="103"/>
      <c r="AG2760" s="33"/>
    </row>
    <row r="2761" spans="1:64" ht="18" customHeight="1">
      <c r="B2761" s="27" t="s">
        <v>528</v>
      </c>
      <c r="C2761" s="28"/>
      <c r="D2761" s="28"/>
      <c r="E2761" s="28"/>
      <c r="F2761" s="28"/>
      <c r="G2761" s="206"/>
      <c r="H2761" s="206"/>
      <c r="I2761" s="206"/>
      <c r="J2761" s="206"/>
      <c r="K2761" s="280"/>
      <c r="L2761" s="282" t="e">
        <f>VLOOKUP(A2756,'Payroll master 总表'!B:AY,21,FALSE)</f>
        <v>#REF!</v>
      </c>
      <c r="M2761" s="206"/>
      <c r="N2761" s="208"/>
      <c r="O2761" s="283"/>
      <c r="P2761" s="273"/>
      <c r="Q2761" s="223"/>
      <c r="R2761" s="987" t="e">
        <f>VLOOKUP(A2756,'Payroll master 总表'!B:AY,29,FALSE)</f>
        <v>#REF!</v>
      </c>
      <c r="S2761" s="987"/>
      <c r="T2761" s="284" t="s">
        <v>82</v>
      </c>
      <c r="U2761" s="223"/>
      <c r="V2761" s="223"/>
      <c r="W2761" s="285"/>
      <c r="X2761" s="278" t="s">
        <v>455</v>
      </c>
      <c r="Y2761" s="218"/>
      <c r="Z2761" s="218"/>
      <c r="AA2761" s="218"/>
      <c r="AB2761" s="209"/>
      <c r="AC2761" s="26"/>
      <c r="AD2761" s="139" t="e">
        <f>VLOOKUP(A2756,'Payroll master 总表'!B:AY,32,FALSE)</f>
        <v>#REF!</v>
      </c>
      <c r="AE2761" s="23" t="s">
        <v>82</v>
      </c>
      <c r="AF2761" s="103"/>
      <c r="AG2761" s="33"/>
    </row>
    <row r="2762" spans="1:64" ht="18" customHeight="1">
      <c r="B2762" s="58" t="s">
        <v>534</v>
      </c>
      <c r="C2762" s="28"/>
      <c r="D2762" s="28"/>
      <c r="E2762" s="28"/>
      <c r="F2762" s="28"/>
      <c r="G2762" s="206"/>
      <c r="H2762" s="206"/>
      <c r="I2762" s="206"/>
      <c r="J2762" s="206"/>
      <c r="K2762" s="280"/>
      <c r="L2762" s="282" t="e">
        <f>VLOOKUP(A2756,'Payroll master 总表'!B:AY,20,FALSE)</f>
        <v>#REF!</v>
      </c>
      <c r="M2762" s="206"/>
      <c r="N2762" s="208"/>
      <c r="O2762" s="283"/>
      <c r="P2762" s="273"/>
      <c r="Q2762" s="223"/>
      <c r="R2762" s="987" t="e">
        <f>VLOOKUP(A2756,'Payroll master 总表'!B:AY,27,FALSE)</f>
        <v>#REF!</v>
      </c>
      <c r="S2762" s="987"/>
      <c r="T2762" s="284" t="s">
        <v>82</v>
      </c>
      <c r="U2762" s="223"/>
      <c r="V2762" s="223"/>
      <c r="W2762" s="285"/>
      <c r="X2762" s="278" t="s">
        <v>189</v>
      </c>
      <c r="Y2762" s="218"/>
      <c r="Z2762" s="218"/>
      <c r="AA2762" s="218"/>
      <c r="AB2762" s="209"/>
      <c r="AC2762" s="26"/>
      <c r="AD2762" s="139" t="e">
        <f>VLOOKUP(A2756,'Payroll master 总表'!B:AY,31,FALSE)</f>
        <v>#REF!</v>
      </c>
      <c r="AE2762" s="23" t="s">
        <v>82</v>
      </c>
      <c r="AF2762" s="103"/>
      <c r="AG2762" s="33"/>
    </row>
    <row r="2763" spans="1:64" ht="18" customHeight="1">
      <c r="B2763" s="58" t="s">
        <v>195</v>
      </c>
      <c r="C2763" s="28"/>
      <c r="D2763" s="28"/>
      <c r="E2763" s="28"/>
      <c r="F2763" s="28"/>
      <c r="G2763" s="206"/>
      <c r="H2763" s="206"/>
      <c r="I2763" s="206"/>
      <c r="J2763" s="206"/>
      <c r="K2763" s="280"/>
      <c r="L2763" s="282" t="e">
        <f>VLOOKUP(A2756,'Payroll master 总表'!B:AY,17,FALSE)</f>
        <v>#REF!</v>
      </c>
      <c r="M2763" s="206"/>
      <c r="N2763" s="208"/>
      <c r="O2763" s="283"/>
      <c r="P2763" s="273"/>
      <c r="Q2763" s="223"/>
      <c r="R2763" s="987" t="e">
        <f>U2757/26*L2763</f>
        <v>#REF!</v>
      </c>
      <c r="S2763" s="987"/>
      <c r="T2763" s="284" t="s">
        <v>82</v>
      </c>
      <c r="U2763" s="223"/>
      <c r="V2763" s="223"/>
      <c r="W2763" s="285"/>
      <c r="X2763" s="278" t="s">
        <v>188</v>
      </c>
      <c r="Y2763" s="218"/>
      <c r="Z2763" s="218"/>
      <c r="AA2763" s="218"/>
      <c r="AB2763" s="209"/>
      <c r="AC2763" s="26"/>
      <c r="AD2763" s="139" t="e">
        <f>VLOOKUP(A2756,'Payroll master 总表'!B:AY,36,FALSE)</f>
        <v>#REF!</v>
      </c>
      <c r="AE2763" s="23" t="s">
        <v>82</v>
      </c>
      <c r="AF2763" s="103"/>
      <c r="AG2763" s="33"/>
    </row>
    <row r="2764" spans="1:64" ht="18" customHeight="1">
      <c r="B2764" s="27" t="s">
        <v>179</v>
      </c>
      <c r="C2764" s="28"/>
      <c r="D2764" s="28"/>
      <c r="E2764" s="28"/>
      <c r="F2764" s="28"/>
      <c r="G2764" s="218"/>
      <c r="H2764" s="218"/>
      <c r="I2764" s="218"/>
      <c r="J2764" s="206"/>
      <c r="K2764" s="280"/>
      <c r="L2764" s="286"/>
      <c r="M2764" s="206"/>
      <c r="N2764" s="208"/>
      <c r="O2764" s="283"/>
      <c r="P2764" s="273"/>
      <c r="Q2764" s="223"/>
      <c r="R2764" s="987" t="e">
        <f>SUM(R2760:S2763)</f>
        <v>#REF!</v>
      </c>
      <c r="S2764" s="987"/>
      <c r="T2764" s="284" t="s">
        <v>82</v>
      </c>
      <c r="U2764" s="223"/>
      <c r="V2764" s="223"/>
      <c r="W2764" s="285"/>
      <c r="X2764" s="278" t="s">
        <v>190</v>
      </c>
      <c r="Y2764" s="218"/>
      <c r="Z2764" s="218"/>
      <c r="AA2764" s="218"/>
      <c r="AB2764" s="209"/>
      <c r="AC2764" s="988" t="e">
        <f>R2764+R2766+R2767+R2768+AD2756+AD2757+AD2758+AD2759+AD2760+AD2761+AD2762+AD2763</f>
        <v>#REF!</v>
      </c>
      <c r="AD2764" s="989"/>
      <c r="AF2764" s="103"/>
      <c r="AG2764" s="33"/>
    </row>
    <row r="2765" spans="1:64" ht="18" customHeight="1">
      <c r="B2765" s="58" t="s">
        <v>197</v>
      </c>
      <c r="C2765" s="28"/>
      <c r="D2765" s="28"/>
      <c r="E2765" s="28"/>
      <c r="F2765" s="28"/>
      <c r="G2765" s="206"/>
      <c r="H2765" s="206"/>
      <c r="I2765" s="206"/>
      <c r="J2765" s="206"/>
      <c r="K2765" s="280"/>
      <c r="L2765" s="287" t="s">
        <v>77</v>
      </c>
      <c r="M2765" s="288"/>
      <c r="N2765" s="211"/>
      <c r="O2765" s="278" t="s">
        <v>199</v>
      </c>
      <c r="P2765" s="210"/>
      <c r="Q2765" s="210"/>
      <c r="R2765" s="210"/>
      <c r="S2765" s="210"/>
      <c r="T2765" s="210"/>
      <c r="U2765" s="210"/>
      <c r="V2765" s="210"/>
      <c r="W2765" s="289"/>
      <c r="X2765" s="278" t="s">
        <v>433</v>
      </c>
      <c r="Y2765" s="218"/>
      <c r="Z2765" s="230"/>
      <c r="AA2765" s="290"/>
      <c r="AB2765" s="228"/>
      <c r="AC2765" s="135" t="e">
        <f>VLOOKUP(A2756,'Payroll master 总表'!B:AY,45,FALSE)</f>
        <v>#REF!</v>
      </c>
      <c r="AE2765" s="61"/>
      <c r="AF2765" s="245"/>
      <c r="AG2765" s="33"/>
    </row>
    <row r="2766" spans="1:64" ht="18" customHeight="1">
      <c r="B2766" s="58" t="s">
        <v>180</v>
      </c>
      <c r="C2766" s="28"/>
      <c r="D2766" s="28"/>
      <c r="E2766" s="28"/>
      <c r="F2766" s="28"/>
      <c r="G2766" s="206"/>
      <c r="H2766" s="206"/>
      <c r="I2766" s="206"/>
      <c r="J2766" s="206"/>
      <c r="K2766" s="280"/>
      <c r="L2766" s="282" t="e">
        <f>VLOOKUP(A2756,'Payroll master 总表'!B:AY,19,FALSE)</f>
        <v>#REF!</v>
      </c>
      <c r="M2766" s="206"/>
      <c r="N2766" s="208"/>
      <c r="O2766" s="283"/>
      <c r="P2766" s="273"/>
      <c r="Q2766" s="224"/>
      <c r="R2766" s="990" t="e">
        <f>VLOOKUP(A2756,'Payroll master 总表'!B:AY,26,FALSE)</f>
        <v>#REF!</v>
      </c>
      <c r="S2766" s="990"/>
      <c r="T2766" s="224" t="s">
        <v>82</v>
      </c>
      <c r="U2766" s="224"/>
      <c r="V2766" s="224"/>
      <c r="W2766" s="228"/>
      <c r="X2766" s="278" t="s">
        <v>861</v>
      </c>
      <c r="Y2766" s="218"/>
      <c r="Z2766" s="230"/>
      <c r="AB2766" s="224"/>
      <c r="AD2766" s="57"/>
      <c r="AE2766" s="999" t="e">
        <f>VLOOKUP(A2756,'Payroll master 总表'!B:AY,42,FALSE)</f>
        <v>#REF!</v>
      </c>
      <c r="AF2766" s="1000"/>
      <c r="AG2766" s="33"/>
    </row>
    <row r="2767" spans="1:64" ht="18" customHeight="1">
      <c r="B2767" s="58" t="s">
        <v>181</v>
      </c>
      <c r="C2767" s="28"/>
      <c r="D2767" s="28"/>
      <c r="E2767" s="28"/>
      <c r="F2767" s="28"/>
      <c r="G2767" s="206"/>
      <c r="H2767" s="206"/>
      <c r="I2767" s="206"/>
      <c r="J2767" s="206"/>
      <c r="K2767" s="280"/>
      <c r="L2767" s="282" t="e">
        <f>VLOOKUP(A2756,'Payroll master 总表'!B:AY,22,FALSE)</f>
        <v>#REF!</v>
      </c>
      <c r="M2767" s="206"/>
      <c r="N2767" s="208"/>
      <c r="O2767" s="283"/>
      <c r="P2767" s="273"/>
      <c r="Q2767" s="224"/>
      <c r="R2767" s="990" t="e">
        <f>VLOOKUP(A2756,'Payroll master 总表'!B:AY,28,FALSE)</f>
        <v>#REF!</v>
      </c>
      <c r="S2767" s="990"/>
      <c r="T2767" s="224" t="s">
        <v>82</v>
      </c>
      <c r="U2767" s="224"/>
      <c r="V2767" s="224"/>
      <c r="W2767" s="228"/>
      <c r="X2767" s="291" t="s">
        <v>244</v>
      </c>
      <c r="Y2767" s="218"/>
      <c r="Z2767" s="218"/>
      <c r="AA2767" s="230"/>
      <c r="AB2767" s="229"/>
      <c r="AC2767" s="76"/>
      <c r="AD2767" s="57" t="e">
        <f>VLOOKUP(A2756,'Payroll master 总表'!B:AY,44,FALSE)</f>
        <v>#REF!</v>
      </c>
      <c r="AE2767" s="541"/>
      <c r="AF2767" s="542"/>
      <c r="AG2767" s="33"/>
    </row>
    <row r="2768" spans="1:64" ht="18" customHeight="1">
      <c r="B2768" s="59" t="s">
        <v>182</v>
      </c>
      <c r="C2768" s="56"/>
      <c r="D2768" s="56"/>
      <c r="E2768" s="56"/>
      <c r="F2768" s="56"/>
      <c r="G2768" s="219"/>
      <c r="H2768" s="219"/>
      <c r="I2768" s="219"/>
      <c r="J2768" s="219"/>
      <c r="K2768" s="292"/>
      <c r="L2768" s="293" t="e">
        <f>VLOOKUP(A2756,'Payroll master 总表'!B:AY,23,FALSE)</f>
        <v>#REF!</v>
      </c>
      <c r="M2768" s="219"/>
      <c r="N2768" s="212"/>
      <c r="O2768" s="294"/>
      <c r="P2768" s="295"/>
      <c r="Q2768" s="225"/>
      <c r="R2768" s="981" t="e">
        <f>VLOOKUP(A2756,'Payroll master 总表'!B:AY,30,FALSE)</f>
        <v>#REF!</v>
      </c>
      <c r="S2768" s="981"/>
      <c r="T2768" s="225" t="s">
        <v>82</v>
      </c>
      <c r="U2768" s="225"/>
      <c r="V2768" s="225"/>
      <c r="W2768" s="225"/>
      <c r="X2768" s="278" t="s">
        <v>194</v>
      </c>
      <c r="Y2768" s="218"/>
      <c r="Z2768" s="218"/>
      <c r="AA2768" s="218"/>
      <c r="AB2768" s="230"/>
      <c r="AC2768" s="26"/>
      <c r="AD2768" s="57" t="e">
        <f>AE2766+AD2767</f>
        <v>#REF!</v>
      </c>
      <c r="AE2768" s="49"/>
      <c r="AF2768" s="73"/>
      <c r="AG2768" s="33"/>
    </row>
    <row r="2769" spans="1:64" ht="18" customHeight="1">
      <c r="B2769" s="29"/>
      <c r="C2769" s="30"/>
      <c r="D2769" s="31"/>
      <c r="E2769" s="30"/>
      <c r="F2769" s="32"/>
      <c r="G2769" s="220"/>
      <c r="H2769" s="220"/>
      <c r="I2769" s="220"/>
      <c r="J2769" s="220"/>
      <c r="S2769" s="220"/>
      <c r="T2769" s="220"/>
      <c r="U2769" s="220"/>
      <c r="X2769" s="297" t="s">
        <v>191</v>
      </c>
      <c r="Y2769" s="218"/>
      <c r="Z2769" s="218"/>
      <c r="AA2769" s="218"/>
      <c r="AB2769" s="230"/>
      <c r="AC2769" s="982" t="e">
        <f>ROUND((AC2764-AD2768-AC2765),2)</f>
        <v>#REF!</v>
      </c>
      <c r="AD2769" s="983"/>
      <c r="AE2769" s="49"/>
      <c r="AF2769" s="73"/>
      <c r="AG2769" s="33"/>
    </row>
    <row r="2770" spans="1:64" ht="18" customHeight="1">
      <c r="B2770" s="35" t="s">
        <v>78</v>
      </c>
      <c r="C2770" s="36"/>
      <c r="D2770" s="36"/>
      <c r="E2770" s="36"/>
      <c r="F2770" s="36"/>
      <c r="G2770" s="221"/>
      <c r="H2770" s="221"/>
      <c r="I2770" s="220"/>
      <c r="J2770" s="220"/>
      <c r="S2770" s="220"/>
      <c r="T2770" s="220"/>
      <c r="U2770" s="220"/>
      <c r="X2770" s="298" t="s">
        <v>432</v>
      </c>
      <c r="Y2770" s="299"/>
      <c r="Z2770" s="280"/>
      <c r="AA2770" s="206"/>
      <c r="AB2770" s="231"/>
      <c r="AC2770" s="63" t="e">
        <f>INT(AC2769)</f>
        <v>#REF!</v>
      </c>
      <c r="AE2770" s="62"/>
      <c r="AF2770" s="80"/>
      <c r="AG2770" s="33"/>
    </row>
    <row r="2771" spans="1:64" ht="18" customHeight="1">
      <c r="B2771" s="37"/>
      <c r="C2771" s="38"/>
      <c r="D2771" s="39"/>
      <c r="E2771" s="38"/>
      <c r="F2771" s="38"/>
      <c r="G2771" s="202"/>
      <c r="H2771" s="202"/>
      <c r="I2771" s="220"/>
      <c r="J2771" s="220"/>
      <c r="S2771" s="220"/>
      <c r="T2771" s="220"/>
      <c r="U2771" s="220"/>
      <c r="X2771" s="300" t="s">
        <v>192</v>
      </c>
      <c r="Y2771" s="301"/>
      <c r="Z2771" s="302"/>
      <c r="AA2771" s="219"/>
      <c r="AB2771" s="232"/>
      <c r="AC2771" s="77" t="e">
        <f>ROUND((MOD(AC2769,1)*4000),-2)</f>
        <v>#REF!</v>
      </c>
      <c r="AD2771" s="45"/>
      <c r="AE2771" s="45"/>
      <c r="AF2771" s="81"/>
      <c r="AG2771" s="33"/>
    </row>
    <row r="2772" spans="1:64" ht="18" customHeight="1">
      <c r="B2772" s="29"/>
      <c r="C2772" s="30"/>
      <c r="D2772" s="31"/>
      <c r="E2772" s="30"/>
      <c r="F2772" s="30"/>
      <c r="G2772" s="220"/>
      <c r="H2772" s="220"/>
      <c r="I2772" s="220"/>
      <c r="J2772" s="220"/>
      <c r="S2772" s="220"/>
      <c r="T2772" s="220"/>
      <c r="U2772" s="220"/>
      <c r="Y2772" s="221"/>
      <c r="Z2772" s="303"/>
      <c r="AB2772" s="233"/>
      <c r="AD2772" s="82"/>
      <c r="AE2772" s="82"/>
      <c r="AF2772" s="84"/>
      <c r="AG2772" s="33"/>
    </row>
    <row r="2773" spans="1:64" ht="18" customHeight="1">
      <c r="B2773" s="40" t="s">
        <v>79</v>
      </c>
      <c r="C2773" s="41"/>
      <c r="D2773" s="41"/>
      <c r="E2773" s="41"/>
      <c r="AF2773" s="101"/>
      <c r="AG2773" s="33"/>
    </row>
    <row r="2774" spans="1:64" s="10" customFormat="1" ht="18" customHeight="1">
      <c r="B2774" s="237">
        <v>1</v>
      </c>
      <c r="C2774" s="236">
        <v>2</v>
      </c>
      <c r="D2774" s="236">
        <v>3</v>
      </c>
      <c r="E2774" s="236">
        <v>4</v>
      </c>
      <c r="F2774" s="670">
        <v>5</v>
      </c>
      <c r="G2774" s="669">
        <v>6</v>
      </c>
      <c r="H2774" s="237">
        <v>7</v>
      </c>
      <c r="I2774" s="237">
        <v>8</v>
      </c>
      <c r="J2774" s="670">
        <v>9</v>
      </c>
      <c r="K2774" s="236">
        <v>10</v>
      </c>
      <c r="L2774" s="236">
        <v>11</v>
      </c>
      <c r="M2774" s="670">
        <v>12</v>
      </c>
      <c r="N2774" s="669">
        <v>13</v>
      </c>
      <c r="O2774" s="236">
        <v>14</v>
      </c>
      <c r="P2774" s="237">
        <v>15</v>
      </c>
      <c r="Q2774" s="236">
        <v>16</v>
      </c>
      <c r="R2774" s="236">
        <v>17</v>
      </c>
      <c r="S2774" s="236">
        <v>18</v>
      </c>
      <c r="T2774" s="670">
        <v>19</v>
      </c>
      <c r="U2774" s="669">
        <v>20</v>
      </c>
      <c r="V2774" s="236">
        <v>21</v>
      </c>
      <c r="W2774" s="237">
        <v>22</v>
      </c>
      <c r="X2774" s="236">
        <v>23</v>
      </c>
      <c r="Y2774" s="237">
        <v>24</v>
      </c>
      <c r="Z2774" s="236">
        <v>25</v>
      </c>
      <c r="AA2774" s="670">
        <v>26</v>
      </c>
      <c r="AB2774" s="697">
        <v>27</v>
      </c>
      <c r="AC2774" s="670">
        <v>28</v>
      </c>
      <c r="AD2774" s="237">
        <v>29</v>
      </c>
      <c r="AE2774" s="236">
        <v>30</v>
      </c>
      <c r="AF2774" s="236">
        <v>31</v>
      </c>
      <c r="AG2774" s="11"/>
      <c r="AH2774" s="11"/>
      <c r="AI2774" s="11"/>
      <c r="AJ2774" s="11"/>
      <c r="AK2774" s="11"/>
      <c r="AL2774" s="11"/>
      <c r="AM2774" s="11"/>
      <c r="AN2774" s="11"/>
      <c r="AO2774" s="11"/>
      <c r="AP2774" s="11"/>
      <c r="AQ2774" s="11"/>
      <c r="AR2774" s="11"/>
      <c r="AS2774" s="11"/>
      <c r="AT2774" s="11"/>
      <c r="AU2774" s="11"/>
      <c r="AV2774" s="11"/>
      <c r="AW2774" s="11"/>
      <c r="AX2774" s="11"/>
      <c r="AY2774" s="11"/>
      <c r="AZ2774" s="11"/>
      <c r="BA2774" s="11"/>
      <c r="BB2774" s="11"/>
      <c r="BC2774" s="11"/>
      <c r="BD2774" s="11"/>
      <c r="BE2774" s="11"/>
      <c r="BF2774" s="11"/>
      <c r="BG2774" s="11"/>
      <c r="BH2774" s="11"/>
      <c r="BI2774" s="11"/>
      <c r="BJ2774" s="11"/>
      <c r="BK2774" s="11"/>
      <c r="BL2774" s="11"/>
    </row>
    <row r="2775" spans="1:64" ht="18" customHeight="1">
      <c r="B2775" s="48" t="e">
        <f>VLOOKUP(A2756,#REF!,276,FALSE)</f>
        <v>#REF!</v>
      </c>
      <c r="C2775" s="48" t="e">
        <f>VLOOKUP(A2756,#REF!,278,FALSE)</f>
        <v>#REF!</v>
      </c>
      <c r="D2775" s="48" t="e">
        <f>VLOOKUP(A2756,#REF!,280,FALSE)</f>
        <v>#REF!</v>
      </c>
      <c r="E2775" s="48" t="e">
        <f>VLOOKUP(A2756,#REF!,282,FALSE)</f>
        <v>#REF!</v>
      </c>
      <c r="F2775" s="48" t="e">
        <f>VLOOKUP(A2756,#REF!,284,FALSE)</f>
        <v>#REF!</v>
      </c>
      <c r="G2775" s="48" t="e">
        <f>VLOOKUP(A2756,#REF!,286,FALSE)</f>
        <v>#REF!</v>
      </c>
      <c r="H2775" s="48" t="e">
        <f>VLOOKUP(A2756,#REF!,288,FALSE)</f>
        <v>#REF!</v>
      </c>
      <c r="I2775" s="48" t="e">
        <f>VLOOKUP(A2756,#REF!,290,FALSE)</f>
        <v>#REF!</v>
      </c>
      <c r="J2775" s="48" t="e">
        <f>VLOOKUP(A2756,#REF!,292,FALSE)</f>
        <v>#REF!</v>
      </c>
      <c r="K2775" s="48" t="e">
        <f>VLOOKUP(A2756,#REF!,294,FALSE)</f>
        <v>#REF!</v>
      </c>
      <c r="L2775" s="48" t="e">
        <f>VLOOKUP(A2756,#REF!,296,FALSE)</f>
        <v>#REF!</v>
      </c>
      <c r="M2775" s="48" t="e">
        <f>VLOOKUP(A2756,#REF!,298,FALSE)</f>
        <v>#REF!</v>
      </c>
      <c r="N2775" s="48" t="e">
        <f>VLOOKUP(A2756,#REF!,300,FALSE)</f>
        <v>#REF!</v>
      </c>
      <c r="O2775" s="48" t="e">
        <f>VLOOKUP(A2756,#REF!,302,FALSE)</f>
        <v>#REF!</v>
      </c>
      <c r="P2775" s="48" t="e">
        <f>VLOOKUP(A2756,#REF!,304,FALSE)</f>
        <v>#REF!</v>
      </c>
      <c r="Q2775" s="48" t="e">
        <f>VLOOKUP(A2756,#REF!,306,FALSE)</f>
        <v>#REF!</v>
      </c>
      <c r="R2775" s="48" t="e">
        <f>VLOOKUP(A2756,#REF!,308,FALSE)</f>
        <v>#REF!</v>
      </c>
      <c r="S2775" s="48" t="e">
        <f>VLOOKUP(A2756,#REF!,310,FALSE)</f>
        <v>#REF!</v>
      </c>
      <c r="T2775" s="48" t="e">
        <f>VLOOKUP(A2756,#REF!,312,FALSE)</f>
        <v>#REF!</v>
      </c>
      <c r="U2775" s="48" t="e">
        <f>VLOOKUP(A2756,#REF!,314,FALSE)</f>
        <v>#REF!</v>
      </c>
      <c r="V2775" s="48" t="e">
        <f>VLOOKUP(A2756,#REF!,316,FALSE)</f>
        <v>#REF!</v>
      </c>
      <c r="W2775" s="48" t="e">
        <f>VLOOKUP(A2756,#REF!,318,FALSE)</f>
        <v>#REF!</v>
      </c>
      <c r="X2775" s="48" t="e">
        <f>VLOOKUP(A2756,#REF!,320,FALSE)</f>
        <v>#REF!</v>
      </c>
      <c r="Y2775" s="48" t="e">
        <f>VLOOKUP(A2756,#REF!,322,FALSE)</f>
        <v>#REF!</v>
      </c>
      <c r="Z2775" s="48" t="e">
        <f>VLOOKUP(A2756,#REF!,324,FALSE)</f>
        <v>#REF!</v>
      </c>
      <c r="AA2775" s="48" t="e">
        <f>VLOOKUP(A2756,#REF!,326,FALSE)</f>
        <v>#REF!</v>
      </c>
      <c r="AB2775" s="48" t="e">
        <f>VLOOKUP(A2756,#REF!,328,FALSE)</f>
        <v>#REF!</v>
      </c>
      <c r="AC2775" s="48" t="e">
        <f>VLOOKUP(A2756,#REF!,330,FALSE)</f>
        <v>#REF!</v>
      </c>
      <c r="AD2775" s="48" t="e">
        <f>VLOOKUP(A2756,#REF!,332,FALSE)</f>
        <v>#REF!</v>
      </c>
      <c r="AE2775" s="48" t="e">
        <f>VLOOKUP(A2756,#REF!,334,FALSE)</f>
        <v>#REF!</v>
      </c>
      <c r="AF2775" s="48" t="e">
        <f>VLOOKUP(A2756,#REF!,336,FALSE)</f>
        <v>#REF!</v>
      </c>
      <c r="AG2775" s="33"/>
    </row>
    <row r="2776" spans="1:64" ht="18" customHeight="1">
      <c r="B2776" s="48" t="e">
        <f>VLOOKUP(A2756,#REF!,53,FALSE)</f>
        <v>#REF!</v>
      </c>
      <c r="C2776" s="48" t="e">
        <f>VLOOKUP(A2756,#REF!,54,FALSE)</f>
        <v>#REF!</v>
      </c>
      <c r="D2776" s="48" t="e">
        <f>VLOOKUP(A2756,#REF!,55,FALSE)</f>
        <v>#REF!</v>
      </c>
      <c r="E2776" s="48" t="e">
        <f>VLOOKUP(A2756,#REF!,56,FALSE)</f>
        <v>#REF!</v>
      </c>
      <c r="F2776" s="48" t="e">
        <f>VLOOKUP(A2756,#REF!,57,FALSE)</f>
        <v>#REF!</v>
      </c>
      <c r="G2776" s="48" t="e">
        <f>VLOOKUP(A2756,#REF!,58,FALSE)</f>
        <v>#REF!</v>
      </c>
      <c r="H2776" s="48" t="e">
        <f>VLOOKUP(A2756,#REF!,59,FALSE)</f>
        <v>#REF!</v>
      </c>
      <c r="I2776" s="48" t="e">
        <f>VLOOKUP(A2756,#REF!,60,FALSE)</f>
        <v>#REF!</v>
      </c>
      <c r="J2776" s="48" t="e">
        <f>VLOOKUP(A2756,#REF!,61,FALSE)</f>
        <v>#REF!</v>
      </c>
      <c r="K2776" s="48" t="e">
        <f>VLOOKUP(A2756,#REF!,62,FALSE)</f>
        <v>#REF!</v>
      </c>
      <c r="L2776" s="48" t="e">
        <f>VLOOKUP(A2756,#REF!,63,FALSE)</f>
        <v>#REF!</v>
      </c>
      <c r="M2776" s="48" t="e">
        <f>VLOOKUP(A2756,#REF!,64,FALSE)</f>
        <v>#REF!</v>
      </c>
      <c r="N2776" s="48" t="e">
        <f>VLOOKUP(A2756,#REF!,65,FALSE)</f>
        <v>#REF!</v>
      </c>
      <c r="O2776" s="48" t="e">
        <f>VLOOKUP(A2756,#REF!,66,FALSE)</f>
        <v>#REF!</v>
      </c>
      <c r="P2776" s="48" t="e">
        <f>VLOOKUP(A2756,#REF!,67,FALSE)</f>
        <v>#REF!</v>
      </c>
      <c r="Q2776" s="48" t="e">
        <f>VLOOKUP(A2756,#REF!,68,FALSE)</f>
        <v>#REF!</v>
      </c>
      <c r="R2776" s="48" t="e">
        <f>VLOOKUP(A2756,#REF!,69,FALSE)</f>
        <v>#REF!</v>
      </c>
      <c r="S2776" s="48" t="e">
        <f>VLOOKUP(A2756,#REF!,70,FALSE)</f>
        <v>#REF!</v>
      </c>
      <c r="T2776" s="48" t="e">
        <f>VLOOKUP(A2756,#REF!,71,FALSE)</f>
        <v>#REF!</v>
      </c>
      <c r="U2776" s="48" t="e">
        <f>VLOOKUP(A2756,#REF!,72,FALSE)</f>
        <v>#REF!</v>
      </c>
      <c r="V2776" s="48" t="e">
        <f>VLOOKUP(A2756,#REF!,73,FALSE)</f>
        <v>#REF!</v>
      </c>
      <c r="W2776" s="48" t="e">
        <f>VLOOKUP(A2756,#REF!,74,FALSE)</f>
        <v>#REF!</v>
      </c>
      <c r="X2776" s="48" t="e">
        <f>VLOOKUP(A2756,#REF!,75,FALSE)</f>
        <v>#REF!</v>
      </c>
      <c r="Y2776" s="48" t="e">
        <f>VLOOKUP(A2756,#REF!,76,FALSE)</f>
        <v>#REF!</v>
      </c>
      <c r="Z2776" s="48" t="e">
        <f>VLOOKUP(A2756,#REF!,77,FALSE)</f>
        <v>#REF!</v>
      </c>
      <c r="AA2776" s="48" t="e">
        <f>VLOOKUP(A2756,#REF!,78,FALSE)</f>
        <v>#REF!</v>
      </c>
      <c r="AB2776" s="48" t="e">
        <f>VLOOKUP(A2756,#REF!,79,FALSE)</f>
        <v>#REF!</v>
      </c>
      <c r="AC2776" s="48" t="e">
        <f>VLOOKUP(A2756,#REF!,80,FALSE)</f>
        <v>#REF!</v>
      </c>
      <c r="AD2776" s="48" t="e">
        <f>VLOOKUP(A2756,#REF!,81,FALSE)</f>
        <v>#REF!</v>
      </c>
      <c r="AE2776" s="48" t="e">
        <f>VLOOKUP(A2756,#REF!,82,FALSE)</f>
        <v>#REF!</v>
      </c>
      <c r="AF2776" s="48" t="e">
        <f>VLOOKUP(A2756,#REF!,83,FALSE)</f>
        <v>#REF!</v>
      </c>
      <c r="AG2776" s="33"/>
    </row>
    <row r="2777" spans="1:64" ht="18" customHeight="1">
      <c r="B2777" s="48" t="e">
        <f>VLOOKUP(A2756,#REF!,277,FALSE)</f>
        <v>#REF!</v>
      </c>
      <c r="C2777" s="48" t="e">
        <f>VLOOKUP(A2756,#REF!,279,FALSE)</f>
        <v>#REF!</v>
      </c>
      <c r="D2777" s="48" t="e">
        <f>VLOOKUP(A2756,#REF!,281,FALSE)</f>
        <v>#REF!</v>
      </c>
      <c r="E2777" s="48" t="e">
        <f>VLOOKUP(A2756,#REF!,283,FALSE)</f>
        <v>#REF!</v>
      </c>
      <c r="F2777" s="48" t="e">
        <f>VLOOKUP(A2756,#REF!,285,FALSE)</f>
        <v>#REF!</v>
      </c>
      <c r="G2777" s="48" t="e">
        <f>VLOOKUP(A2756,#REF!,287,FALSE)</f>
        <v>#REF!</v>
      </c>
      <c r="H2777" s="48" t="e">
        <f>VLOOKUP(A2756,#REF!,289,FALSE)</f>
        <v>#REF!</v>
      </c>
      <c r="I2777" s="48" t="e">
        <f>VLOOKUP(A2756,#REF!,291,FALSE)</f>
        <v>#REF!</v>
      </c>
      <c r="J2777" s="48" t="e">
        <f>VLOOKUP(A2756,#REF!,293,FALSE)</f>
        <v>#REF!</v>
      </c>
      <c r="K2777" s="48" t="e">
        <f>VLOOKUP(A2756,#REF!,295,FALSE)</f>
        <v>#REF!</v>
      </c>
      <c r="L2777" s="48" t="e">
        <f>VLOOKUP(A2756,#REF!,297,FALSE)</f>
        <v>#REF!</v>
      </c>
      <c r="M2777" s="48" t="e">
        <f>VLOOKUP(A2756,#REF!,299,FALSE)</f>
        <v>#REF!</v>
      </c>
      <c r="N2777" s="48" t="e">
        <f>VLOOKUP(A2756,#REF!,301,FALSE)</f>
        <v>#REF!</v>
      </c>
      <c r="O2777" s="48" t="e">
        <f>VLOOKUP(A2756,#REF!,303,FALSE)</f>
        <v>#REF!</v>
      </c>
      <c r="P2777" s="48" t="e">
        <f>VLOOKUP(A2756,#REF!,305,FALSE)</f>
        <v>#REF!</v>
      </c>
      <c r="Q2777" s="48" t="e">
        <f>VLOOKUP(A2756,#REF!,307,FALSE)</f>
        <v>#REF!</v>
      </c>
      <c r="R2777" s="48" t="e">
        <f>VLOOKUP(A2756,#REF!,309,FALSE)</f>
        <v>#REF!</v>
      </c>
      <c r="S2777" s="48" t="e">
        <f>VLOOKUP(A2756,#REF!,311,FALSE)</f>
        <v>#REF!</v>
      </c>
      <c r="T2777" s="48" t="e">
        <f>VLOOKUP(A2756,#REF!,313,FALSE)</f>
        <v>#REF!</v>
      </c>
      <c r="U2777" s="48" t="e">
        <f>VLOOKUP(A2756,#REF!,315,FALSE)</f>
        <v>#REF!</v>
      </c>
      <c r="V2777" s="48" t="e">
        <f>VLOOKUP(A2756,#REF!,317,FALSE)</f>
        <v>#REF!</v>
      </c>
      <c r="W2777" s="48" t="e">
        <f>VLOOKUP(A2756,#REF!,319,FALSE)</f>
        <v>#REF!</v>
      </c>
      <c r="X2777" s="48" t="e">
        <f>VLOOKUP(A2756,#REF!,321,FALSE)</f>
        <v>#REF!</v>
      </c>
      <c r="Y2777" s="48" t="e">
        <f>VLOOKUP(A2756,#REF!,323,FALSE)</f>
        <v>#REF!</v>
      </c>
      <c r="Z2777" s="48" t="e">
        <f>VLOOKUP(A2756,#REF!,325,FALSE)</f>
        <v>#REF!</v>
      </c>
      <c r="AA2777" s="48" t="e">
        <f>VLOOKUP(A2756,#REF!,327,FALSE)</f>
        <v>#REF!</v>
      </c>
      <c r="AB2777" s="48" t="e">
        <f>VLOOKUP(A2756,#REF!,329,FALSE)</f>
        <v>#REF!</v>
      </c>
      <c r="AC2777" s="48" t="e">
        <f>VLOOKUP(A2756,#REF!,331,FALSE)</f>
        <v>#REF!</v>
      </c>
      <c r="AD2777" s="48" t="e">
        <f>VLOOKUP(A2756,#REF!,333,FALSE)</f>
        <v>#REF!</v>
      </c>
      <c r="AE2777" s="48" t="e">
        <f>VLOOKUP(A2756,#REF!,335,FALSE)</f>
        <v>#REF!</v>
      </c>
      <c r="AF2777" s="48" t="e">
        <f>VLOOKUP(A2756,#REF!,337,FALSE)</f>
        <v>#REF!</v>
      </c>
      <c r="AG2777" s="33"/>
    </row>
    <row r="2778" spans="1:64" s="140" customFormat="1" ht="18" customHeight="1">
      <c r="B2778" s="980"/>
      <c r="C2778" s="980"/>
      <c r="D2778" s="980"/>
      <c r="E2778" s="980"/>
      <c r="F2778" s="980"/>
      <c r="G2778" s="980"/>
      <c r="H2778" s="980"/>
      <c r="I2778" s="980"/>
      <c r="J2778" s="980"/>
      <c r="K2778" s="980"/>
      <c r="L2778" s="980"/>
      <c r="M2778" s="980"/>
      <c r="N2778" s="980"/>
      <c r="O2778" s="980"/>
      <c r="P2778" s="980"/>
      <c r="Q2778" s="980"/>
      <c r="R2778" s="980"/>
      <c r="S2778" s="980"/>
      <c r="T2778" s="980"/>
      <c r="U2778" s="980"/>
      <c r="V2778" s="980"/>
      <c r="W2778" s="980"/>
      <c r="X2778" s="980"/>
      <c r="Y2778" s="980"/>
      <c r="Z2778" s="980"/>
      <c r="AA2778" s="980"/>
      <c r="AB2778" s="980"/>
      <c r="AC2778" s="980"/>
      <c r="AD2778" s="980"/>
      <c r="AE2778" s="980"/>
      <c r="AF2778" s="980"/>
      <c r="AH2778" s="33"/>
      <c r="AI2778" s="33"/>
      <c r="AJ2778" s="33"/>
      <c r="AK2778" s="33"/>
      <c r="AL2778" s="33"/>
      <c r="AM2778" s="33"/>
      <c r="AN2778" s="33"/>
      <c r="AO2778" s="33"/>
      <c r="AP2778" s="33"/>
      <c r="AQ2778" s="33"/>
      <c r="AR2778" s="33"/>
      <c r="AS2778" s="33"/>
      <c r="AT2778" s="33"/>
      <c r="AU2778" s="33"/>
      <c r="AV2778" s="33"/>
      <c r="AW2778" s="33"/>
      <c r="AX2778" s="33"/>
      <c r="AY2778" s="33"/>
      <c r="AZ2778" s="33"/>
      <c r="BA2778" s="33"/>
      <c r="BB2778" s="33"/>
      <c r="BC2778" s="33"/>
      <c r="BD2778" s="33"/>
      <c r="BE2778" s="33"/>
      <c r="BF2778" s="33"/>
      <c r="BG2778" s="33"/>
      <c r="BH2778" s="33"/>
      <c r="BI2778" s="33"/>
      <c r="BJ2778" s="33"/>
      <c r="BK2778" s="33"/>
      <c r="BL2778" s="33"/>
    </row>
    <row r="2779" spans="1:64" ht="18" customHeight="1">
      <c r="B2779" s="880" t="s">
        <v>826</v>
      </c>
      <c r="C2779" s="880"/>
      <c r="D2779" s="880"/>
      <c r="E2779" s="880"/>
      <c r="F2779" s="880"/>
      <c r="G2779" s="880"/>
      <c r="H2779" s="880"/>
      <c r="I2779" s="880"/>
      <c r="J2779" s="880"/>
      <c r="K2779" s="880"/>
      <c r="L2779" s="880"/>
      <c r="M2779" s="880"/>
      <c r="N2779" s="880"/>
      <c r="O2779" s="880"/>
      <c r="P2779" s="880"/>
      <c r="Q2779" s="880"/>
      <c r="R2779" s="880"/>
      <c r="S2779" s="880"/>
      <c r="T2779" s="880"/>
      <c r="U2779" s="880"/>
      <c r="V2779" s="880"/>
      <c r="W2779" s="880"/>
      <c r="X2779" s="880"/>
      <c r="Y2779" s="880"/>
      <c r="Z2779" s="880"/>
      <c r="AA2779" s="880"/>
      <c r="AB2779" s="880"/>
      <c r="AC2779" s="880"/>
      <c r="AD2779" s="880"/>
      <c r="AE2779" s="880"/>
      <c r="AF2779" s="880"/>
      <c r="AG2779" s="33"/>
    </row>
    <row r="2780" spans="1:64" ht="18" customHeight="1">
      <c r="B2780" s="15" t="s">
        <v>80</v>
      </c>
      <c r="C2780" s="16"/>
      <c r="D2780" s="16"/>
      <c r="E2780" s="16"/>
      <c r="F2780" s="16"/>
      <c r="G2780" s="216"/>
      <c r="H2780" s="201"/>
      <c r="I2780" s="201"/>
      <c r="J2780" s="201"/>
      <c r="K2780" s="202"/>
      <c r="L2780" s="201"/>
      <c r="M2780" s="201"/>
      <c r="N2780" s="201"/>
      <c r="O2780" s="270"/>
      <c r="P2780" s="270"/>
      <c r="Q2780" s="201"/>
      <c r="R2780" s="201"/>
      <c r="S2780" s="201"/>
      <c r="T2780" s="201"/>
      <c r="U2780" s="201"/>
      <c r="V2780" s="201"/>
      <c r="W2780" s="270"/>
      <c r="X2780" s="984" t="str">
        <f>X2755</f>
        <v>វិច្ឆិកា ឆ្នាំ ២០២៣</v>
      </c>
      <c r="Y2780" s="985"/>
      <c r="Z2780" s="985"/>
      <c r="AA2780" s="985"/>
      <c r="AB2780" s="985"/>
      <c r="AC2780" s="985"/>
      <c r="AD2780" s="985"/>
      <c r="AE2780" s="985"/>
      <c r="AF2780" s="986"/>
      <c r="AG2780" s="33"/>
    </row>
    <row r="2781" spans="1:64" ht="18" customHeight="1">
      <c r="A2781" s="140" t="e">
        <f>#REF!</f>
        <v>#REF!</v>
      </c>
      <c r="B2781" s="20" t="s">
        <v>176</v>
      </c>
      <c r="C2781" s="3"/>
      <c r="D2781" s="3"/>
      <c r="E2781" s="3"/>
      <c r="F2781" s="3"/>
      <c r="G2781" s="217"/>
      <c r="H2781" s="271"/>
      <c r="I2781" s="217"/>
      <c r="J2781" s="271"/>
      <c r="K2781" s="991" t="e">
        <f>VLOOKUP(A2781,'Payroll master 总表'!B:AY,3,FALSE)</f>
        <v>#REF!</v>
      </c>
      <c r="L2781" s="992"/>
      <c r="M2781" s="992"/>
      <c r="N2781" s="993"/>
      <c r="O2781" s="272" t="s">
        <v>183</v>
      </c>
      <c r="P2781" s="273"/>
      <c r="Q2781" s="203"/>
      <c r="R2781" s="203"/>
      <c r="S2781" s="203"/>
      <c r="T2781" s="994" t="e">
        <f>#REF!</f>
        <v>#REF!</v>
      </c>
      <c r="U2781" s="994"/>
      <c r="V2781" s="217"/>
      <c r="W2781" s="274"/>
      <c r="X2781" s="275" t="s">
        <v>279</v>
      </c>
      <c r="Y2781" s="203"/>
      <c r="Z2781" s="203"/>
      <c r="AA2781" s="203"/>
      <c r="AB2781" s="227"/>
      <c r="AC2781" s="75"/>
      <c r="AD2781" s="139" t="e">
        <f>VLOOKUP(A2781,'Payroll master 总表'!B:AY,39,FALSE)</f>
        <v>#REF!</v>
      </c>
      <c r="AE2781" s="23" t="s">
        <v>82</v>
      </c>
      <c r="AF2781" s="244"/>
      <c r="AG2781" s="33"/>
    </row>
    <row r="2782" spans="1:64" ht="18" customHeight="1">
      <c r="B2782" s="55" t="s">
        <v>177</v>
      </c>
      <c r="C2782" s="28"/>
      <c r="D2782" s="28"/>
      <c r="E2782" s="28"/>
      <c r="F2782" s="21"/>
      <c r="G2782" s="206"/>
      <c r="H2782" s="206"/>
      <c r="I2782" s="206"/>
      <c r="J2782" s="206"/>
      <c r="K2782" s="995" t="e">
        <f>VLOOKUP(A2781,'Payroll master 总表'!B:AY,1,FALSE)</f>
        <v>#REF!</v>
      </c>
      <c r="L2782" s="996"/>
      <c r="M2782" s="206"/>
      <c r="N2782" s="208"/>
      <c r="O2782" s="276" t="s">
        <v>184</v>
      </c>
      <c r="P2782" s="273"/>
      <c r="Q2782" s="218"/>
      <c r="R2782" s="218"/>
      <c r="S2782" s="218"/>
      <c r="U2782" s="222" t="e">
        <f>VLOOKUP(A2781,'Payroll master 总表'!B:AY,15,FALSE)</f>
        <v>#REF!</v>
      </c>
      <c r="V2782" s="222"/>
      <c r="W2782" s="208"/>
      <c r="X2782" s="278" t="s">
        <v>187</v>
      </c>
      <c r="Y2782" s="218"/>
      <c r="Z2782" s="218"/>
      <c r="AA2782" s="218"/>
      <c r="AB2782" s="209"/>
      <c r="AC2782" s="26"/>
      <c r="AD2782" s="139" t="e">
        <f>VLOOKUP(A2781,'Payroll master 总表'!B:AY,35,FALSE)</f>
        <v>#REF!</v>
      </c>
      <c r="AE2782" s="23" t="s">
        <v>82</v>
      </c>
      <c r="AF2782" s="103"/>
      <c r="AG2782" s="33"/>
    </row>
    <row r="2783" spans="1:64" ht="18" customHeight="1">
      <c r="B2783" s="24" t="s">
        <v>178</v>
      </c>
      <c r="C2783" s="22"/>
      <c r="D2783" s="25"/>
      <c r="E2783" s="21"/>
      <c r="F2783" s="21"/>
      <c r="G2783" s="206"/>
      <c r="H2783" s="206"/>
      <c r="I2783" s="206"/>
      <c r="J2783" s="206"/>
      <c r="K2783" s="995" t="e">
        <f>VLOOKUP(A2781,'Payroll master 总表'!B:AY,5,FALSE)</f>
        <v>#REF!</v>
      </c>
      <c r="L2783" s="996"/>
      <c r="M2783" s="206"/>
      <c r="N2783" s="208"/>
      <c r="O2783" s="205" t="s">
        <v>198</v>
      </c>
      <c r="P2783" s="273"/>
      <c r="Q2783" s="218"/>
      <c r="R2783" s="218"/>
      <c r="S2783" s="218"/>
      <c r="T2783" s="206"/>
      <c r="U2783" s="997" t="e">
        <f>VLOOKUP(A2781,'Payroll master 总表'!B:AY,8,FALSE)</f>
        <v>#REF!</v>
      </c>
      <c r="V2783" s="997"/>
      <c r="W2783" s="998"/>
      <c r="X2783" s="278" t="s">
        <v>185</v>
      </c>
      <c r="Y2783" s="218"/>
      <c r="Z2783" s="218"/>
      <c r="AA2783" s="218"/>
      <c r="AB2783" s="209"/>
      <c r="AC2783" s="26"/>
      <c r="AD2783" s="139" t="e">
        <f>VLOOKUP(A2781,'Payroll master 总表'!B:AY,34,FALSE)</f>
        <v>#REF!</v>
      </c>
      <c r="AE2783" s="23" t="s">
        <v>82</v>
      </c>
      <c r="AF2783" s="103"/>
      <c r="AG2783" s="33"/>
    </row>
    <row r="2784" spans="1:64" ht="18" customHeight="1">
      <c r="B2784" s="58"/>
      <c r="C2784" s="28"/>
      <c r="D2784" s="28"/>
      <c r="E2784" s="28"/>
      <c r="F2784" s="28"/>
      <c r="G2784" s="206"/>
      <c r="H2784" s="206"/>
      <c r="I2784" s="206"/>
      <c r="J2784" s="206"/>
      <c r="K2784" s="280"/>
      <c r="L2784" s="281" t="s">
        <v>76</v>
      </c>
      <c r="M2784" s="206"/>
      <c r="N2784" s="208"/>
      <c r="O2784" s="278" t="s">
        <v>199</v>
      </c>
      <c r="P2784" s="273"/>
      <c r="Q2784" s="218"/>
      <c r="R2784" s="218"/>
      <c r="S2784" s="218"/>
      <c r="T2784" s="218"/>
      <c r="U2784" s="218"/>
      <c r="V2784" s="218"/>
      <c r="W2784" s="230"/>
      <c r="X2784" s="278" t="s">
        <v>753</v>
      </c>
      <c r="Y2784" s="218"/>
      <c r="Z2784" s="218"/>
      <c r="AA2784" s="218"/>
      <c r="AB2784" s="209"/>
      <c r="AC2784" s="26"/>
      <c r="AD2784" s="139" t="e">
        <f>VLOOKUP(A2781,'Payroll master 总表'!B:AY,33,FALSE)</f>
        <v>#REF!</v>
      </c>
      <c r="AE2784" s="23" t="s">
        <v>82</v>
      </c>
      <c r="AF2784" s="103"/>
      <c r="AG2784" s="33"/>
    </row>
    <row r="2785" spans="2:64" ht="18" customHeight="1">
      <c r="B2785" s="54" t="s">
        <v>196</v>
      </c>
      <c r="C2785" s="28"/>
      <c r="D2785" s="28"/>
      <c r="E2785" s="28"/>
      <c r="F2785" s="28"/>
      <c r="G2785" s="206"/>
      <c r="H2785" s="206"/>
      <c r="I2785" s="206"/>
      <c r="J2785" s="206"/>
      <c r="K2785" s="280"/>
      <c r="L2785" s="282" t="e">
        <f>VLOOKUP(A2781,'Payroll master 总表'!B:AY,18,FALSE)</f>
        <v>#REF!</v>
      </c>
      <c r="M2785" s="206"/>
      <c r="N2785" s="208"/>
      <c r="O2785" s="283"/>
      <c r="P2785" s="273"/>
      <c r="Q2785" s="223"/>
      <c r="R2785" s="987" t="e">
        <f>U2782/26*L2785</f>
        <v>#REF!</v>
      </c>
      <c r="S2785" s="987"/>
      <c r="T2785" s="284" t="s">
        <v>82</v>
      </c>
      <c r="U2785" s="223"/>
      <c r="V2785" s="223"/>
      <c r="W2785" s="285"/>
      <c r="X2785" s="278" t="s">
        <v>186</v>
      </c>
      <c r="Y2785" s="218"/>
      <c r="Z2785" s="218"/>
      <c r="AA2785" s="218"/>
      <c r="AB2785" s="209"/>
      <c r="AC2785" s="26"/>
      <c r="AD2785" s="139" t="e">
        <f>VLOOKUP(A2781,'Payroll master 总表'!B:AY,37,FALSE)+'Payroll master 总表'!AM117</f>
        <v>#REF!</v>
      </c>
      <c r="AE2785" s="23" t="s">
        <v>82</v>
      </c>
      <c r="AF2785" s="103"/>
      <c r="AG2785" s="33"/>
    </row>
    <row r="2786" spans="2:64" ht="18" customHeight="1">
      <c r="B2786" s="27" t="s">
        <v>528</v>
      </c>
      <c r="C2786" s="28"/>
      <c r="D2786" s="28"/>
      <c r="E2786" s="28"/>
      <c r="F2786" s="28"/>
      <c r="G2786" s="206"/>
      <c r="H2786" s="206"/>
      <c r="I2786" s="206"/>
      <c r="J2786" s="206"/>
      <c r="K2786" s="280"/>
      <c r="L2786" s="282" t="e">
        <f>VLOOKUP(A2781,'Payroll master 总表'!B:AY,21,FALSE)</f>
        <v>#REF!</v>
      </c>
      <c r="M2786" s="206"/>
      <c r="N2786" s="208"/>
      <c r="O2786" s="283"/>
      <c r="P2786" s="273"/>
      <c r="Q2786" s="223"/>
      <c r="R2786" s="987" t="e">
        <f>VLOOKUP(A2781,'Payroll master 总表'!B:AY,29,FALSE)</f>
        <v>#REF!</v>
      </c>
      <c r="S2786" s="987"/>
      <c r="T2786" s="284" t="s">
        <v>82</v>
      </c>
      <c r="U2786" s="223"/>
      <c r="V2786" s="223"/>
      <c r="W2786" s="285"/>
      <c r="X2786" s="278" t="s">
        <v>455</v>
      </c>
      <c r="Y2786" s="218"/>
      <c r="Z2786" s="218"/>
      <c r="AA2786" s="218"/>
      <c r="AB2786" s="209"/>
      <c r="AC2786" s="26"/>
      <c r="AD2786" s="139" t="e">
        <f>VLOOKUP(A2781,'Payroll master 总表'!B:AY,32,FALSE)</f>
        <v>#REF!</v>
      </c>
      <c r="AE2786" s="23" t="s">
        <v>82</v>
      </c>
      <c r="AF2786" s="103"/>
      <c r="AG2786" s="33"/>
    </row>
    <row r="2787" spans="2:64" ht="18" customHeight="1">
      <c r="B2787" s="58" t="s">
        <v>534</v>
      </c>
      <c r="C2787" s="28"/>
      <c r="D2787" s="28"/>
      <c r="E2787" s="28"/>
      <c r="F2787" s="28"/>
      <c r="G2787" s="206"/>
      <c r="H2787" s="206"/>
      <c r="I2787" s="206"/>
      <c r="J2787" s="206"/>
      <c r="K2787" s="280"/>
      <c r="L2787" s="282" t="e">
        <f>VLOOKUP(A2781,'Payroll master 总表'!B:AY,20,FALSE)</f>
        <v>#REF!</v>
      </c>
      <c r="M2787" s="206"/>
      <c r="N2787" s="208"/>
      <c r="O2787" s="283"/>
      <c r="P2787" s="273"/>
      <c r="Q2787" s="223"/>
      <c r="R2787" s="987" t="e">
        <f>VLOOKUP(A2781,'Payroll master 总表'!B:AY,27,FALSE)</f>
        <v>#REF!</v>
      </c>
      <c r="S2787" s="987"/>
      <c r="T2787" s="284" t="s">
        <v>82</v>
      </c>
      <c r="U2787" s="223"/>
      <c r="V2787" s="223"/>
      <c r="W2787" s="285"/>
      <c r="X2787" s="278" t="s">
        <v>189</v>
      </c>
      <c r="Y2787" s="218"/>
      <c r="Z2787" s="218"/>
      <c r="AA2787" s="218"/>
      <c r="AB2787" s="209"/>
      <c r="AC2787" s="26"/>
      <c r="AD2787" s="139" t="e">
        <f>VLOOKUP(A2781,'Payroll master 总表'!B:AY,31,FALSE)</f>
        <v>#REF!</v>
      </c>
      <c r="AE2787" s="23" t="s">
        <v>82</v>
      </c>
      <c r="AF2787" s="103"/>
      <c r="AG2787" s="33"/>
    </row>
    <row r="2788" spans="2:64" ht="18" customHeight="1">
      <c r="B2788" s="58" t="s">
        <v>195</v>
      </c>
      <c r="C2788" s="28"/>
      <c r="D2788" s="28"/>
      <c r="E2788" s="28"/>
      <c r="F2788" s="28"/>
      <c r="G2788" s="206"/>
      <c r="H2788" s="206"/>
      <c r="I2788" s="206"/>
      <c r="J2788" s="206"/>
      <c r="K2788" s="280"/>
      <c r="L2788" s="282" t="e">
        <f>VLOOKUP(A2781,'Payroll master 总表'!B:AY,17,FALSE)</f>
        <v>#REF!</v>
      </c>
      <c r="M2788" s="206"/>
      <c r="N2788" s="208"/>
      <c r="O2788" s="283"/>
      <c r="P2788" s="273"/>
      <c r="Q2788" s="223"/>
      <c r="R2788" s="987" t="e">
        <f>U2782/26*L2788</f>
        <v>#REF!</v>
      </c>
      <c r="S2788" s="987"/>
      <c r="T2788" s="284" t="s">
        <v>82</v>
      </c>
      <c r="U2788" s="223"/>
      <c r="V2788" s="223"/>
      <c r="W2788" s="285"/>
      <c r="X2788" s="278" t="s">
        <v>188</v>
      </c>
      <c r="Y2788" s="218"/>
      <c r="Z2788" s="218"/>
      <c r="AA2788" s="218"/>
      <c r="AB2788" s="209"/>
      <c r="AC2788" s="26"/>
      <c r="AD2788" s="139" t="e">
        <f>VLOOKUP(A2781,'Payroll master 总表'!B:AY,36,FALSE)</f>
        <v>#REF!</v>
      </c>
      <c r="AE2788" s="23" t="s">
        <v>82</v>
      </c>
      <c r="AF2788" s="103"/>
      <c r="AG2788" s="33"/>
    </row>
    <row r="2789" spans="2:64" ht="18" customHeight="1">
      <c r="B2789" s="27" t="s">
        <v>179</v>
      </c>
      <c r="C2789" s="28"/>
      <c r="D2789" s="28"/>
      <c r="E2789" s="28"/>
      <c r="F2789" s="28"/>
      <c r="G2789" s="218"/>
      <c r="H2789" s="218"/>
      <c r="I2789" s="218"/>
      <c r="J2789" s="206"/>
      <c r="K2789" s="280"/>
      <c r="L2789" s="286"/>
      <c r="M2789" s="206"/>
      <c r="N2789" s="208"/>
      <c r="O2789" s="283"/>
      <c r="P2789" s="273"/>
      <c r="Q2789" s="223"/>
      <c r="R2789" s="987" t="e">
        <f>SUM(R2785:S2788)</f>
        <v>#REF!</v>
      </c>
      <c r="S2789" s="987"/>
      <c r="T2789" s="284" t="s">
        <v>82</v>
      </c>
      <c r="U2789" s="223"/>
      <c r="V2789" s="223"/>
      <c r="W2789" s="285"/>
      <c r="X2789" s="278" t="s">
        <v>190</v>
      </c>
      <c r="Y2789" s="218"/>
      <c r="Z2789" s="218"/>
      <c r="AA2789" s="218"/>
      <c r="AB2789" s="209"/>
      <c r="AC2789" s="988" t="e">
        <f>R2789+R2791+R2792+R2793+AD2781+AD2782+AD2783+AD2784+AD2785+AD2786+AD2787+AD2788</f>
        <v>#REF!</v>
      </c>
      <c r="AD2789" s="989"/>
      <c r="AF2789" s="103"/>
      <c r="AG2789" s="33"/>
    </row>
    <row r="2790" spans="2:64" ht="18" customHeight="1">
      <c r="B2790" s="58" t="s">
        <v>197</v>
      </c>
      <c r="C2790" s="28"/>
      <c r="D2790" s="28"/>
      <c r="E2790" s="28"/>
      <c r="F2790" s="28"/>
      <c r="G2790" s="206"/>
      <c r="H2790" s="206"/>
      <c r="I2790" s="206"/>
      <c r="J2790" s="206"/>
      <c r="K2790" s="280"/>
      <c r="L2790" s="287" t="s">
        <v>77</v>
      </c>
      <c r="M2790" s="288"/>
      <c r="N2790" s="211"/>
      <c r="O2790" s="278" t="s">
        <v>199</v>
      </c>
      <c r="P2790" s="210"/>
      <c r="Q2790" s="210"/>
      <c r="R2790" s="210"/>
      <c r="S2790" s="210"/>
      <c r="T2790" s="210"/>
      <c r="U2790" s="210"/>
      <c r="V2790" s="210"/>
      <c r="W2790" s="289"/>
      <c r="X2790" s="278" t="s">
        <v>433</v>
      </c>
      <c r="Y2790" s="218"/>
      <c r="Z2790" s="230"/>
      <c r="AA2790" s="290"/>
      <c r="AB2790" s="228"/>
      <c r="AC2790" s="135" t="e">
        <f>VLOOKUP(A2781,'Payroll master 总表'!B:AY,45,FALSE)</f>
        <v>#REF!</v>
      </c>
      <c r="AE2790" s="61"/>
      <c r="AF2790" s="245"/>
      <c r="AG2790" s="33"/>
      <c r="AM2790" s="33" t="s">
        <v>744</v>
      </c>
    </row>
    <row r="2791" spans="2:64" ht="18" customHeight="1">
      <c r="B2791" s="58" t="s">
        <v>180</v>
      </c>
      <c r="C2791" s="28"/>
      <c r="D2791" s="28"/>
      <c r="E2791" s="28"/>
      <c r="F2791" s="28"/>
      <c r="G2791" s="206"/>
      <c r="H2791" s="206"/>
      <c r="I2791" s="206"/>
      <c r="J2791" s="206"/>
      <c r="K2791" s="280"/>
      <c r="L2791" s="282" t="e">
        <f>VLOOKUP(A2781,'Payroll master 总表'!B:AY,19,FALSE)</f>
        <v>#REF!</v>
      </c>
      <c r="M2791" s="206"/>
      <c r="N2791" s="208"/>
      <c r="O2791" s="283"/>
      <c r="P2791" s="273"/>
      <c r="Q2791" s="224"/>
      <c r="R2791" s="990" t="e">
        <f>VLOOKUP(A2781,'Payroll master 总表'!B:AY,26,FALSE)</f>
        <v>#REF!</v>
      </c>
      <c r="S2791" s="990"/>
      <c r="T2791" s="224" t="s">
        <v>82</v>
      </c>
      <c r="U2791" s="224"/>
      <c r="V2791" s="224"/>
      <c r="W2791" s="228"/>
      <c r="X2791" s="278" t="s">
        <v>861</v>
      </c>
      <c r="Y2791" s="218"/>
      <c r="Z2791" s="230"/>
      <c r="AB2791" s="224"/>
      <c r="AD2791" s="57"/>
      <c r="AE2791" s="999" t="e">
        <f>VLOOKUP(A2781,'Payroll master 总表'!B:AY,42,FALSE)</f>
        <v>#REF!</v>
      </c>
      <c r="AF2791" s="1000"/>
      <c r="AG2791" s="33"/>
    </row>
    <row r="2792" spans="2:64" ht="18" customHeight="1">
      <c r="B2792" s="58" t="s">
        <v>181</v>
      </c>
      <c r="C2792" s="28"/>
      <c r="D2792" s="28"/>
      <c r="E2792" s="28"/>
      <c r="F2792" s="28"/>
      <c r="G2792" s="206"/>
      <c r="H2792" s="206"/>
      <c r="I2792" s="206"/>
      <c r="J2792" s="206"/>
      <c r="K2792" s="280"/>
      <c r="L2792" s="282" t="e">
        <f>VLOOKUP(A2781,'Payroll master 总表'!B:AY,22,FALSE)</f>
        <v>#REF!</v>
      </c>
      <c r="M2792" s="206"/>
      <c r="N2792" s="208"/>
      <c r="O2792" s="283"/>
      <c r="P2792" s="273"/>
      <c r="Q2792" s="224"/>
      <c r="R2792" s="990" t="e">
        <f>VLOOKUP(A2781,'Payroll master 总表'!B:AY,28,FALSE)</f>
        <v>#REF!</v>
      </c>
      <c r="S2792" s="990"/>
      <c r="T2792" s="224" t="s">
        <v>82</v>
      </c>
      <c r="U2792" s="224"/>
      <c r="V2792" s="224"/>
      <c r="W2792" s="228"/>
      <c r="X2792" s="291" t="s">
        <v>244</v>
      </c>
      <c r="Y2792" s="218"/>
      <c r="Z2792" s="218"/>
      <c r="AA2792" s="230"/>
      <c r="AB2792" s="229"/>
      <c r="AC2792" s="76"/>
      <c r="AD2792" s="57" t="e">
        <f>VLOOKUP(A2781,'Payroll master 总表'!B:AY,44,FALSE)</f>
        <v>#REF!</v>
      </c>
      <c r="AE2792" s="541"/>
      <c r="AF2792" s="542"/>
      <c r="AG2792" s="33"/>
    </row>
    <row r="2793" spans="2:64" ht="18" customHeight="1">
      <c r="B2793" s="59" t="s">
        <v>182</v>
      </c>
      <c r="C2793" s="56"/>
      <c r="D2793" s="56"/>
      <c r="E2793" s="56"/>
      <c r="F2793" s="56"/>
      <c r="G2793" s="219"/>
      <c r="H2793" s="219"/>
      <c r="I2793" s="219"/>
      <c r="J2793" s="219"/>
      <c r="K2793" s="292"/>
      <c r="L2793" s="293" t="e">
        <f>VLOOKUP(A2781,'Payroll master 总表'!B:AY,23,FALSE)</f>
        <v>#REF!</v>
      </c>
      <c r="M2793" s="219"/>
      <c r="N2793" s="212"/>
      <c r="O2793" s="294"/>
      <c r="P2793" s="295"/>
      <c r="Q2793" s="225"/>
      <c r="R2793" s="981" t="e">
        <f>VLOOKUP(A2781,'Payroll master 总表'!B:AY,30,FALSE)</f>
        <v>#REF!</v>
      </c>
      <c r="S2793" s="981"/>
      <c r="T2793" s="225" t="s">
        <v>82</v>
      </c>
      <c r="U2793" s="225"/>
      <c r="V2793" s="225"/>
      <c r="W2793" s="225"/>
      <c r="X2793" s="278" t="s">
        <v>194</v>
      </c>
      <c r="Y2793" s="218"/>
      <c r="Z2793" s="218"/>
      <c r="AA2793" s="218"/>
      <c r="AB2793" s="230"/>
      <c r="AC2793" s="26"/>
      <c r="AD2793" s="57" t="e">
        <f>AE2791+AD2792</f>
        <v>#REF!</v>
      </c>
      <c r="AE2793" s="49"/>
      <c r="AF2793" s="73"/>
      <c r="AG2793" s="33"/>
    </row>
    <row r="2794" spans="2:64" ht="18" customHeight="1">
      <c r="B2794" s="29"/>
      <c r="C2794" s="30"/>
      <c r="D2794" s="31"/>
      <c r="E2794" s="30"/>
      <c r="F2794" s="32"/>
      <c r="G2794" s="220"/>
      <c r="H2794" s="220"/>
      <c r="I2794" s="220"/>
      <c r="J2794" s="220"/>
      <c r="S2794" s="220"/>
      <c r="T2794" s="220"/>
      <c r="U2794" s="220"/>
      <c r="X2794" s="297" t="s">
        <v>191</v>
      </c>
      <c r="Y2794" s="218"/>
      <c r="Z2794" s="218"/>
      <c r="AA2794" s="218"/>
      <c r="AB2794" s="230"/>
      <c r="AC2794" s="982" t="e">
        <f>ROUND((AC2789-AD2793-AC2790),2)</f>
        <v>#REF!</v>
      </c>
      <c r="AD2794" s="983"/>
      <c r="AE2794" s="49"/>
      <c r="AF2794" s="73"/>
      <c r="AG2794" s="33"/>
    </row>
    <row r="2795" spans="2:64" ht="18" customHeight="1">
      <c r="B2795" s="35" t="s">
        <v>78</v>
      </c>
      <c r="C2795" s="36"/>
      <c r="D2795" s="36"/>
      <c r="E2795" s="36"/>
      <c r="F2795" s="36"/>
      <c r="G2795" s="221"/>
      <c r="H2795" s="221"/>
      <c r="I2795" s="220"/>
      <c r="J2795" s="220"/>
      <c r="S2795" s="220"/>
      <c r="T2795" s="220"/>
      <c r="U2795" s="220"/>
      <c r="X2795" s="298" t="s">
        <v>432</v>
      </c>
      <c r="Y2795" s="299"/>
      <c r="Z2795" s="280"/>
      <c r="AA2795" s="206"/>
      <c r="AB2795" s="231"/>
      <c r="AC2795" s="63" t="e">
        <f>INT(AC2794)</f>
        <v>#REF!</v>
      </c>
      <c r="AE2795" s="62"/>
      <c r="AF2795" s="80"/>
      <c r="AG2795" s="33"/>
    </row>
    <row r="2796" spans="2:64" ht="18" customHeight="1">
      <c r="B2796" s="37"/>
      <c r="C2796" s="38"/>
      <c r="D2796" s="39"/>
      <c r="E2796" s="38"/>
      <c r="F2796" s="38"/>
      <c r="G2796" s="202"/>
      <c r="H2796" s="202"/>
      <c r="I2796" s="220"/>
      <c r="J2796" s="220"/>
      <c r="S2796" s="220"/>
      <c r="T2796" s="220"/>
      <c r="U2796" s="220"/>
      <c r="X2796" s="300" t="s">
        <v>192</v>
      </c>
      <c r="Y2796" s="301"/>
      <c r="Z2796" s="302"/>
      <c r="AA2796" s="219"/>
      <c r="AB2796" s="232"/>
      <c r="AC2796" s="77" t="e">
        <f>ROUND((MOD(AC2794,1)*4000),-2)</f>
        <v>#REF!</v>
      </c>
      <c r="AD2796" s="45"/>
      <c r="AE2796" s="45"/>
      <c r="AF2796" s="81"/>
      <c r="AG2796" s="33"/>
    </row>
    <row r="2797" spans="2:64" ht="18" customHeight="1">
      <c r="B2797" s="29"/>
      <c r="C2797" s="30"/>
      <c r="D2797" s="31"/>
      <c r="E2797" s="30"/>
      <c r="F2797" s="30"/>
      <c r="G2797" s="220"/>
      <c r="H2797" s="220"/>
      <c r="I2797" s="220"/>
      <c r="J2797" s="220"/>
      <c r="S2797" s="220"/>
      <c r="T2797" s="220"/>
      <c r="U2797" s="220"/>
      <c r="Y2797" s="221"/>
      <c r="Z2797" s="303"/>
      <c r="AB2797" s="233"/>
      <c r="AD2797" s="82"/>
      <c r="AE2797" s="82"/>
      <c r="AF2797" s="84"/>
      <c r="AG2797" s="33"/>
    </row>
    <row r="2798" spans="2:64" ht="18" customHeight="1">
      <c r="B2798" s="40" t="s">
        <v>79</v>
      </c>
      <c r="C2798" s="41"/>
      <c r="D2798" s="41"/>
      <c r="E2798" s="41"/>
      <c r="AF2798" s="101"/>
      <c r="AG2798" s="33"/>
    </row>
    <row r="2799" spans="2:64" s="10" customFormat="1" ht="18" customHeight="1">
      <c r="B2799" s="237">
        <v>1</v>
      </c>
      <c r="C2799" s="236">
        <v>2</v>
      </c>
      <c r="D2799" s="236">
        <v>3</v>
      </c>
      <c r="E2799" s="236">
        <v>4</v>
      </c>
      <c r="F2799" s="670">
        <v>5</v>
      </c>
      <c r="G2799" s="669">
        <v>6</v>
      </c>
      <c r="H2799" s="237">
        <v>7</v>
      </c>
      <c r="I2799" s="237">
        <v>8</v>
      </c>
      <c r="J2799" s="670">
        <v>9</v>
      </c>
      <c r="K2799" s="236">
        <v>10</v>
      </c>
      <c r="L2799" s="236">
        <v>11</v>
      </c>
      <c r="M2799" s="670">
        <v>12</v>
      </c>
      <c r="N2799" s="669">
        <v>13</v>
      </c>
      <c r="O2799" s="236">
        <v>14</v>
      </c>
      <c r="P2799" s="237">
        <v>15</v>
      </c>
      <c r="Q2799" s="236">
        <v>16</v>
      </c>
      <c r="R2799" s="236">
        <v>17</v>
      </c>
      <c r="S2799" s="236">
        <v>18</v>
      </c>
      <c r="T2799" s="670">
        <v>19</v>
      </c>
      <c r="U2799" s="669">
        <v>20</v>
      </c>
      <c r="V2799" s="236">
        <v>21</v>
      </c>
      <c r="W2799" s="237">
        <v>22</v>
      </c>
      <c r="X2799" s="236">
        <v>23</v>
      </c>
      <c r="Y2799" s="237">
        <v>24</v>
      </c>
      <c r="Z2799" s="236">
        <v>25</v>
      </c>
      <c r="AA2799" s="670">
        <v>26</v>
      </c>
      <c r="AB2799" s="697">
        <v>27</v>
      </c>
      <c r="AC2799" s="670">
        <v>28</v>
      </c>
      <c r="AD2799" s="237">
        <v>29</v>
      </c>
      <c r="AE2799" s="236">
        <v>30</v>
      </c>
      <c r="AF2799" s="236">
        <v>31</v>
      </c>
      <c r="AG2799" s="11"/>
      <c r="AH2799" s="11"/>
      <c r="AI2799" s="11"/>
      <c r="AJ2799" s="11"/>
      <c r="AK2799" s="11"/>
      <c r="AL2799" s="11"/>
      <c r="AM2799" s="11"/>
      <c r="AN2799" s="11"/>
      <c r="AO2799" s="11"/>
      <c r="AP2799" s="11"/>
      <c r="AQ2799" s="11"/>
      <c r="AR2799" s="11"/>
      <c r="AS2799" s="11"/>
      <c r="AT2799" s="11"/>
      <c r="AU2799" s="11"/>
      <c r="AV2799" s="11"/>
      <c r="AW2799" s="11"/>
      <c r="AX2799" s="11"/>
      <c r="AY2799" s="11"/>
      <c r="AZ2799" s="11"/>
      <c r="BA2799" s="11"/>
      <c r="BB2799" s="11"/>
      <c r="BC2799" s="11"/>
      <c r="BD2799" s="11"/>
      <c r="BE2799" s="11"/>
      <c r="BF2799" s="11"/>
      <c r="BG2799" s="11"/>
      <c r="BH2799" s="11"/>
      <c r="BI2799" s="11"/>
      <c r="BJ2799" s="11"/>
      <c r="BK2799" s="11"/>
      <c r="BL2799" s="11"/>
    </row>
    <row r="2800" spans="2:64" ht="18" customHeight="1">
      <c r="B2800" s="48" t="e">
        <f>VLOOKUP(A2781,#REF!,276,FALSE)</f>
        <v>#REF!</v>
      </c>
      <c r="C2800" s="48" t="e">
        <f>VLOOKUP(A2781,#REF!,278,FALSE)</f>
        <v>#REF!</v>
      </c>
      <c r="D2800" s="48" t="e">
        <f>VLOOKUP(A2781,#REF!,280,FALSE)</f>
        <v>#REF!</v>
      </c>
      <c r="E2800" s="48" t="e">
        <f>VLOOKUP(A2781,#REF!,282,FALSE)</f>
        <v>#REF!</v>
      </c>
      <c r="F2800" s="48" t="e">
        <f>VLOOKUP(A2781,#REF!,284,FALSE)</f>
        <v>#REF!</v>
      </c>
      <c r="G2800" s="48" t="e">
        <f>VLOOKUP(A2781,#REF!,286,FALSE)</f>
        <v>#REF!</v>
      </c>
      <c r="H2800" s="48" t="e">
        <f>VLOOKUP(A2781,#REF!,288,FALSE)</f>
        <v>#REF!</v>
      </c>
      <c r="I2800" s="48" t="e">
        <f>VLOOKUP(A2781,#REF!,290,FALSE)</f>
        <v>#REF!</v>
      </c>
      <c r="J2800" s="48" t="e">
        <f>VLOOKUP(A2781,#REF!,292,FALSE)</f>
        <v>#REF!</v>
      </c>
      <c r="K2800" s="48" t="e">
        <f>VLOOKUP(A2781,#REF!,294,FALSE)</f>
        <v>#REF!</v>
      </c>
      <c r="L2800" s="48" t="e">
        <f>VLOOKUP(A2781,#REF!,296,FALSE)</f>
        <v>#REF!</v>
      </c>
      <c r="M2800" s="48" t="e">
        <f>VLOOKUP(A2781,#REF!,298,FALSE)</f>
        <v>#REF!</v>
      </c>
      <c r="N2800" s="48" t="e">
        <f>VLOOKUP(A2781,#REF!,300,FALSE)</f>
        <v>#REF!</v>
      </c>
      <c r="O2800" s="48" t="e">
        <f>VLOOKUP(A2781,#REF!,302,FALSE)</f>
        <v>#REF!</v>
      </c>
      <c r="P2800" s="48" t="e">
        <f>VLOOKUP(A2781,#REF!,304,FALSE)</f>
        <v>#REF!</v>
      </c>
      <c r="Q2800" s="48" t="e">
        <f>VLOOKUP(A2781,#REF!,306,FALSE)</f>
        <v>#REF!</v>
      </c>
      <c r="R2800" s="48" t="e">
        <f>VLOOKUP(A2781,#REF!,308,FALSE)</f>
        <v>#REF!</v>
      </c>
      <c r="S2800" s="48" t="e">
        <f>VLOOKUP(A2781,#REF!,310,FALSE)</f>
        <v>#REF!</v>
      </c>
      <c r="T2800" s="48" t="e">
        <f>VLOOKUP(A2781,#REF!,312,FALSE)</f>
        <v>#REF!</v>
      </c>
      <c r="U2800" s="48" t="e">
        <f>VLOOKUP(A2781,#REF!,314,FALSE)</f>
        <v>#REF!</v>
      </c>
      <c r="V2800" s="48" t="e">
        <f>VLOOKUP(A2781,#REF!,316,FALSE)</f>
        <v>#REF!</v>
      </c>
      <c r="W2800" s="48" t="e">
        <f>VLOOKUP(A2781,#REF!,318,FALSE)</f>
        <v>#REF!</v>
      </c>
      <c r="X2800" s="48" t="e">
        <f>VLOOKUP(A2781,#REF!,320,FALSE)</f>
        <v>#REF!</v>
      </c>
      <c r="Y2800" s="48" t="e">
        <f>VLOOKUP(A2781,#REF!,322,FALSE)</f>
        <v>#REF!</v>
      </c>
      <c r="Z2800" s="48" t="e">
        <f>VLOOKUP(A2781,#REF!,324,FALSE)</f>
        <v>#REF!</v>
      </c>
      <c r="AA2800" s="48" t="e">
        <f>VLOOKUP(A2781,#REF!,326,FALSE)</f>
        <v>#REF!</v>
      </c>
      <c r="AB2800" s="48" t="e">
        <f>VLOOKUP(A2781,#REF!,328,FALSE)</f>
        <v>#REF!</v>
      </c>
      <c r="AC2800" s="48" t="e">
        <f>VLOOKUP(A2781,#REF!,330,FALSE)</f>
        <v>#REF!</v>
      </c>
      <c r="AD2800" s="48" t="e">
        <f>VLOOKUP(A2781,#REF!,332,FALSE)</f>
        <v>#REF!</v>
      </c>
      <c r="AE2800" s="48" t="e">
        <f>VLOOKUP(A2781,#REF!,334,FALSE)</f>
        <v>#REF!</v>
      </c>
      <c r="AF2800" s="48" t="e">
        <f>VLOOKUP(A2781,#REF!,336,FALSE)</f>
        <v>#REF!</v>
      </c>
      <c r="AG2800" s="33"/>
    </row>
    <row r="2801" spans="1:64" ht="18" customHeight="1">
      <c r="B2801" s="48" t="e">
        <f>VLOOKUP(A2781,#REF!,53,FALSE)</f>
        <v>#REF!</v>
      </c>
      <c r="C2801" s="48" t="e">
        <f>VLOOKUP(A2781,#REF!,54,FALSE)</f>
        <v>#REF!</v>
      </c>
      <c r="D2801" s="48" t="e">
        <f>VLOOKUP(A2781,#REF!,55,FALSE)</f>
        <v>#REF!</v>
      </c>
      <c r="E2801" s="48" t="e">
        <f>VLOOKUP(A2781,#REF!,56,FALSE)</f>
        <v>#REF!</v>
      </c>
      <c r="F2801" s="48" t="e">
        <f>VLOOKUP(A2781,#REF!,57,FALSE)</f>
        <v>#REF!</v>
      </c>
      <c r="G2801" s="48" t="e">
        <f>VLOOKUP(A2781,#REF!,58,FALSE)</f>
        <v>#REF!</v>
      </c>
      <c r="H2801" s="48" t="e">
        <f>VLOOKUP(A2781,#REF!,59,FALSE)</f>
        <v>#REF!</v>
      </c>
      <c r="I2801" s="48" t="e">
        <f>VLOOKUP(A2781,#REF!,60,FALSE)</f>
        <v>#REF!</v>
      </c>
      <c r="J2801" s="48" t="e">
        <f>VLOOKUP(A2781,#REF!,61,FALSE)</f>
        <v>#REF!</v>
      </c>
      <c r="K2801" s="48" t="e">
        <f>VLOOKUP(A2781,#REF!,62,FALSE)</f>
        <v>#REF!</v>
      </c>
      <c r="L2801" s="48" t="e">
        <f>VLOOKUP(A2781,#REF!,63,FALSE)</f>
        <v>#REF!</v>
      </c>
      <c r="M2801" s="48" t="e">
        <f>VLOOKUP(A2781,#REF!,64,FALSE)</f>
        <v>#REF!</v>
      </c>
      <c r="N2801" s="48" t="e">
        <f>VLOOKUP(A2781,#REF!,65,FALSE)</f>
        <v>#REF!</v>
      </c>
      <c r="O2801" s="48" t="e">
        <f>VLOOKUP(A2781,#REF!,66,FALSE)</f>
        <v>#REF!</v>
      </c>
      <c r="P2801" s="48" t="e">
        <f>VLOOKUP(A2781,#REF!,67,FALSE)</f>
        <v>#REF!</v>
      </c>
      <c r="Q2801" s="48" t="e">
        <f>VLOOKUP(A2781,#REF!,68,FALSE)</f>
        <v>#REF!</v>
      </c>
      <c r="R2801" s="48" t="e">
        <f>VLOOKUP(A2781,#REF!,69,FALSE)</f>
        <v>#REF!</v>
      </c>
      <c r="S2801" s="48" t="e">
        <f>VLOOKUP(A2781,#REF!,70,FALSE)</f>
        <v>#REF!</v>
      </c>
      <c r="T2801" s="48" t="e">
        <f>VLOOKUP(A2781,#REF!,71,FALSE)</f>
        <v>#REF!</v>
      </c>
      <c r="U2801" s="48" t="e">
        <f>VLOOKUP(A2781,#REF!,72,FALSE)</f>
        <v>#REF!</v>
      </c>
      <c r="V2801" s="48" t="e">
        <f>VLOOKUP(A2781,#REF!,73,FALSE)</f>
        <v>#REF!</v>
      </c>
      <c r="W2801" s="48" t="e">
        <f>VLOOKUP(A2781,#REF!,74,FALSE)</f>
        <v>#REF!</v>
      </c>
      <c r="X2801" s="48" t="e">
        <f>VLOOKUP(A2781,#REF!,75,FALSE)</f>
        <v>#REF!</v>
      </c>
      <c r="Y2801" s="48" t="e">
        <f>VLOOKUP(A2781,#REF!,76,FALSE)</f>
        <v>#REF!</v>
      </c>
      <c r="Z2801" s="48" t="e">
        <f>VLOOKUP(A2781,#REF!,77,FALSE)</f>
        <v>#REF!</v>
      </c>
      <c r="AA2801" s="48" t="e">
        <f>VLOOKUP(A2781,#REF!,78,FALSE)</f>
        <v>#REF!</v>
      </c>
      <c r="AB2801" s="48" t="e">
        <f>VLOOKUP(A2781,#REF!,79,FALSE)</f>
        <v>#REF!</v>
      </c>
      <c r="AC2801" s="48" t="e">
        <f>VLOOKUP(A2781,#REF!,80,FALSE)</f>
        <v>#REF!</v>
      </c>
      <c r="AD2801" s="48" t="e">
        <f>VLOOKUP(A2781,#REF!,81,FALSE)</f>
        <v>#REF!</v>
      </c>
      <c r="AE2801" s="48" t="e">
        <f>VLOOKUP(A2781,#REF!,82,FALSE)</f>
        <v>#REF!</v>
      </c>
      <c r="AF2801" s="48" t="e">
        <f>VLOOKUP(A2781,#REF!,83,FALSE)</f>
        <v>#REF!</v>
      </c>
      <c r="AG2801" s="33"/>
    </row>
    <row r="2802" spans="1:64" ht="18" customHeight="1">
      <c r="B2802" s="48" t="e">
        <f>VLOOKUP(A2781,#REF!,277,FALSE)</f>
        <v>#REF!</v>
      </c>
      <c r="C2802" s="48" t="e">
        <f>VLOOKUP(A2781,#REF!,279,FALSE)</f>
        <v>#REF!</v>
      </c>
      <c r="D2802" s="48" t="e">
        <f>VLOOKUP(A2781,#REF!,281,FALSE)</f>
        <v>#REF!</v>
      </c>
      <c r="E2802" s="48" t="e">
        <f>VLOOKUP(A2781,#REF!,283,FALSE)</f>
        <v>#REF!</v>
      </c>
      <c r="F2802" s="48" t="e">
        <f>VLOOKUP(A2781,#REF!,285,FALSE)</f>
        <v>#REF!</v>
      </c>
      <c r="G2802" s="48" t="e">
        <f>VLOOKUP(A2781,#REF!,287,FALSE)</f>
        <v>#REF!</v>
      </c>
      <c r="H2802" s="48" t="e">
        <f>VLOOKUP(A2781,#REF!,289,FALSE)</f>
        <v>#REF!</v>
      </c>
      <c r="I2802" s="48" t="e">
        <f>VLOOKUP(A2781,#REF!,291,FALSE)</f>
        <v>#REF!</v>
      </c>
      <c r="J2802" s="48" t="e">
        <f>VLOOKUP(A2781,#REF!,293,FALSE)</f>
        <v>#REF!</v>
      </c>
      <c r="K2802" s="48" t="e">
        <f>VLOOKUP(A2781,#REF!,295,FALSE)</f>
        <v>#REF!</v>
      </c>
      <c r="L2802" s="48" t="e">
        <f>VLOOKUP(A2781,#REF!,297,FALSE)</f>
        <v>#REF!</v>
      </c>
      <c r="M2802" s="48" t="e">
        <f>VLOOKUP(A2781,#REF!,299,FALSE)</f>
        <v>#REF!</v>
      </c>
      <c r="N2802" s="48" t="e">
        <f>VLOOKUP(A2781,#REF!,301,FALSE)</f>
        <v>#REF!</v>
      </c>
      <c r="O2802" s="48" t="e">
        <f>VLOOKUP(A2781,#REF!,303,FALSE)</f>
        <v>#REF!</v>
      </c>
      <c r="P2802" s="48" t="e">
        <f>VLOOKUP(A2781,#REF!,305,FALSE)</f>
        <v>#REF!</v>
      </c>
      <c r="Q2802" s="48" t="e">
        <f>VLOOKUP(A2781,#REF!,307,FALSE)</f>
        <v>#REF!</v>
      </c>
      <c r="R2802" s="48" t="e">
        <f>VLOOKUP(A2781,#REF!,309,FALSE)</f>
        <v>#REF!</v>
      </c>
      <c r="S2802" s="48" t="e">
        <f>VLOOKUP(A2781,#REF!,311,FALSE)</f>
        <v>#REF!</v>
      </c>
      <c r="T2802" s="48" t="e">
        <f>VLOOKUP(A2781,#REF!,313,FALSE)</f>
        <v>#REF!</v>
      </c>
      <c r="U2802" s="48" t="e">
        <f>VLOOKUP(A2781,#REF!,315,FALSE)</f>
        <v>#REF!</v>
      </c>
      <c r="V2802" s="48" t="e">
        <f>VLOOKUP(A2781,#REF!,317,FALSE)</f>
        <v>#REF!</v>
      </c>
      <c r="W2802" s="48" t="e">
        <f>VLOOKUP(A2781,#REF!,319,FALSE)</f>
        <v>#REF!</v>
      </c>
      <c r="X2802" s="48" t="e">
        <f>VLOOKUP(A2781,#REF!,321,FALSE)</f>
        <v>#REF!</v>
      </c>
      <c r="Y2802" s="48" t="e">
        <f>VLOOKUP(A2781,#REF!,323,FALSE)</f>
        <v>#REF!</v>
      </c>
      <c r="Z2802" s="48" t="e">
        <f>VLOOKUP(A2781,#REF!,325,FALSE)</f>
        <v>#REF!</v>
      </c>
      <c r="AA2802" s="48" t="e">
        <f>VLOOKUP(A2781,#REF!,327,FALSE)</f>
        <v>#REF!</v>
      </c>
      <c r="AB2802" s="48" t="e">
        <f>VLOOKUP(A2781,#REF!,329,FALSE)</f>
        <v>#REF!</v>
      </c>
      <c r="AC2802" s="48" t="e">
        <f>VLOOKUP(A2781,#REF!,331,FALSE)</f>
        <v>#REF!</v>
      </c>
      <c r="AD2802" s="48" t="e">
        <f>VLOOKUP(A2781,#REF!,333,FALSE)</f>
        <v>#REF!</v>
      </c>
      <c r="AE2802" s="48" t="e">
        <f>VLOOKUP(A2781,#REF!,335,FALSE)</f>
        <v>#REF!</v>
      </c>
      <c r="AF2802" s="48" t="e">
        <f>VLOOKUP(A2781,#REF!,337,FALSE)</f>
        <v>#REF!</v>
      </c>
      <c r="AG2802" s="33"/>
    </row>
    <row r="2803" spans="1:64" s="140" customFormat="1" ht="18" customHeight="1">
      <c r="B2803" s="980"/>
      <c r="C2803" s="980"/>
      <c r="D2803" s="980"/>
      <c r="E2803" s="980"/>
      <c r="F2803" s="980"/>
      <c r="G2803" s="980"/>
      <c r="H2803" s="980"/>
      <c r="I2803" s="980"/>
      <c r="J2803" s="980"/>
      <c r="K2803" s="980"/>
      <c r="L2803" s="980"/>
      <c r="M2803" s="980"/>
      <c r="N2803" s="980"/>
      <c r="O2803" s="980"/>
      <c r="P2803" s="980"/>
      <c r="Q2803" s="980"/>
      <c r="R2803" s="980"/>
      <c r="S2803" s="980"/>
      <c r="T2803" s="980"/>
      <c r="U2803" s="980"/>
      <c r="V2803" s="980"/>
      <c r="W2803" s="980"/>
      <c r="X2803" s="980"/>
      <c r="Y2803" s="980"/>
      <c r="Z2803" s="980"/>
      <c r="AA2803" s="980"/>
      <c r="AB2803" s="980"/>
      <c r="AC2803" s="980"/>
      <c r="AD2803" s="980"/>
      <c r="AE2803" s="980"/>
      <c r="AF2803" s="980"/>
      <c r="AH2803" s="33"/>
      <c r="AI2803" s="33"/>
      <c r="AJ2803" s="33"/>
      <c r="AK2803" s="33"/>
      <c r="AL2803" s="33"/>
      <c r="AM2803" s="33"/>
      <c r="AN2803" s="33"/>
      <c r="AO2803" s="33"/>
      <c r="AP2803" s="33"/>
      <c r="AQ2803" s="33"/>
      <c r="AR2803" s="33"/>
      <c r="AS2803" s="33"/>
      <c r="AT2803" s="33"/>
      <c r="AU2803" s="33"/>
      <c r="AV2803" s="33"/>
      <c r="AW2803" s="33"/>
      <c r="AX2803" s="33"/>
      <c r="AY2803" s="33"/>
      <c r="AZ2803" s="33"/>
      <c r="BA2803" s="33"/>
      <c r="BB2803" s="33"/>
      <c r="BC2803" s="33"/>
      <c r="BD2803" s="33"/>
      <c r="BE2803" s="33"/>
      <c r="BF2803" s="33"/>
      <c r="BG2803" s="33"/>
      <c r="BH2803" s="33"/>
      <c r="BI2803" s="33"/>
      <c r="BJ2803" s="33"/>
      <c r="BK2803" s="33"/>
      <c r="BL2803" s="33"/>
    </row>
    <row r="2804" spans="1:64" ht="18" customHeight="1">
      <c r="B2804" s="880" t="s">
        <v>826</v>
      </c>
      <c r="C2804" s="880"/>
      <c r="D2804" s="880"/>
      <c r="E2804" s="880"/>
      <c r="F2804" s="880"/>
      <c r="G2804" s="880"/>
      <c r="H2804" s="880"/>
      <c r="I2804" s="880"/>
      <c r="J2804" s="880"/>
      <c r="K2804" s="880"/>
      <c r="L2804" s="880"/>
      <c r="M2804" s="880"/>
      <c r="N2804" s="880"/>
      <c r="O2804" s="880"/>
      <c r="P2804" s="880"/>
      <c r="Q2804" s="880"/>
      <c r="R2804" s="880"/>
      <c r="S2804" s="880"/>
      <c r="T2804" s="880"/>
      <c r="U2804" s="880"/>
      <c r="V2804" s="880"/>
      <c r="W2804" s="880"/>
      <c r="X2804" s="880"/>
      <c r="Y2804" s="880"/>
      <c r="Z2804" s="880"/>
      <c r="AA2804" s="880"/>
      <c r="AB2804" s="880"/>
      <c r="AC2804" s="880"/>
      <c r="AD2804" s="880"/>
      <c r="AE2804" s="880"/>
      <c r="AF2804" s="880"/>
      <c r="AG2804" s="33"/>
    </row>
    <row r="2805" spans="1:64" ht="18" customHeight="1">
      <c r="B2805" s="15" t="s">
        <v>80</v>
      </c>
      <c r="C2805" s="16"/>
      <c r="D2805" s="16"/>
      <c r="E2805" s="16"/>
      <c r="F2805" s="16"/>
      <c r="G2805" s="216"/>
      <c r="H2805" s="201"/>
      <c r="I2805" s="201"/>
      <c r="J2805" s="201"/>
      <c r="K2805" s="202"/>
      <c r="L2805" s="201"/>
      <c r="M2805" s="201"/>
      <c r="N2805" s="201"/>
      <c r="O2805" s="270"/>
      <c r="P2805" s="270"/>
      <c r="Q2805" s="201"/>
      <c r="R2805" s="201"/>
      <c r="S2805" s="201"/>
      <c r="T2805" s="201"/>
      <c r="U2805" s="201"/>
      <c r="V2805" s="201"/>
      <c r="W2805" s="270"/>
      <c r="X2805" s="984" t="str">
        <f>X2780</f>
        <v>វិច្ឆិកា ឆ្នាំ ២០២៣</v>
      </c>
      <c r="Y2805" s="985"/>
      <c r="Z2805" s="985"/>
      <c r="AA2805" s="985"/>
      <c r="AB2805" s="985"/>
      <c r="AC2805" s="985"/>
      <c r="AD2805" s="985"/>
      <c r="AE2805" s="985"/>
      <c r="AF2805" s="986"/>
      <c r="AG2805" s="33"/>
    </row>
    <row r="2806" spans="1:64" ht="18" customHeight="1">
      <c r="A2806" s="140" t="e">
        <f>#REF!</f>
        <v>#REF!</v>
      </c>
      <c r="B2806" s="20" t="s">
        <v>176</v>
      </c>
      <c r="C2806" s="3"/>
      <c r="D2806" s="3"/>
      <c r="E2806" s="3"/>
      <c r="F2806" s="3"/>
      <c r="G2806" s="217"/>
      <c r="H2806" s="271"/>
      <c r="I2806" s="217"/>
      <c r="J2806" s="271"/>
      <c r="K2806" s="991" t="e">
        <f>VLOOKUP(A2806,'Payroll master 总表'!B:AY,3,FALSE)</f>
        <v>#REF!</v>
      </c>
      <c r="L2806" s="992"/>
      <c r="M2806" s="992"/>
      <c r="N2806" s="993"/>
      <c r="O2806" s="272" t="s">
        <v>183</v>
      </c>
      <c r="P2806" s="273"/>
      <c r="Q2806" s="203"/>
      <c r="R2806" s="203"/>
      <c r="S2806" s="203"/>
      <c r="T2806" s="994" t="e">
        <f>#REF!</f>
        <v>#REF!</v>
      </c>
      <c r="U2806" s="994"/>
      <c r="V2806" s="217"/>
      <c r="W2806" s="274"/>
      <c r="X2806" s="275" t="s">
        <v>279</v>
      </c>
      <c r="Y2806" s="203"/>
      <c r="Z2806" s="203"/>
      <c r="AA2806" s="203"/>
      <c r="AB2806" s="227"/>
      <c r="AC2806" s="75"/>
      <c r="AD2806" s="139" t="e">
        <f>VLOOKUP(A2806,'Payroll master 总表'!B:AY,39,FALSE)</f>
        <v>#REF!</v>
      </c>
      <c r="AE2806" s="23" t="s">
        <v>82</v>
      </c>
      <c r="AF2806" s="244"/>
      <c r="AG2806" s="33"/>
    </row>
    <row r="2807" spans="1:64" ht="18" customHeight="1">
      <c r="B2807" s="55" t="s">
        <v>177</v>
      </c>
      <c r="C2807" s="28"/>
      <c r="D2807" s="28"/>
      <c r="E2807" s="28"/>
      <c r="F2807" s="21"/>
      <c r="G2807" s="206"/>
      <c r="H2807" s="206"/>
      <c r="I2807" s="206"/>
      <c r="J2807" s="206"/>
      <c r="K2807" s="995" t="e">
        <f>VLOOKUP(A2806,'Payroll master 总表'!B:AY,1,FALSE)</f>
        <v>#REF!</v>
      </c>
      <c r="L2807" s="996"/>
      <c r="M2807" s="206"/>
      <c r="N2807" s="208"/>
      <c r="O2807" s="276" t="s">
        <v>184</v>
      </c>
      <c r="P2807" s="273"/>
      <c r="Q2807" s="218"/>
      <c r="R2807" s="218"/>
      <c r="S2807" s="218"/>
      <c r="U2807" s="222" t="e">
        <f>VLOOKUP(A2806,'Payroll master 总表'!B:AY,15,FALSE)</f>
        <v>#REF!</v>
      </c>
      <c r="V2807" s="222"/>
      <c r="W2807" s="208"/>
      <c r="X2807" s="278" t="s">
        <v>187</v>
      </c>
      <c r="Y2807" s="218"/>
      <c r="Z2807" s="218"/>
      <c r="AA2807" s="218"/>
      <c r="AB2807" s="209"/>
      <c r="AC2807" s="26"/>
      <c r="AD2807" s="139" t="e">
        <f>VLOOKUP(A2806,'Payroll master 总表'!B:AY,35,FALSE)</f>
        <v>#REF!</v>
      </c>
      <c r="AE2807" s="23" t="s">
        <v>82</v>
      </c>
      <c r="AF2807" s="103"/>
      <c r="AG2807" s="33"/>
    </row>
    <row r="2808" spans="1:64" ht="18" customHeight="1">
      <c r="B2808" s="24" t="s">
        <v>178</v>
      </c>
      <c r="C2808" s="22"/>
      <c r="D2808" s="25"/>
      <c r="E2808" s="21"/>
      <c r="F2808" s="21"/>
      <c r="G2808" s="206"/>
      <c r="H2808" s="206"/>
      <c r="I2808" s="206"/>
      <c r="J2808" s="206"/>
      <c r="K2808" s="995" t="e">
        <f>VLOOKUP(A2806,'Payroll master 总表'!B:AY,5,FALSE)</f>
        <v>#REF!</v>
      </c>
      <c r="L2808" s="996"/>
      <c r="M2808" s="206"/>
      <c r="N2808" s="208"/>
      <c r="O2808" s="205" t="s">
        <v>198</v>
      </c>
      <c r="P2808" s="273"/>
      <c r="Q2808" s="218"/>
      <c r="R2808" s="218"/>
      <c r="S2808" s="218"/>
      <c r="T2808" s="206"/>
      <c r="U2808" s="997" t="e">
        <f>VLOOKUP(A2806,'Payroll master 总表'!B:AY,8,FALSE)</f>
        <v>#REF!</v>
      </c>
      <c r="V2808" s="997"/>
      <c r="W2808" s="998"/>
      <c r="X2808" s="278" t="s">
        <v>185</v>
      </c>
      <c r="Y2808" s="218"/>
      <c r="Z2808" s="218"/>
      <c r="AA2808" s="218"/>
      <c r="AB2808" s="209"/>
      <c r="AC2808" s="26"/>
      <c r="AD2808" s="139" t="e">
        <f>VLOOKUP(A2806,'Payroll master 总表'!B:AY,34,FALSE)</f>
        <v>#REF!</v>
      </c>
      <c r="AE2808" s="23" t="s">
        <v>82</v>
      </c>
      <c r="AF2808" s="103"/>
      <c r="AG2808" s="33"/>
    </row>
    <row r="2809" spans="1:64" ht="18" customHeight="1">
      <c r="B2809" s="58"/>
      <c r="C2809" s="28"/>
      <c r="D2809" s="28"/>
      <c r="E2809" s="28"/>
      <c r="F2809" s="28"/>
      <c r="G2809" s="206"/>
      <c r="H2809" s="206"/>
      <c r="I2809" s="206"/>
      <c r="J2809" s="206"/>
      <c r="K2809" s="280"/>
      <c r="L2809" s="281" t="s">
        <v>76</v>
      </c>
      <c r="M2809" s="206"/>
      <c r="N2809" s="208"/>
      <c r="O2809" s="278" t="s">
        <v>199</v>
      </c>
      <c r="P2809" s="273"/>
      <c r="Q2809" s="218"/>
      <c r="R2809" s="218"/>
      <c r="S2809" s="218"/>
      <c r="T2809" s="218"/>
      <c r="U2809" s="218"/>
      <c r="V2809" s="218"/>
      <c r="W2809" s="230"/>
      <c r="X2809" s="278" t="s">
        <v>753</v>
      </c>
      <c r="Y2809" s="218"/>
      <c r="Z2809" s="218"/>
      <c r="AA2809" s="218"/>
      <c r="AB2809" s="209"/>
      <c r="AC2809" s="26"/>
      <c r="AD2809" s="139" t="e">
        <f>VLOOKUP(A2806,'Payroll master 总表'!B:AY,33,FALSE)</f>
        <v>#REF!</v>
      </c>
      <c r="AE2809" s="23" t="s">
        <v>82</v>
      </c>
      <c r="AF2809" s="103"/>
      <c r="AG2809" s="33"/>
    </row>
    <row r="2810" spans="1:64" ht="18" customHeight="1">
      <c r="B2810" s="54" t="s">
        <v>196</v>
      </c>
      <c r="C2810" s="28"/>
      <c r="D2810" s="28"/>
      <c r="E2810" s="28"/>
      <c r="F2810" s="28"/>
      <c r="G2810" s="206"/>
      <c r="H2810" s="206"/>
      <c r="I2810" s="206"/>
      <c r="J2810" s="206"/>
      <c r="K2810" s="280"/>
      <c r="L2810" s="282" t="e">
        <f>VLOOKUP(A2806,'Payroll master 总表'!B:AY,18,FALSE)</f>
        <v>#REF!</v>
      </c>
      <c r="M2810" s="206"/>
      <c r="N2810" s="208"/>
      <c r="O2810" s="283"/>
      <c r="P2810" s="273"/>
      <c r="Q2810" s="223"/>
      <c r="R2810" s="987" t="e">
        <f>U2807/26*L2810</f>
        <v>#REF!</v>
      </c>
      <c r="S2810" s="987"/>
      <c r="T2810" s="284" t="s">
        <v>82</v>
      </c>
      <c r="U2810" s="223"/>
      <c r="V2810" s="223"/>
      <c r="W2810" s="285"/>
      <c r="X2810" s="278" t="s">
        <v>186</v>
      </c>
      <c r="Y2810" s="218"/>
      <c r="Z2810" s="218"/>
      <c r="AA2810" s="218"/>
      <c r="AB2810" s="209"/>
      <c r="AC2810" s="26"/>
      <c r="AD2810" s="139" t="e">
        <f>VLOOKUP(A2806,'Payroll master 总表'!B:AY,37,FALSE)+'Payroll master 总表'!AM118</f>
        <v>#REF!</v>
      </c>
      <c r="AE2810" s="23" t="s">
        <v>82</v>
      </c>
      <c r="AF2810" s="103"/>
      <c r="AG2810" s="33"/>
    </row>
    <row r="2811" spans="1:64" ht="18" customHeight="1">
      <c r="B2811" s="27" t="s">
        <v>528</v>
      </c>
      <c r="C2811" s="28"/>
      <c r="D2811" s="28"/>
      <c r="E2811" s="28"/>
      <c r="F2811" s="28"/>
      <c r="G2811" s="206"/>
      <c r="H2811" s="206"/>
      <c r="I2811" s="206"/>
      <c r="J2811" s="206"/>
      <c r="K2811" s="280"/>
      <c r="L2811" s="282" t="e">
        <f>VLOOKUP(A2806,'Payroll master 总表'!B:AY,21,FALSE)</f>
        <v>#REF!</v>
      </c>
      <c r="M2811" s="206"/>
      <c r="N2811" s="208"/>
      <c r="O2811" s="283"/>
      <c r="P2811" s="273"/>
      <c r="Q2811" s="223"/>
      <c r="R2811" s="987" t="e">
        <f>VLOOKUP(A2806,'Payroll master 总表'!B:AY,29,FALSE)</f>
        <v>#REF!</v>
      </c>
      <c r="S2811" s="987"/>
      <c r="T2811" s="284" t="s">
        <v>82</v>
      </c>
      <c r="U2811" s="223"/>
      <c r="V2811" s="223"/>
      <c r="W2811" s="285"/>
      <c r="X2811" s="278" t="s">
        <v>455</v>
      </c>
      <c r="Y2811" s="218"/>
      <c r="Z2811" s="218"/>
      <c r="AA2811" s="218"/>
      <c r="AB2811" s="209"/>
      <c r="AC2811" s="26"/>
      <c r="AD2811" s="139" t="e">
        <f>VLOOKUP(A2806,'Payroll master 总表'!B:AY,32,FALSE)</f>
        <v>#REF!</v>
      </c>
      <c r="AE2811" s="23" t="s">
        <v>82</v>
      </c>
      <c r="AF2811" s="103"/>
      <c r="AG2811" s="33"/>
    </row>
    <row r="2812" spans="1:64" ht="18" customHeight="1">
      <c r="B2812" s="58" t="s">
        <v>534</v>
      </c>
      <c r="C2812" s="28"/>
      <c r="D2812" s="28"/>
      <c r="E2812" s="28"/>
      <c r="F2812" s="28"/>
      <c r="G2812" s="206"/>
      <c r="H2812" s="206"/>
      <c r="I2812" s="206"/>
      <c r="J2812" s="206"/>
      <c r="K2812" s="280"/>
      <c r="L2812" s="282" t="e">
        <f>VLOOKUP(A2806,'Payroll master 总表'!B:AY,20,FALSE)</f>
        <v>#REF!</v>
      </c>
      <c r="M2812" s="206"/>
      <c r="N2812" s="208"/>
      <c r="O2812" s="283"/>
      <c r="P2812" s="273"/>
      <c r="Q2812" s="223"/>
      <c r="R2812" s="987" t="e">
        <f>VLOOKUP(A2806,'Payroll master 总表'!B:AY,27,FALSE)</f>
        <v>#REF!</v>
      </c>
      <c r="S2812" s="987"/>
      <c r="T2812" s="284" t="s">
        <v>82</v>
      </c>
      <c r="U2812" s="223"/>
      <c r="V2812" s="223"/>
      <c r="W2812" s="285"/>
      <c r="X2812" s="278" t="s">
        <v>189</v>
      </c>
      <c r="Y2812" s="218"/>
      <c r="Z2812" s="218"/>
      <c r="AA2812" s="218"/>
      <c r="AB2812" s="209"/>
      <c r="AC2812" s="26"/>
      <c r="AD2812" s="139" t="e">
        <f>VLOOKUP(A2806,'Payroll master 总表'!B:AY,31,FALSE)</f>
        <v>#REF!</v>
      </c>
      <c r="AE2812" s="23" t="s">
        <v>82</v>
      </c>
      <c r="AF2812" s="103"/>
      <c r="AG2812" s="33"/>
    </row>
    <row r="2813" spans="1:64" ht="18" customHeight="1">
      <c r="B2813" s="58" t="s">
        <v>195</v>
      </c>
      <c r="C2813" s="28"/>
      <c r="D2813" s="28"/>
      <c r="E2813" s="28"/>
      <c r="F2813" s="28"/>
      <c r="G2813" s="206"/>
      <c r="H2813" s="206"/>
      <c r="I2813" s="206"/>
      <c r="J2813" s="206"/>
      <c r="K2813" s="280"/>
      <c r="L2813" s="282" t="e">
        <f>VLOOKUP(A2806,'Payroll master 总表'!B:AY,17,FALSE)</f>
        <v>#REF!</v>
      </c>
      <c r="M2813" s="206"/>
      <c r="N2813" s="208"/>
      <c r="O2813" s="283"/>
      <c r="P2813" s="273"/>
      <c r="Q2813" s="223"/>
      <c r="R2813" s="987" t="e">
        <f>U2807/26*L2813</f>
        <v>#REF!</v>
      </c>
      <c r="S2813" s="987"/>
      <c r="T2813" s="284" t="s">
        <v>82</v>
      </c>
      <c r="U2813" s="223"/>
      <c r="V2813" s="223"/>
      <c r="W2813" s="285"/>
      <c r="X2813" s="278" t="s">
        <v>188</v>
      </c>
      <c r="Y2813" s="218"/>
      <c r="Z2813" s="218"/>
      <c r="AA2813" s="218"/>
      <c r="AB2813" s="209"/>
      <c r="AC2813" s="26"/>
      <c r="AD2813" s="139" t="e">
        <f>VLOOKUP(A2806,'Payroll master 总表'!B:AY,36,FALSE)</f>
        <v>#REF!</v>
      </c>
      <c r="AE2813" s="23" t="s">
        <v>82</v>
      </c>
      <c r="AF2813" s="103"/>
      <c r="AG2813" s="33"/>
    </row>
    <row r="2814" spans="1:64" ht="18" customHeight="1">
      <c r="B2814" s="27" t="s">
        <v>179</v>
      </c>
      <c r="C2814" s="28"/>
      <c r="D2814" s="28"/>
      <c r="E2814" s="28"/>
      <c r="F2814" s="28"/>
      <c r="G2814" s="218"/>
      <c r="H2814" s="218"/>
      <c r="I2814" s="218"/>
      <c r="J2814" s="206"/>
      <c r="K2814" s="280"/>
      <c r="L2814" s="286"/>
      <c r="M2814" s="206"/>
      <c r="N2814" s="208"/>
      <c r="O2814" s="283"/>
      <c r="P2814" s="273"/>
      <c r="Q2814" s="223"/>
      <c r="R2814" s="987" t="e">
        <f>SUM(R2810:S2813)</f>
        <v>#REF!</v>
      </c>
      <c r="S2814" s="987"/>
      <c r="T2814" s="284" t="s">
        <v>82</v>
      </c>
      <c r="U2814" s="223"/>
      <c r="V2814" s="223"/>
      <c r="W2814" s="285"/>
      <c r="X2814" s="278" t="s">
        <v>190</v>
      </c>
      <c r="Y2814" s="218"/>
      <c r="Z2814" s="218"/>
      <c r="AA2814" s="218"/>
      <c r="AB2814" s="209"/>
      <c r="AC2814" s="988" t="e">
        <f>R2814+R2816+R2817+R2818+AD2806+AD2807+AD2808+AD2809+AD2810+AD2811+AD2812+AD2813</f>
        <v>#REF!</v>
      </c>
      <c r="AD2814" s="989"/>
      <c r="AF2814" s="103"/>
      <c r="AG2814" s="33"/>
    </row>
    <row r="2815" spans="1:64" ht="18" customHeight="1">
      <c r="B2815" s="58" t="s">
        <v>197</v>
      </c>
      <c r="C2815" s="28"/>
      <c r="D2815" s="28"/>
      <c r="E2815" s="28"/>
      <c r="F2815" s="28"/>
      <c r="G2815" s="206"/>
      <c r="H2815" s="206"/>
      <c r="I2815" s="206"/>
      <c r="J2815" s="206"/>
      <c r="K2815" s="280"/>
      <c r="L2815" s="287" t="s">
        <v>77</v>
      </c>
      <c r="M2815" s="288"/>
      <c r="N2815" s="211"/>
      <c r="O2815" s="278" t="s">
        <v>199</v>
      </c>
      <c r="P2815" s="210"/>
      <c r="Q2815" s="210"/>
      <c r="R2815" s="210"/>
      <c r="S2815" s="210"/>
      <c r="T2815" s="210"/>
      <c r="U2815" s="210"/>
      <c r="V2815" s="210"/>
      <c r="W2815" s="289"/>
      <c r="X2815" s="278" t="s">
        <v>433</v>
      </c>
      <c r="Y2815" s="218"/>
      <c r="Z2815" s="230"/>
      <c r="AA2815" s="290"/>
      <c r="AB2815" s="228"/>
      <c r="AC2815" s="135" t="e">
        <f>VLOOKUP(A2806,'Payroll master 总表'!B:AY,45,FALSE)</f>
        <v>#REF!</v>
      </c>
      <c r="AE2815" s="61"/>
      <c r="AF2815" s="245"/>
      <c r="AG2815" s="33"/>
    </row>
    <row r="2816" spans="1:64" ht="18" customHeight="1">
      <c r="B2816" s="58" t="s">
        <v>180</v>
      </c>
      <c r="C2816" s="28"/>
      <c r="D2816" s="28"/>
      <c r="E2816" s="28"/>
      <c r="F2816" s="28"/>
      <c r="G2816" s="206"/>
      <c r="H2816" s="206"/>
      <c r="I2816" s="206"/>
      <c r="J2816" s="206"/>
      <c r="K2816" s="280"/>
      <c r="L2816" s="282" t="e">
        <f>VLOOKUP(A2806,'Payroll master 总表'!B:AY,19,FALSE)</f>
        <v>#REF!</v>
      </c>
      <c r="M2816" s="206"/>
      <c r="N2816" s="208"/>
      <c r="O2816" s="283"/>
      <c r="P2816" s="273"/>
      <c r="Q2816" s="224"/>
      <c r="R2816" s="990" t="e">
        <f>VLOOKUP(A2806,'Payroll master 总表'!B:AY,26,FALSE)</f>
        <v>#REF!</v>
      </c>
      <c r="S2816" s="990"/>
      <c r="T2816" s="224" t="s">
        <v>82</v>
      </c>
      <c r="U2816" s="224"/>
      <c r="V2816" s="224"/>
      <c r="W2816" s="228"/>
      <c r="X2816" s="278" t="s">
        <v>861</v>
      </c>
      <c r="Y2816" s="218"/>
      <c r="Z2816" s="230"/>
      <c r="AB2816" s="224"/>
      <c r="AD2816" s="57"/>
      <c r="AE2816" s="999" t="e">
        <f>VLOOKUP(A2806,'Payroll master 总表'!B:AY,42,FALSE)</f>
        <v>#REF!</v>
      </c>
      <c r="AF2816" s="1000"/>
      <c r="AG2816" s="33"/>
    </row>
    <row r="2817" spans="1:64" ht="18" customHeight="1">
      <c r="B2817" s="58" t="s">
        <v>181</v>
      </c>
      <c r="C2817" s="28"/>
      <c r="D2817" s="28"/>
      <c r="E2817" s="28"/>
      <c r="F2817" s="28"/>
      <c r="G2817" s="206"/>
      <c r="H2817" s="206"/>
      <c r="I2817" s="206"/>
      <c r="J2817" s="206"/>
      <c r="K2817" s="280"/>
      <c r="L2817" s="282" t="e">
        <f>VLOOKUP(A2806,'Payroll master 总表'!B:AY,22,FALSE)</f>
        <v>#REF!</v>
      </c>
      <c r="M2817" s="206"/>
      <c r="N2817" s="208"/>
      <c r="O2817" s="283"/>
      <c r="P2817" s="273"/>
      <c r="Q2817" s="224"/>
      <c r="R2817" s="990" t="e">
        <f>VLOOKUP(A2806,'Payroll master 总表'!B:AY,28,FALSE)</f>
        <v>#REF!</v>
      </c>
      <c r="S2817" s="990"/>
      <c r="T2817" s="224" t="s">
        <v>82</v>
      </c>
      <c r="U2817" s="224"/>
      <c r="V2817" s="224"/>
      <c r="W2817" s="228"/>
      <c r="X2817" s="291" t="s">
        <v>244</v>
      </c>
      <c r="Y2817" s="218"/>
      <c r="Z2817" s="218"/>
      <c r="AA2817" s="230"/>
      <c r="AB2817" s="229"/>
      <c r="AC2817" s="76"/>
      <c r="AD2817" s="57" t="e">
        <f>VLOOKUP(A2806,'Payroll master 总表'!B:AY,44,FALSE)</f>
        <v>#REF!</v>
      </c>
      <c r="AE2817" s="541"/>
      <c r="AF2817" s="542"/>
      <c r="AG2817" s="33"/>
    </row>
    <row r="2818" spans="1:64" ht="18" customHeight="1">
      <c r="B2818" s="59" t="s">
        <v>182</v>
      </c>
      <c r="C2818" s="56"/>
      <c r="D2818" s="56"/>
      <c r="E2818" s="56"/>
      <c r="F2818" s="56"/>
      <c r="G2818" s="219"/>
      <c r="H2818" s="219"/>
      <c r="I2818" s="219"/>
      <c r="J2818" s="219"/>
      <c r="K2818" s="292"/>
      <c r="L2818" s="293" t="e">
        <f>VLOOKUP(A2806,'Payroll master 总表'!B:AY,23,FALSE)</f>
        <v>#REF!</v>
      </c>
      <c r="M2818" s="219"/>
      <c r="N2818" s="212"/>
      <c r="O2818" s="294"/>
      <c r="P2818" s="295"/>
      <c r="Q2818" s="225"/>
      <c r="R2818" s="981" t="e">
        <f>VLOOKUP(A2806,'Payroll master 总表'!B:AY,30,FALSE)</f>
        <v>#REF!</v>
      </c>
      <c r="S2818" s="981"/>
      <c r="T2818" s="225" t="s">
        <v>82</v>
      </c>
      <c r="U2818" s="225"/>
      <c r="V2818" s="225"/>
      <c r="W2818" s="225"/>
      <c r="X2818" s="278" t="s">
        <v>194</v>
      </c>
      <c r="Y2818" s="218"/>
      <c r="Z2818" s="218"/>
      <c r="AA2818" s="218"/>
      <c r="AB2818" s="230"/>
      <c r="AC2818" s="26"/>
      <c r="AD2818" s="57" t="e">
        <f>AE2816+AD2817</f>
        <v>#REF!</v>
      </c>
      <c r="AE2818" s="49"/>
      <c r="AF2818" s="73"/>
      <c r="AG2818" s="33"/>
    </row>
    <row r="2819" spans="1:64" ht="18" customHeight="1">
      <c r="B2819" s="29"/>
      <c r="C2819" s="30"/>
      <c r="D2819" s="31"/>
      <c r="E2819" s="30"/>
      <c r="F2819" s="32"/>
      <c r="G2819" s="220"/>
      <c r="H2819" s="220"/>
      <c r="I2819" s="220"/>
      <c r="J2819" s="220"/>
      <c r="S2819" s="220"/>
      <c r="T2819" s="220"/>
      <c r="U2819" s="220"/>
      <c r="X2819" s="297" t="s">
        <v>191</v>
      </c>
      <c r="Y2819" s="218"/>
      <c r="Z2819" s="218"/>
      <c r="AA2819" s="218"/>
      <c r="AB2819" s="230"/>
      <c r="AC2819" s="982" t="e">
        <f>ROUND((AC2814-AD2818-AC2815),2)</f>
        <v>#REF!</v>
      </c>
      <c r="AD2819" s="983"/>
      <c r="AE2819" s="49"/>
      <c r="AF2819" s="73"/>
      <c r="AG2819" s="33"/>
    </row>
    <row r="2820" spans="1:64" ht="18" customHeight="1">
      <c r="B2820" s="35" t="s">
        <v>78</v>
      </c>
      <c r="C2820" s="36"/>
      <c r="D2820" s="36"/>
      <c r="E2820" s="36"/>
      <c r="F2820" s="36"/>
      <c r="G2820" s="221"/>
      <c r="H2820" s="221"/>
      <c r="I2820" s="220"/>
      <c r="J2820" s="220"/>
      <c r="S2820" s="220"/>
      <c r="T2820" s="220"/>
      <c r="U2820" s="220"/>
      <c r="X2820" s="298" t="s">
        <v>432</v>
      </c>
      <c r="Y2820" s="299"/>
      <c r="Z2820" s="280"/>
      <c r="AA2820" s="206"/>
      <c r="AB2820" s="231"/>
      <c r="AC2820" s="63" t="e">
        <f>INT(AC2819)</f>
        <v>#REF!</v>
      </c>
      <c r="AE2820" s="62"/>
      <c r="AF2820" s="80"/>
      <c r="AG2820" s="33"/>
    </row>
    <row r="2821" spans="1:64" ht="18" customHeight="1">
      <c r="B2821" s="37"/>
      <c r="C2821" s="38"/>
      <c r="D2821" s="39"/>
      <c r="E2821" s="38"/>
      <c r="F2821" s="38"/>
      <c r="G2821" s="202"/>
      <c r="H2821" s="202"/>
      <c r="I2821" s="220"/>
      <c r="J2821" s="220"/>
      <c r="S2821" s="220"/>
      <c r="T2821" s="220"/>
      <c r="U2821" s="220"/>
      <c r="X2821" s="300" t="s">
        <v>192</v>
      </c>
      <c r="Y2821" s="301"/>
      <c r="Z2821" s="302"/>
      <c r="AA2821" s="219"/>
      <c r="AB2821" s="232"/>
      <c r="AC2821" s="77" t="e">
        <f>ROUND((MOD(AC2819,1)*4000),-2)</f>
        <v>#REF!</v>
      </c>
      <c r="AD2821" s="45"/>
      <c r="AE2821" s="45"/>
      <c r="AF2821" s="81"/>
      <c r="AG2821" s="33"/>
    </row>
    <row r="2822" spans="1:64" ht="18" customHeight="1">
      <c r="B2822" s="29"/>
      <c r="C2822" s="30"/>
      <c r="D2822" s="31"/>
      <c r="E2822" s="30"/>
      <c r="F2822" s="30"/>
      <c r="G2822" s="220"/>
      <c r="H2822" s="220"/>
      <c r="I2822" s="220"/>
      <c r="J2822" s="220"/>
      <c r="S2822" s="220"/>
      <c r="T2822" s="220"/>
      <c r="U2822" s="220"/>
      <c r="Y2822" s="221"/>
      <c r="Z2822" s="303"/>
      <c r="AB2822" s="233"/>
      <c r="AD2822" s="82"/>
      <c r="AE2822" s="82"/>
      <c r="AF2822" s="84"/>
      <c r="AG2822" s="33"/>
    </row>
    <row r="2823" spans="1:64" ht="18" customHeight="1">
      <c r="B2823" s="40" t="s">
        <v>79</v>
      </c>
      <c r="C2823" s="41"/>
      <c r="D2823" s="41"/>
      <c r="E2823" s="41"/>
      <c r="AF2823" s="101"/>
      <c r="AG2823" s="33"/>
    </row>
    <row r="2824" spans="1:64" s="10" customFormat="1" ht="18" customHeight="1">
      <c r="B2824" s="237">
        <v>1</v>
      </c>
      <c r="C2824" s="236">
        <v>2</v>
      </c>
      <c r="D2824" s="236">
        <v>3</v>
      </c>
      <c r="E2824" s="236">
        <v>4</v>
      </c>
      <c r="F2824" s="670">
        <v>5</v>
      </c>
      <c r="G2824" s="669">
        <v>6</v>
      </c>
      <c r="H2824" s="237">
        <v>7</v>
      </c>
      <c r="I2824" s="237">
        <v>8</v>
      </c>
      <c r="J2824" s="670">
        <v>9</v>
      </c>
      <c r="K2824" s="236">
        <v>10</v>
      </c>
      <c r="L2824" s="236">
        <v>11</v>
      </c>
      <c r="M2824" s="670">
        <v>12</v>
      </c>
      <c r="N2824" s="669">
        <v>13</v>
      </c>
      <c r="O2824" s="236">
        <v>14</v>
      </c>
      <c r="P2824" s="237">
        <v>15</v>
      </c>
      <c r="Q2824" s="236">
        <v>16</v>
      </c>
      <c r="R2824" s="236">
        <v>17</v>
      </c>
      <c r="S2824" s="236">
        <v>18</v>
      </c>
      <c r="T2824" s="670">
        <v>19</v>
      </c>
      <c r="U2824" s="669">
        <v>20</v>
      </c>
      <c r="V2824" s="236">
        <v>21</v>
      </c>
      <c r="W2824" s="237">
        <v>22</v>
      </c>
      <c r="X2824" s="236">
        <v>23</v>
      </c>
      <c r="Y2824" s="237">
        <v>24</v>
      </c>
      <c r="Z2824" s="236">
        <v>25</v>
      </c>
      <c r="AA2824" s="670">
        <v>26</v>
      </c>
      <c r="AB2824" s="697">
        <v>27</v>
      </c>
      <c r="AC2824" s="670">
        <v>28</v>
      </c>
      <c r="AD2824" s="237">
        <v>29</v>
      </c>
      <c r="AE2824" s="236">
        <v>30</v>
      </c>
      <c r="AF2824" s="236">
        <v>31</v>
      </c>
      <c r="AG2824" s="11"/>
      <c r="AH2824" s="11"/>
      <c r="AI2824" s="11"/>
      <c r="AJ2824" s="11"/>
      <c r="AK2824" s="11"/>
      <c r="AL2824" s="11"/>
      <c r="AM2824" s="11"/>
      <c r="AN2824" s="11"/>
      <c r="AO2824" s="11"/>
      <c r="AP2824" s="11"/>
      <c r="AQ2824" s="11"/>
      <c r="AR2824" s="11"/>
      <c r="AS2824" s="11"/>
      <c r="AT2824" s="11"/>
      <c r="AU2824" s="11"/>
      <c r="AV2824" s="11"/>
      <c r="AW2824" s="11"/>
      <c r="AX2824" s="11"/>
      <c r="AY2824" s="11"/>
      <c r="AZ2824" s="11"/>
      <c r="BA2824" s="11"/>
      <c r="BB2824" s="11"/>
      <c r="BC2824" s="11"/>
      <c r="BD2824" s="11"/>
      <c r="BE2824" s="11"/>
      <c r="BF2824" s="11"/>
      <c r="BG2824" s="11"/>
      <c r="BH2824" s="11"/>
      <c r="BI2824" s="11"/>
      <c r="BJ2824" s="11"/>
      <c r="BK2824" s="11"/>
      <c r="BL2824" s="11"/>
    </row>
    <row r="2825" spans="1:64" ht="18" customHeight="1">
      <c r="B2825" s="48" t="e">
        <f>VLOOKUP(A2806,#REF!,276,FALSE)</f>
        <v>#REF!</v>
      </c>
      <c r="C2825" s="48" t="e">
        <f>VLOOKUP(A2806,#REF!,278,FALSE)</f>
        <v>#REF!</v>
      </c>
      <c r="D2825" s="48" t="e">
        <f>VLOOKUP(A2806,#REF!,280,FALSE)</f>
        <v>#REF!</v>
      </c>
      <c r="E2825" s="48" t="e">
        <f>VLOOKUP(A2806,#REF!,282,FALSE)</f>
        <v>#REF!</v>
      </c>
      <c r="F2825" s="48" t="e">
        <f>VLOOKUP(A2806,#REF!,284,FALSE)</f>
        <v>#REF!</v>
      </c>
      <c r="G2825" s="48" t="e">
        <f>VLOOKUP(A2806,#REF!,286,FALSE)</f>
        <v>#REF!</v>
      </c>
      <c r="H2825" s="48" t="e">
        <f>VLOOKUP(A2806,#REF!,288,FALSE)</f>
        <v>#REF!</v>
      </c>
      <c r="I2825" s="48" t="e">
        <f>VLOOKUP(A2806,#REF!,290,FALSE)</f>
        <v>#REF!</v>
      </c>
      <c r="J2825" s="48" t="e">
        <f>VLOOKUP(A2806,#REF!,292,FALSE)</f>
        <v>#REF!</v>
      </c>
      <c r="K2825" s="48" t="e">
        <f>VLOOKUP(A2806,#REF!,294,FALSE)</f>
        <v>#REF!</v>
      </c>
      <c r="L2825" s="48" t="e">
        <f>VLOOKUP(A2806,#REF!,296,FALSE)</f>
        <v>#REF!</v>
      </c>
      <c r="M2825" s="48" t="e">
        <f>VLOOKUP(A2806,#REF!,298,FALSE)</f>
        <v>#REF!</v>
      </c>
      <c r="N2825" s="48" t="e">
        <f>VLOOKUP(A2806,#REF!,300,FALSE)</f>
        <v>#REF!</v>
      </c>
      <c r="O2825" s="48" t="e">
        <f>VLOOKUP(A2806,#REF!,302,FALSE)</f>
        <v>#REF!</v>
      </c>
      <c r="P2825" s="48" t="e">
        <f>VLOOKUP(A2806,#REF!,304,FALSE)</f>
        <v>#REF!</v>
      </c>
      <c r="Q2825" s="48" t="e">
        <f>VLOOKUP(A2806,#REF!,306,FALSE)</f>
        <v>#REF!</v>
      </c>
      <c r="R2825" s="48" t="e">
        <f>VLOOKUP(A2806,#REF!,308,FALSE)</f>
        <v>#REF!</v>
      </c>
      <c r="S2825" s="48" t="e">
        <f>VLOOKUP(A2806,#REF!,310,FALSE)</f>
        <v>#REF!</v>
      </c>
      <c r="T2825" s="48" t="e">
        <f>VLOOKUP(A2806,#REF!,312,FALSE)</f>
        <v>#REF!</v>
      </c>
      <c r="U2825" s="48" t="e">
        <f>VLOOKUP(A2806,#REF!,314,FALSE)</f>
        <v>#REF!</v>
      </c>
      <c r="V2825" s="48" t="e">
        <f>VLOOKUP(A2806,#REF!,316,FALSE)</f>
        <v>#REF!</v>
      </c>
      <c r="W2825" s="48" t="e">
        <f>VLOOKUP(A2806,#REF!,318,FALSE)</f>
        <v>#REF!</v>
      </c>
      <c r="X2825" s="48" t="e">
        <f>VLOOKUP(A2806,#REF!,320,FALSE)</f>
        <v>#REF!</v>
      </c>
      <c r="Y2825" s="48" t="e">
        <f>VLOOKUP(A2806,#REF!,322,FALSE)</f>
        <v>#REF!</v>
      </c>
      <c r="Z2825" s="48" t="e">
        <f>VLOOKUP(A2806,#REF!,324,FALSE)</f>
        <v>#REF!</v>
      </c>
      <c r="AA2825" s="48" t="e">
        <f>VLOOKUP(A2806,#REF!,326,FALSE)</f>
        <v>#REF!</v>
      </c>
      <c r="AB2825" s="48" t="e">
        <f>VLOOKUP(A2806,#REF!,328,FALSE)</f>
        <v>#REF!</v>
      </c>
      <c r="AC2825" s="48" t="e">
        <f>VLOOKUP(A2806,#REF!,330,FALSE)</f>
        <v>#REF!</v>
      </c>
      <c r="AD2825" s="48" t="e">
        <f>VLOOKUP(A2806,#REF!,332,FALSE)</f>
        <v>#REF!</v>
      </c>
      <c r="AE2825" s="48" t="e">
        <f>VLOOKUP(A2806,#REF!,334,FALSE)</f>
        <v>#REF!</v>
      </c>
      <c r="AF2825" s="48" t="e">
        <f>VLOOKUP(A2806,#REF!,336,FALSE)</f>
        <v>#REF!</v>
      </c>
      <c r="AG2825" s="33"/>
    </row>
    <row r="2826" spans="1:64" ht="18" customHeight="1">
      <c r="B2826" s="48" t="e">
        <f>VLOOKUP(A2806,#REF!,53,FALSE)</f>
        <v>#REF!</v>
      </c>
      <c r="C2826" s="48" t="e">
        <f>VLOOKUP(A2806,#REF!,54,FALSE)</f>
        <v>#REF!</v>
      </c>
      <c r="D2826" s="48" t="e">
        <f>VLOOKUP(A2806,#REF!,55,FALSE)</f>
        <v>#REF!</v>
      </c>
      <c r="E2826" s="48" t="e">
        <f>VLOOKUP(A2806,#REF!,56,FALSE)</f>
        <v>#REF!</v>
      </c>
      <c r="F2826" s="48" t="e">
        <f>VLOOKUP(A2806,#REF!,57,FALSE)</f>
        <v>#REF!</v>
      </c>
      <c r="G2826" s="48" t="e">
        <f>VLOOKUP(A2806,#REF!,58,FALSE)</f>
        <v>#REF!</v>
      </c>
      <c r="H2826" s="48" t="e">
        <f>VLOOKUP(A2806,#REF!,59,FALSE)</f>
        <v>#REF!</v>
      </c>
      <c r="I2826" s="48" t="e">
        <f>VLOOKUP(A2806,#REF!,60,FALSE)</f>
        <v>#REF!</v>
      </c>
      <c r="J2826" s="48" t="e">
        <f>VLOOKUP(A2806,#REF!,61,FALSE)</f>
        <v>#REF!</v>
      </c>
      <c r="K2826" s="48" t="e">
        <f>VLOOKUP(A2806,#REF!,62,FALSE)</f>
        <v>#REF!</v>
      </c>
      <c r="L2826" s="48" t="e">
        <f>VLOOKUP(A2806,#REF!,63,FALSE)</f>
        <v>#REF!</v>
      </c>
      <c r="M2826" s="48" t="e">
        <f>VLOOKUP(A2806,#REF!,64,FALSE)</f>
        <v>#REF!</v>
      </c>
      <c r="N2826" s="48" t="e">
        <f>VLOOKUP(A2806,#REF!,65,FALSE)</f>
        <v>#REF!</v>
      </c>
      <c r="O2826" s="48" t="e">
        <f>VLOOKUP(A2806,#REF!,66,FALSE)</f>
        <v>#REF!</v>
      </c>
      <c r="P2826" s="48" t="e">
        <f>VLOOKUP(A2806,#REF!,67,FALSE)</f>
        <v>#REF!</v>
      </c>
      <c r="Q2826" s="48" t="e">
        <f>VLOOKUP(A2806,#REF!,68,FALSE)</f>
        <v>#REF!</v>
      </c>
      <c r="R2826" s="48" t="e">
        <f>VLOOKUP(A2806,#REF!,69,FALSE)</f>
        <v>#REF!</v>
      </c>
      <c r="S2826" s="48" t="e">
        <f>VLOOKUP(A2806,#REF!,70,FALSE)</f>
        <v>#REF!</v>
      </c>
      <c r="T2826" s="48" t="e">
        <f>VLOOKUP(A2806,#REF!,71,FALSE)</f>
        <v>#REF!</v>
      </c>
      <c r="U2826" s="48" t="e">
        <f>VLOOKUP(A2806,#REF!,72,FALSE)</f>
        <v>#REF!</v>
      </c>
      <c r="V2826" s="48" t="e">
        <f>VLOOKUP(A2806,#REF!,73,FALSE)</f>
        <v>#REF!</v>
      </c>
      <c r="W2826" s="48" t="e">
        <f>VLOOKUP(A2806,#REF!,74,FALSE)</f>
        <v>#REF!</v>
      </c>
      <c r="X2826" s="48" t="e">
        <f>VLOOKUP(A2806,#REF!,75,FALSE)</f>
        <v>#REF!</v>
      </c>
      <c r="Y2826" s="48" t="e">
        <f>VLOOKUP(A2806,#REF!,76,FALSE)</f>
        <v>#REF!</v>
      </c>
      <c r="Z2826" s="48" t="e">
        <f>VLOOKUP(A2806,#REF!,77,FALSE)</f>
        <v>#REF!</v>
      </c>
      <c r="AA2826" s="48" t="e">
        <f>VLOOKUP(A2806,#REF!,78,FALSE)</f>
        <v>#REF!</v>
      </c>
      <c r="AB2826" s="48" t="e">
        <f>VLOOKUP(A2806,#REF!,79,FALSE)</f>
        <v>#REF!</v>
      </c>
      <c r="AC2826" s="48" t="e">
        <f>VLOOKUP(A2806,#REF!,80,FALSE)</f>
        <v>#REF!</v>
      </c>
      <c r="AD2826" s="48" t="e">
        <f>VLOOKUP(A2806,#REF!,81,FALSE)</f>
        <v>#REF!</v>
      </c>
      <c r="AE2826" s="48" t="e">
        <f>VLOOKUP(A2806,#REF!,82,FALSE)</f>
        <v>#REF!</v>
      </c>
      <c r="AF2826" s="48" t="e">
        <f>VLOOKUP(A2806,#REF!,83,FALSE)</f>
        <v>#REF!</v>
      </c>
      <c r="AG2826" s="33"/>
    </row>
    <row r="2827" spans="1:64" ht="18" customHeight="1">
      <c r="B2827" s="48" t="e">
        <f>VLOOKUP(A2806,#REF!,277,FALSE)</f>
        <v>#REF!</v>
      </c>
      <c r="C2827" s="48" t="e">
        <f>VLOOKUP(A2806,#REF!,279,FALSE)</f>
        <v>#REF!</v>
      </c>
      <c r="D2827" s="48" t="e">
        <f>VLOOKUP(A2806,#REF!,281,FALSE)</f>
        <v>#REF!</v>
      </c>
      <c r="E2827" s="48" t="e">
        <f>VLOOKUP(A2806,#REF!,283,FALSE)</f>
        <v>#REF!</v>
      </c>
      <c r="F2827" s="48" t="e">
        <f>VLOOKUP(A2806,#REF!,285,FALSE)</f>
        <v>#REF!</v>
      </c>
      <c r="G2827" s="48" t="e">
        <f>VLOOKUP(A2806,#REF!,287,FALSE)</f>
        <v>#REF!</v>
      </c>
      <c r="H2827" s="48" t="e">
        <f>VLOOKUP(A2806,#REF!,289,FALSE)</f>
        <v>#REF!</v>
      </c>
      <c r="I2827" s="48" t="e">
        <f>VLOOKUP(A2806,#REF!,291,FALSE)</f>
        <v>#REF!</v>
      </c>
      <c r="J2827" s="48" t="e">
        <f>VLOOKUP(A2806,#REF!,293,FALSE)</f>
        <v>#REF!</v>
      </c>
      <c r="K2827" s="48" t="e">
        <f>VLOOKUP(A2806,#REF!,295,FALSE)</f>
        <v>#REF!</v>
      </c>
      <c r="L2827" s="48" t="e">
        <f>VLOOKUP(A2806,#REF!,297,FALSE)</f>
        <v>#REF!</v>
      </c>
      <c r="M2827" s="48" t="e">
        <f>VLOOKUP(A2806,#REF!,299,FALSE)</f>
        <v>#REF!</v>
      </c>
      <c r="N2827" s="48" t="e">
        <f>VLOOKUP(A2806,#REF!,301,FALSE)</f>
        <v>#REF!</v>
      </c>
      <c r="O2827" s="48" t="e">
        <f>VLOOKUP(A2806,#REF!,303,FALSE)</f>
        <v>#REF!</v>
      </c>
      <c r="P2827" s="48" t="e">
        <f>VLOOKUP(A2806,#REF!,305,FALSE)</f>
        <v>#REF!</v>
      </c>
      <c r="Q2827" s="48" t="e">
        <f>VLOOKUP(A2806,#REF!,307,FALSE)</f>
        <v>#REF!</v>
      </c>
      <c r="R2827" s="48" t="e">
        <f>VLOOKUP(A2806,#REF!,309,FALSE)</f>
        <v>#REF!</v>
      </c>
      <c r="S2827" s="48" t="e">
        <f>VLOOKUP(A2806,#REF!,311,FALSE)</f>
        <v>#REF!</v>
      </c>
      <c r="T2827" s="48" t="e">
        <f>VLOOKUP(A2806,#REF!,313,FALSE)</f>
        <v>#REF!</v>
      </c>
      <c r="U2827" s="48" t="e">
        <f>VLOOKUP(A2806,#REF!,315,FALSE)</f>
        <v>#REF!</v>
      </c>
      <c r="V2827" s="48" t="e">
        <f>VLOOKUP(A2806,#REF!,317,FALSE)</f>
        <v>#REF!</v>
      </c>
      <c r="W2827" s="48" t="e">
        <f>VLOOKUP(A2806,#REF!,319,FALSE)</f>
        <v>#REF!</v>
      </c>
      <c r="X2827" s="48" t="e">
        <f>VLOOKUP(A2806,#REF!,321,FALSE)</f>
        <v>#REF!</v>
      </c>
      <c r="Y2827" s="48" t="e">
        <f>VLOOKUP(A2806,#REF!,323,FALSE)</f>
        <v>#REF!</v>
      </c>
      <c r="Z2827" s="48" t="e">
        <f>VLOOKUP(A2806,#REF!,325,FALSE)</f>
        <v>#REF!</v>
      </c>
      <c r="AA2827" s="48" t="e">
        <f>VLOOKUP(A2806,#REF!,327,FALSE)</f>
        <v>#REF!</v>
      </c>
      <c r="AB2827" s="48" t="e">
        <f>VLOOKUP(A2806,#REF!,329,FALSE)</f>
        <v>#REF!</v>
      </c>
      <c r="AC2827" s="48" t="e">
        <f>VLOOKUP(A2806,#REF!,331,FALSE)</f>
        <v>#REF!</v>
      </c>
      <c r="AD2827" s="48" t="e">
        <f>VLOOKUP(A2806,#REF!,333,FALSE)</f>
        <v>#REF!</v>
      </c>
      <c r="AE2827" s="48" t="e">
        <f>VLOOKUP(A2806,#REF!,335,FALSE)</f>
        <v>#REF!</v>
      </c>
      <c r="AF2827" s="48" t="e">
        <f>VLOOKUP(A2806,#REF!,337,FALSE)</f>
        <v>#REF!</v>
      </c>
      <c r="AG2827" s="33"/>
    </row>
    <row r="2828" spans="1:64" s="140" customFormat="1" ht="18" customHeight="1">
      <c r="B2828" s="980"/>
      <c r="C2828" s="980"/>
      <c r="D2828" s="980"/>
      <c r="E2828" s="980"/>
      <c r="F2828" s="980"/>
      <c r="G2828" s="980"/>
      <c r="H2828" s="980"/>
      <c r="I2828" s="980"/>
      <c r="J2828" s="980"/>
      <c r="K2828" s="980"/>
      <c r="L2828" s="980"/>
      <c r="M2828" s="980"/>
      <c r="N2828" s="980"/>
      <c r="O2828" s="980"/>
      <c r="P2828" s="980"/>
      <c r="Q2828" s="980"/>
      <c r="R2828" s="980"/>
      <c r="S2828" s="980"/>
      <c r="T2828" s="980"/>
      <c r="U2828" s="980"/>
      <c r="V2828" s="980"/>
      <c r="W2828" s="980"/>
      <c r="X2828" s="980"/>
      <c r="Y2828" s="980"/>
      <c r="Z2828" s="980"/>
      <c r="AA2828" s="980"/>
      <c r="AB2828" s="980"/>
      <c r="AC2828" s="980"/>
      <c r="AD2828" s="980"/>
      <c r="AE2828" s="980"/>
      <c r="AF2828" s="980"/>
      <c r="AG2828" s="33"/>
      <c r="AH2828" s="33"/>
      <c r="AI2828" s="33"/>
      <c r="AJ2828" s="33"/>
      <c r="AK2828" s="33"/>
      <c r="AL2828" s="33"/>
      <c r="AM2828" s="33"/>
      <c r="AN2828" s="33"/>
      <c r="AO2828" s="33"/>
      <c r="AP2828" s="33"/>
      <c r="AQ2828" s="33"/>
      <c r="AR2828" s="33"/>
      <c r="AS2828" s="33"/>
      <c r="AT2828" s="33"/>
      <c r="AU2828" s="33"/>
      <c r="AV2828" s="33"/>
      <c r="AW2828" s="33"/>
      <c r="AX2828" s="33"/>
      <c r="AY2828" s="33"/>
      <c r="AZ2828" s="33"/>
      <c r="BA2828" s="33"/>
      <c r="BB2828" s="33"/>
      <c r="BC2828" s="33"/>
      <c r="BD2828" s="33"/>
      <c r="BE2828" s="33"/>
      <c r="BF2828" s="33"/>
      <c r="BG2828" s="33"/>
      <c r="BH2828" s="33"/>
      <c r="BI2828" s="33"/>
      <c r="BJ2828" s="33"/>
      <c r="BK2828" s="33"/>
      <c r="BL2828" s="33"/>
    </row>
    <row r="2829" spans="1:64" ht="18" customHeight="1">
      <c r="B2829" s="880" t="s">
        <v>826</v>
      </c>
      <c r="C2829" s="880"/>
      <c r="D2829" s="880"/>
      <c r="E2829" s="880"/>
      <c r="F2829" s="880"/>
      <c r="G2829" s="880"/>
      <c r="H2829" s="880"/>
      <c r="I2829" s="880"/>
      <c r="J2829" s="880"/>
      <c r="K2829" s="880"/>
      <c r="L2829" s="880"/>
      <c r="M2829" s="880"/>
      <c r="N2829" s="880"/>
      <c r="O2829" s="880"/>
      <c r="P2829" s="880"/>
      <c r="Q2829" s="880"/>
      <c r="R2829" s="880"/>
      <c r="S2829" s="880"/>
      <c r="T2829" s="880"/>
      <c r="U2829" s="880"/>
      <c r="V2829" s="880"/>
      <c r="W2829" s="880"/>
      <c r="X2829" s="880"/>
      <c r="Y2829" s="880"/>
      <c r="Z2829" s="880"/>
      <c r="AA2829" s="880"/>
      <c r="AB2829" s="880"/>
      <c r="AC2829" s="880"/>
      <c r="AD2829" s="880"/>
      <c r="AE2829" s="880"/>
      <c r="AF2829" s="880"/>
      <c r="AG2829" s="33"/>
    </row>
    <row r="2830" spans="1:64" ht="18" customHeight="1">
      <c r="B2830" s="15" t="s">
        <v>80</v>
      </c>
      <c r="C2830" s="16"/>
      <c r="D2830" s="16"/>
      <c r="E2830" s="16"/>
      <c r="F2830" s="16"/>
      <c r="G2830" s="216"/>
      <c r="H2830" s="201"/>
      <c r="I2830" s="201"/>
      <c r="J2830" s="201"/>
      <c r="K2830" s="202"/>
      <c r="L2830" s="201"/>
      <c r="M2830" s="201"/>
      <c r="N2830" s="201"/>
      <c r="O2830" s="270"/>
      <c r="P2830" s="270"/>
      <c r="Q2830" s="201"/>
      <c r="R2830" s="201"/>
      <c r="S2830" s="201"/>
      <c r="T2830" s="201"/>
      <c r="U2830" s="201"/>
      <c r="V2830" s="201"/>
      <c r="W2830" s="270"/>
      <c r="X2830" s="984" t="str">
        <f>X2805</f>
        <v>វិច្ឆិកា ឆ្នាំ ២០២៣</v>
      </c>
      <c r="Y2830" s="985"/>
      <c r="Z2830" s="985"/>
      <c r="AA2830" s="985"/>
      <c r="AB2830" s="985"/>
      <c r="AC2830" s="985"/>
      <c r="AD2830" s="985"/>
      <c r="AE2830" s="985"/>
      <c r="AF2830" s="986"/>
      <c r="AG2830" s="33"/>
    </row>
    <row r="2831" spans="1:64" ht="18" customHeight="1">
      <c r="A2831" s="140" t="e">
        <f>#REF!</f>
        <v>#REF!</v>
      </c>
      <c r="B2831" s="20" t="s">
        <v>176</v>
      </c>
      <c r="C2831" s="3"/>
      <c r="D2831" s="3"/>
      <c r="E2831" s="3"/>
      <c r="F2831" s="3"/>
      <c r="G2831" s="217"/>
      <c r="H2831" s="271"/>
      <c r="I2831" s="217"/>
      <c r="J2831" s="271"/>
      <c r="K2831" s="991" t="e">
        <f>VLOOKUP(A2831,'Payroll master 总表'!B:AY,3,FALSE)</f>
        <v>#REF!</v>
      </c>
      <c r="L2831" s="992"/>
      <c r="M2831" s="992"/>
      <c r="N2831" s="993"/>
      <c r="O2831" s="272" t="s">
        <v>183</v>
      </c>
      <c r="P2831" s="273"/>
      <c r="Q2831" s="203"/>
      <c r="R2831" s="203"/>
      <c r="S2831" s="203"/>
      <c r="T2831" s="994" t="e">
        <f>#REF!</f>
        <v>#REF!</v>
      </c>
      <c r="U2831" s="994"/>
      <c r="V2831" s="217"/>
      <c r="W2831" s="274"/>
      <c r="X2831" s="275" t="s">
        <v>279</v>
      </c>
      <c r="Y2831" s="203"/>
      <c r="Z2831" s="203"/>
      <c r="AA2831" s="203"/>
      <c r="AB2831" s="227"/>
      <c r="AC2831" s="75"/>
      <c r="AD2831" s="139" t="e">
        <f>VLOOKUP(A2831,'Payroll master 总表'!B:AY,39,FALSE)</f>
        <v>#REF!</v>
      </c>
      <c r="AE2831" s="23" t="s">
        <v>82</v>
      </c>
      <c r="AF2831" s="244"/>
      <c r="AG2831" s="33"/>
    </row>
    <row r="2832" spans="1:64" ht="18" customHeight="1">
      <c r="B2832" s="55" t="s">
        <v>177</v>
      </c>
      <c r="C2832" s="28"/>
      <c r="D2832" s="28"/>
      <c r="E2832" s="28"/>
      <c r="F2832" s="21"/>
      <c r="G2832" s="206"/>
      <c r="H2832" s="206"/>
      <c r="I2832" s="206"/>
      <c r="J2832" s="206"/>
      <c r="K2832" s="995" t="e">
        <f>VLOOKUP(A2831,'Payroll master 总表'!B:AY,1,FALSE)</f>
        <v>#REF!</v>
      </c>
      <c r="L2832" s="996"/>
      <c r="M2832" s="206"/>
      <c r="N2832" s="208"/>
      <c r="O2832" s="276" t="s">
        <v>184</v>
      </c>
      <c r="P2832" s="273"/>
      <c r="Q2832" s="218"/>
      <c r="R2832" s="218"/>
      <c r="S2832" s="218"/>
      <c r="U2832" s="222" t="e">
        <f>VLOOKUP(A2831,'Payroll master 总表'!B:AY,15,FALSE)</f>
        <v>#REF!</v>
      </c>
      <c r="V2832" s="222"/>
      <c r="W2832" s="208"/>
      <c r="X2832" s="278" t="s">
        <v>187</v>
      </c>
      <c r="Y2832" s="218"/>
      <c r="Z2832" s="218"/>
      <c r="AA2832" s="218"/>
      <c r="AB2832" s="209"/>
      <c r="AC2832" s="26"/>
      <c r="AD2832" s="139" t="e">
        <f>VLOOKUP(A2831,'Payroll master 总表'!B:AY,35,FALSE)</f>
        <v>#REF!</v>
      </c>
      <c r="AE2832" s="23" t="s">
        <v>82</v>
      </c>
      <c r="AF2832" s="103"/>
      <c r="AG2832" s="33"/>
    </row>
    <row r="2833" spans="2:33" ht="18" customHeight="1">
      <c r="B2833" s="24" t="s">
        <v>178</v>
      </c>
      <c r="C2833" s="22"/>
      <c r="D2833" s="25"/>
      <c r="E2833" s="21"/>
      <c r="F2833" s="21"/>
      <c r="G2833" s="206"/>
      <c r="H2833" s="206"/>
      <c r="I2833" s="206"/>
      <c r="J2833" s="206"/>
      <c r="K2833" s="995" t="e">
        <f>VLOOKUP(A2831,'Payroll master 总表'!B:AY,5,FALSE)</f>
        <v>#REF!</v>
      </c>
      <c r="L2833" s="996"/>
      <c r="M2833" s="206"/>
      <c r="N2833" s="208"/>
      <c r="O2833" s="205" t="s">
        <v>198</v>
      </c>
      <c r="P2833" s="273"/>
      <c r="Q2833" s="218"/>
      <c r="R2833" s="218"/>
      <c r="S2833" s="218"/>
      <c r="T2833" s="206"/>
      <c r="U2833" s="997" t="e">
        <f>VLOOKUP(A2831,'Payroll master 总表'!B:AY,8,FALSE)</f>
        <v>#REF!</v>
      </c>
      <c r="V2833" s="997"/>
      <c r="W2833" s="998"/>
      <c r="X2833" s="278" t="s">
        <v>185</v>
      </c>
      <c r="Y2833" s="218"/>
      <c r="Z2833" s="218"/>
      <c r="AA2833" s="218"/>
      <c r="AB2833" s="209"/>
      <c r="AC2833" s="26"/>
      <c r="AD2833" s="139" t="e">
        <f>VLOOKUP(A2831,'Payroll master 总表'!B:AY,34,FALSE)</f>
        <v>#REF!</v>
      </c>
      <c r="AE2833" s="23" t="s">
        <v>82</v>
      </c>
      <c r="AF2833" s="103"/>
      <c r="AG2833" s="33"/>
    </row>
    <row r="2834" spans="2:33" ht="18" customHeight="1">
      <c r="B2834" s="58"/>
      <c r="C2834" s="28"/>
      <c r="D2834" s="28"/>
      <c r="E2834" s="28"/>
      <c r="F2834" s="28"/>
      <c r="G2834" s="206"/>
      <c r="H2834" s="206"/>
      <c r="I2834" s="206"/>
      <c r="J2834" s="206"/>
      <c r="K2834" s="280"/>
      <c r="L2834" s="281" t="s">
        <v>76</v>
      </c>
      <c r="M2834" s="206"/>
      <c r="N2834" s="208"/>
      <c r="O2834" s="278" t="s">
        <v>199</v>
      </c>
      <c r="P2834" s="273"/>
      <c r="Q2834" s="218"/>
      <c r="R2834" s="218"/>
      <c r="S2834" s="218"/>
      <c r="T2834" s="218"/>
      <c r="U2834" s="218"/>
      <c r="V2834" s="218"/>
      <c r="W2834" s="230"/>
      <c r="X2834" s="278" t="s">
        <v>753</v>
      </c>
      <c r="Y2834" s="218"/>
      <c r="Z2834" s="218"/>
      <c r="AA2834" s="218"/>
      <c r="AB2834" s="209"/>
      <c r="AC2834" s="26"/>
      <c r="AD2834" s="139" t="e">
        <f>VLOOKUP(A2831,'Payroll master 总表'!B:AY,33,FALSE)</f>
        <v>#REF!</v>
      </c>
      <c r="AE2834" s="23" t="s">
        <v>82</v>
      </c>
      <c r="AF2834" s="103"/>
      <c r="AG2834" s="33"/>
    </row>
    <row r="2835" spans="2:33" ht="18" customHeight="1">
      <c r="B2835" s="54" t="s">
        <v>196</v>
      </c>
      <c r="C2835" s="28"/>
      <c r="D2835" s="28"/>
      <c r="E2835" s="28"/>
      <c r="F2835" s="28"/>
      <c r="G2835" s="206"/>
      <c r="H2835" s="206"/>
      <c r="I2835" s="206"/>
      <c r="J2835" s="206"/>
      <c r="K2835" s="280"/>
      <c r="L2835" s="282" t="e">
        <f>VLOOKUP(A2831,'Payroll master 总表'!B:AY,18,FALSE)</f>
        <v>#REF!</v>
      </c>
      <c r="M2835" s="206"/>
      <c r="N2835" s="208"/>
      <c r="O2835" s="283"/>
      <c r="P2835" s="273"/>
      <c r="Q2835" s="223"/>
      <c r="R2835" s="987" t="e">
        <f>U2832/26*L2835</f>
        <v>#REF!</v>
      </c>
      <c r="S2835" s="987"/>
      <c r="T2835" s="284" t="s">
        <v>82</v>
      </c>
      <c r="U2835" s="223"/>
      <c r="V2835" s="223"/>
      <c r="W2835" s="285"/>
      <c r="X2835" s="278" t="s">
        <v>186</v>
      </c>
      <c r="Y2835" s="218"/>
      <c r="Z2835" s="218"/>
      <c r="AA2835" s="218"/>
      <c r="AB2835" s="209"/>
      <c r="AC2835" s="26"/>
      <c r="AD2835" s="139" t="e">
        <f>VLOOKUP(A2831,'Payroll master 总表'!B:AY,37,FALSE)+'Payroll master 总表'!AM119</f>
        <v>#REF!</v>
      </c>
      <c r="AE2835" s="23" t="s">
        <v>82</v>
      </c>
      <c r="AF2835" s="103"/>
      <c r="AG2835" s="33"/>
    </row>
    <row r="2836" spans="2:33" ht="18" customHeight="1">
      <c r="B2836" s="27" t="s">
        <v>528</v>
      </c>
      <c r="C2836" s="28"/>
      <c r="D2836" s="28"/>
      <c r="E2836" s="28"/>
      <c r="F2836" s="28"/>
      <c r="G2836" s="206"/>
      <c r="H2836" s="206"/>
      <c r="I2836" s="206"/>
      <c r="J2836" s="206"/>
      <c r="K2836" s="280"/>
      <c r="L2836" s="282" t="e">
        <f>VLOOKUP(A2831,'Payroll master 总表'!B:AY,21,FALSE)</f>
        <v>#REF!</v>
      </c>
      <c r="M2836" s="206"/>
      <c r="N2836" s="208"/>
      <c r="O2836" s="283"/>
      <c r="P2836" s="273"/>
      <c r="Q2836" s="223"/>
      <c r="R2836" s="987" t="e">
        <f>VLOOKUP(A2831,'Payroll master 总表'!B:AY,29,FALSE)</f>
        <v>#REF!</v>
      </c>
      <c r="S2836" s="987"/>
      <c r="T2836" s="284" t="s">
        <v>82</v>
      </c>
      <c r="U2836" s="223"/>
      <c r="V2836" s="223"/>
      <c r="W2836" s="285"/>
      <c r="X2836" s="278" t="s">
        <v>455</v>
      </c>
      <c r="Y2836" s="218"/>
      <c r="Z2836" s="218"/>
      <c r="AA2836" s="218"/>
      <c r="AB2836" s="209"/>
      <c r="AC2836" s="26"/>
      <c r="AD2836" s="139" t="e">
        <f>VLOOKUP(A2831,'Payroll master 总表'!B:AY,32,FALSE)</f>
        <v>#REF!</v>
      </c>
      <c r="AE2836" s="23" t="s">
        <v>82</v>
      </c>
      <c r="AF2836" s="103"/>
      <c r="AG2836" s="33"/>
    </row>
    <row r="2837" spans="2:33" ht="18" customHeight="1">
      <c r="B2837" s="58" t="s">
        <v>534</v>
      </c>
      <c r="C2837" s="28"/>
      <c r="D2837" s="28"/>
      <c r="E2837" s="28"/>
      <c r="F2837" s="28"/>
      <c r="G2837" s="206"/>
      <c r="H2837" s="206"/>
      <c r="I2837" s="206"/>
      <c r="J2837" s="206"/>
      <c r="K2837" s="280"/>
      <c r="L2837" s="282" t="e">
        <f>VLOOKUP(A2831,'Payroll master 总表'!B:AY,20,FALSE)</f>
        <v>#REF!</v>
      </c>
      <c r="M2837" s="206"/>
      <c r="N2837" s="208"/>
      <c r="O2837" s="283"/>
      <c r="P2837" s="273"/>
      <c r="Q2837" s="223"/>
      <c r="R2837" s="987" t="e">
        <f>VLOOKUP(A2831,'Payroll master 总表'!B:AY,27,FALSE)</f>
        <v>#REF!</v>
      </c>
      <c r="S2837" s="987"/>
      <c r="T2837" s="284" t="s">
        <v>82</v>
      </c>
      <c r="U2837" s="223"/>
      <c r="V2837" s="223"/>
      <c r="W2837" s="285"/>
      <c r="X2837" s="278" t="s">
        <v>189</v>
      </c>
      <c r="Y2837" s="218"/>
      <c r="Z2837" s="218"/>
      <c r="AA2837" s="218"/>
      <c r="AB2837" s="209"/>
      <c r="AC2837" s="26"/>
      <c r="AD2837" s="139" t="e">
        <f>VLOOKUP(A2831,'Payroll master 总表'!B:AY,31,FALSE)</f>
        <v>#REF!</v>
      </c>
      <c r="AE2837" s="23" t="s">
        <v>82</v>
      </c>
      <c r="AF2837" s="103"/>
      <c r="AG2837" s="33"/>
    </row>
    <row r="2838" spans="2:33" ht="18" customHeight="1">
      <c r="B2838" s="58" t="s">
        <v>195</v>
      </c>
      <c r="C2838" s="28"/>
      <c r="D2838" s="28"/>
      <c r="E2838" s="28"/>
      <c r="F2838" s="28"/>
      <c r="G2838" s="206"/>
      <c r="H2838" s="206"/>
      <c r="I2838" s="206"/>
      <c r="J2838" s="206"/>
      <c r="K2838" s="280"/>
      <c r="L2838" s="282" t="e">
        <f>VLOOKUP(A2831,'Payroll master 总表'!B:AY,17,FALSE)</f>
        <v>#REF!</v>
      </c>
      <c r="M2838" s="206"/>
      <c r="N2838" s="208"/>
      <c r="O2838" s="283"/>
      <c r="P2838" s="273"/>
      <c r="Q2838" s="223"/>
      <c r="R2838" s="987" t="e">
        <f>U2832/26*L2838</f>
        <v>#REF!</v>
      </c>
      <c r="S2838" s="987"/>
      <c r="T2838" s="284" t="s">
        <v>82</v>
      </c>
      <c r="U2838" s="223"/>
      <c r="V2838" s="223"/>
      <c r="W2838" s="285"/>
      <c r="X2838" s="278" t="s">
        <v>188</v>
      </c>
      <c r="Y2838" s="218"/>
      <c r="Z2838" s="218"/>
      <c r="AA2838" s="218"/>
      <c r="AB2838" s="209"/>
      <c r="AC2838" s="26"/>
      <c r="AD2838" s="139" t="e">
        <f>VLOOKUP(A2831,'Payroll master 总表'!B:AY,36,FALSE)</f>
        <v>#REF!</v>
      </c>
      <c r="AE2838" s="23" t="s">
        <v>82</v>
      </c>
      <c r="AF2838" s="103"/>
      <c r="AG2838" s="33"/>
    </row>
    <row r="2839" spans="2:33" ht="18" customHeight="1">
      <c r="B2839" s="27" t="s">
        <v>179</v>
      </c>
      <c r="C2839" s="28"/>
      <c r="D2839" s="28"/>
      <c r="E2839" s="28"/>
      <c r="F2839" s="28"/>
      <c r="G2839" s="218"/>
      <c r="H2839" s="218"/>
      <c r="I2839" s="218"/>
      <c r="J2839" s="206"/>
      <c r="K2839" s="280"/>
      <c r="L2839" s="286"/>
      <c r="M2839" s="206"/>
      <c r="N2839" s="208"/>
      <c r="O2839" s="283"/>
      <c r="P2839" s="273"/>
      <c r="Q2839" s="223"/>
      <c r="R2839" s="987" t="e">
        <f>SUM(R2835:S2838)</f>
        <v>#REF!</v>
      </c>
      <c r="S2839" s="987"/>
      <c r="T2839" s="284" t="s">
        <v>82</v>
      </c>
      <c r="U2839" s="223"/>
      <c r="V2839" s="223"/>
      <c r="W2839" s="285"/>
      <c r="X2839" s="278" t="s">
        <v>190</v>
      </c>
      <c r="Y2839" s="218"/>
      <c r="Z2839" s="218"/>
      <c r="AA2839" s="218"/>
      <c r="AB2839" s="209"/>
      <c r="AC2839" s="988" t="e">
        <f>R2839+R2841+R2842+R2843+AD2831+AD2832+AD2833+AD2834+AD2835+AD2836+AD2837+AD2838</f>
        <v>#REF!</v>
      </c>
      <c r="AD2839" s="989"/>
      <c r="AF2839" s="103"/>
      <c r="AG2839" s="33"/>
    </row>
    <row r="2840" spans="2:33" ht="18" customHeight="1">
      <c r="B2840" s="58" t="s">
        <v>197</v>
      </c>
      <c r="C2840" s="28"/>
      <c r="D2840" s="28"/>
      <c r="E2840" s="28"/>
      <c r="F2840" s="28"/>
      <c r="G2840" s="206"/>
      <c r="H2840" s="206"/>
      <c r="I2840" s="206"/>
      <c r="J2840" s="206"/>
      <c r="K2840" s="280"/>
      <c r="L2840" s="287" t="s">
        <v>77</v>
      </c>
      <c r="M2840" s="288"/>
      <c r="N2840" s="211"/>
      <c r="O2840" s="278" t="s">
        <v>199</v>
      </c>
      <c r="P2840" s="210"/>
      <c r="Q2840" s="210"/>
      <c r="R2840" s="210"/>
      <c r="S2840" s="210"/>
      <c r="T2840" s="210"/>
      <c r="U2840" s="210"/>
      <c r="V2840" s="210"/>
      <c r="W2840" s="289"/>
      <c r="X2840" s="278" t="s">
        <v>433</v>
      </c>
      <c r="Y2840" s="218"/>
      <c r="Z2840" s="230"/>
      <c r="AA2840" s="290"/>
      <c r="AB2840" s="228"/>
      <c r="AC2840" s="135" t="e">
        <f>VLOOKUP(A2831,'Payroll master 总表'!B:AY,45,FALSE)</f>
        <v>#REF!</v>
      </c>
      <c r="AE2840" s="61"/>
      <c r="AF2840" s="245"/>
      <c r="AG2840" s="33"/>
    </row>
    <row r="2841" spans="2:33" ht="18" customHeight="1">
      <c r="B2841" s="58" t="s">
        <v>180</v>
      </c>
      <c r="C2841" s="28"/>
      <c r="D2841" s="28"/>
      <c r="E2841" s="28"/>
      <c r="F2841" s="28"/>
      <c r="G2841" s="206"/>
      <c r="H2841" s="206"/>
      <c r="I2841" s="206"/>
      <c r="J2841" s="206"/>
      <c r="K2841" s="280"/>
      <c r="L2841" s="282" t="e">
        <f>VLOOKUP(A2831,'Payroll master 总表'!B:AY,19,FALSE)</f>
        <v>#REF!</v>
      </c>
      <c r="M2841" s="206"/>
      <c r="N2841" s="208"/>
      <c r="O2841" s="283"/>
      <c r="P2841" s="273"/>
      <c r="Q2841" s="224"/>
      <c r="R2841" s="990" t="e">
        <f>VLOOKUP(A2831,'Payroll master 总表'!B:AY,26,FALSE)</f>
        <v>#REF!</v>
      </c>
      <c r="S2841" s="990"/>
      <c r="T2841" s="224" t="s">
        <v>82</v>
      </c>
      <c r="U2841" s="224"/>
      <c r="V2841" s="224"/>
      <c r="W2841" s="228"/>
      <c r="X2841" s="278" t="s">
        <v>861</v>
      </c>
      <c r="Y2841" s="218"/>
      <c r="Z2841" s="230"/>
      <c r="AB2841" s="224"/>
      <c r="AD2841" s="57"/>
      <c r="AE2841" s="999" t="e">
        <f>VLOOKUP(A2831,'Payroll master 总表'!B:AY,42,FALSE)</f>
        <v>#REF!</v>
      </c>
      <c r="AF2841" s="1000"/>
      <c r="AG2841" s="33"/>
    </row>
    <row r="2842" spans="2:33" ht="18" customHeight="1">
      <c r="B2842" s="58" t="s">
        <v>181</v>
      </c>
      <c r="C2842" s="28"/>
      <c r="D2842" s="28"/>
      <c r="E2842" s="28"/>
      <c r="F2842" s="28"/>
      <c r="G2842" s="206"/>
      <c r="H2842" s="206"/>
      <c r="I2842" s="206"/>
      <c r="J2842" s="206"/>
      <c r="K2842" s="280"/>
      <c r="L2842" s="282" t="e">
        <f>VLOOKUP(A2831,'Payroll master 总表'!B:AY,22,FALSE)</f>
        <v>#REF!</v>
      </c>
      <c r="M2842" s="206"/>
      <c r="N2842" s="208"/>
      <c r="O2842" s="283"/>
      <c r="P2842" s="273"/>
      <c r="Q2842" s="224"/>
      <c r="R2842" s="990" t="e">
        <f>VLOOKUP(A2831,'Payroll master 总表'!B:AY,28,FALSE)</f>
        <v>#REF!</v>
      </c>
      <c r="S2842" s="990"/>
      <c r="T2842" s="224" t="s">
        <v>82</v>
      </c>
      <c r="U2842" s="224"/>
      <c r="V2842" s="224"/>
      <c r="W2842" s="228"/>
      <c r="X2842" s="291" t="s">
        <v>244</v>
      </c>
      <c r="Y2842" s="218"/>
      <c r="Z2842" s="218"/>
      <c r="AA2842" s="230"/>
      <c r="AB2842" s="229"/>
      <c r="AC2842" s="76"/>
      <c r="AD2842" s="57" t="e">
        <f>VLOOKUP(A2831,'Payroll master 总表'!B:AY,44,FALSE)</f>
        <v>#REF!</v>
      </c>
      <c r="AE2842" s="541"/>
      <c r="AF2842" s="542"/>
      <c r="AG2842" s="33"/>
    </row>
    <row r="2843" spans="2:33" ht="18" customHeight="1">
      <c r="B2843" s="59" t="s">
        <v>182</v>
      </c>
      <c r="C2843" s="56"/>
      <c r="D2843" s="56"/>
      <c r="E2843" s="56"/>
      <c r="F2843" s="56"/>
      <c r="G2843" s="219"/>
      <c r="H2843" s="219"/>
      <c r="I2843" s="219"/>
      <c r="J2843" s="219"/>
      <c r="K2843" s="292"/>
      <c r="L2843" s="293" t="e">
        <f>VLOOKUP(A2831,'Payroll master 总表'!B:AY,23,FALSE)</f>
        <v>#REF!</v>
      </c>
      <c r="M2843" s="219"/>
      <c r="N2843" s="212"/>
      <c r="O2843" s="294"/>
      <c r="P2843" s="295"/>
      <c r="Q2843" s="225"/>
      <c r="R2843" s="981" t="e">
        <f>VLOOKUP(A2831,'Payroll master 总表'!B:AY,30,FALSE)</f>
        <v>#REF!</v>
      </c>
      <c r="S2843" s="981"/>
      <c r="T2843" s="225" t="s">
        <v>82</v>
      </c>
      <c r="U2843" s="225"/>
      <c r="V2843" s="225"/>
      <c r="W2843" s="225"/>
      <c r="X2843" s="278" t="s">
        <v>194</v>
      </c>
      <c r="Y2843" s="218"/>
      <c r="Z2843" s="218"/>
      <c r="AA2843" s="218"/>
      <c r="AB2843" s="230"/>
      <c r="AC2843" s="26"/>
      <c r="AD2843" s="57" t="e">
        <f>AE2841+AD2842</f>
        <v>#REF!</v>
      </c>
      <c r="AE2843" s="49"/>
      <c r="AF2843" s="73"/>
      <c r="AG2843" s="33"/>
    </row>
    <row r="2844" spans="2:33" ht="18" customHeight="1">
      <c r="B2844" s="29"/>
      <c r="C2844" s="30"/>
      <c r="D2844" s="31"/>
      <c r="E2844" s="30"/>
      <c r="F2844" s="32"/>
      <c r="G2844" s="220"/>
      <c r="H2844" s="220"/>
      <c r="I2844" s="220"/>
      <c r="J2844" s="220"/>
      <c r="S2844" s="220"/>
      <c r="T2844" s="220"/>
      <c r="U2844" s="220"/>
      <c r="X2844" s="297" t="s">
        <v>191</v>
      </c>
      <c r="Y2844" s="218"/>
      <c r="Z2844" s="218"/>
      <c r="AA2844" s="218"/>
      <c r="AB2844" s="230"/>
      <c r="AC2844" s="982" t="e">
        <f>ROUND((AC2839-AD2843-AC2840),2)</f>
        <v>#REF!</v>
      </c>
      <c r="AD2844" s="983"/>
      <c r="AE2844" s="49"/>
      <c r="AF2844" s="73"/>
      <c r="AG2844" s="33"/>
    </row>
    <row r="2845" spans="2:33" ht="18" customHeight="1">
      <c r="B2845" s="35" t="s">
        <v>78</v>
      </c>
      <c r="C2845" s="36"/>
      <c r="D2845" s="36"/>
      <c r="E2845" s="36"/>
      <c r="F2845" s="36"/>
      <c r="G2845" s="221"/>
      <c r="H2845" s="221"/>
      <c r="I2845" s="220"/>
      <c r="J2845" s="220"/>
      <c r="S2845" s="220"/>
      <c r="T2845" s="220"/>
      <c r="U2845" s="220"/>
      <c r="X2845" s="298" t="s">
        <v>432</v>
      </c>
      <c r="Y2845" s="299"/>
      <c r="Z2845" s="280"/>
      <c r="AA2845" s="206"/>
      <c r="AB2845" s="231"/>
      <c r="AC2845" s="63" t="e">
        <f>INT(AC2844)</f>
        <v>#REF!</v>
      </c>
      <c r="AE2845" s="62"/>
      <c r="AF2845" s="80"/>
      <c r="AG2845" s="33"/>
    </row>
    <row r="2846" spans="2:33" ht="18" customHeight="1">
      <c r="B2846" s="37"/>
      <c r="C2846" s="38"/>
      <c r="D2846" s="39"/>
      <c r="E2846" s="38"/>
      <c r="F2846" s="38"/>
      <c r="G2846" s="202"/>
      <c r="H2846" s="202"/>
      <c r="I2846" s="220"/>
      <c r="J2846" s="220"/>
      <c r="S2846" s="220"/>
      <c r="T2846" s="220"/>
      <c r="U2846" s="220"/>
      <c r="X2846" s="300" t="s">
        <v>192</v>
      </c>
      <c r="Y2846" s="301"/>
      <c r="Z2846" s="302"/>
      <c r="AA2846" s="219"/>
      <c r="AB2846" s="232"/>
      <c r="AC2846" s="77" t="e">
        <f>ROUND((MOD(AC2844,1)*4000),-2)</f>
        <v>#REF!</v>
      </c>
      <c r="AD2846" s="45"/>
      <c r="AE2846" s="45"/>
      <c r="AF2846" s="81"/>
      <c r="AG2846" s="33"/>
    </row>
    <row r="2847" spans="2:33" ht="18" customHeight="1">
      <c r="B2847" s="29"/>
      <c r="C2847" s="30"/>
      <c r="D2847" s="31"/>
      <c r="E2847" s="30"/>
      <c r="F2847" s="30"/>
      <c r="G2847" s="220"/>
      <c r="H2847" s="220"/>
      <c r="I2847" s="220"/>
      <c r="J2847" s="220"/>
      <c r="S2847" s="220"/>
      <c r="T2847" s="220"/>
      <c r="U2847" s="220"/>
      <c r="Y2847" s="221"/>
      <c r="Z2847" s="303"/>
      <c r="AB2847" s="233"/>
      <c r="AD2847" s="82"/>
      <c r="AE2847" s="82"/>
      <c r="AF2847" s="84"/>
      <c r="AG2847" s="33"/>
    </row>
    <row r="2848" spans="2:33" ht="18" customHeight="1">
      <c r="B2848" s="40" t="s">
        <v>79</v>
      </c>
      <c r="C2848" s="41"/>
      <c r="D2848" s="41"/>
      <c r="E2848" s="41"/>
      <c r="AF2848" s="101"/>
      <c r="AG2848" s="33"/>
    </row>
    <row r="2849" spans="1:64" s="10" customFormat="1" ht="18" customHeight="1">
      <c r="B2849" s="237">
        <v>1</v>
      </c>
      <c r="C2849" s="236">
        <v>2</v>
      </c>
      <c r="D2849" s="236">
        <v>3</v>
      </c>
      <c r="E2849" s="236">
        <v>4</v>
      </c>
      <c r="F2849" s="670">
        <v>5</v>
      </c>
      <c r="G2849" s="669">
        <v>6</v>
      </c>
      <c r="H2849" s="237">
        <v>7</v>
      </c>
      <c r="I2849" s="237">
        <v>8</v>
      </c>
      <c r="J2849" s="670">
        <v>9</v>
      </c>
      <c r="K2849" s="236">
        <v>10</v>
      </c>
      <c r="L2849" s="236">
        <v>11</v>
      </c>
      <c r="M2849" s="670">
        <v>12</v>
      </c>
      <c r="N2849" s="669">
        <v>13</v>
      </c>
      <c r="O2849" s="236">
        <v>14</v>
      </c>
      <c r="P2849" s="237">
        <v>15</v>
      </c>
      <c r="Q2849" s="236">
        <v>16</v>
      </c>
      <c r="R2849" s="236">
        <v>17</v>
      </c>
      <c r="S2849" s="236">
        <v>18</v>
      </c>
      <c r="T2849" s="670">
        <v>19</v>
      </c>
      <c r="U2849" s="669">
        <v>20</v>
      </c>
      <c r="V2849" s="236">
        <v>21</v>
      </c>
      <c r="W2849" s="237">
        <v>22</v>
      </c>
      <c r="X2849" s="236">
        <v>23</v>
      </c>
      <c r="Y2849" s="237">
        <v>24</v>
      </c>
      <c r="Z2849" s="236">
        <v>25</v>
      </c>
      <c r="AA2849" s="670">
        <v>26</v>
      </c>
      <c r="AB2849" s="697">
        <v>27</v>
      </c>
      <c r="AC2849" s="670">
        <v>28</v>
      </c>
      <c r="AD2849" s="237">
        <v>29</v>
      </c>
      <c r="AE2849" s="236">
        <v>30</v>
      </c>
      <c r="AF2849" s="236">
        <v>31</v>
      </c>
      <c r="AG2849" s="11"/>
      <c r="AH2849" s="11"/>
      <c r="AI2849" s="11"/>
      <c r="AJ2849" s="11"/>
      <c r="AK2849" s="11"/>
      <c r="AL2849" s="11"/>
      <c r="AM2849" s="11"/>
      <c r="AN2849" s="11"/>
      <c r="AO2849" s="11"/>
      <c r="AP2849" s="11"/>
      <c r="AQ2849" s="11"/>
      <c r="AR2849" s="11"/>
      <c r="AS2849" s="11"/>
      <c r="AT2849" s="11"/>
      <c r="AU2849" s="11"/>
      <c r="AV2849" s="11"/>
      <c r="AW2849" s="11"/>
      <c r="AX2849" s="11"/>
      <c r="AY2849" s="11"/>
      <c r="AZ2849" s="11"/>
      <c r="BA2849" s="11"/>
      <c r="BB2849" s="11"/>
      <c r="BC2849" s="11"/>
      <c r="BD2849" s="11"/>
      <c r="BE2849" s="11"/>
      <c r="BF2849" s="11"/>
      <c r="BG2849" s="11"/>
      <c r="BH2849" s="11"/>
      <c r="BI2849" s="11"/>
      <c r="BJ2849" s="11"/>
      <c r="BK2849" s="11"/>
      <c r="BL2849" s="11"/>
    </row>
    <row r="2850" spans="1:64" ht="18" customHeight="1">
      <c r="B2850" s="48" t="e">
        <f>VLOOKUP(A2831,#REF!,276,FALSE)</f>
        <v>#REF!</v>
      </c>
      <c r="C2850" s="48" t="e">
        <f>VLOOKUP(A2831,#REF!,278,FALSE)</f>
        <v>#REF!</v>
      </c>
      <c r="D2850" s="48" t="e">
        <f>VLOOKUP(A2831,#REF!,280,FALSE)</f>
        <v>#REF!</v>
      </c>
      <c r="E2850" s="48" t="e">
        <f>VLOOKUP(A2831,#REF!,282,FALSE)</f>
        <v>#REF!</v>
      </c>
      <c r="F2850" s="48" t="e">
        <f>VLOOKUP(A2831,#REF!,284,FALSE)</f>
        <v>#REF!</v>
      </c>
      <c r="G2850" s="48" t="e">
        <f>VLOOKUP(A2831,#REF!,286,FALSE)</f>
        <v>#REF!</v>
      </c>
      <c r="H2850" s="48" t="e">
        <f>VLOOKUP(A2831,#REF!,288,FALSE)</f>
        <v>#REF!</v>
      </c>
      <c r="I2850" s="48" t="e">
        <f>VLOOKUP(A2831,#REF!,290,FALSE)</f>
        <v>#REF!</v>
      </c>
      <c r="J2850" s="48" t="e">
        <f>VLOOKUP(A2831,#REF!,292,FALSE)</f>
        <v>#REF!</v>
      </c>
      <c r="K2850" s="48" t="e">
        <f>VLOOKUP(A2831,#REF!,294,FALSE)</f>
        <v>#REF!</v>
      </c>
      <c r="L2850" s="48" t="e">
        <f>VLOOKUP(A2831,#REF!,296,FALSE)</f>
        <v>#REF!</v>
      </c>
      <c r="M2850" s="48" t="e">
        <f>VLOOKUP(A2831,#REF!,298,FALSE)</f>
        <v>#REF!</v>
      </c>
      <c r="N2850" s="48" t="e">
        <f>VLOOKUP(A2831,#REF!,300,FALSE)</f>
        <v>#REF!</v>
      </c>
      <c r="O2850" s="48" t="e">
        <f>VLOOKUP(A2831,#REF!,302,FALSE)</f>
        <v>#REF!</v>
      </c>
      <c r="P2850" s="48" t="e">
        <f>VLOOKUP(A2831,#REF!,304,FALSE)</f>
        <v>#REF!</v>
      </c>
      <c r="Q2850" s="48" t="e">
        <f>VLOOKUP(A2831,#REF!,306,FALSE)</f>
        <v>#REF!</v>
      </c>
      <c r="R2850" s="48" t="e">
        <f>VLOOKUP(A2831,#REF!,308,FALSE)</f>
        <v>#REF!</v>
      </c>
      <c r="S2850" s="48" t="e">
        <f>VLOOKUP(A2831,#REF!,310,FALSE)</f>
        <v>#REF!</v>
      </c>
      <c r="T2850" s="48" t="e">
        <f>VLOOKUP(A2831,#REF!,312,FALSE)</f>
        <v>#REF!</v>
      </c>
      <c r="U2850" s="48" t="e">
        <f>VLOOKUP(A2831,#REF!,314,FALSE)</f>
        <v>#REF!</v>
      </c>
      <c r="V2850" s="48" t="e">
        <f>VLOOKUP(A2831,#REF!,316,FALSE)</f>
        <v>#REF!</v>
      </c>
      <c r="W2850" s="48" t="e">
        <f>VLOOKUP(A2831,#REF!,318,FALSE)</f>
        <v>#REF!</v>
      </c>
      <c r="X2850" s="48" t="e">
        <f>VLOOKUP(A2831,#REF!,320,FALSE)</f>
        <v>#REF!</v>
      </c>
      <c r="Y2850" s="48" t="e">
        <f>VLOOKUP(A2831,#REF!,322,FALSE)</f>
        <v>#REF!</v>
      </c>
      <c r="Z2850" s="48" t="e">
        <f>VLOOKUP(A2831,#REF!,324,FALSE)</f>
        <v>#REF!</v>
      </c>
      <c r="AA2850" s="48" t="e">
        <f>VLOOKUP(A2831,#REF!,326,FALSE)</f>
        <v>#REF!</v>
      </c>
      <c r="AB2850" s="48" t="e">
        <f>VLOOKUP(A2831,#REF!,328,FALSE)</f>
        <v>#REF!</v>
      </c>
      <c r="AC2850" s="48" t="e">
        <f>VLOOKUP(A2831,#REF!,330,FALSE)</f>
        <v>#REF!</v>
      </c>
      <c r="AD2850" s="48" t="e">
        <f>VLOOKUP(A2831,#REF!,332,FALSE)</f>
        <v>#REF!</v>
      </c>
      <c r="AE2850" s="48" t="e">
        <f>VLOOKUP(A2831,#REF!,334,FALSE)</f>
        <v>#REF!</v>
      </c>
      <c r="AF2850" s="48" t="e">
        <f>VLOOKUP(A2831,#REF!,336,FALSE)</f>
        <v>#REF!</v>
      </c>
      <c r="AG2850" s="33"/>
    </row>
    <row r="2851" spans="1:64" ht="18" customHeight="1">
      <c r="B2851" s="48" t="e">
        <f>VLOOKUP(A2831,#REF!,53,FALSE)</f>
        <v>#REF!</v>
      </c>
      <c r="C2851" s="48" t="e">
        <f>VLOOKUP(A2831,#REF!,54,FALSE)</f>
        <v>#REF!</v>
      </c>
      <c r="D2851" s="48" t="e">
        <f>VLOOKUP(A2831,#REF!,55,FALSE)</f>
        <v>#REF!</v>
      </c>
      <c r="E2851" s="48" t="e">
        <f>VLOOKUP(A2831,#REF!,56,FALSE)</f>
        <v>#REF!</v>
      </c>
      <c r="F2851" s="48" t="e">
        <f>VLOOKUP(A2831,#REF!,57,FALSE)</f>
        <v>#REF!</v>
      </c>
      <c r="G2851" s="48" t="e">
        <f>VLOOKUP(A2831,#REF!,58,FALSE)</f>
        <v>#REF!</v>
      </c>
      <c r="H2851" s="48" t="e">
        <f>VLOOKUP(A2831,#REF!,59,FALSE)</f>
        <v>#REF!</v>
      </c>
      <c r="I2851" s="48" t="e">
        <f>VLOOKUP(A2831,#REF!,60,FALSE)</f>
        <v>#REF!</v>
      </c>
      <c r="J2851" s="48" t="e">
        <f>VLOOKUP(A2831,#REF!,61,FALSE)</f>
        <v>#REF!</v>
      </c>
      <c r="K2851" s="48" t="e">
        <f>VLOOKUP(A2831,#REF!,62,FALSE)</f>
        <v>#REF!</v>
      </c>
      <c r="L2851" s="48" t="e">
        <f>VLOOKUP(A2831,#REF!,63,FALSE)</f>
        <v>#REF!</v>
      </c>
      <c r="M2851" s="48" t="e">
        <f>VLOOKUP(A2831,#REF!,64,FALSE)</f>
        <v>#REF!</v>
      </c>
      <c r="N2851" s="48" t="e">
        <f>VLOOKUP(A2831,#REF!,65,FALSE)</f>
        <v>#REF!</v>
      </c>
      <c r="O2851" s="48" t="e">
        <f>VLOOKUP(A2831,#REF!,66,FALSE)</f>
        <v>#REF!</v>
      </c>
      <c r="P2851" s="48" t="e">
        <f>VLOOKUP(A2831,#REF!,67,FALSE)</f>
        <v>#REF!</v>
      </c>
      <c r="Q2851" s="48" t="e">
        <f>VLOOKUP(A2831,#REF!,68,FALSE)</f>
        <v>#REF!</v>
      </c>
      <c r="R2851" s="48" t="e">
        <f>VLOOKUP(A2831,#REF!,69,FALSE)</f>
        <v>#REF!</v>
      </c>
      <c r="S2851" s="48" t="e">
        <f>VLOOKUP(A2831,#REF!,70,FALSE)</f>
        <v>#REF!</v>
      </c>
      <c r="T2851" s="48" t="e">
        <f>VLOOKUP(A2831,#REF!,71,FALSE)</f>
        <v>#REF!</v>
      </c>
      <c r="U2851" s="48" t="e">
        <f>VLOOKUP(A2831,#REF!,72,FALSE)</f>
        <v>#REF!</v>
      </c>
      <c r="V2851" s="48" t="e">
        <f>VLOOKUP(A2831,#REF!,73,FALSE)</f>
        <v>#REF!</v>
      </c>
      <c r="W2851" s="48" t="e">
        <f>VLOOKUP(A2831,#REF!,74,FALSE)</f>
        <v>#REF!</v>
      </c>
      <c r="X2851" s="48" t="e">
        <f>VLOOKUP(A2831,#REF!,75,FALSE)</f>
        <v>#REF!</v>
      </c>
      <c r="Y2851" s="48" t="e">
        <f>VLOOKUP(A2831,#REF!,76,FALSE)</f>
        <v>#REF!</v>
      </c>
      <c r="Z2851" s="48" t="e">
        <f>VLOOKUP(A2831,#REF!,77,FALSE)</f>
        <v>#REF!</v>
      </c>
      <c r="AA2851" s="48" t="e">
        <f>VLOOKUP(A2831,#REF!,78,FALSE)</f>
        <v>#REF!</v>
      </c>
      <c r="AB2851" s="48" t="e">
        <f>VLOOKUP(A2831,#REF!,79,FALSE)</f>
        <v>#REF!</v>
      </c>
      <c r="AC2851" s="48" t="e">
        <f>VLOOKUP(A2831,#REF!,80,FALSE)</f>
        <v>#REF!</v>
      </c>
      <c r="AD2851" s="48" t="e">
        <f>VLOOKUP(A2831,#REF!,81,FALSE)</f>
        <v>#REF!</v>
      </c>
      <c r="AE2851" s="48" t="e">
        <f>VLOOKUP(A2831,#REF!,82,FALSE)</f>
        <v>#REF!</v>
      </c>
      <c r="AF2851" s="48" t="e">
        <f>VLOOKUP(A2831,#REF!,83,FALSE)</f>
        <v>#REF!</v>
      </c>
      <c r="AG2851" s="33"/>
    </row>
    <row r="2852" spans="1:64" ht="18" customHeight="1">
      <c r="B2852" s="48" t="e">
        <f>VLOOKUP(A2831,#REF!,277,FALSE)</f>
        <v>#REF!</v>
      </c>
      <c r="C2852" s="48" t="e">
        <f>VLOOKUP(A2831,#REF!,279,FALSE)</f>
        <v>#REF!</v>
      </c>
      <c r="D2852" s="48" t="e">
        <f>VLOOKUP(A2831,#REF!,281,FALSE)</f>
        <v>#REF!</v>
      </c>
      <c r="E2852" s="48" t="e">
        <f>VLOOKUP(A2831,#REF!,283,FALSE)</f>
        <v>#REF!</v>
      </c>
      <c r="F2852" s="48" t="e">
        <f>VLOOKUP(A2831,#REF!,285,FALSE)</f>
        <v>#REF!</v>
      </c>
      <c r="G2852" s="48" t="e">
        <f>VLOOKUP(A2831,#REF!,287,FALSE)</f>
        <v>#REF!</v>
      </c>
      <c r="H2852" s="48" t="e">
        <f>VLOOKUP(A2831,#REF!,289,FALSE)</f>
        <v>#REF!</v>
      </c>
      <c r="I2852" s="48" t="e">
        <f>VLOOKUP(A2831,#REF!,291,FALSE)</f>
        <v>#REF!</v>
      </c>
      <c r="J2852" s="48" t="e">
        <f>VLOOKUP(A2831,#REF!,293,FALSE)</f>
        <v>#REF!</v>
      </c>
      <c r="K2852" s="48" t="e">
        <f>VLOOKUP(A2831,#REF!,295,FALSE)</f>
        <v>#REF!</v>
      </c>
      <c r="L2852" s="48" t="e">
        <f>VLOOKUP(A2831,#REF!,297,FALSE)</f>
        <v>#REF!</v>
      </c>
      <c r="M2852" s="48" t="e">
        <f>VLOOKUP(A2831,#REF!,299,FALSE)</f>
        <v>#REF!</v>
      </c>
      <c r="N2852" s="48" t="e">
        <f>VLOOKUP(A2831,#REF!,301,FALSE)</f>
        <v>#REF!</v>
      </c>
      <c r="O2852" s="48" t="e">
        <f>VLOOKUP(A2831,#REF!,303,FALSE)</f>
        <v>#REF!</v>
      </c>
      <c r="P2852" s="48" t="e">
        <f>VLOOKUP(A2831,#REF!,305,FALSE)</f>
        <v>#REF!</v>
      </c>
      <c r="Q2852" s="48" t="e">
        <f>VLOOKUP(A2831,#REF!,307,FALSE)</f>
        <v>#REF!</v>
      </c>
      <c r="R2852" s="48" t="e">
        <f>VLOOKUP(A2831,#REF!,309,FALSE)</f>
        <v>#REF!</v>
      </c>
      <c r="S2852" s="48" t="e">
        <f>VLOOKUP(A2831,#REF!,311,FALSE)</f>
        <v>#REF!</v>
      </c>
      <c r="T2852" s="48" t="e">
        <f>VLOOKUP(A2831,#REF!,313,FALSE)</f>
        <v>#REF!</v>
      </c>
      <c r="U2852" s="48" t="e">
        <f>VLOOKUP(A2831,#REF!,315,FALSE)</f>
        <v>#REF!</v>
      </c>
      <c r="V2852" s="48" t="e">
        <f>VLOOKUP(A2831,#REF!,317,FALSE)</f>
        <v>#REF!</v>
      </c>
      <c r="W2852" s="48" t="e">
        <f>VLOOKUP(A2831,#REF!,319,FALSE)</f>
        <v>#REF!</v>
      </c>
      <c r="X2852" s="48" t="e">
        <f>VLOOKUP(A2831,#REF!,321,FALSE)</f>
        <v>#REF!</v>
      </c>
      <c r="Y2852" s="48" t="e">
        <f>VLOOKUP(A2831,#REF!,323,FALSE)</f>
        <v>#REF!</v>
      </c>
      <c r="Z2852" s="48" t="e">
        <f>VLOOKUP(A2831,#REF!,325,FALSE)</f>
        <v>#REF!</v>
      </c>
      <c r="AA2852" s="48" t="e">
        <f>VLOOKUP(A2831,#REF!,327,FALSE)</f>
        <v>#REF!</v>
      </c>
      <c r="AB2852" s="48" t="e">
        <f>VLOOKUP(A2831,#REF!,329,FALSE)</f>
        <v>#REF!</v>
      </c>
      <c r="AC2852" s="48" t="e">
        <f>VLOOKUP(A2831,#REF!,331,FALSE)</f>
        <v>#REF!</v>
      </c>
      <c r="AD2852" s="48" t="e">
        <f>VLOOKUP(A2831,#REF!,333,FALSE)</f>
        <v>#REF!</v>
      </c>
      <c r="AE2852" s="48" t="e">
        <f>VLOOKUP(A2831,#REF!,335,FALSE)</f>
        <v>#REF!</v>
      </c>
      <c r="AF2852" s="48" t="e">
        <f>VLOOKUP(A2831,#REF!,337,FALSE)</f>
        <v>#REF!</v>
      </c>
      <c r="AG2852" s="33"/>
    </row>
    <row r="2853" spans="1:64" s="140" customFormat="1" ht="18" customHeight="1">
      <c r="B2853" s="980"/>
      <c r="C2853" s="980"/>
      <c r="D2853" s="980"/>
      <c r="E2853" s="980"/>
      <c r="F2853" s="980"/>
      <c r="G2853" s="980"/>
      <c r="H2853" s="980"/>
      <c r="I2853" s="980"/>
      <c r="J2853" s="980"/>
      <c r="K2853" s="980"/>
      <c r="L2853" s="980"/>
      <c r="M2853" s="980"/>
      <c r="N2853" s="980"/>
      <c r="O2853" s="980"/>
      <c r="P2853" s="980"/>
      <c r="Q2853" s="980"/>
      <c r="R2853" s="980"/>
      <c r="S2853" s="980"/>
      <c r="T2853" s="980"/>
      <c r="U2853" s="980"/>
      <c r="V2853" s="980"/>
      <c r="W2853" s="980"/>
      <c r="X2853" s="980"/>
      <c r="Y2853" s="980"/>
      <c r="Z2853" s="980"/>
      <c r="AA2853" s="980"/>
      <c r="AB2853" s="980"/>
      <c r="AC2853" s="980"/>
      <c r="AD2853" s="980"/>
      <c r="AE2853" s="980"/>
      <c r="AF2853" s="980"/>
      <c r="AH2853" s="33"/>
      <c r="AI2853" s="33"/>
      <c r="AJ2853" s="33"/>
      <c r="AK2853" s="33"/>
      <c r="AL2853" s="33"/>
      <c r="AM2853" s="33"/>
      <c r="AN2853" s="33"/>
      <c r="AO2853" s="33"/>
      <c r="AP2853" s="33"/>
      <c r="AQ2853" s="33"/>
      <c r="AR2853" s="33"/>
      <c r="AS2853" s="33"/>
      <c r="AT2853" s="33"/>
      <c r="AU2853" s="33"/>
      <c r="AV2853" s="33"/>
      <c r="AW2853" s="33"/>
      <c r="AX2853" s="33"/>
      <c r="AY2853" s="33"/>
      <c r="AZ2853" s="33"/>
      <c r="BA2853" s="33"/>
      <c r="BB2853" s="33"/>
      <c r="BC2853" s="33"/>
      <c r="BD2853" s="33"/>
      <c r="BE2853" s="33"/>
      <c r="BF2853" s="33"/>
      <c r="BG2853" s="33"/>
      <c r="BH2853" s="33"/>
      <c r="BI2853" s="33"/>
      <c r="BJ2853" s="33"/>
      <c r="BK2853" s="33"/>
      <c r="BL2853" s="33"/>
    </row>
    <row r="2854" spans="1:64" ht="18" customHeight="1">
      <c r="B2854" s="880" t="s">
        <v>826</v>
      </c>
      <c r="C2854" s="880"/>
      <c r="D2854" s="880"/>
      <c r="E2854" s="880"/>
      <c r="F2854" s="880"/>
      <c r="G2854" s="880"/>
      <c r="H2854" s="880"/>
      <c r="I2854" s="880"/>
      <c r="J2854" s="880"/>
      <c r="K2854" s="880"/>
      <c r="L2854" s="880"/>
      <c r="M2854" s="880"/>
      <c r="N2854" s="880"/>
      <c r="O2854" s="880"/>
      <c r="P2854" s="880"/>
      <c r="Q2854" s="880"/>
      <c r="R2854" s="880"/>
      <c r="S2854" s="880"/>
      <c r="T2854" s="880"/>
      <c r="U2854" s="880"/>
      <c r="V2854" s="880"/>
      <c r="W2854" s="880"/>
      <c r="X2854" s="880"/>
      <c r="Y2854" s="880"/>
      <c r="Z2854" s="880"/>
      <c r="AA2854" s="880"/>
      <c r="AB2854" s="880"/>
      <c r="AC2854" s="880"/>
      <c r="AD2854" s="880"/>
      <c r="AE2854" s="880"/>
      <c r="AF2854" s="880"/>
      <c r="AG2854" s="33"/>
    </row>
    <row r="2855" spans="1:64" ht="18" customHeight="1">
      <c r="B2855" s="15" t="s">
        <v>80</v>
      </c>
      <c r="C2855" s="16"/>
      <c r="D2855" s="16"/>
      <c r="E2855" s="16"/>
      <c r="F2855" s="16"/>
      <c r="G2855" s="216"/>
      <c r="H2855" s="201"/>
      <c r="I2855" s="201"/>
      <c r="J2855" s="201"/>
      <c r="K2855" s="202"/>
      <c r="L2855" s="201"/>
      <c r="M2855" s="201"/>
      <c r="N2855" s="201"/>
      <c r="O2855" s="270"/>
      <c r="P2855" s="270"/>
      <c r="Q2855" s="201"/>
      <c r="R2855" s="201"/>
      <c r="S2855" s="201"/>
      <c r="T2855" s="201"/>
      <c r="U2855" s="201"/>
      <c r="V2855" s="201"/>
      <c r="W2855" s="270"/>
      <c r="X2855" s="984" t="str">
        <f>X2830</f>
        <v>វិច្ឆិកា ឆ្នាំ ២០២៣</v>
      </c>
      <c r="Y2855" s="985"/>
      <c r="Z2855" s="985"/>
      <c r="AA2855" s="985"/>
      <c r="AB2855" s="985"/>
      <c r="AC2855" s="985"/>
      <c r="AD2855" s="985"/>
      <c r="AE2855" s="985"/>
      <c r="AF2855" s="986"/>
      <c r="AG2855" s="33"/>
    </row>
    <row r="2856" spans="1:64" ht="18" customHeight="1">
      <c r="A2856" s="140" t="e">
        <f>#REF!</f>
        <v>#REF!</v>
      </c>
      <c r="B2856" s="20" t="s">
        <v>176</v>
      </c>
      <c r="C2856" s="3"/>
      <c r="D2856" s="3"/>
      <c r="E2856" s="3"/>
      <c r="F2856" s="3"/>
      <c r="G2856" s="217"/>
      <c r="H2856" s="271"/>
      <c r="I2856" s="217"/>
      <c r="J2856" s="271"/>
      <c r="K2856" s="991" t="e">
        <f>VLOOKUP(A2856,'Payroll master 总表'!B:AY,3,FALSE)</f>
        <v>#REF!</v>
      </c>
      <c r="L2856" s="992"/>
      <c r="M2856" s="992"/>
      <c r="N2856" s="993"/>
      <c r="O2856" s="272" t="s">
        <v>183</v>
      </c>
      <c r="P2856" s="273"/>
      <c r="Q2856" s="203"/>
      <c r="R2856" s="203"/>
      <c r="S2856" s="203"/>
      <c r="T2856" s="994" t="e">
        <f>#REF!</f>
        <v>#REF!</v>
      </c>
      <c r="U2856" s="994"/>
      <c r="V2856" s="217"/>
      <c r="W2856" s="274"/>
      <c r="X2856" s="275" t="s">
        <v>279</v>
      </c>
      <c r="Y2856" s="203"/>
      <c r="Z2856" s="203"/>
      <c r="AA2856" s="203"/>
      <c r="AB2856" s="227"/>
      <c r="AC2856" s="75"/>
      <c r="AD2856" s="139" t="e">
        <f>VLOOKUP(A2856,'Payroll master 总表'!B:AY,39,FALSE)</f>
        <v>#REF!</v>
      </c>
      <c r="AE2856" s="23" t="s">
        <v>82</v>
      </c>
      <c r="AF2856" s="244"/>
      <c r="AG2856" s="33"/>
    </row>
    <row r="2857" spans="1:64" ht="18" customHeight="1">
      <c r="B2857" s="55" t="s">
        <v>177</v>
      </c>
      <c r="C2857" s="28"/>
      <c r="D2857" s="28"/>
      <c r="E2857" s="28"/>
      <c r="F2857" s="21"/>
      <c r="G2857" s="206"/>
      <c r="H2857" s="206"/>
      <c r="I2857" s="206"/>
      <c r="J2857" s="206"/>
      <c r="K2857" s="995" t="e">
        <f>VLOOKUP(A2856,'Payroll master 总表'!B:AY,1,FALSE)</f>
        <v>#REF!</v>
      </c>
      <c r="L2857" s="996"/>
      <c r="M2857" s="206"/>
      <c r="N2857" s="208"/>
      <c r="O2857" s="276" t="s">
        <v>184</v>
      </c>
      <c r="P2857" s="273"/>
      <c r="Q2857" s="218"/>
      <c r="R2857" s="218"/>
      <c r="S2857" s="218"/>
      <c r="U2857" s="222" t="e">
        <f>VLOOKUP(A2856,'Payroll master 总表'!B:AY,15,FALSE)</f>
        <v>#REF!</v>
      </c>
      <c r="V2857" s="222"/>
      <c r="W2857" s="208"/>
      <c r="X2857" s="278" t="s">
        <v>187</v>
      </c>
      <c r="Y2857" s="218"/>
      <c r="Z2857" s="218"/>
      <c r="AA2857" s="218"/>
      <c r="AB2857" s="209"/>
      <c r="AC2857" s="26"/>
      <c r="AD2857" s="139" t="e">
        <f>VLOOKUP(A2856,'Payroll master 总表'!B:AY,35,FALSE)</f>
        <v>#REF!</v>
      </c>
      <c r="AE2857" s="23" t="s">
        <v>82</v>
      </c>
      <c r="AF2857" s="103"/>
      <c r="AG2857" s="33"/>
    </row>
    <row r="2858" spans="1:64" ht="18" customHeight="1">
      <c r="B2858" s="24" t="s">
        <v>178</v>
      </c>
      <c r="C2858" s="22"/>
      <c r="D2858" s="25"/>
      <c r="E2858" s="21"/>
      <c r="F2858" s="21"/>
      <c r="G2858" s="206"/>
      <c r="H2858" s="206"/>
      <c r="I2858" s="206"/>
      <c r="J2858" s="206"/>
      <c r="K2858" s="995" t="e">
        <f>VLOOKUP(A2856,'Payroll master 总表'!B:AY,5,FALSE)</f>
        <v>#REF!</v>
      </c>
      <c r="L2858" s="996"/>
      <c r="M2858" s="206"/>
      <c r="N2858" s="208"/>
      <c r="O2858" s="205" t="s">
        <v>198</v>
      </c>
      <c r="P2858" s="273"/>
      <c r="Q2858" s="218"/>
      <c r="R2858" s="218"/>
      <c r="S2858" s="218"/>
      <c r="T2858" s="206"/>
      <c r="U2858" s="997" t="e">
        <f>VLOOKUP(A2856,'Payroll master 总表'!B:AY,8,FALSE)</f>
        <v>#REF!</v>
      </c>
      <c r="V2858" s="997"/>
      <c r="W2858" s="998"/>
      <c r="X2858" s="278" t="s">
        <v>185</v>
      </c>
      <c r="Y2858" s="218"/>
      <c r="Z2858" s="218"/>
      <c r="AA2858" s="218"/>
      <c r="AB2858" s="209"/>
      <c r="AC2858" s="26"/>
      <c r="AD2858" s="139" t="e">
        <f>VLOOKUP(A2856,'Payroll master 总表'!B:AY,34,FALSE)</f>
        <v>#REF!</v>
      </c>
      <c r="AE2858" s="23" t="s">
        <v>82</v>
      </c>
      <c r="AF2858" s="103"/>
      <c r="AG2858" s="33"/>
    </row>
    <row r="2859" spans="1:64" ht="18" customHeight="1">
      <c r="B2859" s="58"/>
      <c r="C2859" s="28"/>
      <c r="D2859" s="28"/>
      <c r="E2859" s="28"/>
      <c r="F2859" s="28"/>
      <c r="G2859" s="206"/>
      <c r="H2859" s="206"/>
      <c r="I2859" s="206"/>
      <c r="J2859" s="206"/>
      <c r="K2859" s="280"/>
      <c r="L2859" s="281" t="s">
        <v>76</v>
      </c>
      <c r="M2859" s="206"/>
      <c r="N2859" s="208"/>
      <c r="O2859" s="278" t="s">
        <v>199</v>
      </c>
      <c r="P2859" s="273"/>
      <c r="Q2859" s="218"/>
      <c r="R2859" s="218"/>
      <c r="S2859" s="218"/>
      <c r="T2859" s="218"/>
      <c r="U2859" s="218"/>
      <c r="V2859" s="218"/>
      <c r="W2859" s="230"/>
      <c r="X2859" s="278" t="s">
        <v>753</v>
      </c>
      <c r="Y2859" s="218"/>
      <c r="Z2859" s="218"/>
      <c r="AA2859" s="218"/>
      <c r="AB2859" s="209"/>
      <c r="AC2859" s="26"/>
      <c r="AD2859" s="139" t="e">
        <f>VLOOKUP(A2856,'Payroll master 总表'!B:AY,33,FALSE)</f>
        <v>#REF!</v>
      </c>
      <c r="AE2859" s="23" t="s">
        <v>82</v>
      </c>
      <c r="AF2859" s="103"/>
      <c r="AG2859" s="33"/>
    </row>
    <row r="2860" spans="1:64" ht="18" customHeight="1">
      <c r="B2860" s="54" t="s">
        <v>196</v>
      </c>
      <c r="C2860" s="28"/>
      <c r="D2860" s="28"/>
      <c r="E2860" s="28"/>
      <c r="F2860" s="28"/>
      <c r="G2860" s="206"/>
      <c r="H2860" s="206"/>
      <c r="I2860" s="206"/>
      <c r="J2860" s="206"/>
      <c r="K2860" s="280"/>
      <c r="L2860" s="282" t="e">
        <f>VLOOKUP(A2856,'Payroll master 总表'!B:AY,18,FALSE)</f>
        <v>#REF!</v>
      </c>
      <c r="M2860" s="206"/>
      <c r="N2860" s="208"/>
      <c r="O2860" s="283"/>
      <c r="P2860" s="273"/>
      <c r="Q2860" s="223"/>
      <c r="R2860" s="987" t="e">
        <f>U2857/26*L2860</f>
        <v>#REF!</v>
      </c>
      <c r="S2860" s="987"/>
      <c r="T2860" s="284" t="s">
        <v>82</v>
      </c>
      <c r="U2860" s="223"/>
      <c r="V2860" s="223"/>
      <c r="W2860" s="285"/>
      <c r="X2860" s="278" t="s">
        <v>186</v>
      </c>
      <c r="Y2860" s="218"/>
      <c r="Z2860" s="218"/>
      <c r="AA2860" s="218"/>
      <c r="AB2860" s="209"/>
      <c r="AC2860" s="26"/>
      <c r="AD2860" s="139" t="e">
        <f>VLOOKUP(A2856,'Payroll master 总表'!B:AY,37,FALSE)+'Payroll master 总表'!AM120</f>
        <v>#REF!</v>
      </c>
      <c r="AE2860" s="23" t="s">
        <v>82</v>
      </c>
      <c r="AF2860" s="103"/>
      <c r="AG2860" s="33"/>
    </row>
    <row r="2861" spans="1:64" ht="18" customHeight="1">
      <c r="B2861" s="27" t="s">
        <v>528</v>
      </c>
      <c r="C2861" s="28"/>
      <c r="D2861" s="28"/>
      <c r="E2861" s="28"/>
      <c r="F2861" s="28"/>
      <c r="G2861" s="206"/>
      <c r="H2861" s="206"/>
      <c r="I2861" s="206"/>
      <c r="J2861" s="206"/>
      <c r="K2861" s="280"/>
      <c r="L2861" s="282" t="e">
        <f>VLOOKUP(A2856,'Payroll master 总表'!B:AY,21,FALSE)</f>
        <v>#REF!</v>
      </c>
      <c r="M2861" s="206"/>
      <c r="N2861" s="208"/>
      <c r="O2861" s="283"/>
      <c r="P2861" s="273"/>
      <c r="Q2861" s="223"/>
      <c r="R2861" s="987" t="e">
        <f>VLOOKUP(A2856,'Payroll master 总表'!B:AY,29,FALSE)</f>
        <v>#REF!</v>
      </c>
      <c r="S2861" s="987"/>
      <c r="T2861" s="284" t="s">
        <v>82</v>
      </c>
      <c r="U2861" s="223"/>
      <c r="V2861" s="223"/>
      <c r="W2861" s="285"/>
      <c r="X2861" s="278" t="s">
        <v>455</v>
      </c>
      <c r="Y2861" s="218"/>
      <c r="Z2861" s="218"/>
      <c r="AA2861" s="218"/>
      <c r="AB2861" s="209"/>
      <c r="AC2861" s="26"/>
      <c r="AD2861" s="139" t="e">
        <f>VLOOKUP(A2856,'Payroll master 总表'!B:AY,32,FALSE)</f>
        <v>#REF!</v>
      </c>
      <c r="AE2861" s="23" t="s">
        <v>82</v>
      </c>
      <c r="AF2861" s="103"/>
      <c r="AG2861" s="33"/>
    </row>
    <row r="2862" spans="1:64" ht="18" customHeight="1">
      <c r="B2862" s="58" t="s">
        <v>534</v>
      </c>
      <c r="C2862" s="28"/>
      <c r="D2862" s="28"/>
      <c r="E2862" s="28"/>
      <c r="F2862" s="28"/>
      <c r="G2862" s="206"/>
      <c r="H2862" s="206"/>
      <c r="I2862" s="206"/>
      <c r="J2862" s="206"/>
      <c r="K2862" s="280"/>
      <c r="L2862" s="282" t="e">
        <f>VLOOKUP(A2856,'Payroll master 总表'!B:AY,20,FALSE)</f>
        <v>#REF!</v>
      </c>
      <c r="M2862" s="206"/>
      <c r="N2862" s="208"/>
      <c r="O2862" s="283"/>
      <c r="P2862" s="273"/>
      <c r="Q2862" s="223"/>
      <c r="R2862" s="987" t="e">
        <f>VLOOKUP(A2856,'Payroll master 总表'!B:AY,27,FALSE)</f>
        <v>#REF!</v>
      </c>
      <c r="S2862" s="987"/>
      <c r="T2862" s="284" t="s">
        <v>82</v>
      </c>
      <c r="U2862" s="223"/>
      <c r="V2862" s="223"/>
      <c r="W2862" s="285"/>
      <c r="X2862" s="278" t="s">
        <v>189</v>
      </c>
      <c r="Y2862" s="218"/>
      <c r="Z2862" s="218"/>
      <c r="AA2862" s="218"/>
      <c r="AB2862" s="209"/>
      <c r="AC2862" s="26"/>
      <c r="AD2862" s="139" t="e">
        <f>VLOOKUP(A2856,'Payroll master 总表'!B:AY,31,FALSE)</f>
        <v>#REF!</v>
      </c>
      <c r="AE2862" s="23" t="s">
        <v>82</v>
      </c>
      <c r="AF2862" s="103"/>
      <c r="AG2862" s="33"/>
    </row>
    <row r="2863" spans="1:64" ht="18" customHeight="1">
      <c r="B2863" s="58" t="s">
        <v>195</v>
      </c>
      <c r="C2863" s="28"/>
      <c r="D2863" s="28"/>
      <c r="E2863" s="28"/>
      <c r="F2863" s="28"/>
      <c r="G2863" s="206"/>
      <c r="H2863" s="206"/>
      <c r="I2863" s="206"/>
      <c r="J2863" s="206"/>
      <c r="K2863" s="280"/>
      <c r="L2863" s="282" t="e">
        <f>VLOOKUP(A2856,'Payroll master 总表'!B:AY,17,FALSE)</f>
        <v>#REF!</v>
      </c>
      <c r="M2863" s="206"/>
      <c r="N2863" s="208"/>
      <c r="O2863" s="283"/>
      <c r="P2863" s="273"/>
      <c r="Q2863" s="223"/>
      <c r="R2863" s="987" t="e">
        <f>U2857/26*L2863</f>
        <v>#REF!</v>
      </c>
      <c r="S2863" s="987"/>
      <c r="T2863" s="284" t="s">
        <v>82</v>
      </c>
      <c r="U2863" s="223"/>
      <c r="V2863" s="223"/>
      <c r="W2863" s="285"/>
      <c r="X2863" s="278" t="s">
        <v>188</v>
      </c>
      <c r="Y2863" s="218"/>
      <c r="Z2863" s="218"/>
      <c r="AA2863" s="218"/>
      <c r="AB2863" s="209"/>
      <c r="AC2863" s="26"/>
      <c r="AD2863" s="139" t="e">
        <f>VLOOKUP(A2856,'Payroll master 总表'!B:AY,36,FALSE)</f>
        <v>#REF!</v>
      </c>
      <c r="AE2863" s="23" t="s">
        <v>82</v>
      </c>
      <c r="AF2863" s="103"/>
      <c r="AG2863" s="33"/>
    </row>
    <row r="2864" spans="1:64" ht="18" customHeight="1">
      <c r="B2864" s="27" t="s">
        <v>179</v>
      </c>
      <c r="C2864" s="28"/>
      <c r="D2864" s="28"/>
      <c r="E2864" s="28"/>
      <c r="F2864" s="28"/>
      <c r="G2864" s="218"/>
      <c r="H2864" s="218"/>
      <c r="I2864" s="218"/>
      <c r="J2864" s="206"/>
      <c r="K2864" s="280"/>
      <c r="L2864" s="286"/>
      <c r="M2864" s="206"/>
      <c r="N2864" s="208"/>
      <c r="O2864" s="283"/>
      <c r="P2864" s="273"/>
      <c r="Q2864" s="223"/>
      <c r="R2864" s="987" t="e">
        <f>SUM(R2860:S2863)</f>
        <v>#REF!</v>
      </c>
      <c r="S2864" s="987"/>
      <c r="T2864" s="284" t="s">
        <v>82</v>
      </c>
      <c r="U2864" s="223"/>
      <c r="V2864" s="223"/>
      <c r="W2864" s="285"/>
      <c r="X2864" s="278" t="s">
        <v>190</v>
      </c>
      <c r="Y2864" s="218"/>
      <c r="Z2864" s="218"/>
      <c r="AA2864" s="218"/>
      <c r="AB2864" s="209"/>
      <c r="AC2864" s="988" t="e">
        <f>R2864+R2866+R2867+R2868+AD2856+AD2857+AD2858+AD2859+AD2860+AD2861+AD2862+AD2863</f>
        <v>#REF!</v>
      </c>
      <c r="AD2864" s="989"/>
      <c r="AF2864" s="103"/>
      <c r="AG2864" s="33"/>
    </row>
    <row r="2865" spans="2:64" ht="18" customHeight="1">
      <c r="B2865" s="58" t="s">
        <v>197</v>
      </c>
      <c r="C2865" s="28"/>
      <c r="D2865" s="28"/>
      <c r="E2865" s="28"/>
      <c r="F2865" s="28"/>
      <c r="G2865" s="206"/>
      <c r="H2865" s="206"/>
      <c r="I2865" s="206"/>
      <c r="J2865" s="206"/>
      <c r="K2865" s="280"/>
      <c r="L2865" s="287" t="s">
        <v>77</v>
      </c>
      <c r="M2865" s="288"/>
      <c r="N2865" s="211"/>
      <c r="O2865" s="278" t="s">
        <v>199</v>
      </c>
      <c r="P2865" s="210"/>
      <c r="Q2865" s="210"/>
      <c r="R2865" s="210"/>
      <c r="S2865" s="210"/>
      <c r="T2865" s="210"/>
      <c r="U2865" s="210"/>
      <c r="V2865" s="210"/>
      <c r="W2865" s="289"/>
      <c r="X2865" s="278" t="s">
        <v>433</v>
      </c>
      <c r="Y2865" s="218"/>
      <c r="Z2865" s="230"/>
      <c r="AA2865" s="290"/>
      <c r="AB2865" s="228"/>
      <c r="AC2865" s="135" t="e">
        <f>VLOOKUP(A2856,'Payroll master 总表'!B:AY,45,FALSE)</f>
        <v>#REF!</v>
      </c>
      <c r="AE2865" s="61"/>
      <c r="AF2865" s="245"/>
      <c r="AG2865" s="33"/>
    </row>
    <row r="2866" spans="2:64" ht="18" customHeight="1">
      <c r="B2866" s="58" t="s">
        <v>180</v>
      </c>
      <c r="C2866" s="28"/>
      <c r="D2866" s="28"/>
      <c r="E2866" s="28"/>
      <c r="F2866" s="28"/>
      <c r="G2866" s="206"/>
      <c r="H2866" s="206"/>
      <c r="I2866" s="206"/>
      <c r="J2866" s="206"/>
      <c r="K2866" s="280"/>
      <c r="L2866" s="282" t="e">
        <f>VLOOKUP(A2856,'Payroll master 总表'!B:AY,19,FALSE)</f>
        <v>#REF!</v>
      </c>
      <c r="M2866" s="206"/>
      <c r="N2866" s="208"/>
      <c r="O2866" s="283"/>
      <c r="P2866" s="273"/>
      <c r="Q2866" s="224"/>
      <c r="R2866" s="990" t="e">
        <f>VLOOKUP(A2856,'Payroll master 总表'!B:AY,26,FALSE)</f>
        <v>#REF!</v>
      </c>
      <c r="S2866" s="990"/>
      <c r="T2866" s="224" t="s">
        <v>82</v>
      </c>
      <c r="U2866" s="224"/>
      <c r="V2866" s="224"/>
      <c r="W2866" s="228"/>
      <c r="X2866" s="278" t="s">
        <v>861</v>
      </c>
      <c r="Y2866" s="218"/>
      <c r="Z2866" s="230"/>
      <c r="AB2866" s="224"/>
      <c r="AD2866" s="57"/>
      <c r="AE2866" s="999" t="e">
        <f>VLOOKUP(A2856,'Payroll master 总表'!B:AY,42,FALSE)</f>
        <v>#REF!</v>
      </c>
      <c r="AF2866" s="1000"/>
      <c r="AG2866" s="33"/>
    </row>
    <row r="2867" spans="2:64" ht="18" customHeight="1">
      <c r="B2867" s="58" t="s">
        <v>181</v>
      </c>
      <c r="C2867" s="28"/>
      <c r="D2867" s="28"/>
      <c r="E2867" s="28"/>
      <c r="F2867" s="28"/>
      <c r="G2867" s="206"/>
      <c r="H2867" s="206"/>
      <c r="I2867" s="206"/>
      <c r="J2867" s="206"/>
      <c r="K2867" s="280"/>
      <c r="L2867" s="282" t="e">
        <f>VLOOKUP(A2856,'Payroll master 总表'!B:AY,22,FALSE)</f>
        <v>#REF!</v>
      </c>
      <c r="M2867" s="206"/>
      <c r="N2867" s="208"/>
      <c r="O2867" s="283"/>
      <c r="P2867" s="273"/>
      <c r="Q2867" s="224"/>
      <c r="R2867" s="990" t="e">
        <f>VLOOKUP(A2856,'Payroll master 总表'!B:AY,28,FALSE)</f>
        <v>#REF!</v>
      </c>
      <c r="S2867" s="990"/>
      <c r="T2867" s="224" t="s">
        <v>82</v>
      </c>
      <c r="U2867" s="224"/>
      <c r="V2867" s="224"/>
      <c r="W2867" s="228"/>
      <c r="X2867" s="291" t="s">
        <v>244</v>
      </c>
      <c r="Y2867" s="218"/>
      <c r="Z2867" s="218"/>
      <c r="AA2867" s="230"/>
      <c r="AB2867" s="229"/>
      <c r="AC2867" s="76"/>
      <c r="AD2867" s="57" t="e">
        <f>VLOOKUP(A2856,'Payroll master 总表'!B:AY,44,FALSE)</f>
        <v>#REF!</v>
      </c>
      <c r="AE2867" s="541"/>
      <c r="AF2867" s="542"/>
      <c r="AG2867" s="33"/>
    </row>
    <row r="2868" spans="2:64" ht="18" customHeight="1">
      <c r="B2868" s="59" t="s">
        <v>182</v>
      </c>
      <c r="C2868" s="56"/>
      <c r="D2868" s="56"/>
      <c r="E2868" s="56"/>
      <c r="F2868" s="56"/>
      <c r="G2868" s="219"/>
      <c r="H2868" s="219"/>
      <c r="I2868" s="219"/>
      <c r="J2868" s="219"/>
      <c r="K2868" s="292"/>
      <c r="L2868" s="293" t="e">
        <f>VLOOKUP(A2856,'Payroll master 总表'!B:AY,23,FALSE)</f>
        <v>#REF!</v>
      </c>
      <c r="M2868" s="219"/>
      <c r="N2868" s="212"/>
      <c r="O2868" s="294"/>
      <c r="P2868" s="295"/>
      <c r="Q2868" s="225"/>
      <c r="R2868" s="981" t="e">
        <f>VLOOKUP(A2856,'Payroll master 总表'!B:AY,30,FALSE)</f>
        <v>#REF!</v>
      </c>
      <c r="S2868" s="981"/>
      <c r="T2868" s="225" t="s">
        <v>82</v>
      </c>
      <c r="U2868" s="225"/>
      <c r="V2868" s="225"/>
      <c r="W2868" s="225"/>
      <c r="X2868" s="278" t="s">
        <v>194</v>
      </c>
      <c r="Y2868" s="218"/>
      <c r="Z2868" s="218"/>
      <c r="AA2868" s="218"/>
      <c r="AB2868" s="230"/>
      <c r="AC2868" s="26"/>
      <c r="AD2868" s="57" t="e">
        <f>AE2866+AD2867</f>
        <v>#REF!</v>
      </c>
      <c r="AE2868" s="49"/>
      <c r="AF2868" s="73"/>
      <c r="AG2868" s="33"/>
    </row>
    <row r="2869" spans="2:64" ht="18" customHeight="1">
      <c r="B2869" s="29"/>
      <c r="C2869" s="30"/>
      <c r="D2869" s="31"/>
      <c r="E2869" s="30"/>
      <c r="F2869" s="32"/>
      <c r="G2869" s="220"/>
      <c r="H2869" s="220"/>
      <c r="I2869" s="220"/>
      <c r="J2869" s="220"/>
      <c r="S2869" s="220"/>
      <c r="T2869" s="220"/>
      <c r="U2869" s="220"/>
      <c r="X2869" s="297" t="s">
        <v>191</v>
      </c>
      <c r="Y2869" s="218"/>
      <c r="Z2869" s="218"/>
      <c r="AA2869" s="218"/>
      <c r="AB2869" s="230"/>
      <c r="AC2869" s="982" t="e">
        <f>ROUND((AC2864-AD2868-AC2865),2)</f>
        <v>#REF!</v>
      </c>
      <c r="AD2869" s="983"/>
      <c r="AE2869" s="49"/>
      <c r="AF2869" s="73"/>
      <c r="AG2869" s="33"/>
    </row>
    <row r="2870" spans="2:64" ht="18" customHeight="1">
      <c r="B2870" s="35" t="s">
        <v>78</v>
      </c>
      <c r="C2870" s="36"/>
      <c r="D2870" s="36"/>
      <c r="E2870" s="36"/>
      <c r="F2870" s="36"/>
      <c r="G2870" s="221"/>
      <c r="H2870" s="221"/>
      <c r="I2870" s="220"/>
      <c r="J2870" s="220"/>
      <c r="S2870" s="220"/>
      <c r="T2870" s="220"/>
      <c r="U2870" s="220"/>
      <c r="X2870" s="298" t="s">
        <v>432</v>
      </c>
      <c r="Y2870" s="299"/>
      <c r="Z2870" s="280"/>
      <c r="AA2870" s="206"/>
      <c r="AB2870" s="231"/>
      <c r="AC2870" s="63" t="e">
        <f>INT(AC2869)</f>
        <v>#REF!</v>
      </c>
      <c r="AE2870" s="62"/>
      <c r="AF2870" s="80"/>
      <c r="AG2870" s="33"/>
    </row>
    <row r="2871" spans="2:64" ht="18" customHeight="1">
      <c r="B2871" s="37"/>
      <c r="C2871" s="38"/>
      <c r="D2871" s="39"/>
      <c r="E2871" s="38"/>
      <c r="F2871" s="38"/>
      <c r="G2871" s="202"/>
      <c r="H2871" s="202"/>
      <c r="I2871" s="220"/>
      <c r="J2871" s="220"/>
      <c r="S2871" s="220"/>
      <c r="T2871" s="220"/>
      <c r="U2871" s="220"/>
      <c r="X2871" s="300" t="s">
        <v>192</v>
      </c>
      <c r="Y2871" s="301"/>
      <c r="Z2871" s="302"/>
      <c r="AA2871" s="219"/>
      <c r="AB2871" s="232"/>
      <c r="AC2871" s="77" t="e">
        <f>ROUND((MOD(AC2869,1)*4000),-2)</f>
        <v>#REF!</v>
      </c>
      <c r="AD2871" s="45"/>
      <c r="AE2871" s="45"/>
      <c r="AF2871" s="81"/>
      <c r="AG2871" s="33"/>
    </row>
    <row r="2872" spans="2:64" ht="18" customHeight="1">
      <c r="B2872" s="29"/>
      <c r="C2872" s="30"/>
      <c r="D2872" s="31"/>
      <c r="E2872" s="30"/>
      <c r="F2872" s="30"/>
      <c r="G2872" s="220"/>
      <c r="H2872" s="220"/>
      <c r="I2872" s="220"/>
      <c r="J2872" s="220"/>
      <c r="S2872" s="220"/>
      <c r="T2872" s="220"/>
      <c r="U2872" s="220"/>
      <c r="Y2872" s="221"/>
      <c r="Z2872" s="303"/>
      <c r="AB2872" s="233"/>
      <c r="AD2872" s="82"/>
      <c r="AE2872" s="82"/>
      <c r="AF2872" s="84"/>
      <c r="AG2872" s="33"/>
    </row>
    <row r="2873" spans="2:64" ht="18" customHeight="1">
      <c r="B2873" s="40" t="s">
        <v>79</v>
      </c>
      <c r="C2873" s="41"/>
      <c r="D2873" s="41"/>
      <c r="E2873" s="41"/>
      <c r="AF2873" s="101"/>
      <c r="AG2873" s="33"/>
    </row>
    <row r="2874" spans="2:64" s="10" customFormat="1" ht="18" customHeight="1">
      <c r="B2874" s="237">
        <v>1</v>
      </c>
      <c r="C2874" s="236">
        <v>2</v>
      </c>
      <c r="D2874" s="236">
        <v>3</v>
      </c>
      <c r="E2874" s="236">
        <v>4</v>
      </c>
      <c r="F2874" s="670">
        <v>5</v>
      </c>
      <c r="G2874" s="669">
        <v>6</v>
      </c>
      <c r="H2874" s="237">
        <v>7</v>
      </c>
      <c r="I2874" s="237">
        <v>8</v>
      </c>
      <c r="J2874" s="670">
        <v>9</v>
      </c>
      <c r="K2874" s="236">
        <v>10</v>
      </c>
      <c r="L2874" s="236">
        <v>11</v>
      </c>
      <c r="M2874" s="670">
        <v>12</v>
      </c>
      <c r="N2874" s="669">
        <v>13</v>
      </c>
      <c r="O2874" s="236">
        <v>14</v>
      </c>
      <c r="P2874" s="237">
        <v>15</v>
      </c>
      <c r="Q2874" s="236">
        <v>16</v>
      </c>
      <c r="R2874" s="236">
        <v>17</v>
      </c>
      <c r="S2874" s="236">
        <v>18</v>
      </c>
      <c r="T2874" s="670">
        <v>19</v>
      </c>
      <c r="U2874" s="669">
        <v>20</v>
      </c>
      <c r="V2874" s="236">
        <v>21</v>
      </c>
      <c r="W2874" s="237">
        <v>22</v>
      </c>
      <c r="X2874" s="236">
        <v>23</v>
      </c>
      <c r="Y2874" s="237">
        <v>24</v>
      </c>
      <c r="Z2874" s="236">
        <v>25</v>
      </c>
      <c r="AA2874" s="670">
        <v>26</v>
      </c>
      <c r="AB2874" s="697">
        <v>27</v>
      </c>
      <c r="AC2874" s="670">
        <v>28</v>
      </c>
      <c r="AD2874" s="237">
        <v>29</v>
      </c>
      <c r="AE2874" s="236">
        <v>30</v>
      </c>
      <c r="AF2874" s="236">
        <v>31</v>
      </c>
      <c r="AG2874" s="11"/>
      <c r="AH2874" s="11"/>
      <c r="AI2874" s="11"/>
      <c r="AJ2874" s="11"/>
      <c r="AK2874" s="11"/>
      <c r="AL2874" s="11"/>
      <c r="AM2874" s="11"/>
      <c r="AN2874" s="11"/>
      <c r="AO2874" s="11"/>
      <c r="AP2874" s="11"/>
      <c r="AQ2874" s="11"/>
      <c r="AR2874" s="11"/>
      <c r="AS2874" s="11"/>
      <c r="AT2874" s="11"/>
      <c r="AU2874" s="11"/>
      <c r="AV2874" s="11"/>
      <c r="AW2874" s="11"/>
      <c r="AX2874" s="11"/>
      <c r="AY2874" s="11"/>
      <c r="AZ2874" s="11"/>
      <c r="BA2874" s="11"/>
      <c r="BB2874" s="11"/>
      <c r="BC2874" s="11"/>
      <c r="BD2874" s="11"/>
      <c r="BE2874" s="11"/>
      <c r="BF2874" s="11"/>
      <c r="BG2874" s="11"/>
      <c r="BH2874" s="11"/>
      <c r="BI2874" s="11"/>
      <c r="BJ2874" s="11"/>
      <c r="BK2874" s="11"/>
      <c r="BL2874" s="11"/>
    </row>
    <row r="2875" spans="2:64" ht="18" customHeight="1">
      <c r="B2875" s="48" t="e">
        <f>VLOOKUP(A2856,#REF!,276,FALSE)</f>
        <v>#REF!</v>
      </c>
      <c r="C2875" s="48" t="e">
        <f>VLOOKUP(A2856,#REF!,278,FALSE)</f>
        <v>#REF!</v>
      </c>
      <c r="D2875" s="48" t="e">
        <f>VLOOKUP(A2856,#REF!,280,FALSE)</f>
        <v>#REF!</v>
      </c>
      <c r="E2875" s="48" t="e">
        <f>VLOOKUP(A2856,#REF!,282,FALSE)</f>
        <v>#REF!</v>
      </c>
      <c r="F2875" s="48" t="e">
        <f>VLOOKUP(A2856,#REF!,284,FALSE)</f>
        <v>#REF!</v>
      </c>
      <c r="G2875" s="48" t="e">
        <f>VLOOKUP(A2856,#REF!,286,FALSE)</f>
        <v>#REF!</v>
      </c>
      <c r="H2875" s="48" t="e">
        <f>VLOOKUP(A2856,#REF!,288,FALSE)</f>
        <v>#REF!</v>
      </c>
      <c r="I2875" s="48" t="e">
        <f>VLOOKUP(A2856,#REF!,290,FALSE)</f>
        <v>#REF!</v>
      </c>
      <c r="J2875" s="48" t="e">
        <f>VLOOKUP(A2856,#REF!,292,FALSE)</f>
        <v>#REF!</v>
      </c>
      <c r="K2875" s="48" t="e">
        <f>VLOOKUP(A2856,#REF!,294,FALSE)</f>
        <v>#REF!</v>
      </c>
      <c r="L2875" s="48" t="e">
        <f>VLOOKUP(A2856,#REF!,296,FALSE)</f>
        <v>#REF!</v>
      </c>
      <c r="M2875" s="48" t="e">
        <f>VLOOKUP(A2856,#REF!,298,FALSE)</f>
        <v>#REF!</v>
      </c>
      <c r="N2875" s="48" t="e">
        <f>VLOOKUP(A2856,#REF!,300,FALSE)</f>
        <v>#REF!</v>
      </c>
      <c r="O2875" s="48" t="e">
        <f>VLOOKUP(A2856,#REF!,302,FALSE)</f>
        <v>#REF!</v>
      </c>
      <c r="P2875" s="48" t="e">
        <f>VLOOKUP(A2856,#REF!,304,FALSE)</f>
        <v>#REF!</v>
      </c>
      <c r="Q2875" s="48" t="e">
        <f>VLOOKUP(A2856,#REF!,306,FALSE)</f>
        <v>#REF!</v>
      </c>
      <c r="R2875" s="48" t="e">
        <f>VLOOKUP(A2856,#REF!,308,FALSE)</f>
        <v>#REF!</v>
      </c>
      <c r="S2875" s="48" t="e">
        <f>VLOOKUP(A2856,#REF!,310,FALSE)</f>
        <v>#REF!</v>
      </c>
      <c r="T2875" s="48" t="e">
        <f>VLOOKUP(A2856,#REF!,312,FALSE)</f>
        <v>#REF!</v>
      </c>
      <c r="U2875" s="48" t="e">
        <f>VLOOKUP(A2856,#REF!,314,FALSE)</f>
        <v>#REF!</v>
      </c>
      <c r="V2875" s="48" t="e">
        <f>VLOOKUP(A2856,#REF!,316,FALSE)</f>
        <v>#REF!</v>
      </c>
      <c r="W2875" s="48" t="e">
        <f>VLOOKUP(A2856,#REF!,318,FALSE)</f>
        <v>#REF!</v>
      </c>
      <c r="X2875" s="48" t="e">
        <f>VLOOKUP(A2856,#REF!,320,FALSE)</f>
        <v>#REF!</v>
      </c>
      <c r="Y2875" s="48" t="e">
        <f>VLOOKUP(A2856,#REF!,322,FALSE)</f>
        <v>#REF!</v>
      </c>
      <c r="Z2875" s="48" t="e">
        <f>VLOOKUP(A2856,#REF!,324,FALSE)</f>
        <v>#REF!</v>
      </c>
      <c r="AA2875" s="48" t="e">
        <f>VLOOKUP(A2856,#REF!,326,FALSE)</f>
        <v>#REF!</v>
      </c>
      <c r="AB2875" s="48" t="e">
        <f>VLOOKUP(A2856,#REF!,328,FALSE)</f>
        <v>#REF!</v>
      </c>
      <c r="AC2875" s="48" t="e">
        <f>VLOOKUP(A2856,#REF!,330,FALSE)</f>
        <v>#REF!</v>
      </c>
      <c r="AD2875" s="48" t="e">
        <f>VLOOKUP(A2856,#REF!,332,FALSE)</f>
        <v>#REF!</v>
      </c>
      <c r="AE2875" s="48" t="e">
        <f>VLOOKUP(A2856,#REF!,334,FALSE)</f>
        <v>#REF!</v>
      </c>
      <c r="AF2875" s="48" t="e">
        <f>VLOOKUP(A2856,#REF!,336,FALSE)</f>
        <v>#REF!</v>
      </c>
      <c r="AG2875" s="33"/>
    </row>
    <row r="2876" spans="2:64" ht="18" customHeight="1">
      <c r="B2876" s="48" t="e">
        <f>VLOOKUP(A2856,#REF!,53,FALSE)</f>
        <v>#REF!</v>
      </c>
      <c r="C2876" s="48" t="e">
        <f>VLOOKUP(A2856,#REF!,54,FALSE)</f>
        <v>#REF!</v>
      </c>
      <c r="D2876" s="48" t="e">
        <f>VLOOKUP(A2856,#REF!,55,FALSE)</f>
        <v>#REF!</v>
      </c>
      <c r="E2876" s="48" t="e">
        <f>VLOOKUP(A2856,#REF!,56,FALSE)</f>
        <v>#REF!</v>
      </c>
      <c r="F2876" s="48" t="e">
        <f>VLOOKUP(A2856,#REF!,57,FALSE)</f>
        <v>#REF!</v>
      </c>
      <c r="G2876" s="48" t="e">
        <f>VLOOKUP(A2856,#REF!,58,FALSE)</f>
        <v>#REF!</v>
      </c>
      <c r="H2876" s="48" t="e">
        <f>VLOOKUP(A2856,#REF!,59,FALSE)</f>
        <v>#REF!</v>
      </c>
      <c r="I2876" s="48" t="e">
        <f>VLOOKUP(A2856,#REF!,60,FALSE)</f>
        <v>#REF!</v>
      </c>
      <c r="J2876" s="48" t="e">
        <f>VLOOKUP(A2856,#REF!,61,FALSE)</f>
        <v>#REF!</v>
      </c>
      <c r="K2876" s="48" t="e">
        <f>VLOOKUP(A2856,#REF!,62,FALSE)</f>
        <v>#REF!</v>
      </c>
      <c r="L2876" s="48" t="e">
        <f>VLOOKUP(A2856,#REF!,63,FALSE)</f>
        <v>#REF!</v>
      </c>
      <c r="M2876" s="48" t="e">
        <f>VLOOKUP(A2856,#REF!,64,FALSE)</f>
        <v>#REF!</v>
      </c>
      <c r="N2876" s="48" t="e">
        <f>VLOOKUP(A2856,#REF!,65,FALSE)</f>
        <v>#REF!</v>
      </c>
      <c r="O2876" s="48" t="e">
        <f>VLOOKUP(A2856,#REF!,66,FALSE)</f>
        <v>#REF!</v>
      </c>
      <c r="P2876" s="48" t="e">
        <f>VLOOKUP(A2856,#REF!,67,FALSE)</f>
        <v>#REF!</v>
      </c>
      <c r="Q2876" s="48" t="e">
        <f>VLOOKUP(A2856,#REF!,68,FALSE)</f>
        <v>#REF!</v>
      </c>
      <c r="R2876" s="48" t="e">
        <f>VLOOKUP(A2856,#REF!,69,FALSE)</f>
        <v>#REF!</v>
      </c>
      <c r="S2876" s="48" t="e">
        <f>VLOOKUP(A2856,#REF!,70,FALSE)</f>
        <v>#REF!</v>
      </c>
      <c r="T2876" s="48" t="e">
        <f>VLOOKUP(A2856,#REF!,71,FALSE)</f>
        <v>#REF!</v>
      </c>
      <c r="U2876" s="48" t="e">
        <f>VLOOKUP(A2856,#REF!,72,FALSE)</f>
        <v>#REF!</v>
      </c>
      <c r="V2876" s="48" t="e">
        <f>VLOOKUP(A2856,#REF!,73,FALSE)</f>
        <v>#REF!</v>
      </c>
      <c r="W2876" s="48" t="e">
        <f>VLOOKUP(A2856,#REF!,74,FALSE)</f>
        <v>#REF!</v>
      </c>
      <c r="X2876" s="48" t="e">
        <f>VLOOKUP(A2856,#REF!,75,FALSE)</f>
        <v>#REF!</v>
      </c>
      <c r="Y2876" s="48" t="e">
        <f>VLOOKUP(A2856,#REF!,76,FALSE)</f>
        <v>#REF!</v>
      </c>
      <c r="Z2876" s="48" t="e">
        <f>VLOOKUP(A2856,#REF!,77,FALSE)</f>
        <v>#REF!</v>
      </c>
      <c r="AA2876" s="48" t="e">
        <f>VLOOKUP(A2856,#REF!,78,FALSE)</f>
        <v>#REF!</v>
      </c>
      <c r="AB2876" s="48" t="e">
        <f>VLOOKUP(A2856,#REF!,79,FALSE)</f>
        <v>#REF!</v>
      </c>
      <c r="AC2876" s="48" t="e">
        <f>VLOOKUP(A2856,#REF!,80,FALSE)</f>
        <v>#REF!</v>
      </c>
      <c r="AD2876" s="48" t="e">
        <f>VLOOKUP(A2856,#REF!,81,FALSE)</f>
        <v>#REF!</v>
      </c>
      <c r="AE2876" s="48" t="e">
        <f>VLOOKUP(A2856,#REF!,82,FALSE)</f>
        <v>#REF!</v>
      </c>
      <c r="AF2876" s="48" t="e">
        <f>VLOOKUP(A2856,#REF!,83,FALSE)</f>
        <v>#REF!</v>
      </c>
      <c r="AG2876" s="33"/>
    </row>
    <row r="2877" spans="2:64" ht="18" customHeight="1">
      <c r="B2877" s="48" t="e">
        <f>VLOOKUP(A2856,#REF!,277,FALSE)</f>
        <v>#REF!</v>
      </c>
      <c r="C2877" s="48" t="e">
        <f>VLOOKUP(A2856,#REF!,279,FALSE)</f>
        <v>#REF!</v>
      </c>
      <c r="D2877" s="48" t="e">
        <f>VLOOKUP(A2856,#REF!,281,FALSE)</f>
        <v>#REF!</v>
      </c>
      <c r="E2877" s="48" t="e">
        <f>VLOOKUP(A2856,#REF!,283,FALSE)</f>
        <v>#REF!</v>
      </c>
      <c r="F2877" s="48" t="e">
        <f>VLOOKUP(A2856,#REF!,285,FALSE)</f>
        <v>#REF!</v>
      </c>
      <c r="G2877" s="48" t="e">
        <f>VLOOKUP(A2856,#REF!,287,FALSE)</f>
        <v>#REF!</v>
      </c>
      <c r="H2877" s="48" t="e">
        <f>VLOOKUP(A2856,#REF!,289,FALSE)</f>
        <v>#REF!</v>
      </c>
      <c r="I2877" s="48" t="e">
        <f>VLOOKUP(A2856,#REF!,291,FALSE)</f>
        <v>#REF!</v>
      </c>
      <c r="J2877" s="48" t="e">
        <f>VLOOKUP(A2856,#REF!,293,FALSE)</f>
        <v>#REF!</v>
      </c>
      <c r="K2877" s="48" t="e">
        <f>VLOOKUP(A2856,#REF!,295,FALSE)</f>
        <v>#REF!</v>
      </c>
      <c r="L2877" s="48" t="e">
        <f>VLOOKUP(A2856,#REF!,297,FALSE)</f>
        <v>#REF!</v>
      </c>
      <c r="M2877" s="48" t="e">
        <f>VLOOKUP(A2856,#REF!,299,FALSE)</f>
        <v>#REF!</v>
      </c>
      <c r="N2877" s="48" t="e">
        <f>VLOOKUP(A2856,#REF!,301,FALSE)</f>
        <v>#REF!</v>
      </c>
      <c r="O2877" s="48" t="e">
        <f>VLOOKUP(A2856,#REF!,303,FALSE)</f>
        <v>#REF!</v>
      </c>
      <c r="P2877" s="48" t="e">
        <f>VLOOKUP(A2856,#REF!,305,FALSE)</f>
        <v>#REF!</v>
      </c>
      <c r="Q2877" s="48" t="e">
        <f>VLOOKUP(A2856,#REF!,307,FALSE)</f>
        <v>#REF!</v>
      </c>
      <c r="R2877" s="48" t="e">
        <f>VLOOKUP(A2856,#REF!,309,FALSE)</f>
        <v>#REF!</v>
      </c>
      <c r="S2877" s="48" t="e">
        <f>VLOOKUP(A2856,#REF!,311,FALSE)</f>
        <v>#REF!</v>
      </c>
      <c r="T2877" s="48" t="e">
        <f>VLOOKUP(A2856,#REF!,313,FALSE)</f>
        <v>#REF!</v>
      </c>
      <c r="U2877" s="48" t="e">
        <f>VLOOKUP(A2856,#REF!,315,FALSE)</f>
        <v>#REF!</v>
      </c>
      <c r="V2877" s="48" t="e">
        <f>VLOOKUP(A2856,#REF!,317,FALSE)</f>
        <v>#REF!</v>
      </c>
      <c r="W2877" s="48" t="e">
        <f>VLOOKUP(A2856,#REF!,319,FALSE)</f>
        <v>#REF!</v>
      </c>
      <c r="X2877" s="48" t="e">
        <f>VLOOKUP(A2856,#REF!,321,FALSE)</f>
        <v>#REF!</v>
      </c>
      <c r="Y2877" s="48" t="e">
        <f>VLOOKUP(A2856,#REF!,323,FALSE)</f>
        <v>#REF!</v>
      </c>
      <c r="Z2877" s="48" t="e">
        <f>VLOOKUP(A2856,#REF!,325,FALSE)</f>
        <v>#REF!</v>
      </c>
      <c r="AA2877" s="48" t="e">
        <f>VLOOKUP(A2856,#REF!,327,FALSE)</f>
        <v>#REF!</v>
      </c>
      <c r="AB2877" s="48" t="e">
        <f>VLOOKUP(A2856,#REF!,329,FALSE)</f>
        <v>#REF!</v>
      </c>
      <c r="AC2877" s="48" t="e">
        <f>VLOOKUP(A2856,#REF!,331,FALSE)</f>
        <v>#REF!</v>
      </c>
      <c r="AD2877" s="48" t="e">
        <f>VLOOKUP(A2856,#REF!,333,FALSE)</f>
        <v>#REF!</v>
      </c>
      <c r="AE2877" s="48" t="e">
        <f>VLOOKUP(A2856,#REF!,335,FALSE)</f>
        <v>#REF!</v>
      </c>
      <c r="AF2877" s="48" t="e">
        <f>VLOOKUP(A2856,#REF!,337,FALSE)</f>
        <v>#REF!</v>
      </c>
      <c r="AG2877" s="33"/>
    </row>
    <row r="2878" spans="2:64" s="140" customFormat="1" ht="18" customHeight="1">
      <c r="B2878" s="980"/>
      <c r="C2878" s="980"/>
      <c r="D2878" s="980"/>
      <c r="E2878" s="980"/>
      <c r="F2878" s="980"/>
      <c r="G2878" s="980"/>
      <c r="H2878" s="980"/>
      <c r="I2878" s="980"/>
      <c r="J2878" s="980"/>
      <c r="K2878" s="980"/>
      <c r="L2878" s="980"/>
      <c r="M2878" s="980"/>
      <c r="N2878" s="980"/>
      <c r="O2878" s="980"/>
      <c r="P2878" s="980"/>
      <c r="Q2878" s="980"/>
      <c r="R2878" s="980"/>
      <c r="S2878" s="980"/>
      <c r="T2878" s="980"/>
      <c r="U2878" s="980"/>
      <c r="V2878" s="980"/>
      <c r="W2878" s="980"/>
      <c r="X2878" s="980"/>
      <c r="Y2878" s="980"/>
      <c r="Z2878" s="980"/>
      <c r="AA2878" s="980"/>
      <c r="AB2878" s="980"/>
      <c r="AC2878" s="980"/>
      <c r="AD2878" s="980"/>
      <c r="AE2878" s="980"/>
      <c r="AF2878" s="980"/>
      <c r="AH2878" s="33"/>
      <c r="AI2878" s="33"/>
      <c r="AJ2878" s="33"/>
      <c r="AK2878" s="33"/>
      <c r="AL2878" s="33"/>
      <c r="AM2878" s="33"/>
      <c r="AN2878" s="33"/>
      <c r="AO2878" s="33"/>
      <c r="AP2878" s="33"/>
      <c r="AQ2878" s="33"/>
      <c r="AR2878" s="33"/>
      <c r="AS2878" s="33"/>
      <c r="AT2878" s="33"/>
      <c r="AU2878" s="33"/>
      <c r="AV2878" s="33"/>
      <c r="AW2878" s="33"/>
      <c r="AX2878" s="33"/>
      <c r="AY2878" s="33"/>
      <c r="AZ2878" s="33"/>
      <c r="BA2878" s="33"/>
      <c r="BB2878" s="33"/>
      <c r="BC2878" s="33"/>
      <c r="BD2878" s="33"/>
      <c r="BE2878" s="33"/>
      <c r="BF2878" s="33"/>
      <c r="BG2878" s="33"/>
      <c r="BH2878" s="33"/>
      <c r="BI2878" s="33"/>
      <c r="BJ2878" s="33"/>
      <c r="BK2878" s="33"/>
      <c r="BL2878" s="33"/>
    </row>
    <row r="2879" spans="2:64" ht="18" customHeight="1">
      <c r="B2879" s="880" t="s">
        <v>826</v>
      </c>
      <c r="C2879" s="880"/>
      <c r="D2879" s="880"/>
      <c r="E2879" s="880"/>
      <c r="F2879" s="880"/>
      <c r="G2879" s="880"/>
      <c r="H2879" s="880"/>
      <c r="I2879" s="880"/>
      <c r="J2879" s="880"/>
      <c r="K2879" s="880"/>
      <c r="L2879" s="880"/>
      <c r="M2879" s="880"/>
      <c r="N2879" s="880"/>
      <c r="O2879" s="880"/>
      <c r="P2879" s="880"/>
      <c r="Q2879" s="880"/>
      <c r="R2879" s="880"/>
      <c r="S2879" s="880"/>
      <c r="T2879" s="880"/>
      <c r="U2879" s="880"/>
      <c r="V2879" s="880"/>
      <c r="W2879" s="880"/>
      <c r="X2879" s="880"/>
      <c r="Y2879" s="880"/>
      <c r="Z2879" s="880"/>
      <c r="AA2879" s="880"/>
      <c r="AB2879" s="880"/>
      <c r="AC2879" s="880"/>
      <c r="AD2879" s="880"/>
      <c r="AE2879" s="880"/>
      <c r="AF2879" s="880"/>
      <c r="AG2879" s="33"/>
    </row>
    <row r="2880" spans="2:64" ht="18" customHeight="1">
      <c r="B2880" s="15" t="s">
        <v>80</v>
      </c>
      <c r="C2880" s="16"/>
      <c r="D2880" s="16"/>
      <c r="E2880" s="16"/>
      <c r="F2880" s="16"/>
      <c r="G2880" s="216"/>
      <c r="H2880" s="201"/>
      <c r="I2880" s="201"/>
      <c r="J2880" s="201"/>
      <c r="K2880" s="202"/>
      <c r="L2880" s="201"/>
      <c r="M2880" s="201"/>
      <c r="N2880" s="201"/>
      <c r="O2880" s="270"/>
      <c r="P2880" s="270"/>
      <c r="Q2880" s="201"/>
      <c r="R2880" s="201"/>
      <c r="S2880" s="201"/>
      <c r="T2880" s="201"/>
      <c r="U2880" s="201"/>
      <c r="V2880" s="201"/>
      <c r="W2880" s="270"/>
      <c r="X2880" s="984" t="str">
        <f>X2855</f>
        <v>វិច្ឆិកា ឆ្នាំ ២០២៣</v>
      </c>
      <c r="Y2880" s="985"/>
      <c r="Z2880" s="985"/>
      <c r="AA2880" s="985"/>
      <c r="AB2880" s="985"/>
      <c r="AC2880" s="985"/>
      <c r="AD2880" s="985"/>
      <c r="AE2880" s="985"/>
      <c r="AF2880" s="986"/>
      <c r="AG2880" s="33"/>
    </row>
    <row r="2881" spans="1:33" ht="18" customHeight="1">
      <c r="A2881" s="140" t="e">
        <f>#REF!</f>
        <v>#REF!</v>
      </c>
      <c r="B2881" s="20" t="s">
        <v>176</v>
      </c>
      <c r="C2881" s="3"/>
      <c r="D2881" s="3"/>
      <c r="E2881" s="3"/>
      <c r="F2881" s="3"/>
      <c r="G2881" s="217"/>
      <c r="H2881" s="271"/>
      <c r="I2881" s="217"/>
      <c r="J2881" s="271"/>
      <c r="K2881" s="991" t="e">
        <f>VLOOKUP(A2881,'Payroll master 总表'!B:AY,3,FALSE)</f>
        <v>#REF!</v>
      </c>
      <c r="L2881" s="992"/>
      <c r="M2881" s="992"/>
      <c r="N2881" s="993"/>
      <c r="O2881" s="272" t="s">
        <v>183</v>
      </c>
      <c r="P2881" s="273"/>
      <c r="Q2881" s="203"/>
      <c r="R2881" s="203"/>
      <c r="S2881" s="203"/>
      <c r="T2881" s="994" t="e">
        <f>#REF!</f>
        <v>#REF!</v>
      </c>
      <c r="U2881" s="994"/>
      <c r="V2881" s="217"/>
      <c r="W2881" s="274"/>
      <c r="X2881" s="275" t="s">
        <v>279</v>
      </c>
      <c r="Y2881" s="203"/>
      <c r="Z2881" s="203"/>
      <c r="AA2881" s="203"/>
      <c r="AB2881" s="227"/>
      <c r="AC2881" s="75"/>
      <c r="AD2881" s="139" t="e">
        <f>VLOOKUP(A2881,'Payroll master 总表'!B:AY,39,FALSE)</f>
        <v>#REF!</v>
      </c>
      <c r="AE2881" s="23" t="s">
        <v>82</v>
      </c>
      <c r="AF2881" s="244"/>
      <c r="AG2881" s="33"/>
    </row>
    <row r="2882" spans="1:33" ht="18" customHeight="1">
      <c r="B2882" s="55" t="s">
        <v>177</v>
      </c>
      <c r="C2882" s="28"/>
      <c r="D2882" s="28"/>
      <c r="E2882" s="28"/>
      <c r="F2882" s="21"/>
      <c r="G2882" s="206"/>
      <c r="H2882" s="206"/>
      <c r="I2882" s="206"/>
      <c r="J2882" s="206"/>
      <c r="K2882" s="995" t="e">
        <f>VLOOKUP(A2881,'Payroll master 总表'!B:AY,1,FALSE)</f>
        <v>#REF!</v>
      </c>
      <c r="L2882" s="996"/>
      <c r="M2882" s="206"/>
      <c r="N2882" s="208"/>
      <c r="O2882" s="276" t="s">
        <v>184</v>
      </c>
      <c r="P2882" s="273"/>
      <c r="Q2882" s="218"/>
      <c r="R2882" s="218"/>
      <c r="S2882" s="218"/>
      <c r="U2882" s="222" t="e">
        <f>VLOOKUP(A2881,'Payroll master 总表'!B:AY,15,FALSE)</f>
        <v>#REF!</v>
      </c>
      <c r="V2882" s="222"/>
      <c r="W2882" s="208"/>
      <c r="X2882" s="278" t="s">
        <v>187</v>
      </c>
      <c r="Y2882" s="218"/>
      <c r="Z2882" s="218"/>
      <c r="AA2882" s="218"/>
      <c r="AB2882" s="209"/>
      <c r="AC2882" s="26"/>
      <c r="AD2882" s="139" t="e">
        <f>VLOOKUP(A2881,'Payroll master 总表'!B:AY,35,FALSE)</f>
        <v>#REF!</v>
      </c>
      <c r="AE2882" s="23" t="s">
        <v>82</v>
      </c>
      <c r="AF2882" s="103"/>
      <c r="AG2882" s="33"/>
    </row>
    <row r="2883" spans="1:33" ht="18" customHeight="1">
      <c r="B2883" s="24" t="s">
        <v>178</v>
      </c>
      <c r="C2883" s="22"/>
      <c r="D2883" s="25"/>
      <c r="E2883" s="21"/>
      <c r="F2883" s="21"/>
      <c r="G2883" s="206"/>
      <c r="H2883" s="206"/>
      <c r="I2883" s="206"/>
      <c r="J2883" s="206"/>
      <c r="K2883" s="995" t="e">
        <f>VLOOKUP(A2881,'Payroll master 总表'!B:AY,5,FALSE)</f>
        <v>#REF!</v>
      </c>
      <c r="L2883" s="996"/>
      <c r="M2883" s="206"/>
      <c r="N2883" s="208"/>
      <c r="O2883" s="205" t="s">
        <v>198</v>
      </c>
      <c r="P2883" s="273"/>
      <c r="Q2883" s="218"/>
      <c r="R2883" s="218"/>
      <c r="S2883" s="218"/>
      <c r="T2883" s="206"/>
      <c r="U2883" s="1005" t="e">
        <f>VLOOKUP(A2881,'Payroll master 总表'!B:AY,8,FALSE)</f>
        <v>#REF!</v>
      </c>
      <c r="V2883" s="1005"/>
      <c r="W2883" s="1006"/>
      <c r="X2883" s="278" t="s">
        <v>185</v>
      </c>
      <c r="Y2883" s="218"/>
      <c r="Z2883" s="218"/>
      <c r="AA2883" s="218"/>
      <c r="AB2883" s="209"/>
      <c r="AC2883" s="26"/>
      <c r="AD2883" s="139" t="e">
        <f>VLOOKUP(A2881,'Payroll master 总表'!B:AY,34,FALSE)</f>
        <v>#REF!</v>
      </c>
      <c r="AE2883" s="23" t="s">
        <v>82</v>
      </c>
      <c r="AF2883" s="103"/>
      <c r="AG2883" s="33"/>
    </row>
    <row r="2884" spans="1:33" ht="18" customHeight="1">
      <c r="B2884" s="58"/>
      <c r="C2884" s="28"/>
      <c r="D2884" s="28"/>
      <c r="E2884" s="28"/>
      <c r="F2884" s="28"/>
      <c r="G2884" s="206"/>
      <c r="H2884" s="206"/>
      <c r="I2884" s="206"/>
      <c r="J2884" s="206"/>
      <c r="K2884" s="280"/>
      <c r="L2884" s="281" t="s">
        <v>76</v>
      </c>
      <c r="M2884" s="206"/>
      <c r="N2884" s="208"/>
      <c r="O2884" s="278" t="s">
        <v>199</v>
      </c>
      <c r="P2884" s="273"/>
      <c r="Q2884" s="218"/>
      <c r="R2884" s="218"/>
      <c r="S2884" s="218"/>
      <c r="T2884" s="218"/>
      <c r="U2884" s="218"/>
      <c r="V2884" s="218"/>
      <c r="W2884" s="230"/>
      <c r="X2884" s="278" t="s">
        <v>753</v>
      </c>
      <c r="Y2884" s="218"/>
      <c r="Z2884" s="218"/>
      <c r="AA2884" s="218"/>
      <c r="AB2884" s="209"/>
      <c r="AC2884" s="26"/>
      <c r="AD2884" s="139" t="e">
        <f>VLOOKUP(A2881,'Payroll master 总表'!B:AY,33,FALSE)</f>
        <v>#REF!</v>
      </c>
      <c r="AE2884" s="23" t="s">
        <v>82</v>
      </c>
      <c r="AF2884" s="103"/>
      <c r="AG2884" s="33"/>
    </row>
    <row r="2885" spans="1:33" ht="18" customHeight="1">
      <c r="B2885" s="54" t="s">
        <v>196</v>
      </c>
      <c r="C2885" s="28"/>
      <c r="D2885" s="28"/>
      <c r="E2885" s="28"/>
      <c r="F2885" s="28"/>
      <c r="G2885" s="206"/>
      <c r="H2885" s="206"/>
      <c r="I2885" s="206"/>
      <c r="J2885" s="206"/>
      <c r="K2885" s="280"/>
      <c r="L2885" s="282" t="e">
        <f>VLOOKUP(A2881,'Payroll master 总表'!B:AY,18,FALSE)</f>
        <v>#REF!</v>
      </c>
      <c r="M2885" s="206"/>
      <c r="N2885" s="208"/>
      <c r="O2885" s="283"/>
      <c r="P2885" s="273"/>
      <c r="Q2885" s="223"/>
      <c r="R2885" s="987" t="e">
        <f>U2882/26*L2885</f>
        <v>#REF!</v>
      </c>
      <c r="S2885" s="987"/>
      <c r="T2885" s="284" t="s">
        <v>82</v>
      </c>
      <c r="U2885" s="223"/>
      <c r="V2885" s="223"/>
      <c r="W2885" s="285"/>
      <c r="X2885" s="278" t="s">
        <v>186</v>
      </c>
      <c r="Y2885" s="218"/>
      <c r="Z2885" s="218"/>
      <c r="AA2885" s="218"/>
      <c r="AB2885" s="209"/>
      <c r="AC2885" s="26"/>
      <c r="AD2885" s="139" t="e">
        <f>VLOOKUP(A2881,'Payroll master 总表'!B:AY,37,FALSE)+'Payroll master 总表'!AM121</f>
        <v>#REF!</v>
      </c>
      <c r="AE2885" s="23" t="s">
        <v>82</v>
      </c>
      <c r="AF2885" s="103"/>
      <c r="AG2885" s="33"/>
    </row>
    <row r="2886" spans="1:33" ht="18" customHeight="1">
      <c r="B2886" s="27" t="s">
        <v>528</v>
      </c>
      <c r="C2886" s="28"/>
      <c r="D2886" s="28"/>
      <c r="E2886" s="28"/>
      <c r="F2886" s="28"/>
      <c r="G2886" s="206"/>
      <c r="H2886" s="206"/>
      <c r="I2886" s="206"/>
      <c r="J2886" s="206"/>
      <c r="K2886" s="280"/>
      <c r="L2886" s="282" t="e">
        <f>VLOOKUP(A2881,'Payroll master 总表'!B:AY,21,FALSE)</f>
        <v>#REF!</v>
      </c>
      <c r="M2886" s="206"/>
      <c r="N2886" s="208"/>
      <c r="O2886" s="283"/>
      <c r="P2886" s="273"/>
      <c r="Q2886" s="223"/>
      <c r="R2886" s="987" t="e">
        <f>VLOOKUP(A2881,'Payroll master 总表'!B:AY,29,FALSE)</f>
        <v>#REF!</v>
      </c>
      <c r="S2886" s="987"/>
      <c r="T2886" s="284" t="s">
        <v>82</v>
      </c>
      <c r="U2886" s="223"/>
      <c r="V2886" s="223"/>
      <c r="W2886" s="285"/>
      <c r="X2886" s="278" t="s">
        <v>455</v>
      </c>
      <c r="Y2886" s="218"/>
      <c r="Z2886" s="218"/>
      <c r="AA2886" s="218"/>
      <c r="AB2886" s="209"/>
      <c r="AC2886" s="26"/>
      <c r="AD2886" s="139" t="e">
        <f>VLOOKUP(A2881,'Payroll master 总表'!B:AY,32,FALSE)</f>
        <v>#REF!</v>
      </c>
      <c r="AE2886" s="23" t="s">
        <v>82</v>
      </c>
      <c r="AF2886" s="103"/>
      <c r="AG2886" s="33"/>
    </row>
    <row r="2887" spans="1:33" ht="18" customHeight="1">
      <c r="B2887" s="58" t="s">
        <v>534</v>
      </c>
      <c r="C2887" s="28"/>
      <c r="D2887" s="28"/>
      <c r="E2887" s="28"/>
      <c r="F2887" s="28"/>
      <c r="G2887" s="206"/>
      <c r="H2887" s="206"/>
      <c r="I2887" s="206"/>
      <c r="J2887" s="206"/>
      <c r="K2887" s="280"/>
      <c r="L2887" s="282" t="e">
        <f>VLOOKUP(A2881,'Payroll master 总表'!B:AY,20,FALSE)</f>
        <v>#REF!</v>
      </c>
      <c r="M2887" s="206"/>
      <c r="N2887" s="208"/>
      <c r="O2887" s="283"/>
      <c r="P2887" s="273"/>
      <c r="Q2887" s="223"/>
      <c r="R2887" s="987" t="e">
        <f>VLOOKUP(A2881,'Payroll master 总表'!B:AY,27,FALSE)</f>
        <v>#REF!</v>
      </c>
      <c r="S2887" s="987"/>
      <c r="T2887" s="284" t="s">
        <v>82</v>
      </c>
      <c r="U2887" s="223"/>
      <c r="V2887" s="223"/>
      <c r="W2887" s="285"/>
      <c r="X2887" s="278" t="s">
        <v>189</v>
      </c>
      <c r="Y2887" s="218"/>
      <c r="Z2887" s="218"/>
      <c r="AA2887" s="218"/>
      <c r="AB2887" s="209"/>
      <c r="AC2887" s="26"/>
      <c r="AD2887" s="139" t="e">
        <f>VLOOKUP(A2881,'Payroll master 总表'!B:AY,31,FALSE)</f>
        <v>#REF!</v>
      </c>
      <c r="AE2887" s="23" t="s">
        <v>82</v>
      </c>
      <c r="AF2887" s="103"/>
      <c r="AG2887" s="33"/>
    </row>
    <row r="2888" spans="1:33" ht="18" customHeight="1">
      <c r="B2888" s="58" t="s">
        <v>195</v>
      </c>
      <c r="C2888" s="28"/>
      <c r="D2888" s="28"/>
      <c r="E2888" s="28"/>
      <c r="F2888" s="28"/>
      <c r="G2888" s="206"/>
      <c r="H2888" s="206"/>
      <c r="I2888" s="206"/>
      <c r="J2888" s="206"/>
      <c r="K2888" s="280"/>
      <c r="L2888" s="282" t="e">
        <f>VLOOKUP(A2881,'Payroll master 总表'!B:AY,17,FALSE)</f>
        <v>#REF!</v>
      </c>
      <c r="M2888" s="206"/>
      <c r="N2888" s="208"/>
      <c r="O2888" s="283"/>
      <c r="P2888" s="273"/>
      <c r="Q2888" s="223"/>
      <c r="R2888" s="987" t="e">
        <f>U2882/26*L2888</f>
        <v>#REF!</v>
      </c>
      <c r="S2888" s="987"/>
      <c r="T2888" s="284" t="s">
        <v>82</v>
      </c>
      <c r="U2888" s="223"/>
      <c r="V2888" s="223"/>
      <c r="W2888" s="285"/>
      <c r="X2888" s="278" t="s">
        <v>188</v>
      </c>
      <c r="Y2888" s="218"/>
      <c r="Z2888" s="218"/>
      <c r="AA2888" s="218"/>
      <c r="AB2888" s="209"/>
      <c r="AC2888" s="26"/>
      <c r="AD2888" s="139" t="e">
        <f>VLOOKUP(A2881,'Payroll master 总表'!B:AY,36,FALSE)</f>
        <v>#REF!</v>
      </c>
      <c r="AE2888" s="23" t="s">
        <v>82</v>
      </c>
      <c r="AF2888" s="103"/>
      <c r="AG2888" s="33"/>
    </row>
    <row r="2889" spans="1:33" ht="18" customHeight="1">
      <c r="B2889" s="27" t="s">
        <v>179</v>
      </c>
      <c r="C2889" s="28"/>
      <c r="D2889" s="28"/>
      <c r="E2889" s="28"/>
      <c r="F2889" s="28"/>
      <c r="G2889" s="218"/>
      <c r="H2889" s="218"/>
      <c r="I2889" s="218"/>
      <c r="J2889" s="206"/>
      <c r="K2889" s="280"/>
      <c r="L2889" s="286"/>
      <c r="M2889" s="206"/>
      <c r="N2889" s="208"/>
      <c r="O2889" s="283"/>
      <c r="P2889" s="273"/>
      <c r="Q2889" s="223"/>
      <c r="R2889" s="987" t="e">
        <f>SUM(R2885:S2888)</f>
        <v>#REF!</v>
      </c>
      <c r="S2889" s="987"/>
      <c r="T2889" s="284" t="s">
        <v>82</v>
      </c>
      <c r="U2889" s="223"/>
      <c r="V2889" s="223"/>
      <c r="W2889" s="285"/>
      <c r="X2889" s="278" t="s">
        <v>190</v>
      </c>
      <c r="Y2889" s="218"/>
      <c r="Z2889" s="218"/>
      <c r="AA2889" s="218"/>
      <c r="AB2889" s="209"/>
      <c r="AC2889" s="988" t="e">
        <f>R2889+R2891+R2892+R2893+AD2881+AD2882+AD2883+AD2884+AD2885+AD2886+AD2887+AD2888</f>
        <v>#REF!</v>
      </c>
      <c r="AD2889" s="989"/>
      <c r="AF2889" s="103"/>
      <c r="AG2889" s="33"/>
    </row>
    <row r="2890" spans="1:33" ht="18" customHeight="1">
      <c r="B2890" s="58" t="s">
        <v>197</v>
      </c>
      <c r="C2890" s="28"/>
      <c r="D2890" s="28"/>
      <c r="E2890" s="28"/>
      <c r="F2890" s="28"/>
      <c r="G2890" s="206"/>
      <c r="H2890" s="206"/>
      <c r="I2890" s="206"/>
      <c r="J2890" s="206"/>
      <c r="K2890" s="280"/>
      <c r="L2890" s="287" t="s">
        <v>77</v>
      </c>
      <c r="M2890" s="288"/>
      <c r="N2890" s="211"/>
      <c r="O2890" s="278" t="s">
        <v>199</v>
      </c>
      <c r="P2890" s="210"/>
      <c r="Q2890" s="210"/>
      <c r="R2890" s="210"/>
      <c r="S2890" s="210"/>
      <c r="T2890" s="210"/>
      <c r="U2890" s="210"/>
      <c r="V2890" s="210"/>
      <c r="W2890" s="289"/>
      <c r="X2890" s="278" t="s">
        <v>433</v>
      </c>
      <c r="Y2890" s="218"/>
      <c r="Z2890" s="230"/>
      <c r="AA2890" s="290"/>
      <c r="AB2890" s="228"/>
      <c r="AC2890" s="135" t="e">
        <f>VLOOKUP(A2881,'Payroll master 总表'!B:AY,45,FALSE)</f>
        <v>#REF!</v>
      </c>
      <c r="AE2890" s="61"/>
      <c r="AF2890" s="245"/>
      <c r="AG2890" s="33"/>
    </row>
    <row r="2891" spans="1:33" ht="18" customHeight="1">
      <c r="B2891" s="58" t="s">
        <v>180</v>
      </c>
      <c r="C2891" s="28"/>
      <c r="D2891" s="28"/>
      <c r="E2891" s="28"/>
      <c r="F2891" s="28"/>
      <c r="G2891" s="206"/>
      <c r="H2891" s="206"/>
      <c r="I2891" s="206"/>
      <c r="J2891" s="206"/>
      <c r="K2891" s="280"/>
      <c r="L2891" s="282" t="e">
        <f>VLOOKUP(A2881,'Payroll master 总表'!B:AY,19,FALSE)</f>
        <v>#REF!</v>
      </c>
      <c r="M2891" s="206"/>
      <c r="N2891" s="208"/>
      <c r="O2891" s="283"/>
      <c r="P2891" s="273"/>
      <c r="Q2891" s="224"/>
      <c r="R2891" s="990" t="e">
        <f>VLOOKUP(A2881,'Payroll master 总表'!B:AY,26,FALSE)</f>
        <v>#REF!</v>
      </c>
      <c r="S2891" s="990"/>
      <c r="T2891" s="224" t="s">
        <v>82</v>
      </c>
      <c r="U2891" s="224"/>
      <c r="V2891" s="224"/>
      <c r="W2891" s="228"/>
      <c r="X2891" s="278" t="s">
        <v>861</v>
      </c>
      <c r="Y2891" s="218"/>
      <c r="Z2891" s="230"/>
      <c r="AB2891" s="224"/>
      <c r="AD2891" s="57"/>
      <c r="AE2891" s="999" t="e">
        <f>VLOOKUP(A2881,'Payroll master 总表'!B:AY,42,FALSE)</f>
        <v>#REF!</v>
      </c>
      <c r="AF2891" s="1000"/>
      <c r="AG2891" s="33"/>
    </row>
    <row r="2892" spans="1:33" ht="18" customHeight="1">
      <c r="B2892" s="58" t="s">
        <v>181</v>
      </c>
      <c r="C2892" s="28"/>
      <c r="D2892" s="28"/>
      <c r="E2892" s="28"/>
      <c r="F2892" s="28"/>
      <c r="G2892" s="206"/>
      <c r="H2892" s="206"/>
      <c r="I2892" s="206"/>
      <c r="J2892" s="206"/>
      <c r="K2892" s="280"/>
      <c r="L2892" s="282" t="e">
        <f>VLOOKUP(A2881,'Payroll master 总表'!B:AY,22,FALSE)</f>
        <v>#REF!</v>
      </c>
      <c r="M2892" s="206"/>
      <c r="N2892" s="208"/>
      <c r="O2892" s="283"/>
      <c r="P2892" s="273"/>
      <c r="Q2892" s="224"/>
      <c r="R2892" s="990" t="e">
        <f>VLOOKUP(A2881,'Payroll master 总表'!B:AY,28,FALSE)</f>
        <v>#REF!</v>
      </c>
      <c r="S2892" s="990"/>
      <c r="T2892" s="224" t="s">
        <v>82</v>
      </c>
      <c r="U2892" s="224"/>
      <c r="V2892" s="224"/>
      <c r="W2892" s="228"/>
      <c r="X2892" s="291" t="s">
        <v>244</v>
      </c>
      <c r="Y2892" s="218"/>
      <c r="Z2892" s="218"/>
      <c r="AA2892" s="230"/>
      <c r="AB2892" s="229"/>
      <c r="AC2892" s="76"/>
      <c r="AD2892" s="57" t="e">
        <f>VLOOKUP(A2881,'Payroll master 总表'!B:AY,44,FALSE)</f>
        <v>#REF!</v>
      </c>
      <c r="AE2892" s="541"/>
      <c r="AF2892" s="542"/>
      <c r="AG2892" s="33"/>
    </row>
    <row r="2893" spans="1:33" ht="18" customHeight="1">
      <c r="B2893" s="59" t="s">
        <v>182</v>
      </c>
      <c r="C2893" s="56"/>
      <c r="D2893" s="56"/>
      <c r="E2893" s="56"/>
      <c r="F2893" s="56"/>
      <c r="G2893" s="219"/>
      <c r="H2893" s="219"/>
      <c r="I2893" s="219"/>
      <c r="J2893" s="219"/>
      <c r="K2893" s="292"/>
      <c r="L2893" s="293" t="e">
        <f>VLOOKUP(A2881,'Payroll master 总表'!B:AY,23,FALSE)</f>
        <v>#REF!</v>
      </c>
      <c r="M2893" s="219"/>
      <c r="N2893" s="212"/>
      <c r="O2893" s="294"/>
      <c r="P2893" s="295"/>
      <c r="Q2893" s="225"/>
      <c r="R2893" s="981" t="e">
        <f>VLOOKUP(A2881,'Payroll master 总表'!B:AY,30,FALSE)</f>
        <v>#REF!</v>
      </c>
      <c r="S2893" s="981"/>
      <c r="T2893" s="225" t="s">
        <v>82</v>
      </c>
      <c r="U2893" s="225"/>
      <c r="V2893" s="225"/>
      <c r="W2893" s="225"/>
      <c r="X2893" s="278" t="s">
        <v>194</v>
      </c>
      <c r="Y2893" s="218"/>
      <c r="Z2893" s="218"/>
      <c r="AA2893" s="218"/>
      <c r="AB2893" s="230"/>
      <c r="AC2893" s="26"/>
      <c r="AD2893" s="57" t="e">
        <f>AE2891+AD2892</f>
        <v>#REF!</v>
      </c>
      <c r="AE2893" s="49"/>
      <c r="AF2893" s="73"/>
      <c r="AG2893" s="33"/>
    </row>
    <row r="2894" spans="1:33" ht="18" customHeight="1">
      <c r="B2894" s="29"/>
      <c r="C2894" s="30"/>
      <c r="D2894" s="31"/>
      <c r="E2894" s="30"/>
      <c r="F2894" s="32"/>
      <c r="G2894" s="220"/>
      <c r="H2894" s="220"/>
      <c r="I2894" s="220"/>
      <c r="J2894" s="220"/>
      <c r="S2894" s="220"/>
      <c r="T2894" s="220"/>
      <c r="U2894" s="220"/>
      <c r="X2894" s="297" t="s">
        <v>191</v>
      </c>
      <c r="Y2894" s="218"/>
      <c r="Z2894" s="218"/>
      <c r="AA2894" s="218"/>
      <c r="AB2894" s="230"/>
      <c r="AC2894" s="982" t="e">
        <f>ROUND((AC2889-AD2893-AC2890),1)</f>
        <v>#REF!</v>
      </c>
      <c r="AD2894" s="983"/>
      <c r="AE2894" s="49"/>
      <c r="AF2894" s="73"/>
      <c r="AG2894" s="33"/>
    </row>
    <row r="2895" spans="1:33" ht="18" customHeight="1">
      <c r="B2895" s="35" t="s">
        <v>78</v>
      </c>
      <c r="C2895" s="36"/>
      <c r="D2895" s="36"/>
      <c r="E2895" s="36"/>
      <c r="F2895" s="36"/>
      <c r="G2895" s="221"/>
      <c r="H2895" s="221"/>
      <c r="I2895" s="220"/>
      <c r="J2895" s="220"/>
      <c r="S2895" s="220"/>
      <c r="T2895" s="220"/>
      <c r="U2895" s="220"/>
      <c r="X2895" s="298" t="s">
        <v>432</v>
      </c>
      <c r="Y2895" s="299"/>
      <c r="Z2895" s="280"/>
      <c r="AA2895" s="206"/>
      <c r="AB2895" s="231"/>
      <c r="AC2895" s="63" t="e">
        <f>INT(AC2894)</f>
        <v>#REF!</v>
      </c>
      <c r="AE2895" s="62"/>
      <c r="AF2895" s="80"/>
      <c r="AG2895" s="33"/>
    </row>
    <row r="2896" spans="1:33" ht="18" customHeight="1">
      <c r="B2896" s="37"/>
      <c r="C2896" s="38"/>
      <c r="D2896" s="39"/>
      <c r="E2896" s="38"/>
      <c r="F2896" s="38"/>
      <c r="G2896" s="202"/>
      <c r="H2896" s="202"/>
      <c r="I2896" s="220"/>
      <c r="J2896" s="220"/>
      <c r="S2896" s="220"/>
      <c r="T2896" s="220"/>
      <c r="U2896" s="220"/>
      <c r="X2896" s="300" t="s">
        <v>192</v>
      </c>
      <c r="Y2896" s="301"/>
      <c r="Z2896" s="302"/>
      <c r="AA2896" s="219"/>
      <c r="AB2896" s="232"/>
      <c r="AC2896" s="77" t="e">
        <f>ROUND((MOD(AC2894,1)*4000),-2)</f>
        <v>#REF!</v>
      </c>
      <c r="AD2896" s="45"/>
      <c r="AE2896" s="45"/>
      <c r="AF2896" s="81"/>
      <c r="AG2896" s="33"/>
    </row>
    <row r="2897" spans="1:64" ht="18" customHeight="1">
      <c r="B2897" s="29"/>
      <c r="C2897" s="30"/>
      <c r="D2897" s="31"/>
      <c r="E2897" s="30"/>
      <c r="F2897" s="30"/>
      <c r="G2897" s="220"/>
      <c r="H2897" s="220"/>
      <c r="I2897" s="220"/>
      <c r="J2897" s="220"/>
      <c r="S2897" s="220"/>
      <c r="T2897" s="220"/>
      <c r="U2897" s="220"/>
      <c r="Y2897" s="221"/>
      <c r="Z2897" s="303"/>
      <c r="AB2897" s="233"/>
      <c r="AD2897" s="82"/>
      <c r="AE2897" s="82"/>
      <c r="AF2897" s="84"/>
      <c r="AG2897" s="33"/>
    </row>
    <row r="2898" spans="1:64" ht="18" customHeight="1">
      <c r="B2898" s="40" t="s">
        <v>79</v>
      </c>
      <c r="C2898" s="41"/>
      <c r="D2898" s="41"/>
      <c r="E2898" s="41"/>
      <c r="AF2898" s="101"/>
      <c r="AG2898" s="33"/>
    </row>
    <row r="2899" spans="1:64" s="10" customFormat="1" ht="18" customHeight="1">
      <c r="B2899" s="237">
        <v>1</v>
      </c>
      <c r="C2899" s="236">
        <v>2</v>
      </c>
      <c r="D2899" s="236">
        <v>3</v>
      </c>
      <c r="E2899" s="236">
        <v>4</v>
      </c>
      <c r="F2899" s="670">
        <v>5</v>
      </c>
      <c r="G2899" s="669">
        <v>6</v>
      </c>
      <c r="H2899" s="237">
        <v>7</v>
      </c>
      <c r="I2899" s="237">
        <v>8</v>
      </c>
      <c r="J2899" s="670">
        <v>9</v>
      </c>
      <c r="K2899" s="236">
        <v>10</v>
      </c>
      <c r="L2899" s="236">
        <v>11</v>
      </c>
      <c r="M2899" s="670">
        <v>12</v>
      </c>
      <c r="N2899" s="669">
        <v>13</v>
      </c>
      <c r="O2899" s="236">
        <v>14</v>
      </c>
      <c r="P2899" s="237">
        <v>15</v>
      </c>
      <c r="Q2899" s="236">
        <v>16</v>
      </c>
      <c r="R2899" s="236">
        <v>17</v>
      </c>
      <c r="S2899" s="236">
        <v>18</v>
      </c>
      <c r="T2899" s="670">
        <v>19</v>
      </c>
      <c r="U2899" s="669">
        <v>20</v>
      </c>
      <c r="V2899" s="236">
        <v>21</v>
      </c>
      <c r="W2899" s="237">
        <v>22</v>
      </c>
      <c r="X2899" s="236">
        <v>23</v>
      </c>
      <c r="Y2899" s="237">
        <v>24</v>
      </c>
      <c r="Z2899" s="236">
        <v>25</v>
      </c>
      <c r="AA2899" s="670">
        <v>26</v>
      </c>
      <c r="AB2899" s="697">
        <v>27</v>
      </c>
      <c r="AC2899" s="670">
        <v>28</v>
      </c>
      <c r="AD2899" s="237">
        <v>29</v>
      </c>
      <c r="AE2899" s="236">
        <v>30</v>
      </c>
      <c r="AF2899" s="236">
        <v>31</v>
      </c>
      <c r="AG2899" s="11"/>
      <c r="AH2899" s="11"/>
      <c r="AI2899" s="11"/>
      <c r="AJ2899" s="11"/>
      <c r="AK2899" s="11"/>
      <c r="AL2899" s="11"/>
      <c r="AM2899" s="11"/>
      <c r="AN2899" s="11"/>
      <c r="AO2899" s="11"/>
      <c r="AP2899" s="11"/>
      <c r="AQ2899" s="11"/>
      <c r="AR2899" s="11"/>
      <c r="AS2899" s="11"/>
      <c r="AT2899" s="11"/>
      <c r="AU2899" s="11"/>
      <c r="AV2899" s="11"/>
      <c r="AW2899" s="11"/>
      <c r="AX2899" s="11"/>
      <c r="AY2899" s="11"/>
      <c r="AZ2899" s="11"/>
      <c r="BA2899" s="11"/>
      <c r="BB2899" s="11"/>
      <c r="BC2899" s="11"/>
      <c r="BD2899" s="11"/>
      <c r="BE2899" s="11"/>
      <c r="BF2899" s="11"/>
      <c r="BG2899" s="11"/>
      <c r="BH2899" s="11"/>
      <c r="BI2899" s="11"/>
      <c r="BJ2899" s="11"/>
      <c r="BK2899" s="11"/>
      <c r="BL2899" s="11"/>
    </row>
    <row r="2900" spans="1:64" ht="18" customHeight="1">
      <c r="B2900" s="48" t="e">
        <f>VLOOKUP(A2881,#REF!,276,FALSE)</f>
        <v>#REF!</v>
      </c>
      <c r="C2900" s="48" t="e">
        <f>VLOOKUP(A2881,#REF!,278,FALSE)</f>
        <v>#REF!</v>
      </c>
      <c r="D2900" s="48" t="e">
        <f>VLOOKUP(A2881,#REF!,280,FALSE)</f>
        <v>#REF!</v>
      </c>
      <c r="E2900" s="48" t="e">
        <f>VLOOKUP(A2881,#REF!,282,FALSE)</f>
        <v>#REF!</v>
      </c>
      <c r="F2900" s="48" t="e">
        <f>VLOOKUP(A2881,#REF!,284,FALSE)</f>
        <v>#REF!</v>
      </c>
      <c r="G2900" s="48" t="e">
        <f>VLOOKUP(A2881,#REF!,286,FALSE)</f>
        <v>#REF!</v>
      </c>
      <c r="H2900" s="48" t="e">
        <f>VLOOKUP(A2881,#REF!,288,FALSE)</f>
        <v>#REF!</v>
      </c>
      <c r="I2900" s="48" t="e">
        <f>VLOOKUP(A2881,#REF!,290,FALSE)</f>
        <v>#REF!</v>
      </c>
      <c r="J2900" s="48" t="e">
        <f>VLOOKUP(A2881,#REF!,292,FALSE)</f>
        <v>#REF!</v>
      </c>
      <c r="K2900" s="48" t="e">
        <f>VLOOKUP(A2881,#REF!,294,FALSE)</f>
        <v>#REF!</v>
      </c>
      <c r="L2900" s="48" t="e">
        <f>VLOOKUP(A2881,#REF!,296,FALSE)</f>
        <v>#REF!</v>
      </c>
      <c r="M2900" s="48" t="e">
        <f>VLOOKUP(A2881,#REF!,298,FALSE)</f>
        <v>#REF!</v>
      </c>
      <c r="N2900" s="48" t="e">
        <f>VLOOKUP(A2881,#REF!,300,FALSE)</f>
        <v>#REF!</v>
      </c>
      <c r="O2900" s="48" t="e">
        <f>VLOOKUP(A2881,#REF!,302,FALSE)</f>
        <v>#REF!</v>
      </c>
      <c r="P2900" s="48" t="e">
        <f>VLOOKUP(A2881,#REF!,304,FALSE)</f>
        <v>#REF!</v>
      </c>
      <c r="Q2900" s="48" t="e">
        <f>VLOOKUP(A2881,#REF!,306,FALSE)</f>
        <v>#REF!</v>
      </c>
      <c r="R2900" s="48" t="e">
        <f>VLOOKUP(A2881,#REF!,308,FALSE)</f>
        <v>#REF!</v>
      </c>
      <c r="S2900" s="48" t="e">
        <f>VLOOKUP(A2881,#REF!,310,FALSE)</f>
        <v>#REF!</v>
      </c>
      <c r="T2900" s="48" t="e">
        <f>VLOOKUP(A2881,#REF!,312,FALSE)</f>
        <v>#REF!</v>
      </c>
      <c r="U2900" s="48" t="e">
        <f>VLOOKUP(A2881,#REF!,314,FALSE)</f>
        <v>#REF!</v>
      </c>
      <c r="V2900" s="48" t="e">
        <f>VLOOKUP(A2881,#REF!,316,FALSE)</f>
        <v>#REF!</v>
      </c>
      <c r="W2900" s="48" t="e">
        <f>VLOOKUP(A2881,#REF!,318,FALSE)</f>
        <v>#REF!</v>
      </c>
      <c r="X2900" s="48" t="e">
        <f>VLOOKUP(A2881,#REF!,320,FALSE)</f>
        <v>#REF!</v>
      </c>
      <c r="Y2900" s="48" t="e">
        <f>VLOOKUP(A2881,#REF!,322,FALSE)</f>
        <v>#REF!</v>
      </c>
      <c r="Z2900" s="48" t="e">
        <f>VLOOKUP(A2881,#REF!,324,FALSE)</f>
        <v>#REF!</v>
      </c>
      <c r="AA2900" s="48" t="e">
        <f>VLOOKUP(A2881,#REF!,326,FALSE)</f>
        <v>#REF!</v>
      </c>
      <c r="AB2900" s="48" t="e">
        <f>VLOOKUP(A2881,#REF!,328,FALSE)</f>
        <v>#REF!</v>
      </c>
      <c r="AC2900" s="48" t="e">
        <f>VLOOKUP(A2881,#REF!,330,FALSE)</f>
        <v>#REF!</v>
      </c>
      <c r="AD2900" s="48" t="e">
        <f>VLOOKUP(A2881,#REF!,332,FALSE)</f>
        <v>#REF!</v>
      </c>
      <c r="AE2900" s="48" t="e">
        <f>VLOOKUP(A2881,#REF!,334,FALSE)</f>
        <v>#REF!</v>
      </c>
      <c r="AF2900" s="48" t="e">
        <f>VLOOKUP(A2881,#REF!,336,FALSE)</f>
        <v>#REF!</v>
      </c>
      <c r="AG2900" s="33"/>
    </row>
    <row r="2901" spans="1:64" ht="18" customHeight="1">
      <c r="B2901" s="48" t="e">
        <f>VLOOKUP(A2881,#REF!,53,FALSE)</f>
        <v>#REF!</v>
      </c>
      <c r="C2901" s="48" t="e">
        <f>VLOOKUP(A2881,#REF!,54,FALSE)</f>
        <v>#REF!</v>
      </c>
      <c r="D2901" s="48" t="e">
        <f>VLOOKUP(A2881,#REF!,55,FALSE)</f>
        <v>#REF!</v>
      </c>
      <c r="E2901" s="48" t="e">
        <f>VLOOKUP(A2881,#REF!,56,FALSE)</f>
        <v>#REF!</v>
      </c>
      <c r="F2901" s="48" t="e">
        <f>VLOOKUP(A2881,#REF!,57,FALSE)</f>
        <v>#REF!</v>
      </c>
      <c r="G2901" s="48" t="e">
        <f>VLOOKUP(A2881,#REF!,58,FALSE)</f>
        <v>#REF!</v>
      </c>
      <c r="H2901" s="48" t="e">
        <f>VLOOKUP(A2881,#REF!,59,FALSE)</f>
        <v>#REF!</v>
      </c>
      <c r="I2901" s="48" t="e">
        <f>VLOOKUP(A2881,#REF!,60,FALSE)</f>
        <v>#REF!</v>
      </c>
      <c r="J2901" s="48" t="e">
        <f>VLOOKUP(A2881,#REF!,61,FALSE)</f>
        <v>#REF!</v>
      </c>
      <c r="K2901" s="48" t="e">
        <f>VLOOKUP(A2881,#REF!,62,FALSE)</f>
        <v>#REF!</v>
      </c>
      <c r="L2901" s="48" t="e">
        <f>VLOOKUP(A2881,#REF!,63,FALSE)</f>
        <v>#REF!</v>
      </c>
      <c r="M2901" s="48" t="e">
        <f>VLOOKUP(A2881,#REF!,64,FALSE)</f>
        <v>#REF!</v>
      </c>
      <c r="N2901" s="48" t="e">
        <f>VLOOKUP(A2881,#REF!,65,FALSE)</f>
        <v>#REF!</v>
      </c>
      <c r="O2901" s="48" t="e">
        <f>VLOOKUP(A2881,#REF!,66,FALSE)</f>
        <v>#REF!</v>
      </c>
      <c r="P2901" s="48" t="e">
        <f>VLOOKUP(A2881,#REF!,67,FALSE)</f>
        <v>#REF!</v>
      </c>
      <c r="Q2901" s="48" t="e">
        <f>VLOOKUP(A2881,#REF!,68,FALSE)</f>
        <v>#REF!</v>
      </c>
      <c r="R2901" s="48" t="e">
        <f>VLOOKUP(A2881,#REF!,69,FALSE)</f>
        <v>#REF!</v>
      </c>
      <c r="S2901" s="48" t="e">
        <f>VLOOKUP(A2881,#REF!,70,FALSE)</f>
        <v>#REF!</v>
      </c>
      <c r="T2901" s="48" t="e">
        <f>VLOOKUP(A2881,#REF!,71,FALSE)</f>
        <v>#REF!</v>
      </c>
      <c r="U2901" s="48" t="e">
        <f>VLOOKUP(A2881,#REF!,72,FALSE)</f>
        <v>#REF!</v>
      </c>
      <c r="V2901" s="48" t="e">
        <f>VLOOKUP(A2881,#REF!,73,FALSE)</f>
        <v>#REF!</v>
      </c>
      <c r="W2901" s="48" t="e">
        <f>VLOOKUP(A2881,#REF!,74,FALSE)</f>
        <v>#REF!</v>
      </c>
      <c r="X2901" s="48" t="e">
        <f>VLOOKUP(A2881,#REF!,75,FALSE)</f>
        <v>#REF!</v>
      </c>
      <c r="Y2901" s="48" t="e">
        <f>VLOOKUP(A2881,#REF!,76,FALSE)</f>
        <v>#REF!</v>
      </c>
      <c r="Z2901" s="48" t="e">
        <f>VLOOKUP(A2881,#REF!,77,FALSE)</f>
        <v>#REF!</v>
      </c>
      <c r="AA2901" s="48" t="e">
        <f>VLOOKUP(A2881,#REF!,78,FALSE)</f>
        <v>#REF!</v>
      </c>
      <c r="AB2901" s="48" t="e">
        <f>VLOOKUP(A2881,#REF!,79,FALSE)</f>
        <v>#REF!</v>
      </c>
      <c r="AC2901" s="48" t="e">
        <f>VLOOKUP(A2881,#REF!,80,FALSE)</f>
        <v>#REF!</v>
      </c>
      <c r="AD2901" s="48" t="e">
        <f>VLOOKUP(A2881,#REF!,81,FALSE)</f>
        <v>#REF!</v>
      </c>
      <c r="AE2901" s="48" t="e">
        <f>VLOOKUP(A2881,#REF!,82,FALSE)</f>
        <v>#REF!</v>
      </c>
      <c r="AF2901" s="48" t="e">
        <f>VLOOKUP(A2881,#REF!,83,FALSE)</f>
        <v>#REF!</v>
      </c>
      <c r="AG2901" s="33"/>
    </row>
    <row r="2902" spans="1:64" ht="18" customHeight="1">
      <c r="B2902" s="48" t="e">
        <f>VLOOKUP(A2881,#REF!,277,FALSE)</f>
        <v>#REF!</v>
      </c>
      <c r="C2902" s="48" t="e">
        <f>VLOOKUP(A2881,#REF!,279,FALSE)</f>
        <v>#REF!</v>
      </c>
      <c r="D2902" s="48" t="e">
        <f>VLOOKUP(A2881,#REF!,281,FALSE)</f>
        <v>#REF!</v>
      </c>
      <c r="E2902" s="48" t="e">
        <f>VLOOKUP(A2881,#REF!,283,FALSE)</f>
        <v>#REF!</v>
      </c>
      <c r="F2902" s="48" t="e">
        <f>VLOOKUP(A2881,#REF!,285,FALSE)</f>
        <v>#REF!</v>
      </c>
      <c r="G2902" s="48" t="e">
        <f>VLOOKUP(A2881,#REF!,287,FALSE)</f>
        <v>#REF!</v>
      </c>
      <c r="H2902" s="48" t="e">
        <f>VLOOKUP(A2881,#REF!,289,FALSE)</f>
        <v>#REF!</v>
      </c>
      <c r="I2902" s="48" t="e">
        <f>VLOOKUP(A2881,#REF!,291,FALSE)</f>
        <v>#REF!</v>
      </c>
      <c r="J2902" s="48" t="e">
        <f>VLOOKUP(A2881,#REF!,293,FALSE)</f>
        <v>#REF!</v>
      </c>
      <c r="K2902" s="48" t="e">
        <f>VLOOKUP(A2881,#REF!,295,FALSE)</f>
        <v>#REF!</v>
      </c>
      <c r="L2902" s="48" t="e">
        <f>VLOOKUP(A2881,#REF!,297,FALSE)</f>
        <v>#REF!</v>
      </c>
      <c r="M2902" s="48" t="e">
        <f>VLOOKUP(A2881,#REF!,299,FALSE)</f>
        <v>#REF!</v>
      </c>
      <c r="N2902" s="48" t="e">
        <f>VLOOKUP(A2881,#REF!,301,FALSE)</f>
        <v>#REF!</v>
      </c>
      <c r="O2902" s="48" t="e">
        <f>VLOOKUP(A2881,#REF!,303,FALSE)</f>
        <v>#REF!</v>
      </c>
      <c r="P2902" s="48" t="e">
        <f>VLOOKUP(A2881,#REF!,305,FALSE)</f>
        <v>#REF!</v>
      </c>
      <c r="Q2902" s="48" t="e">
        <f>VLOOKUP(A2881,#REF!,307,FALSE)</f>
        <v>#REF!</v>
      </c>
      <c r="R2902" s="48" t="e">
        <f>VLOOKUP(A2881,#REF!,309,FALSE)</f>
        <v>#REF!</v>
      </c>
      <c r="S2902" s="48" t="e">
        <f>VLOOKUP(A2881,#REF!,311,FALSE)</f>
        <v>#REF!</v>
      </c>
      <c r="T2902" s="48" t="e">
        <f>VLOOKUP(A2881,#REF!,313,FALSE)</f>
        <v>#REF!</v>
      </c>
      <c r="U2902" s="48" t="e">
        <f>VLOOKUP(A2881,#REF!,315,FALSE)</f>
        <v>#REF!</v>
      </c>
      <c r="V2902" s="48" t="e">
        <f>VLOOKUP(A2881,#REF!,317,FALSE)</f>
        <v>#REF!</v>
      </c>
      <c r="W2902" s="48" t="e">
        <f>VLOOKUP(A2881,#REF!,319,FALSE)</f>
        <v>#REF!</v>
      </c>
      <c r="X2902" s="48" t="e">
        <f>VLOOKUP(A2881,#REF!,321,FALSE)</f>
        <v>#REF!</v>
      </c>
      <c r="Y2902" s="48" t="e">
        <f>VLOOKUP(A2881,#REF!,323,FALSE)</f>
        <v>#REF!</v>
      </c>
      <c r="Z2902" s="48" t="e">
        <f>VLOOKUP(A2881,#REF!,325,FALSE)</f>
        <v>#REF!</v>
      </c>
      <c r="AA2902" s="48" t="e">
        <f>VLOOKUP(A2881,#REF!,327,FALSE)</f>
        <v>#REF!</v>
      </c>
      <c r="AB2902" s="48" t="e">
        <f>VLOOKUP(A2881,#REF!,329,FALSE)</f>
        <v>#REF!</v>
      </c>
      <c r="AC2902" s="48" t="e">
        <f>VLOOKUP(A2881,#REF!,331,FALSE)</f>
        <v>#REF!</v>
      </c>
      <c r="AD2902" s="48" t="e">
        <f>VLOOKUP(A2881,#REF!,333,FALSE)</f>
        <v>#REF!</v>
      </c>
      <c r="AE2902" s="48" t="e">
        <f>VLOOKUP(A2881,#REF!,335,FALSE)</f>
        <v>#REF!</v>
      </c>
      <c r="AF2902" s="48" t="e">
        <f>VLOOKUP(A2881,#REF!,337,FALSE)</f>
        <v>#REF!</v>
      </c>
      <c r="AG2902" s="33"/>
    </row>
    <row r="2903" spans="1:64" s="140" customFormat="1" ht="18" customHeight="1">
      <c r="B2903" s="980"/>
      <c r="C2903" s="980"/>
      <c r="D2903" s="980"/>
      <c r="E2903" s="980"/>
      <c r="F2903" s="980"/>
      <c r="G2903" s="980"/>
      <c r="H2903" s="980"/>
      <c r="I2903" s="980"/>
      <c r="J2903" s="980"/>
      <c r="K2903" s="980"/>
      <c r="L2903" s="980"/>
      <c r="M2903" s="980"/>
      <c r="N2903" s="980"/>
      <c r="O2903" s="980"/>
      <c r="P2903" s="980"/>
      <c r="Q2903" s="980"/>
      <c r="R2903" s="980"/>
      <c r="S2903" s="980"/>
      <c r="T2903" s="980"/>
      <c r="U2903" s="980"/>
      <c r="V2903" s="980"/>
      <c r="W2903" s="980"/>
      <c r="X2903" s="980"/>
      <c r="Y2903" s="980"/>
      <c r="Z2903" s="980"/>
      <c r="AA2903" s="980"/>
      <c r="AB2903" s="980"/>
      <c r="AC2903" s="980"/>
      <c r="AD2903" s="980"/>
      <c r="AE2903" s="980"/>
      <c r="AF2903" s="980"/>
      <c r="AH2903" s="33"/>
      <c r="AI2903" s="33"/>
      <c r="AJ2903" s="33"/>
      <c r="AK2903" s="33"/>
      <c r="AL2903" s="33"/>
      <c r="AM2903" s="33"/>
      <c r="AN2903" s="33"/>
      <c r="AO2903" s="33"/>
      <c r="AP2903" s="33"/>
      <c r="AQ2903" s="33"/>
      <c r="AR2903" s="33"/>
      <c r="AS2903" s="33"/>
      <c r="AT2903" s="33"/>
      <c r="AU2903" s="33"/>
      <c r="AV2903" s="33"/>
      <c r="AW2903" s="33"/>
      <c r="AX2903" s="33"/>
      <c r="AY2903" s="33"/>
      <c r="AZ2903" s="33"/>
      <c r="BA2903" s="33"/>
      <c r="BB2903" s="33"/>
      <c r="BC2903" s="33"/>
      <c r="BD2903" s="33"/>
      <c r="BE2903" s="33"/>
      <c r="BF2903" s="33"/>
      <c r="BG2903" s="33"/>
      <c r="BH2903" s="33"/>
      <c r="BI2903" s="33"/>
      <c r="BJ2903" s="33"/>
      <c r="BK2903" s="33"/>
      <c r="BL2903" s="33"/>
    </row>
    <row r="2904" spans="1:64" ht="18" customHeight="1">
      <c r="B2904" s="880" t="s">
        <v>826</v>
      </c>
      <c r="C2904" s="880"/>
      <c r="D2904" s="880"/>
      <c r="E2904" s="880"/>
      <c r="F2904" s="880"/>
      <c r="G2904" s="880"/>
      <c r="H2904" s="880"/>
      <c r="I2904" s="880"/>
      <c r="J2904" s="880"/>
      <c r="K2904" s="880"/>
      <c r="L2904" s="880"/>
      <c r="M2904" s="880"/>
      <c r="N2904" s="880"/>
      <c r="O2904" s="880"/>
      <c r="P2904" s="880"/>
      <c r="Q2904" s="880"/>
      <c r="R2904" s="880"/>
      <c r="S2904" s="880"/>
      <c r="T2904" s="880"/>
      <c r="U2904" s="880"/>
      <c r="V2904" s="880"/>
      <c r="W2904" s="880"/>
      <c r="X2904" s="880"/>
      <c r="Y2904" s="880"/>
      <c r="Z2904" s="880"/>
      <c r="AA2904" s="880"/>
      <c r="AB2904" s="880"/>
      <c r="AC2904" s="880"/>
      <c r="AD2904" s="880"/>
      <c r="AE2904" s="880"/>
      <c r="AF2904" s="880"/>
      <c r="AG2904" s="33"/>
    </row>
    <row r="2905" spans="1:64" ht="18" customHeight="1">
      <c r="B2905" s="15" t="s">
        <v>80</v>
      </c>
      <c r="C2905" s="16"/>
      <c r="D2905" s="16"/>
      <c r="E2905" s="16"/>
      <c r="F2905" s="16"/>
      <c r="G2905" s="216"/>
      <c r="H2905" s="201"/>
      <c r="I2905" s="201"/>
      <c r="J2905" s="201"/>
      <c r="K2905" s="202"/>
      <c r="L2905" s="201"/>
      <c r="M2905" s="201"/>
      <c r="N2905" s="201"/>
      <c r="O2905" s="270"/>
      <c r="P2905" s="270"/>
      <c r="Q2905" s="201"/>
      <c r="R2905" s="201"/>
      <c r="S2905" s="201"/>
      <c r="T2905" s="201"/>
      <c r="U2905" s="201"/>
      <c r="V2905" s="201"/>
      <c r="W2905" s="270"/>
      <c r="X2905" s="984" t="str">
        <f>X2880</f>
        <v>វិច្ឆិកា ឆ្នាំ ២០២៣</v>
      </c>
      <c r="Y2905" s="985"/>
      <c r="Z2905" s="985"/>
      <c r="AA2905" s="985"/>
      <c r="AB2905" s="985"/>
      <c r="AC2905" s="985"/>
      <c r="AD2905" s="985"/>
      <c r="AE2905" s="985"/>
      <c r="AF2905" s="986"/>
      <c r="AG2905" s="33"/>
    </row>
    <row r="2906" spans="1:64" ht="18" customHeight="1">
      <c r="A2906" s="140" t="e">
        <f>#REF!</f>
        <v>#REF!</v>
      </c>
      <c r="B2906" s="20" t="s">
        <v>176</v>
      </c>
      <c r="C2906" s="3"/>
      <c r="D2906" s="3"/>
      <c r="E2906" s="3"/>
      <c r="F2906" s="3"/>
      <c r="G2906" s="217"/>
      <c r="H2906" s="271"/>
      <c r="I2906" s="217"/>
      <c r="J2906" s="271"/>
      <c r="K2906" s="991" t="e">
        <f>VLOOKUP(A2906,'Payroll master 总表'!B:AY,3,FALSE)</f>
        <v>#REF!</v>
      </c>
      <c r="L2906" s="992"/>
      <c r="M2906" s="992"/>
      <c r="N2906" s="993"/>
      <c r="O2906" s="272" t="s">
        <v>183</v>
      </c>
      <c r="P2906" s="273"/>
      <c r="Q2906" s="203"/>
      <c r="R2906" s="203"/>
      <c r="S2906" s="203"/>
      <c r="T2906" s="994" t="e">
        <f>#REF!</f>
        <v>#REF!</v>
      </c>
      <c r="U2906" s="994"/>
      <c r="V2906" s="217"/>
      <c r="W2906" s="274"/>
      <c r="X2906" s="275" t="s">
        <v>279</v>
      </c>
      <c r="Y2906" s="203"/>
      <c r="Z2906" s="203"/>
      <c r="AA2906" s="203"/>
      <c r="AB2906" s="227"/>
      <c r="AC2906" s="75"/>
      <c r="AD2906" s="139" t="e">
        <f>VLOOKUP(A2906,'Payroll master 总表'!B:AY,39,FALSE)</f>
        <v>#REF!</v>
      </c>
      <c r="AE2906" s="23" t="s">
        <v>82</v>
      </c>
      <c r="AF2906" s="244"/>
      <c r="AG2906" s="33"/>
    </row>
    <row r="2907" spans="1:64" ht="18" customHeight="1">
      <c r="B2907" s="55" t="s">
        <v>177</v>
      </c>
      <c r="C2907" s="28"/>
      <c r="D2907" s="28"/>
      <c r="E2907" s="28"/>
      <c r="F2907" s="21"/>
      <c r="G2907" s="206"/>
      <c r="H2907" s="206"/>
      <c r="I2907" s="206"/>
      <c r="J2907" s="206"/>
      <c r="K2907" s="995" t="e">
        <f>VLOOKUP(A2906,'Payroll master 总表'!B:AY,1,FALSE)</f>
        <v>#REF!</v>
      </c>
      <c r="L2907" s="996"/>
      <c r="M2907" s="206"/>
      <c r="N2907" s="208"/>
      <c r="O2907" s="276" t="s">
        <v>184</v>
      </c>
      <c r="P2907" s="273"/>
      <c r="Q2907" s="218"/>
      <c r="R2907" s="218"/>
      <c r="S2907" s="218"/>
      <c r="U2907" s="222" t="e">
        <f>VLOOKUP(A2906,'Payroll master 总表'!B:AY,15,FALSE)</f>
        <v>#REF!</v>
      </c>
      <c r="V2907" s="222"/>
      <c r="W2907" s="208"/>
      <c r="X2907" s="278" t="s">
        <v>187</v>
      </c>
      <c r="Y2907" s="218"/>
      <c r="Z2907" s="218"/>
      <c r="AA2907" s="218"/>
      <c r="AB2907" s="209"/>
      <c r="AC2907" s="26"/>
      <c r="AD2907" s="139" t="e">
        <f>VLOOKUP(A2906,'Payroll master 总表'!B:AY,35,FALSE)</f>
        <v>#REF!</v>
      </c>
      <c r="AE2907" s="23" t="s">
        <v>82</v>
      </c>
      <c r="AF2907" s="103"/>
      <c r="AG2907" s="33"/>
    </row>
    <row r="2908" spans="1:64" ht="18" customHeight="1">
      <c r="B2908" s="24" t="s">
        <v>178</v>
      </c>
      <c r="C2908" s="22"/>
      <c r="D2908" s="25"/>
      <c r="E2908" s="21"/>
      <c r="F2908" s="21"/>
      <c r="G2908" s="206"/>
      <c r="H2908" s="206"/>
      <c r="I2908" s="206"/>
      <c r="J2908" s="206"/>
      <c r="K2908" s="995" t="e">
        <f>VLOOKUP(A2906,'Payroll master 总表'!B:AY,5,FALSE)</f>
        <v>#REF!</v>
      </c>
      <c r="L2908" s="996"/>
      <c r="M2908" s="206"/>
      <c r="N2908" s="208"/>
      <c r="O2908" s="205" t="s">
        <v>198</v>
      </c>
      <c r="P2908" s="273"/>
      <c r="Q2908" s="218"/>
      <c r="R2908" s="218"/>
      <c r="S2908" s="218"/>
      <c r="T2908" s="206"/>
      <c r="U2908" s="1005" t="e">
        <f>VLOOKUP(A2906,'Payroll master 总表'!B:AY,8,FALSE)</f>
        <v>#REF!</v>
      </c>
      <c r="V2908" s="1005"/>
      <c r="W2908" s="1006"/>
      <c r="X2908" s="278" t="s">
        <v>185</v>
      </c>
      <c r="Y2908" s="218"/>
      <c r="Z2908" s="218"/>
      <c r="AA2908" s="218"/>
      <c r="AB2908" s="209"/>
      <c r="AC2908" s="26"/>
      <c r="AD2908" s="139" t="e">
        <f>VLOOKUP(A2906,'Payroll master 总表'!B:AY,34,FALSE)</f>
        <v>#REF!</v>
      </c>
      <c r="AE2908" s="23" t="s">
        <v>82</v>
      </c>
      <c r="AF2908" s="103"/>
      <c r="AG2908" s="33"/>
    </row>
    <row r="2909" spans="1:64" ht="18" customHeight="1">
      <c r="B2909" s="58"/>
      <c r="C2909" s="28"/>
      <c r="D2909" s="28"/>
      <c r="E2909" s="28"/>
      <c r="F2909" s="28"/>
      <c r="G2909" s="206"/>
      <c r="H2909" s="206"/>
      <c r="I2909" s="206"/>
      <c r="J2909" s="206"/>
      <c r="K2909" s="280"/>
      <c r="L2909" s="281" t="s">
        <v>76</v>
      </c>
      <c r="M2909" s="206"/>
      <c r="N2909" s="208"/>
      <c r="O2909" s="278" t="s">
        <v>199</v>
      </c>
      <c r="P2909" s="273"/>
      <c r="Q2909" s="218"/>
      <c r="R2909" s="218"/>
      <c r="S2909" s="218"/>
      <c r="T2909" s="218"/>
      <c r="U2909" s="218"/>
      <c r="V2909" s="218"/>
      <c r="W2909" s="230"/>
      <c r="X2909" s="278" t="s">
        <v>753</v>
      </c>
      <c r="Y2909" s="218"/>
      <c r="Z2909" s="218"/>
      <c r="AA2909" s="218"/>
      <c r="AB2909" s="209"/>
      <c r="AC2909" s="26"/>
      <c r="AD2909" s="139" t="e">
        <f>VLOOKUP(A2906,'Payroll master 总表'!B:AY,33,FALSE)</f>
        <v>#REF!</v>
      </c>
      <c r="AE2909" s="23" t="s">
        <v>82</v>
      </c>
      <c r="AF2909" s="103"/>
      <c r="AG2909" s="33"/>
    </row>
    <row r="2910" spans="1:64" ht="18" customHeight="1">
      <c r="B2910" s="54" t="s">
        <v>196</v>
      </c>
      <c r="C2910" s="28"/>
      <c r="D2910" s="28"/>
      <c r="E2910" s="28"/>
      <c r="F2910" s="28"/>
      <c r="G2910" s="206"/>
      <c r="H2910" s="206"/>
      <c r="I2910" s="206"/>
      <c r="J2910" s="206"/>
      <c r="K2910" s="280"/>
      <c r="L2910" s="282" t="e">
        <f>VLOOKUP(A2906,'Payroll master 总表'!B:AY,18,FALSE)</f>
        <v>#REF!</v>
      </c>
      <c r="M2910" s="206"/>
      <c r="N2910" s="208"/>
      <c r="O2910" s="283"/>
      <c r="P2910" s="273"/>
      <c r="Q2910" s="223"/>
      <c r="R2910" s="987" t="e">
        <f>U2907/26*L2910</f>
        <v>#REF!</v>
      </c>
      <c r="S2910" s="987"/>
      <c r="T2910" s="284" t="s">
        <v>82</v>
      </c>
      <c r="U2910" s="223"/>
      <c r="V2910" s="223"/>
      <c r="W2910" s="285"/>
      <c r="X2910" s="278" t="s">
        <v>186</v>
      </c>
      <c r="Y2910" s="218"/>
      <c r="Z2910" s="218"/>
      <c r="AA2910" s="218"/>
      <c r="AB2910" s="209"/>
      <c r="AC2910" s="26"/>
      <c r="AD2910" s="139" t="e">
        <f>VLOOKUP(A2906,'Payroll master 总表'!B:AY,37,FALSE)+'Payroll master 总表'!AM122</f>
        <v>#REF!</v>
      </c>
      <c r="AE2910" s="23" t="s">
        <v>82</v>
      </c>
      <c r="AF2910" s="103"/>
      <c r="AG2910" s="33"/>
    </row>
    <row r="2911" spans="1:64" ht="18" customHeight="1">
      <c r="B2911" s="27" t="s">
        <v>528</v>
      </c>
      <c r="C2911" s="28"/>
      <c r="D2911" s="28"/>
      <c r="E2911" s="28"/>
      <c r="F2911" s="28"/>
      <c r="G2911" s="206"/>
      <c r="H2911" s="206"/>
      <c r="I2911" s="206"/>
      <c r="J2911" s="206"/>
      <c r="K2911" s="280"/>
      <c r="L2911" s="282" t="e">
        <f>VLOOKUP(A2906,'Payroll master 总表'!B:AY,21,FALSE)</f>
        <v>#REF!</v>
      </c>
      <c r="M2911" s="206"/>
      <c r="N2911" s="208"/>
      <c r="O2911" s="283"/>
      <c r="P2911" s="273"/>
      <c r="Q2911" s="223"/>
      <c r="R2911" s="987" t="e">
        <f>VLOOKUP(A2906,'Payroll master 总表'!B:AY,29,FALSE)</f>
        <v>#REF!</v>
      </c>
      <c r="S2911" s="987"/>
      <c r="T2911" s="284" t="s">
        <v>82</v>
      </c>
      <c r="U2911" s="223"/>
      <c r="V2911" s="223"/>
      <c r="W2911" s="285"/>
      <c r="X2911" s="278" t="s">
        <v>455</v>
      </c>
      <c r="Y2911" s="218"/>
      <c r="Z2911" s="218"/>
      <c r="AA2911" s="218"/>
      <c r="AB2911" s="209"/>
      <c r="AC2911" s="26"/>
      <c r="AD2911" s="139" t="e">
        <f>VLOOKUP(A2906,'Payroll master 总表'!B:AY,32,FALSE)</f>
        <v>#REF!</v>
      </c>
      <c r="AE2911" s="23" t="s">
        <v>82</v>
      </c>
      <c r="AF2911" s="103"/>
      <c r="AG2911" s="33"/>
    </row>
    <row r="2912" spans="1:64" ht="18" customHeight="1">
      <c r="B2912" s="58" t="s">
        <v>534</v>
      </c>
      <c r="C2912" s="28"/>
      <c r="D2912" s="28"/>
      <c r="E2912" s="28"/>
      <c r="F2912" s="28"/>
      <c r="G2912" s="206"/>
      <c r="H2912" s="206"/>
      <c r="I2912" s="206"/>
      <c r="J2912" s="206"/>
      <c r="K2912" s="280"/>
      <c r="L2912" s="282" t="e">
        <f>VLOOKUP(A2906,'Payroll master 总表'!B:AY,20,FALSE)</f>
        <v>#REF!</v>
      </c>
      <c r="M2912" s="206"/>
      <c r="N2912" s="208"/>
      <c r="O2912" s="283"/>
      <c r="P2912" s="273"/>
      <c r="Q2912" s="223"/>
      <c r="R2912" s="987" t="e">
        <f>VLOOKUP(A2906,'Payroll master 总表'!B:AY,27,FALSE)</f>
        <v>#REF!</v>
      </c>
      <c r="S2912" s="987"/>
      <c r="T2912" s="284" t="s">
        <v>82</v>
      </c>
      <c r="U2912" s="223"/>
      <c r="V2912" s="223"/>
      <c r="W2912" s="285"/>
      <c r="X2912" s="278" t="s">
        <v>189</v>
      </c>
      <c r="Y2912" s="218"/>
      <c r="Z2912" s="218"/>
      <c r="AA2912" s="218"/>
      <c r="AB2912" s="209"/>
      <c r="AC2912" s="26"/>
      <c r="AD2912" s="139" t="e">
        <f>VLOOKUP(A2906,'Payroll master 总表'!B:AY,31,FALSE)</f>
        <v>#REF!</v>
      </c>
      <c r="AE2912" s="23" t="s">
        <v>82</v>
      </c>
      <c r="AF2912" s="103"/>
      <c r="AG2912" s="33"/>
    </row>
    <row r="2913" spans="2:64" ht="18" customHeight="1">
      <c r="B2913" s="58" t="s">
        <v>195</v>
      </c>
      <c r="C2913" s="28"/>
      <c r="D2913" s="28"/>
      <c r="E2913" s="28"/>
      <c r="F2913" s="28"/>
      <c r="G2913" s="206"/>
      <c r="H2913" s="206"/>
      <c r="I2913" s="206"/>
      <c r="J2913" s="206"/>
      <c r="K2913" s="280"/>
      <c r="L2913" s="282" t="e">
        <f>VLOOKUP(A2906,'Payroll master 总表'!B:AY,17,FALSE)</f>
        <v>#REF!</v>
      </c>
      <c r="M2913" s="206"/>
      <c r="N2913" s="208"/>
      <c r="O2913" s="283"/>
      <c r="P2913" s="273"/>
      <c r="Q2913" s="223"/>
      <c r="R2913" s="987" t="e">
        <f>U2907/26*L2913</f>
        <v>#REF!</v>
      </c>
      <c r="S2913" s="987"/>
      <c r="T2913" s="284" t="s">
        <v>82</v>
      </c>
      <c r="U2913" s="223"/>
      <c r="V2913" s="223"/>
      <c r="W2913" s="285"/>
      <c r="X2913" s="278" t="s">
        <v>188</v>
      </c>
      <c r="Y2913" s="218"/>
      <c r="Z2913" s="218"/>
      <c r="AA2913" s="218"/>
      <c r="AB2913" s="209"/>
      <c r="AC2913" s="26"/>
      <c r="AD2913" s="139" t="e">
        <f>VLOOKUP(A2906,'Payroll master 总表'!B:AY,36,FALSE)</f>
        <v>#REF!</v>
      </c>
      <c r="AE2913" s="23" t="s">
        <v>82</v>
      </c>
      <c r="AF2913" s="103"/>
      <c r="AG2913" s="33"/>
    </row>
    <row r="2914" spans="2:64" ht="18" customHeight="1">
      <c r="B2914" s="27" t="s">
        <v>179</v>
      </c>
      <c r="C2914" s="28"/>
      <c r="D2914" s="28"/>
      <c r="E2914" s="28"/>
      <c r="F2914" s="28"/>
      <c r="G2914" s="218"/>
      <c r="H2914" s="218"/>
      <c r="I2914" s="218"/>
      <c r="J2914" s="206"/>
      <c r="K2914" s="280"/>
      <c r="L2914" s="286"/>
      <c r="M2914" s="206"/>
      <c r="N2914" s="208"/>
      <c r="O2914" s="283"/>
      <c r="P2914" s="273"/>
      <c r="Q2914" s="223"/>
      <c r="R2914" s="987" t="e">
        <f>SUM(R2910:S2913)</f>
        <v>#REF!</v>
      </c>
      <c r="S2914" s="987"/>
      <c r="T2914" s="284" t="s">
        <v>82</v>
      </c>
      <c r="U2914" s="223"/>
      <c r="V2914" s="223"/>
      <c r="W2914" s="285"/>
      <c r="X2914" s="278" t="s">
        <v>190</v>
      </c>
      <c r="Y2914" s="218"/>
      <c r="Z2914" s="218"/>
      <c r="AA2914" s="218"/>
      <c r="AB2914" s="209"/>
      <c r="AC2914" s="988" t="e">
        <f>R2914+R2916+R2917+R2918+AD2906+AD2907+AD2908+AD2909+AD2910+AD2911+AD2912+AD2913</f>
        <v>#REF!</v>
      </c>
      <c r="AD2914" s="989"/>
      <c r="AF2914" s="103"/>
      <c r="AG2914" s="33"/>
    </row>
    <row r="2915" spans="2:64" ht="18" customHeight="1">
      <c r="B2915" s="58" t="s">
        <v>197</v>
      </c>
      <c r="C2915" s="28"/>
      <c r="D2915" s="28"/>
      <c r="E2915" s="28"/>
      <c r="F2915" s="28"/>
      <c r="G2915" s="206"/>
      <c r="H2915" s="206"/>
      <c r="I2915" s="206"/>
      <c r="J2915" s="206"/>
      <c r="K2915" s="280"/>
      <c r="L2915" s="287" t="s">
        <v>77</v>
      </c>
      <c r="M2915" s="288"/>
      <c r="N2915" s="211"/>
      <c r="O2915" s="278" t="s">
        <v>199</v>
      </c>
      <c r="P2915" s="210"/>
      <c r="Q2915" s="210"/>
      <c r="R2915" s="210"/>
      <c r="S2915" s="210"/>
      <c r="T2915" s="210"/>
      <c r="U2915" s="210"/>
      <c r="V2915" s="210"/>
      <c r="W2915" s="289"/>
      <c r="X2915" s="278" t="s">
        <v>433</v>
      </c>
      <c r="Y2915" s="218"/>
      <c r="Z2915" s="230"/>
      <c r="AA2915" s="290"/>
      <c r="AB2915" s="228"/>
      <c r="AC2915" s="135" t="e">
        <f>VLOOKUP(A2906,'Payroll master 总表'!B:AY,45,FALSE)</f>
        <v>#REF!</v>
      </c>
      <c r="AE2915" s="61"/>
      <c r="AF2915" s="245"/>
      <c r="AG2915" s="33"/>
    </row>
    <row r="2916" spans="2:64" ht="18" customHeight="1">
      <c r="B2916" s="58" t="s">
        <v>180</v>
      </c>
      <c r="C2916" s="28"/>
      <c r="D2916" s="28"/>
      <c r="E2916" s="28"/>
      <c r="F2916" s="28"/>
      <c r="G2916" s="206"/>
      <c r="H2916" s="206"/>
      <c r="I2916" s="206"/>
      <c r="J2916" s="206"/>
      <c r="K2916" s="280"/>
      <c r="L2916" s="282" t="e">
        <f>VLOOKUP(A2906,'Payroll master 总表'!B:AY,19,FALSE)</f>
        <v>#REF!</v>
      </c>
      <c r="M2916" s="206"/>
      <c r="N2916" s="208"/>
      <c r="O2916" s="283"/>
      <c r="P2916" s="273"/>
      <c r="Q2916" s="224"/>
      <c r="R2916" s="990" t="e">
        <f>VLOOKUP(A2906,'Payroll master 总表'!B:AY,26,FALSE)</f>
        <v>#REF!</v>
      </c>
      <c r="S2916" s="990"/>
      <c r="T2916" s="224" t="s">
        <v>82</v>
      </c>
      <c r="U2916" s="224"/>
      <c r="V2916" s="224"/>
      <c r="W2916" s="228"/>
      <c r="X2916" s="278" t="s">
        <v>861</v>
      </c>
      <c r="Y2916" s="218"/>
      <c r="Z2916" s="230"/>
      <c r="AB2916" s="224"/>
      <c r="AD2916" s="57"/>
      <c r="AE2916" s="999" t="e">
        <f>VLOOKUP(A2906,'Payroll master 总表'!B:AY,42,FALSE)</f>
        <v>#REF!</v>
      </c>
      <c r="AF2916" s="1000"/>
      <c r="AG2916" s="33"/>
    </row>
    <row r="2917" spans="2:64" ht="18" customHeight="1">
      <c r="B2917" s="58" t="s">
        <v>181</v>
      </c>
      <c r="C2917" s="28"/>
      <c r="D2917" s="28"/>
      <c r="E2917" s="28"/>
      <c r="F2917" s="28"/>
      <c r="G2917" s="206"/>
      <c r="H2917" s="206"/>
      <c r="I2917" s="206"/>
      <c r="J2917" s="206"/>
      <c r="K2917" s="280"/>
      <c r="L2917" s="282" t="e">
        <f>VLOOKUP(A2906,'Payroll master 总表'!B:AY,22,FALSE)</f>
        <v>#REF!</v>
      </c>
      <c r="M2917" s="206"/>
      <c r="N2917" s="208"/>
      <c r="O2917" s="283"/>
      <c r="P2917" s="273"/>
      <c r="Q2917" s="224"/>
      <c r="R2917" s="990" t="e">
        <f>VLOOKUP(A2906,'Payroll master 总表'!B:AY,28,FALSE)</f>
        <v>#REF!</v>
      </c>
      <c r="S2917" s="990"/>
      <c r="T2917" s="224" t="s">
        <v>82</v>
      </c>
      <c r="U2917" s="224"/>
      <c r="V2917" s="224"/>
      <c r="W2917" s="228"/>
      <c r="X2917" s="291" t="s">
        <v>244</v>
      </c>
      <c r="Y2917" s="218"/>
      <c r="Z2917" s="218"/>
      <c r="AA2917" s="230"/>
      <c r="AB2917" s="229"/>
      <c r="AC2917" s="76"/>
      <c r="AD2917" s="57" t="e">
        <f>VLOOKUP(A2906,'Payroll master 总表'!B:AY,44,FALSE)</f>
        <v>#REF!</v>
      </c>
      <c r="AE2917" s="541"/>
      <c r="AF2917" s="542"/>
      <c r="AG2917" s="33"/>
    </row>
    <row r="2918" spans="2:64" ht="18" customHeight="1">
      <c r="B2918" s="59" t="s">
        <v>182</v>
      </c>
      <c r="C2918" s="56"/>
      <c r="D2918" s="56"/>
      <c r="E2918" s="56"/>
      <c r="F2918" s="56"/>
      <c r="G2918" s="219"/>
      <c r="H2918" s="219"/>
      <c r="I2918" s="219"/>
      <c r="J2918" s="219"/>
      <c r="K2918" s="292"/>
      <c r="L2918" s="293" t="e">
        <f>VLOOKUP(A2906,'Payroll master 总表'!B:AY,23,FALSE)</f>
        <v>#REF!</v>
      </c>
      <c r="M2918" s="219"/>
      <c r="N2918" s="212"/>
      <c r="O2918" s="294"/>
      <c r="P2918" s="295"/>
      <c r="Q2918" s="225"/>
      <c r="R2918" s="981" t="e">
        <f>VLOOKUP(A2906,'Payroll master 总表'!B:AY,30,FALSE)</f>
        <v>#REF!</v>
      </c>
      <c r="S2918" s="981"/>
      <c r="T2918" s="225" t="s">
        <v>82</v>
      </c>
      <c r="U2918" s="225"/>
      <c r="V2918" s="225"/>
      <c r="W2918" s="225"/>
      <c r="X2918" s="278" t="s">
        <v>194</v>
      </c>
      <c r="Y2918" s="218"/>
      <c r="Z2918" s="218"/>
      <c r="AA2918" s="218"/>
      <c r="AB2918" s="230"/>
      <c r="AC2918" s="26"/>
      <c r="AD2918" s="57" t="e">
        <f>AE2916+AD2917</f>
        <v>#REF!</v>
      </c>
      <c r="AE2918" s="49"/>
      <c r="AF2918" s="73"/>
      <c r="AG2918" s="33"/>
    </row>
    <row r="2919" spans="2:64" ht="18" customHeight="1">
      <c r="B2919" s="29"/>
      <c r="C2919" s="30"/>
      <c r="D2919" s="31"/>
      <c r="E2919" s="30"/>
      <c r="F2919" s="32"/>
      <c r="G2919" s="220"/>
      <c r="H2919" s="220"/>
      <c r="I2919" s="220"/>
      <c r="J2919" s="220"/>
      <c r="S2919" s="220"/>
      <c r="T2919" s="220"/>
      <c r="U2919" s="220"/>
      <c r="X2919" s="297" t="s">
        <v>191</v>
      </c>
      <c r="Y2919" s="218"/>
      <c r="Z2919" s="218"/>
      <c r="AA2919" s="218"/>
      <c r="AB2919" s="230"/>
      <c r="AC2919" s="982" t="e">
        <f>ROUND((AC2914-AD2918-AC2915),2)</f>
        <v>#REF!</v>
      </c>
      <c r="AD2919" s="983"/>
      <c r="AE2919" s="49"/>
      <c r="AF2919" s="73"/>
      <c r="AG2919" s="33"/>
    </row>
    <row r="2920" spans="2:64" ht="18" customHeight="1">
      <c r="B2920" s="35" t="s">
        <v>78</v>
      </c>
      <c r="C2920" s="36"/>
      <c r="D2920" s="36"/>
      <c r="E2920" s="36"/>
      <c r="F2920" s="36"/>
      <c r="G2920" s="221"/>
      <c r="H2920" s="221"/>
      <c r="I2920" s="220"/>
      <c r="J2920" s="220"/>
      <c r="S2920" s="220"/>
      <c r="T2920" s="220"/>
      <c r="U2920" s="220"/>
      <c r="X2920" s="298" t="s">
        <v>432</v>
      </c>
      <c r="Y2920" s="299"/>
      <c r="Z2920" s="280"/>
      <c r="AA2920" s="206"/>
      <c r="AB2920" s="231"/>
      <c r="AC2920" s="63" t="e">
        <f>INT(AC2919)</f>
        <v>#REF!</v>
      </c>
      <c r="AE2920" s="62"/>
      <c r="AF2920" s="80"/>
      <c r="AG2920" s="33"/>
    </row>
    <row r="2921" spans="2:64" ht="18" customHeight="1">
      <c r="B2921" s="37"/>
      <c r="C2921" s="38"/>
      <c r="D2921" s="39"/>
      <c r="E2921" s="38"/>
      <c r="F2921" s="38"/>
      <c r="G2921" s="202"/>
      <c r="H2921" s="202"/>
      <c r="I2921" s="220"/>
      <c r="J2921" s="220"/>
      <c r="S2921" s="220"/>
      <c r="T2921" s="220"/>
      <c r="U2921" s="220"/>
      <c r="X2921" s="300" t="s">
        <v>192</v>
      </c>
      <c r="Y2921" s="301"/>
      <c r="Z2921" s="302"/>
      <c r="AA2921" s="219"/>
      <c r="AB2921" s="232"/>
      <c r="AC2921" s="77" t="e">
        <f>ROUND((MOD(AC2919,1)*4000),-2)</f>
        <v>#REF!</v>
      </c>
      <c r="AD2921" s="45"/>
      <c r="AE2921" s="45"/>
      <c r="AF2921" s="81"/>
      <c r="AG2921" s="33"/>
    </row>
    <row r="2922" spans="2:64" ht="18" customHeight="1">
      <c r="B2922" s="29"/>
      <c r="C2922" s="30"/>
      <c r="D2922" s="31"/>
      <c r="E2922" s="30"/>
      <c r="F2922" s="30"/>
      <c r="G2922" s="220"/>
      <c r="H2922" s="220"/>
      <c r="I2922" s="220"/>
      <c r="J2922" s="220"/>
      <c r="S2922" s="220"/>
      <c r="T2922" s="220"/>
      <c r="U2922" s="220"/>
      <c r="Y2922" s="221"/>
      <c r="Z2922" s="303"/>
      <c r="AB2922" s="233"/>
      <c r="AD2922" s="82"/>
      <c r="AE2922" s="82"/>
      <c r="AF2922" s="84"/>
      <c r="AG2922" s="33"/>
    </row>
    <row r="2923" spans="2:64" ht="18" customHeight="1">
      <c r="B2923" s="40" t="s">
        <v>79</v>
      </c>
      <c r="C2923" s="41"/>
      <c r="D2923" s="41"/>
      <c r="E2923" s="41"/>
      <c r="AF2923" s="101"/>
      <c r="AG2923" s="33"/>
    </row>
    <row r="2924" spans="2:64" s="10" customFormat="1" ht="18" customHeight="1">
      <c r="B2924" s="237">
        <v>1</v>
      </c>
      <c r="C2924" s="236">
        <v>2</v>
      </c>
      <c r="D2924" s="236">
        <v>3</v>
      </c>
      <c r="E2924" s="236">
        <v>4</v>
      </c>
      <c r="F2924" s="670">
        <v>5</v>
      </c>
      <c r="G2924" s="669">
        <v>6</v>
      </c>
      <c r="H2924" s="237">
        <v>7</v>
      </c>
      <c r="I2924" s="237">
        <v>8</v>
      </c>
      <c r="J2924" s="670">
        <v>9</v>
      </c>
      <c r="K2924" s="236">
        <v>10</v>
      </c>
      <c r="L2924" s="236">
        <v>11</v>
      </c>
      <c r="M2924" s="670">
        <v>12</v>
      </c>
      <c r="N2924" s="669">
        <v>13</v>
      </c>
      <c r="O2924" s="236">
        <v>14</v>
      </c>
      <c r="P2924" s="237">
        <v>15</v>
      </c>
      <c r="Q2924" s="236">
        <v>16</v>
      </c>
      <c r="R2924" s="236">
        <v>17</v>
      </c>
      <c r="S2924" s="236">
        <v>18</v>
      </c>
      <c r="T2924" s="670">
        <v>19</v>
      </c>
      <c r="U2924" s="669">
        <v>20</v>
      </c>
      <c r="V2924" s="236">
        <v>21</v>
      </c>
      <c r="W2924" s="237">
        <v>22</v>
      </c>
      <c r="X2924" s="236">
        <v>23</v>
      </c>
      <c r="Y2924" s="237">
        <v>24</v>
      </c>
      <c r="Z2924" s="236">
        <v>25</v>
      </c>
      <c r="AA2924" s="670">
        <v>26</v>
      </c>
      <c r="AB2924" s="697">
        <v>27</v>
      </c>
      <c r="AC2924" s="670">
        <v>28</v>
      </c>
      <c r="AD2924" s="237">
        <v>29</v>
      </c>
      <c r="AE2924" s="236">
        <v>30</v>
      </c>
      <c r="AF2924" s="236">
        <v>31</v>
      </c>
      <c r="AG2924" s="11"/>
      <c r="AH2924" s="11"/>
      <c r="AI2924" s="11"/>
      <c r="AJ2924" s="11"/>
      <c r="AK2924" s="11"/>
      <c r="AL2924" s="11"/>
      <c r="AM2924" s="11"/>
      <c r="AN2924" s="11"/>
      <c r="AO2924" s="11"/>
      <c r="AP2924" s="11"/>
      <c r="AQ2924" s="11"/>
      <c r="AR2924" s="11"/>
      <c r="AS2924" s="11"/>
      <c r="AT2924" s="11"/>
      <c r="AU2924" s="11"/>
      <c r="AV2924" s="11"/>
      <c r="AW2924" s="11"/>
      <c r="AX2924" s="11"/>
      <c r="AY2924" s="11"/>
      <c r="AZ2924" s="11"/>
      <c r="BA2924" s="11"/>
      <c r="BB2924" s="11"/>
      <c r="BC2924" s="11"/>
      <c r="BD2924" s="11"/>
      <c r="BE2924" s="11"/>
      <c r="BF2924" s="11"/>
      <c r="BG2924" s="11"/>
      <c r="BH2924" s="11"/>
      <c r="BI2924" s="11"/>
      <c r="BJ2924" s="11"/>
      <c r="BK2924" s="11"/>
      <c r="BL2924" s="11"/>
    </row>
    <row r="2925" spans="2:64" ht="18" customHeight="1">
      <c r="B2925" s="48" t="e">
        <f>VLOOKUP(A2906,#REF!,276,FALSE)</f>
        <v>#REF!</v>
      </c>
      <c r="C2925" s="48" t="e">
        <f>VLOOKUP(A2906,#REF!,278,FALSE)</f>
        <v>#REF!</v>
      </c>
      <c r="D2925" s="48" t="e">
        <f>VLOOKUP(A2906,#REF!,280,FALSE)</f>
        <v>#REF!</v>
      </c>
      <c r="E2925" s="48" t="e">
        <f>VLOOKUP(A2906,#REF!,282,FALSE)</f>
        <v>#REF!</v>
      </c>
      <c r="F2925" s="48" t="e">
        <f>VLOOKUP(A2906,#REF!,284,FALSE)</f>
        <v>#REF!</v>
      </c>
      <c r="G2925" s="48" t="e">
        <f>VLOOKUP(A2906,#REF!,286,FALSE)</f>
        <v>#REF!</v>
      </c>
      <c r="H2925" s="48" t="e">
        <f>VLOOKUP(A2906,#REF!,288,FALSE)</f>
        <v>#REF!</v>
      </c>
      <c r="I2925" s="48" t="e">
        <f>VLOOKUP(A2906,#REF!,290,FALSE)</f>
        <v>#REF!</v>
      </c>
      <c r="J2925" s="48" t="e">
        <f>VLOOKUP(A2906,#REF!,292,FALSE)</f>
        <v>#REF!</v>
      </c>
      <c r="K2925" s="48" t="e">
        <f>VLOOKUP(A2906,#REF!,294,FALSE)</f>
        <v>#REF!</v>
      </c>
      <c r="L2925" s="48" t="e">
        <f>VLOOKUP(A2906,#REF!,296,FALSE)</f>
        <v>#REF!</v>
      </c>
      <c r="M2925" s="48" t="e">
        <f>VLOOKUP(A2906,#REF!,298,FALSE)</f>
        <v>#REF!</v>
      </c>
      <c r="N2925" s="48" t="e">
        <f>VLOOKUP(A2906,#REF!,300,FALSE)</f>
        <v>#REF!</v>
      </c>
      <c r="O2925" s="48" t="e">
        <f>VLOOKUP(A2906,#REF!,302,FALSE)</f>
        <v>#REF!</v>
      </c>
      <c r="P2925" s="48" t="e">
        <f>VLOOKUP(A2906,#REF!,304,FALSE)</f>
        <v>#REF!</v>
      </c>
      <c r="Q2925" s="48" t="e">
        <f>VLOOKUP(A2906,#REF!,306,FALSE)</f>
        <v>#REF!</v>
      </c>
      <c r="R2925" s="48" t="e">
        <f>VLOOKUP(A2906,#REF!,308,FALSE)</f>
        <v>#REF!</v>
      </c>
      <c r="S2925" s="48" t="e">
        <f>VLOOKUP(A2906,#REF!,310,FALSE)</f>
        <v>#REF!</v>
      </c>
      <c r="T2925" s="48" t="e">
        <f>VLOOKUP(A2906,#REF!,312,FALSE)</f>
        <v>#REF!</v>
      </c>
      <c r="U2925" s="48" t="e">
        <f>VLOOKUP(A2906,#REF!,314,FALSE)</f>
        <v>#REF!</v>
      </c>
      <c r="V2925" s="48" t="e">
        <f>VLOOKUP(A2906,#REF!,316,FALSE)</f>
        <v>#REF!</v>
      </c>
      <c r="W2925" s="48" t="e">
        <f>VLOOKUP(A2906,#REF!,318,FALSE)</f>
        <v>#REF!</v>
      </c>
      <c r="X2925" s="48" t="e">
        <f>VLOOKUP(A2906,#REF!,320,FALSE)</f>
        <v>#REF!</v>
      </c>
      <c r="Y2925" s="48" t="e">
        <f>VLOOKUP(A2906,#REF!,322,FALSE)</f>
        <v>#REF!</v>
      </c>
      <c r="Z2925" s="48" t="e">
        <f>VLOOKUP(A2906,#REF!,324,FALSE)</f>
        <v>#REF!</v>
      </c>
      <c r="AA2925" s="48" t="e">
        <f>VLOOKUP(A2906,#REF!,326,FALSE)</f>
        <v>#REF!</v>
      </c>
      <c r="AB2925" s="48" t="e">
        <f>VLOOKUP(A2906,#REF!,328,FALSE)</f>
        <v>#REF!</v>
      </c>
      <c r="AC2925" s="48" t="e">
        <f>VLOOKUP(A2906,#REF!,330,FALSE)</f>
        <v>#REF!</v>
      </c>
      <c r="AD2925" s="48" t="e">
        <f>VLOOKUP(A2906,#REF!,332,FALSE)</f>
        <v>#REF!</v>
      </c>
      <c r="AE2925" s="48" t="e">
        <f>VLOOKUP(A2906,#REF!,334,FALSE)</f>
        <v>#REF!</v>
      </c>
      <c r="AF2925" s="48" t="e">
        <f>VLOOKUP(A2906,#REF!,336,FALSE)</f>
        <v>#REF!</v>
      </c>
      <c r="AG2925" s="33"/>
    </row>
    <row r="2926" spans="2:64" ht="18" customHeight="1">
      <c r="B2926" s="48" t="e">
        <f>VLOOKUP(A2906,#REF!,53,FALSE)</f>
        <v>#REF!</v>
      </c>
      <c r="C2926" s="48" t="e">
        <f>VLOOKUP(A2906,#REF!,54,FALSE)</f>
        <v>#REF!</v>
      </c>
      <c r="D2926" s="48" t="e">
        <f>VLOOKUP(A2906,#REF!,55,FALSE)</f>
        <v>#REF!</v>
      </c>
      <c r="E2926" s="48" t="e">
        <f>VLOOKUP(A2906,#REF!,56,FALSE)</f>
        <v>#REF!</v>
      </c>
      <c r="F2926" s="48" t="e">
        <f>VLOOKUP(A2906,#REF!,57,FALSE)</f>
        <v>#REF!</v>
      </c>
      <c r="G2926" s="48" t="e">
        <f>VLOOKUP(A2906,#REF!,58,FALSE)</f>
        <v>#REF!</v>
      </c>
      <c r="H2926" s="48" t="e">
        <f>VLOOKUP(A2906,#REF!,59,FALSE)</f>
        <v>#REF!</v>
      </c>
      <c r="I2926" s="48" t="e">
        <f>VLOOKUP(A2906,#REF!,60,FALSE)</f>
        <v>#REF!</v>
      </c>
      <c r="J2926" s="48" t="e">
        <f>VLOOKUP(A2906,#REF!,61,FALSE)</f>
        <v>#REF!</v>
      </c>
      <c r="K2926" s="48" t="e">
        <f>VLOOKUP(A2906,#REF!,62,FALSE)</f>
        <v>#REF!</v>
      </c>
      <c r="L2926" s="48" t="e">
        <f>VLOOKUP(A2906,#REF!,63,FALSE)</f>
        <v>#REF!</v>
      </c>
      <c r="M2926" s="48" t="e">
        <f>VLOOKUP(A2906,#REF!,64,FALSE)</f>
        <v>#REF!</v>
      </c>
      <c r="N2926" s="48" t="e">
        <f>VLOOKUP(A2906,#REF!,65,FALSE)</f>
        <v>#REF!</v>
      </c>
      <c r="O2926" s="48" t="e">
        <f>VLOOKUP(A2906,#REF!,66,FALSE)</f>
        <v>#REF!</v>
      </c>
      <c r="P2926" s="48" t="e">
        <f>VLOOKUP(A2906,#REF!,67,FALSE)</f>
        <v>#REF!</v>
      </c>
      <c r="Q2926" s="48" t="e">
        <f>VLOOKUP(A2906,#REF!,68,FALSE)</f>
        <v>#REF!</v>
      </c>
      <c r="R2926" s="48" t="e">
        <f>VLOOKUP(A2906,#REF!,69,FALSE)</f>
        <v>#REF!</v>
      </c>
      <c r="S2926" s="48" t="e">
        <f>VLOOKUP(A2906,#REF!,70,FALSE)</f>
        <v>#REF!</v>
      </c>
      <c r="T2926" s="48" t="e">
        <f>VLOOKUP(A2906,#REF!,71,FALSE)</f>
        <v>#REF!</v>
      </c>
      <c r="U2926" s="48" t="e">
        <f>VLOOKUP(A2906,#REF!,72,FALSE)</f>
        <v>#REF!</v>
      </c>
      <c r="V2926" s="48" t="e">
        <f>VLOOKUP(A2906,#REF!,73,FALSE)</f>
        <v>#REF!</v>
      </c>
      <c r="W2926" s="48" t="e">
        <f>VLOOKUP(A2906,#REF!,74,FALSE)</f>
        <v>#REF!</v>
      </c>
      <c r="X2926" s="48" t="e">
        <f>VLOOKUP(A2906,#REF!,75,FALSE)</f>
        <v>#REF!</v>
      </c>
      <c r="Y2926" s="48" t="e">
        <f>VLOOKUP(A2906,#REF!,76,FALSE)</f>
        <v>#REF!</v>
      </c>
      <c r="Z2926" s="48" t="e">
        <f>VLOOKUP(A2906,#REF!,77,FALSE)</f>
        <v>#REF!</v>
      </c>
      <c r="AA2926" s="48" t="e">
        <f>VLOOKUP(A2906,#REF!,78,FALSE)</f>
        <v>#REF!</v>
      </c>
      <c r="AB2926" s="48" t="e">
        <f>VLOOKUP(A2906,#REF!,79,FALSE)</f>
        <v>#REF!</v>
      </c>
      <c r="AC2926" s="48" t="e">
        <f>VLOOKUP(A2906,#REF!,80,FALSE)</f>
        <v>#REF!</v>
      </c>
      <c r="AD2926" s="48" t="e">
        <f>VLOOKUP(A2906,#REF!,81,FALSE)</f>
        <v>#REF!</v>
      </c>
      <c r="AE2926" s="48" t="e">
        <f>VLOOKUP(A2906,#REF!,82,FALSE)</f>
        <v>#REF!</v>
      </c>
      <c r="AF2926" s="48" t="e">
        <f>VLOOKUP(A2906,#REF!,83,FALSE)</f>
        <v>#REF!</v>
      </c>
      <c r="AG2926" s="33"/>
    </row>
    <row r="2927" spans="2:64" ht="18" customHeight="1">
      <c r="B2927" s="48" t="e">
        <f>VLOOKUP(A2906,#REF!,277,FALSE)</f>
        <v>#REF!</v>
      </c>
      <c r="C2927" s="48" t="e">
        <f>VLOOKUP(A2906,#REF!,279,FALSE)</f>
        <v>#REF!</v>
      </c>
      <c r="D2927" s="48" t="e">
        <f>VLOOKUP(A2906,#REF!,281,FALSE)</f>
        <v>#REF!</v>
      </c>
      <c r="E2927" s="48" t="e">
        <f>VLOOKUP(A2906,#REF!,283,FALSE)</f>
        <v>#REF!</v>
      </c>
      <c r="F2927" s="48" t="e">
        <f>VLOOKUP(A2906,#REF!,285,FALSE)</f>
        <v>#REF!</v>
      </c>
      <c r="G2927" s="48" t="e">
        <f>VLOOKUP(A2906,#REF!,287,FALSE)</f>
        <v>#REF!</v>
      </c>
      <c r="H2927" s="48" t="e">
        <f>VLOOKUP(A2906,#REF!,289,FALSE)</f>
        <v>#REF!</v>
      </c>
      <c r="I2927" s="48" t="e">
        <f>VLOOKUP(A2906,#REF!,291,FALSE)</f>
        <v>#REF!</v>
      </c>
      <c r="J2927" s="48" t="e">
        <f>VLOOKUP(A2906,#REF!,293,FALSE)</f>
        <v>#REF!</v>
      </c>
      <c r="K2927" s="48" t="e">
        <f>VLOOKUP(A2906,#REF!,295,FALSE)</f>
        <v>#REF!</v>
      </c>
      <c r="L2927" s="48" t="e">
        <f>VLOOKUP(A2906,#REF!,297,FALSE)</f>
        <v>#REF!</v>
      </c>
      <c r="M2927" s="48" t="e">
        <f>VLOOKUP(A2906,#REF!,299,FALSE)</f>
        <v>#REF!</v>
      </c>
      <c r="N2927" s="48" t="e">
        <f>VLOOKUP(A2906,#REF!,301,FALSE)</f>
        <v>#REF!</v>
      </c>
      <c r="O2927" s="48" t="e">
        <f>VLOOKUP(A2906,#REF!,303,FALSE)</f>
        <v>#REF!</v>
      </c>
      <c r="P2927" s="48" t="e">
        <f>VLOOKUP(A2906,#REF!,305,FALSE)</f>
        <v>#REF!</v>
      </c>
      <c r="Q2927" s="48" t="e">
        <f>VLOOKUP(A2906,#REF!,307,FALSE)</f>
        <v>#REF!</v>
      </c>
      <c r="R2927" s="48" t="e">
        <f>VLOOKUP(A2906,#REF!,309,FALSE)</f>
        <v>#REF!</v>
      </c>
      <c r="S2927" s="48" t="e">
        <f>VLOOKUP(A2906,#REF!,311,FALSE)</f>
        <v>#REF!</v>
      </c>
      <c r="T2927" s="48" t="e">
        <f>VLOOKUP(A2906,#REF!,313,FALSE)</f>
        <v>#REF!</v>
      </c>
      <c r="U2927" s="48" t="e">
        <f>VLOOKUP(A2906,#REF!,315,FALSE)</f>
        <v>#REF!</v>
      </c>
      <c r="V2927" s="48" t="e">
        <f>VLOOKUP(A2906,#REF!,317,FALSE)</f>
        <v>#REF!</v>
      </c>
      <c r="W2927" s="48" t="e">
        <f>VLOOKUP(A2906,#REF!,319,FALSE)</f>
        <v>#REF!</v>
      </c>
      <c r="X2927" s="48" t="e">
        <f>VLOOKUP(A2906,#REF!,321,FALSE)</f>
        <v>#REF!</v>
      </c>
      <c r="Y2927" s="48" t="e">
        <f>VLOOKUP(A2906,#REF!,323,FALSE)</f>
        <v>#REF!</v>
      </c>
      <c r="Z2927" s="48" t="e">
        <f>VLOOKUP(A2906,#REF!,325,FALSE)</f>
        <v>#REF!</v>
      </c>
      <c r="AA2927" s="48" t="e">
        <f>VLOOKUP(A2906,#REF!,327,FALSE)</f>
        <v>#REF!</v>
      </c>
      <c r="AB2927" s="48" t="e">
        <f>VLOOKUP(A2906,#REF!,329,FALSE)</f>
        <v>#REF!</v>
      </c>
      <c r="AC2927" s="48" t="e">
        <f>VLOOKUP(A2906,#REF!,331,FALSE)</f>
        <v>#REF!</v>
      </c>
      <c r="AD2927" s="48" t="e">
        <f>VLOOKUP(A2906,#REF!,333,FALSE)</f>
        <v>#REF!</v>
      </c>
      <c r="AE2927" s="48" t="e">
        <f>VLOOKUP(A2906,#REF!,335,FALSE)</f>
        <v>#REF!</v>
      </c>
      <c r="AF2927" s="48" t="e">
        <f>VLOOKUP(A2906,#REF!,337,FALSE)</f>
        <v>#REF!</v>
      </c>
      <c r="AG2927" s="33"/>
    </row>
    <row r="2928" spans="2:64" s="140" customFormat="1" ht="18" customHeight="1">
      <c r="B2928" s="980"/>
      <c r="C2928" s="980"/>
      <c r="D2928" s="980"/>
      <c r="E2928" s="980"/>
      <c r="F2928" s="980"/>
      <c r="G2928" s="980"/>
      <c r="H2928" s="980"/>
      <c r="I2928" s="980"/>
      <c r="J2928" s="980"/>
      <c r="K2928" s="980"/>
      <c r="L2928" s="980"/>
      <c r="M2928" s="980"/>
      <c r="N2928" s="980"/>
      <c r="O2928" s="980"/>
      <c r="P2928" s="980"/>
      <c r="Q2928" s="980"/>
      <c r="R2928" s="980"/>
      <c r="S2928" s="980"/>
      <c r="T2928" s="980"/>
      <c r="U2928" s="980"/>
      <c r="V2928" s="980"/>
      <c r="W2928" s="980"/>
      <c r="X2928" s="980"/>
      <c r="Y2928" s="980"/>
      <c r="Z2928" s="980"/>
      <c r="AA2928" s="980"/>
      <c r="AB2928" s="980"/>
      <c r="AC2928" s="980"/>
      <c r="AD2928" s="980"/>
      <c r="AE2928" s="980"/>
      <c r="AF2928" s="980"/>
      <c r="AH2928" s="33"/>
      <c r="AI2928" s="33"/>
      <c r="AJ2928" s="33"/>
      <c r="AK2928" s="33"/>
      <c r="AL2928" s="33"/>
      <c r="AM2928" s="33"/>
      <c r="AN2928" s="33"/>
      <c r="AO2928" s="33"/>
      <c r="AP2928" s="33"/>
      <c r="AQ2928" s="33"/>
      <c r="AR2928" s="33"/>
      <c r="AS2928" s="33"/>
      <c r="AT2928" s="33"/>
      <c r="AU2928" s="33"/>
      <c r="AV2928" s="33"/>
      <c r="AW2928" s="33"/>
      <c r="AX2928" s="33"/>
      <c r="AY2928" s="33"/>
      <c r="AZ2928" s="33"/>
      <c r="BA2928" s="33"/>
      <c r="BB2928" s="33"/>
      <c r="BC2928" s="33"/>
      <c r="BD2928" s="33"/>
      <c r="BE2928" s="33"/>
      <c r="BF2928" s="33"/>
      <c r="BG2928" s="33"/>
      <c r="BH2928" s="33"/>
      <c r="BI2928" s="33"/>
      <c r="BJ2928" s="33"/>
      <c r="BK2928" s="33"/>
      <c r="BL2928" s="33"/>
    </row>
    <row r="2929" spans="1:33" ht="18" customHeight="1">
      <c r="B2929" s="880" t="s">
        <v>826</v>
      </c>
      <c r="C2929" s="880"/>
      <c r="D2929" s="880"/>
      <c r="E2929" s="880"/>
      <c r="F2929" s="880"/>
      <c r="G2929" s="880"/>
      <c r="H2929" s="880"/>
      <c r="I2929" s="880"/>
      <c r="J2929" s="880"/>
      <c r="K2929" s="880"/>
      <c r="L2929" s="880"/>
      <c r="M2929" s="880"/>
      <c r="N2929" s="880"/>
      <c r="O2929" s="880"/>
      <c r="P2929" s="880"/>
      <c r="Q2929" s="880"/>
      <c r="R2929" s="880"/>
      <c r="S2929" s="880"/>
      <c r="T2929" s="880"/>
      <c r="U2929" s="880"/>
      <c r="V2929" s="880"/>
      <c r="W2929" s="880"/>
      <c r="X2929" s="880"/>
      <c r="Y2929" s="880"/>
      <c r="Z2929" s="880"/>
      <c r="AA2929" s="880"/>
      <c r="AB2929" s="880"/>
      <c r="AC2929" s="880"/>
      <c r="AD2929" s="880"/>
      <c r="AE2929" s="880"/>
      <c r="AF2929" s="880"/>
      <c r="AG2929" s="33"/>
    </row>
    <row r="2930" spans="1:33" ht="18" customHeight="1">
      <c r="B2930" s="15" t="s">
        <v>80</v>
      </c>
      <c r="C2930" s="16"/>
      <c r="D2930" s="16"/>
      <c r="E2930" s="16"/>
      <c r="F2930" s="16"/>
      <c r="G2930" s="216"/>
      <c r="H2930" s="201"/>
      <c r="I2930" s="201"/>
      <c r="J2930" s="201"/>
      <c r="K2930" s="202"/>
      <c r="L2930" s="201"/>
      <c r="M2930" s="201"/>
      <c r="N2930" s="201"/>
      <c r="O2930" s="270"/>
      <c r="P2930" s="270"/>
      <c r="Q2930" s="201"/>
      <c r="R2930" s="201"/>
      <c r="S2930" s="201"/>
      <c r="T2930" s="201"/>
      <c r="U2930" s="201"/>
      <c r="V2930" s="201"/>
      <c r="W2930" s="270"/>
      <c r="X2930" s="984" t="str">
        <f>X2905</f>
        <v>វិច្ឆិកា ឆ្នាំ ២០២៣</v>
      </c>
      <c r="Y2930" s="985"/>
      <c r="Z2930" s="985"/>
      <c r="AA2930" s="985"/>
      <c r="AB2930" s="985"/>
      <c r="AC2930" s="985"/>
      <c r="AD2930" s="985"/>
      <c r="AE2930" s="985"/>
      <c r="AF2930" s="986"/>
      <c r="AG2930" s="33"/>
    </row>
    <row r="2931" spans="1:33" ht="18" customHeight="1">
      <c r="A2931" s="140" t="e">
        <f>#REF!</f>
        <v>#REF!</v>
      </c>
      <c r="B2931" s="20" t="s">
        <v>176</v>
      </c>
      <c r="C2931" s="3"/>
      <c r="D2931" s="3"/>
      <c r="E2931" s="3"/>
      <c r="F2931" s="3"/>
      <c r="G2931" s="217"/>
      <c r="H2931" s="271"/>
      <c r="I2931" s="217"/>
      <c r="J2931" s="271"/>
      <c r="K2931" s="991" t="e">
        <f>VLOOKUP(A2931,'Payroll master 总表'!B:AY,3,FALSE)</f>
        <v>#REF!</v>
      </c>
      <c r="L2931" s="992"/>
      <c r="M2931" s="992"/>
      <c r="N2931" s="993"/>
      <c r="O2931" s="272" t="s">
        <v>183</v>
      </c>
      <c r="P2931" s="273"/>
      <c r="Q2931" s="203"/>
      <c r="R2931" s="203"/>
      <c r="S2931" s="203"/>
      <c r="T2931" s="994" t="e">
        <f>#REF!</f>
        <v>#REF!</v>
      </c>
      <c r="U2931" s="994"/>
      <c r="V2931" s="217"/>
      <c r="W2931" s="274"/>
      <c r="X2931" s="275" t="s">
        <v>279</v>
      </c>
      <c r="Y2931" s="203"/>
      <c r="Z2931" s="203"/>
      <c r="AA2931" s="203"/>
      <c r="AB2931" s="227"/>
      <c r="AC2931" s="75"/>
      <c r="AD2931" s="139" t="e">
        <f>VLOOKUP(A2931,'Payroll master 总表'!B:AY,39,FALSE)</f>
        <v>#REF!</v>
      </c>
      <c r="AE2931" s="23" t="s">
        <v>82</v>
      </c>
      <c r="AF2931" s="244"/>
      <c r="AG2931" s="33"/>
    </row>
    <row r="2932" spans="1:33" ht="18" customHeight="1">
      <c r="B2932" s="55" t="s">
        <v>177</v>
      </c>
      <c r="C2932" s="28"/>
      <c r="D2932" s="28"/>
      <c r="E2932" s="28"/>
      <c r="F2932" s="21"/>
      <c r="G2932" s="206"/>
      <c r="H2932" s="206"/>
      <c r="I2932" s="206"/>
      <c r="J2932" s="206"/>
      <c r="K2932" s="995" t="e">
        <f>VLOOKUP(A2931,'Payroll master 总表'!B:AY,1,FALSE)</f>
        <v>#REF!</v>
      </c>
      <c r="L2932" s="996"/>
      <c r="M2932" s="206"/>
      <c r="N2932" s="208"/>
      <c r="O2932" s="276" t="s">
        <v>184</v>
      </c>
      <c r="P2932" s="273"/>
      <c r="Q2932" s="218"/>
      <c r="R2932" s="218"/>
      <c r="S2932" s="218"/>
      <c r="U2932" s="222" t="e">
        <f>VLOOKUP(A2931,'Payroll master 总表'!B:AY,15,FALSE)</f>
        <v>#REF!</v>
      </c>
      <c r="V2932" s="222"/>
      <c r="W2932" s="208"/>
      <c r="X2932" s="278" t="s">
        <v>187</v>
      </c>
      <c r="Y2932" s="218"/>
      <c r="Z2932" s="218"/>
      <c r="AA2932" s="218"/>
      <c r="AB2932" s="209"/>
      <c r="AC2932" s="26"/>
      <c r="AD2932" s="139" t="e">
        <f>VLOOKUP(A2931,'Payroll master 总表'!B:AY,35,FALSE)</f>
        <v>#REF!</v>
      </c>
      <c r="AE2932" s="23" t="s">
        <v>82</v>
      </c>
      <c r="AF2932" s="103"/>
      <c r="AG2932" s="33"/>
    </row>
    <row r="2933" spans="1:33" ht="18" customHeight="1">
      <c r="B2933" s="24" t="s">
        <v>178</v>
      </c>
      <c r="C2933" s="22"/>
      <c r="D2933" s="25"/>
      <c r="E2933" s="21"/>
      <c r="F2933" s="21"/>
      <c r="G2933" s="206"/>
      <c r="H2933" s="206"/>
      <c r="I2933" s="206"/>
      <c r="J2933" s="206"/>
      <c r="K2933" s="995" t="e">
        <f>VLOOKUP(A2931,'Payroll master 总表'!B:AY,5,FALSE)</f>
        <v>#REF!</v>
      </c>
      <c r="L2933" s="996"/>
      <c r="M2933" s="206"/>
      <c r="N2933" s="208"/>
      <c r="O2933" s="205" t="s">
        <v>198</v>
      </c>
      <c r="P2933" s="273"/>
      <c r="Q2933" s="218"/>
      <c r="R2933" s="218"/>
      <c r="S2933" s="218"/>
      <c r="T2933" s="206"/>
      <c r="U2933" s="997" t="e">
        <f>VLOOKUP(A2931,'Payroll master 总表'!B:AY,8,FALSE)</f>
        <v>#REF!</v>
      </c>
      <c r="V2933" s="997"/>
      <c r="W2933" s="998"/>
      <c r="X2933" s="278" t="s">
        <v>185</v>
      </c>
      <c r="Y2933" s="218"/>
      <c r="Z2933" s="218"/>
      <c r="AA2933" s="218"/>
      <c r="AB2933" s="209"/>
      <c r="AC2933" s="26"/>
      <c r="AD2933" s="139" t="e">
        <f>VLOOKUP(A2931,'Payroll master 总表'!B:AY,34,FALSE)</f>
        <v>#REF!</v>
      </c>
      <c r="AE2933" s="23" t="s">
        <v>82</v>
      </c>
      <c r="AF2933" s="103"/>
      <c r="AG2933" s="33"/>
    </row>
    <row r="2934" spans="1:33" ht="18" customHeight="1">
      <c r="B2934" s="58"/>
      <c r="C2934" s="28"/>
      <c r="D2934" s="28"/>
      <c r="E2934" s="28"/>
      <c r="F2934" s="28"/>
      <c r="G2934" s="206"/>
      <c r="H2934" s="206"/>
      <c r="I2934" s="206"/>
      <c r="J2934" s="206"/>
      <c r="K2934" s="280"/>
      <c r="L2934" s="281" t="s">
        <v>76</v>
      </c>
      <c r="M2934" s="206"/>
      <c r="N2934" s="208"/>
      <c r="O2934" s="278" t="s">
        <v>199</v>
      </c>
      <c r="P2934" s="273"/>
      <c r="Q2934" s="218"/>
      <c r="R2934" s="218"/>
      <c r="S2934" s="218"/>
      <c r="T2934" s="218"/>
      <c r="U2934" s="218"/>
      <c r="V2934" s="218"/>
      <c r="W2934" s="230"/>
      <c r="X2934" s="278" t="s">
        <v>753</v>
      </c>
      <c r="Y2934" s="218"/>
      <c r="Z2934" s="218"/>
      <c r="AA2934" s="218"/>
      <c r="AB2934" s="209"/>
      <c r="AC2934" s="26"/>
      <c r="AD2934" s="139" t="e">
        <f>VLOOKUP(A2931,'Payroll master 总表'!B:AY,33,FALSE)</f>
        <v>#REF!</v>
      </c>
      <c r="AE2934" s="23" t="s">
        <v>82</v>
      </c>
      <c r="AF2934" s="103"/>
      <c r="AG2934" s="33"/>
    </row>
    <row r="2935" spans="1:33" ht="18" customHeight="1">
      <c r="B2935" s="54" t="s">
        <v>196</v>
      </c>
      <c r="C2935" s="28"/>
      <c r="D2935" s="28"/>
      <c r="E2935" s="28"/>
      <c r="F2935" s="28"/>
      <c r="G2935" s="206"/>
      <c r="H2935" s="206"/>
      <c r="I2935" s="206"/>
      <c r="J2935" s="206"/>
      <c r="K2935" s="280"/>
      <c r="L2935" s="282" t="e">
        <f>VLOOKUP(A2931,'Payroll master 总表'!B:AY,18,FALSE)</f>
        <v>#REF!</v>
      </c>
      <c r="M2935" s="206"/>
      <c r="N2935" s="208"/>
      <c r="O2935" s="283"/>
      <c r="P2935" s="273"/>
      <c r="Q2935" s="223"/>
      <c r="R2935" s="987" t="e">
        <f>U2932/26*L2935</f>
        <v>#REF!</v>
      </c>
      <c r="S2935" s="987"/>
      <c r="T2935" s="284" t="s">
        <v>82</v>
      </c>
      <c r="U2935" s="223"/>
      <c r="V2935" s="223"/>
      <c r="W2935" s="285"/>
      <c r="X2935" s="278" t="s">
        <v>186</v>
      </c>
      <c r="Y2935" s="218"/>
      <c r="Z2935" s="218"/>
      <c r="AA2935" s="218"/>
      <c r="AB2935" s="209"/>
      <c r="AC2935" s="26"/>
      <c r="AD2935" s="139" t="e">
        <f>VLOOKUP(A2931,'Payroll master 总表'!B:AY,37,FALSE)+'Payroll master 总表'!AM123</f>
        <v>#REF!</v>
      </c>
      <c r="AE2935" s="23" t="s">
        <v>82</v>
      </c>
      <c r="AF2935" s="103"/>
      <c r="AG2935" s="33"/>
    </row>
    <row r="2936" spans="1:33" ht="18" customHeight="1">
      <c r="B2936" s="27" t="s">
        <v>528</v>
      </c>
      <c r="C2936" s="28"/>
      <c r="D2936" s="28"/>
      <c r="E2936" s="28"/>
      <c r="F2936" s="28"/>
      <c r="G2936" s="206"/>
      <c r="H2936" s="206"/>
      <c r="I2936" s="206"/>
      <c r="J2936" s="206"/>
      <c r="K2936" s="280"/>
      <c r="L2936" s="282" t="e">
        <f>VLOOKUP(A2931,'Payroll master 总表'!B:AY,21,FALSE)</f>
        <v>#REF!</v>
      </c>
      <c r="M2936" s="206"/>
      <c r="N2936" s="208"/>
      <c r="O2936" s="283"/>
      <c r="P2936" s="273"/>
      <c r="Q2936" s="223"/>
      <c r="R2936" s="987" t="e">
        <f>VLOOKUP(A2931,'Payroll master 总表'!B:AY,29,FALSE)</f>
        <v>#REF!</v>
      </c>
      <c r="S2936" s="987"/>
      <c r="T2936" s="284" t="s">
        <v>82</v>
      </c>
      <c r="U2936" s="223"/>
      <c r="V2936" s="223"/>
      <c r="W2936" s="285"/>
      <c r="X2936" s="278" t="s">
        <v>455</v>
      </c>
      <c r="Y2936" s="218"/>
      <c r="Z2936" s="218"/>
      <c r="AA2936" s="218"/>
      <c r="AB2936" s="209"/>
      <c r="AC2936" s="26"/>
      <c r="AD2936" s="139" t="e">
        <f>VLOOKUP(A2931,'Payroll master 总表'!B:AY,32,FALSE)</f>
        <v>#REF!</v>
      </c>
      <c r="AE2936" s="23" t="s">
        <v>82</v>
      </c>
      <c r="AF2936" s="103"/>
      <c r="AG2936" s="33"/>
    </row>
    <row r="2937" spans="1:33" ht="18" customHeight="1">
      <c r="B2937" s="58" t="s">
        <v>534</v>
      </c>
      <c r="C2937" s="28"/>
      <c r="D2937" s="28"/>
      <c r="E2937" s="28"/>
      <c r="F2937" s="28"/>
      <c r="G2937" s="206"/>
      <c r="H2937" s="206"/>
      <c r="I2937" s="206"/>
      <c r="J2937" s="206"/>
      <c r="K2937" s="280"/>
      <c r="L2937" s="282" t="e">
        <f>VLOOKUP(A2931,'Payroll master 总表'!B:AY,20,FALSE)</f>
        <v>#REF!</v>
      </c>
      <c r="M2937" s="206"/>
      <c r="N2937" s="208"/>
      <c r="O2937" s="283"/>
      <c r="P2937" s="273"/>
      <c r="Q2937" s="223"/>
      <c r="R2937" s="987" t="e">
        <f>VLOOKUP(A2931,'Payroll master 总表'!B:AY,27,FALSE)</f>
        <v>#REF!</v>
      </c>
      <c r="S2937" s="987"/>
      <c r="T2937" s="284" t="s">
        <v>82</v>
      </c>
      <c r="U2937" s="223"/>
      <c r="V2937" s="223"/>
      <c r="W2937" s="285"/>
      <c r="X2937" s="278" t="s">
        <v>189</v>
      </c>
      <c r="Y2937" s="218"/>
      <c r="Z2937" s="218"/>
      <c r="AA2937" s="218"/>
      <c r="AB2937" s="209"/>
      <c r="AC2937" s="26"/>
      <c r="AD2937" s="139" t="e">
        <f>VLOOKUP(A2931,'Payroll master 总表'!B:AY,31,FALSE)</f>
        <v>#REF!</v>
      </c>
      <c r="AE2937" s="23" t="s">
        <v>82</v>
      </c>
      <c r="AF2937" s="103"/>
      <c r="AG2937" s="33"/>
    </row>
    <row r="2938" spans="1:33" ht="18" customHeight="1">
      <c r="B2938" s="58" t="s">
        <v>195</v>
      </c>
      <c r="C2938" s="28"/>
      <c r="D2938" s="28"/>
      <c r="E2938" s="28"/>
      <c r="F2938" s="28"/>
      <c r="G2938" s="206"/>
      <c r="H2938" s="206"/>
      <c r="I2938" s="206"/>
      <c r="J2938" s="206"/>
      <c r="K2938" s="280"/>
      <c r="L2938" s="282" t="e">
        <f>VLOOKUP(A2931,'Payroll master 总表'!B:AY,17,FALSE)</f>
        <v>#REF!</v>
      </c>
      <c r="M2938" s="206"/>
      <c r="N2938" s="208"/>
      <c r="O2938" s="283"/>
      <c r="P2938" s="273"/>
      <c r="Q2938" s="223"/>
      <c r="R2938" s="987" t="e">
        <f>U2932/26*L2938</f>
        <v>#REF!</v>
      </c>
      <c r="S2938" s="987"/>
      <c r="T2938" s="284" t="s">
        <v>82</v>
      </c>
      <c r="U2938" s="223"/>
      <c r="V2938" s="223"/>
      <c r="W2938" s="285"/>
      <c r="X2938" s="278" t="s">
        <v>188</v>
      </c>
      <c r="Y2938" s="218"/>
      <c r="Z2938" s="218"/>
      <c r="AA2938" s="218"/>
      <c r="AB2938" s="209"/>
      <c r="AC2938" s="26"/>
      <c r="AD2938" s="139" t="e">
        <f>VLOOKUP(A2931,'Payroll master 总表'!B:AY,36,FALSE)</f>
        <v>#REF!</v>
      </c>
      <c r="AE2938" s="23" t="s">
        <v>82</v>
      </c>
      <c r="AF2938" s="103"/>
      <c r="AG2938" s="33"/>
    </row>
    <row r="2939" spans="1:33" ht="18" customHeight="1">
      <c r="B2939" s="27" t="s">
        <v>179</v>
      </c>
      <c r="C2939" s="28"/>
      <c r="D2939" s="28"/>
      <c r="E2939" s="28"/>
      <c r="F2939" s="28"/>
      <c r="G2939" s="218"/>
      <c r="H2939" s="218"/>
      <c r="I2939" s="218"/>
      <c r="J2939" s="206"/>
      <c r="K2939" s="280"/>
      <c r="L2939" s="286"/>
      <c r="M2939" s="206"/>
      <c r="N2939" s="208"/>
      <c r="O2939" s="283"/>
      <c r="P2939" s="273"/>
      <c r="Q2939" s="223"/>
      <c r="R2939" s="987" t="e">
        <f>SUM(R2935:S2938)</f>
        <v>#REF!</v>
      </c>
      <c r="S2939" s="987"/>
      <c r="T2939" s="284" t="s">
        <v>82</v>
      </c>
      <c r="U2939" s="223"/>
      <c r="V2939" s="223"/>
      <c r="W2939" s="285"/>
      <c r="X2939" s="278" t="s">
        <v>190</v>
      </c>
      <c r="Y2939" s="218"/>
      <c r="Z2939" s="218"/>
      <c r="AA2939" s="218"/>
      <c r="AB2939" s="209"/>
      <c r="AC2939" s="988" t="e">
        <f>R2939+R2941+R2942+R2943+AD2931+AD2932+AD2933+AD2934+AD2935+AD2936+AD2937+AD2938</f>
        <v>#REF!</v>
      </c>
      <c r="AD2939" s="989"/>
      <c r="AF2939" s="103"/>
      <c r="AG2939" s="33"/>
    </row>
    <row r="2940" spans="1:33" ht="18" customHeight="1">
      <c r="B2940" s="58" t="s">
        <v>197</v>
      </c>
      <c r="C2940" s="28"/>
      <c r="D2940" s="28"/>
      <c r="E2940" s="28"/>
      <c r="F2940" s="28"/>
      <c r="G2940" s="206"/>
      <c r="H2940" s="206"/>
      <c r="I2940" s="206"/>
      <c r="J2940" s="206"/>
      <c r="K2940" s="280"/>
      <c r="L2940" s="287" t="s">
        <v>77</v>
      </c>
      <c r="M2940" s="288"/>
      <c r="N2940" s="211"/>
      <c r="O2940" s="278" t="s">
        <v>199</v>
      </c>
      <c r="P2940" s="210"/>
      <c r="Q2940" s="210"/>
      <c r="R2940" s="210"/>
      <c r="S2940" s="210"/>
      <c r="T2940" s="210"/>
      <c r="U2940" s="210"/>
      <c r="V2940" s="210"/>
      <c r="W2940" s="289"/>
      <c r="X2940" s="278" t="s">
        <v>433</v>
      </c>
      <c r="Y2940" s="218"/>
      <c r="Z2940" s="230"/>
      <c r="AA2940" s="290"/>
      <c r="AB2940" s="228"/>
      <c r="AC2940" s="135" t="e">
        <f>VLOOKUP(A2931,'Payroll master 总表'!B:AY,45,FALSE)</f>
        <v>#REF!</v>
      </c>
      <c r="AE2940" s="61"/>
      <c r="AF2940" s="245"/>
      <c r="AG2940" s="33"/>
    </row>
    <row r="2941" spans="1:33" ht="18" customHeight="1">
      <c r="B2941" s="58" t="s">
        <v>180</v>
      </c>
      <c r="C2941" s="28"/>
      <c r="D2941" s="28"/>
      <c r="E2941" s="28"/>
      <c r="F2941" s="28"/>
      <c r="G2941" s="206"/>
      <c r="H2941" s="206"/>
      <c r="I2941" s="206"/>
      <c r="J2941" s="206"/>
      <c r="K2941" s="280"/>
      <c r="L2941" s="282" t="e">
        <f>VLOOKUP(A2931,'Payroll master 总表'!B:AY,19,FALSE)</f>
        <v>#REF!</v>
      </c>
      <c r="M2941" s="206"/>
      <c r="N2941" s="208"/>
      <c r="O2941" s="283"/>
      <c r="P2941" s="273"/>
      <c r="Q2941" s="224"/>
      <c r="R2941" s="990" t="e">
        <f>VLOOKUP(A2931,'Payroll master 总表'!B:AY,26,FALSE)</f>
        <v>#REF!</v>
      </c>
      <c r="S2941" s="990"/>
      <c r="T2941" s="224" t="s">
        <v>82</v>
      </c>
      <c r="U2941" s="224"/>
      <c r="V2941" s="224"/>
      <c r="W2941" s="228"/>
      <c r="X2941" s="278" t="s">
        <v>861</v>
      </c>
      <c r="Y2941" s="218"/>
      <c r="Z2941" s="230"/>
      <c r="AB2941" s="224"/>
      <c r="AD2941" s="57"/>
      <c r="AE2941" s="999" t="e">
        <f>VLOOKUP(A2931,'Payroll master 总表'!B:AY,42,FALSE)</f>
        <v>#REF!</v>
      </c>
      <c r="AF2941" s="1000"/>
      <c r="AG2941" s="33"/>
    </row>
    <row r="2942" spans="1:33" ht="18" customHeight="1">
      <c r="B2942" s="58" t="s">
        <v>181</v>
      </c>
      <c r="C2942" s="28"/>
      <c r="D2942" s="28"/>
      <c r="E2942" s="28"/>
      <c r="F2942" s="28"/>
      <c r="G2942" s="206"/>
      <c r="H2942" s="206"/>
      <c r="I2942" s="206"/>
      <c r="J2942" s="206"/>
      <c r="K2942" s="280"/>
      <c r="L2942" s="282" t="e">
        <f>VLOOKUP(A2931,'Payroll master 总表'!B:AY,22,FALSE)</f>
        <v>#REF!</v>
      </c>
      <c r="M2942" s="206"/>
      <c r="N2942" s="208"/>
      <c r="O2942" s="283"/>
      <c r="P2942" s="273"/>
      <c r="Q2942" s="224"/>
      <c r="R2942" s="990" t="e">
        <f>VLOOKUP(A2931,'Payroll master 总表'!B:AY,28,FALSE)</f>
        <v>#REF!</v>
      </c>
      <c r="S2942" s="990"/>
      <c r="T2942" s="224" t="s">
        <v>82</v>
      </c>
      <c r="U2942" s="224"/>
      <c r="V2942" s="224"/>
      <c r="W2942" s="228"/>
      <c r="X2942" s="291" t="s">
        <v>244</v>
      </c>
      <c r="Y2942" s="218"/>
      <c r="Z2942" s="218"/>
      <c r="AA2942" s="230"/>
      <c r="AB2942" s="229"/>
      <c r="AC2942" s="76"/>
      <c r="AD2942" s="57" t="e">
        <f>VLOOKUP(A2931,'Payroll master 总表'!B:AY,44,FALSE)</f>
        <v>#REF!</v>
      </c>
      <c r="AE2942" s="541"/>
      <c r="AF2942" s="542"/>
      <c r="AG2942" s="33"/>
    </row>
    <row r="2943" spans="1:33" ht="18" customHeight="1">
      <c r="B2943" s="59" t="s">
        <v>182</v>
      </c>
      <c r="C2943" s="56"/>
      <c r="D2943" s="56"/>
      <c r="E2943" s="56"/>
      <c r="F2943" s="56"/>
      <c r="G2943" s="219"/>
      <c r="H2943" s="219"/>
      <c r="I2943" s="219"/>
      <c r="J2943" s="219"/>
      <c r="K2943" s="292"/>
      <c r="L2943" s="293" t="e">
        <f>VLOOKUP(A2931,'Payroll master 总表'!B:AY,23,FALSE)</f>
        <v>#REF!</v>
      </c>
      <c r="M2943" s="219"/>
      <c r="N2943" s="212"/>
      <c r="O2943" s="294"/>
      <c r="P2943" s="295"/>
      <c r="Q2943" s="225"/>
      <c r="R2943" s="981" t="e">
        <f>VLOOKUP(A2931,'Payroll master 总表'!B:AY,30,FALSE)</f>
        <v>#REF!</v>
      </c>
      <c r="S2943" s="981"/>
      <c r="T2943" s="225" t="s">
        <v>82</v>
      </c>
      <c r="U2943" s="225"/>
      <c r="V2943" s="225"/>
      <c r="W2943" s="225"/>
      <c r="X2943" s="278" t="s">
        <v>194</v>
      </c>
      <c r="Y2943" s="218"/>
      <c r="Z2943" s="218"/>
      <c r="AA2943" s="218"/>
      <c r="AB2943" s="230"/>
      <c r="AC2943" s="26"/>
      <c r="AD2943" s="57" t="e">
        <f>AE2941+AD2942</f>
        <v>#REF!</v>
      </c>
      <c r="AE2943" s="49"/>
      <c r="AF2943" s="73"/>
      <c r="AG2943" s="33"/>
    </row>
    <row r="2944" spans="1:33" ht="18" customHeight="1">
      <c r="B2944" s="29"/>
      <c r="C2944" s="30"/>
      <c r="D2944" s="31"/>
      <c r="E2944" s="30"/>
      <c r="F2944" s="32"/>
      <c r="G2944" s="220"/>
      <c r="H2944" s="220"/>
      <c r="I2944" s="220"/>
      <c r="J2944" s="220"/>
      <c r="S2944" s="220"/>
      <c r="T2944" s="220"/>
      <c r="U2944" s="220"/>
      <c r="X2944" s="297" t="s">
        <v>191</v>
      </c>
      <c r="Y2944" s="218"/>
      <c r="Z2944" s="218"/>
      <c r="AA2944" s="218"/>
      <c r="AB2944" s="230"/>
      <c r="AC2944" s="982" t="e">
        <f>ROUND((AC2939-AD2943-AC2940),2)</f>
        <v>#REF!</v>
      </c>
      <c r="AD2944" s="983"/>
      <c r="AE2944" s="49"/>
      <c r="AF2944" s="73"/>
      <c r="AG2944" s="33"/>
    </row>
    <row r="2945" spans="1:64" ht="18" customHeight="1">
      <c r="B2945" s="35" t="s">
        <v>78</v>
      </c>
      <c r="C2945" s="36"/>
      <c r="D2945" s="36"/>
      <c r="E2945" s="36"/>
      <c r="F2945" s="36"/>
      <c r="G2945" s="221"/>
      <c r="H2945" s="221"/>
      <c r="I2945" s="220"/>
      <c r="J2945" s="220"/>
      <c r="S2945" s="220"/>
      <c r="T2945" s="220"/>
      <c r="U2945" s="220"/>
      <c r="X2945" s="298" t="s">
        <v>432</v>
      </c>
      <c r="Y2945" s="299"/>
      <c r="Z2945" s="280"/>
      <c r="AA2945" s="206"/>
      <c r="AB2945" s="231"/>
      <c r="AC2945" s="63" t="e">
        <f>INT(AC2944)</f>
        <v>#REF!</v>
      </c>
      <c r="AE2945" s="62"/>
      <c r="AF2945" s="80"/>
      <c r="AG2945" s="33"/>
    </row>
    <row r="2946" spans="1:64" ht="18" customHeight="1">
      <c r="B2946" s="37"/>
      <c r="C2946" s="38"/>
      <c r="D2946" s="39"/>
      <c r="E2946" s="38"/>
      <c r="F2946" s="38"/>
      <c r="G2946" s="202"/>
      <c r="H2946" s="202"/>
      <c r="I2946" s="220"/>
      <c r="J2946" s="220"/>
      <c r="S2946" s="220"/>
      <c r="T2946" s="220"/>
      <c r="U2946" s="220"/>
      <c r="X2946" s="300" t="s">
        <v>192</v>
      </c>
      <c r="Y2946" s="301"/>
      <c r="Z2946" s="302"/>
      <c r="AA2946" s="219"/>
      <c r="AB2946" s="232"/>
      <c r="AC2946" s="77" t="e">
        <f>ROUND((MOD(AC2944,1)*4000),-2)</f>
        <v>#REF!</v>
      </c>
      <c r="AD2946" s="45"/>
      <c r="AE2946" s="45"/>
      <c r="AF2946" s="81"/>
      <c r="AG2946" s="33"/>
    </row>
    <row r="2947" spans="1:64" ht="18" customHeight="1">
      <c r="B2947" s="29"/>
      <c r="C2947" s="30"/>
      <c r="D2947" s="31"/>
      <c r="E2947" s="30"/>
      <c r="F2947" s="30"/>
      <c r="G2947" s="220"/>
      <c r="H2947" s="220"/>
      <c r="I2947" s="220"/>
      <c r="J2947" s="220"/>
      <c r="S2947" s="220"/>
      <c r="T2947" s="220"/>
      <c r="U2947" s="220"/>
      <c r="Y2947" s="221"/>
      <c r="Z2947" s="303"/>
      <c r="AB2947" s="233"/>
      <c r="AD2947" s="82"/>
      <c r="AE2947" s="82"/>
      <c r="AF2947" s="84"/>
      <c r="AG2947" s="33"/>
    </row>
    <row r="2948" spans="1:64" ht="18" customHeight="1">
      <c r="B2948" s="40" t="s">
        <v>79</v>
      </c>
      <c r="C2948" s="41"/>
      <c r="D2948" s="41"/>
      <c r="E2948" s="41"/>
      <c r="AF2948" s="101"/>
      <c r="AG2948" s="33"/>
    </row>
    <row r="2949" spans="1:64" s="10" customFormat="1" ht="18" customHeight="1">
      <c r="B2949" s="237">
        <v>1</v>
      </c>
      <c r="C2949" s="236">
        <v>2</v>
      </c>
      <c r="D2949" s="236">
        <v>3</v>
      </c>
      <c r="E2949" s="236">
        <v>4</v>
      </c>
      <c r="F2949" s="670">
        <v>5</v>
      </c>
      <c r="G2949" s="669">
        <v>6</v>
      </c>
      <c r="H2949" s="237">
        <v>7</v>
      </c>
      <c r="I2949" s="237">
        <v>8</v>
      </c>
      <c r="J2949" s="670">
        <v>9</v>
      </c>
      <c r="K2949" s="236">
        <v>10</v>
      </c>
      <c r="L2949" s="236">
        <v>11</v>
      </c>
      <c r="M2949" s="670">
        <v>12</v>
      </c>
      <c r="N2949" s="669">
        <v>13</v>
      </c>
      <c r="O2949" s="236">
        <v>14</v>
      </c>
      <c r="P2949" s="237">
        <v>15</v>
      </c>
      <c r="Q2949" s="236">
        <v>16</v>
      </c>
      <c r="R2949" s="236">
        <v>17</v>
      </c>
      <c r="S2949" s="236">
        <v>18</v>
      </c>
      <c r="T2949" s="670">
        <v>19</v>
      </c>
      <c r="U2949" s="669">
        <v>20</v>
      </c>
      <c r="V2949" s="236">
        <v>21</v>
      </c>
      <c r="W2949" s="237">
        <v>22</v>
      </c>
      <c r="X2949" s="236">
        <v>23</v>
      </c>
      <c r="Y2949" s="237">
        <v>24</v>
      </c>
      <c r="Z2949" s="236">
        <v>25</v>
      </c>
      <c r="AA2949" s="670">
        <v>26</v>
      </c>
      <c r="AB2949" s="697">
        <v>27</v>
      </c>
      <c r="AC2949" s="670">
        <v>28</v>
      </c>
      <c r="AD2949" s="237">
        <v>29</v>
      </c>
      <c r="AE2949" s="236">
        <v>30</v>
      </c>
      <c r="AF2949" s="236">
        <v>31</v>
      </c>
      <c r="AG2949" s="11"/>
      <c r="AH2949" s="11"/>
      <c r="AI2949" s="11"/>
      <c r="AJ2949" s="11"/>
      <c r="AK2949" s="11"/>
      <c r="AL2949" s="11"/>
      <c r="AM2949" s="11"/>
      <c r="AN2949" s="11"/>
      <c r="AO2949" s="11"/>
      <c r="AP2949" s="11"/>
      <c r="AQ2949" s="11"/>
      <c r="AR2949" s="11"/>
      <c r="AS2949" s="11"/>
      <c r="AT2949" s="11"/>
      <c r="AU2949" s="11"/>
      <c r="AV2949" s="11"/>
      <c r="AW2949" s="11"/>
      <c r="AX2949" s="11"/>
      <c r="AY2949" s="11"/>
      <c r="AZ2949" s="11"/>
      <c r="BA2949" s="11"/>
      <c r="BB2949" s="11"/>
      <c r="BC2949" s="11"/>
      <c r="BD2949" s="11"/>
      <c r="BE2949" s="11"/>
      <c r="BF2949" s="11"/>
      <c r="BG2949" s="11"/>
      <c r="BH2949" s="11"/>
      <c r="BI2949" s="11"/>
      <c r="BJ2949" s="11"/>
      <c r="BK2949" s="11"/>
      <c r="BL2949" s="11"/>
    </row>
    <row r="2950" spans="1:64" ht="18" customHeight="1">
      <c r="B2950" s="48" t="e">
        <f>VLOOKUP(A2931,#REF!,276,FALSE)</f>
        <v>#REF!</v>
      </c>
      <c r="C2950" s="48" t="e">
        <f>VLOOKUP(A2931,#REF!,278,FALSE)</f>
        <v>#REF!</v>
      </c>
      <c r="D2950" s="48" t="e">
        <f>VLOOKUP(A2931,#REF!,280,FALSE)</f>
        <v>#REF!</v>
      </c>
      <c r="E2950" s="48" t="e">
        <f>VLOOKUP(A2931,#REF!,282,FALSE)</f>
        <v>#REF!</v>
      </c>
      <c r="F2950" s="48" t="e">
        <f>VLOOKUP(A2931,#REF!,284,FALSE)</f>
        <v>#REF!</v>
      </c>
      <c r="G2950" s="48" t="e">
        <f>VLOOKUP(A2931,#REF!,286,FALSE)</f>
        <v>#REF!</v>
      </c>
      <c r="H2950" s="48" t="e">
        <f>VLOOKUP(A2931,#REF!,288,FALSE)</f>
        <v>#REF!</v>
      </c>
      <c r="I2950" s="48" t="e">
        <f>VLOOKUP(A2931,#REF!,290,FALSE)</f>
        <v>#REF!</v>
      </c>
      <c r="J2950" s="48" t="e">
        <f>VLOOKUP(A2931,#REF!,292,FALSE)</f>
        <v>#REF!</v>
      </c>
      <c r="K2950" s="48" t="e">
        <f>VLOOKUP(A2931,#REF!,294,FALSE)</f>
        <v>#REF!</v>
      </c>
      <c r="L2950" s="48" t="e">
        <f>VLOOKUP(A2931,#REF!,296,FALSE)</f>
        <v>#REF!</v>
      </c>
      <c r="M2950" s="48" t="e">
        <f>VLOOKUP(A2931,#REF!,298,FALSE)</f>
        <v>#REF!</v>
      </c>
      <c r="N2950" s="48" t="e">
        <f>VLOOKUP(A2931,#REF!,300,FALSE)</f>
        <v>#REF!</v>
      </c>
      <c r="O2950" s="48" t="e">
        <f>VLOOKUP(A2931,#REF!,302,FALSE)</f>
        <v>#REF!</v>
      </c>
      <c r="P2950" s="48" t="e">
        <f>VLOOKUP(A2931,#REF!,304,FALSE)</f>
        <v>#REF!</v>
      </c>
      <c r="Q2950" s="48" t="e">
        <f>VLOOKUP(A2931,#REF!,306,FALSE)</f>
        <v>#REF!</v>
      </c>
      <c r="R2950" s="48" t="e">
        <f>VLOOKUP(A2931,#REF!,308,FALSE)</f>
        <v>#REF!</v>
      </c>
      <c r="S2950" s="48" t="e">
        <f>VLOOKUP(A2931,#REF!,310,FALSE)</f>
        <v>#REF!</v>
      </c>
      <c r="T2950" s="48" t="e">
        <f>VLOOKUP(A2931,#REF!,312,FALSE)</f>
        <v>#REF!</v>
      </c>
      <c r="U2950" s="48" t="e">
        <f>VLOOKUP(A2931,#REF!,314,FALSE)</f>
        <v>#REF!</v>
      </c>
      <c r="V2950" s="48" t="e">
        <f>VLOOKUP(A2931,#REF!,316,FALSE)</f>
        <v>#REF!</v>
      </c>
      <c r="W2950" s="48" t="e">
        <f>VLOOKUP(A2931,#REF!,318,FALSE)</f>
        <v>#REF!</v>
      </c>
      <c r="X2950" s="48" t="e">
        <f>VLOOKUP(A2931,#REF!,320,FALSE)</f>
        <v>#REF!</v>
      </c>
      <c r="Y2950" s="48" t="e">
        <f>VLOOKUP(A2931,#REF!,322,FALSE)</f>
        <v>#REF!</v>
      </c>
      <c r="Z2950" s="48" t="e">
        <f>VLOOKUP(A2931,#REF!,324,FALSE)</f>
        <v>#REF!</v>
      </c>
      <c r="AA2950" s="48" t="e">
        <f>VLOOKUP(A2931,#REF!,326,FALSE)</f>
        <v>#REF!</v>
      </c>
      <c r="AB2950" s="48" t="e">
        <f>VLOOKUP(A2931,#REF!,328,FALSE)</f>
        <v>#REF!</v>
      </c>
      <c r="AC2950" s="48" t="e">
        <f>VLOOKUP(A2931,#REF!,330,FALSE)</f>
        <v>#REF!</v>
      </c>
      <c r="AD2950" s="48" t="e">
        <f>VLOOKUP(A2931,#REF!,332,FALSE)</f>
        <v>#REF!</v>
      </c>
      <c r="AE2950" s="48" t="e">
        <f>VLOOKUP(A2931,#REF!,334,FALSE)</f>
        <v>#REF!</v>
      </c>
      <c r="AF2950" s="48" t="e">
        <f>VLOOKUP(A2931,#REF!,336,FALSE)</f>
        <v>#REF!</v>
      </c>
      <c r="AG2950" s="33"/>
    </row>
    <row r="2951" spans="1:64" ht="18" customHeight="1">
      <c r="B2951" s="48" t="e">
        <f>VLOOKUP(A2931,#REF!,53,FALSE)</f>
        <v>#REF!</v>
      </c>
      <c r="C2951" s="48" t="e">
        <f>VLOOKUP(A2931,#REF!,54,FALSE)</f>
        <v>#REF!</v>
      </c>
      <c r="D2951" s="48" t="e">
        <f>VLOOKUP(A2931,#REF!,55,FALSE)</f>
        <v>#REF!</v>
      </c>
      <c r="E2951" s="48" t="e">
        <f>VLOOKUP(A2931,#REF!,56,FALSE)</f>
        <v>#REF!</v>
      </c>
      <c r="F2951" s="48" t="e">
        <f>VLOOKUP(A2931,#REF!,57,FALSE)</f>
        <v>#REF!</v>
      </c>
      <c r="G2951" s="48" t="e">
        <f>VLOOKUP(A2931,#REF!,58,FALSE)</f>
        <v>#REF!</v>
      </c>
      <c r="H2951" s="48" t="e">
        <f>VLOOKUP(A2931,#REF!,59,FALSE)</f>
        <v>#REF!</v>
      </c>
      <c r="I2951" s="48" t="e">
        <f>VLOOKUP(A2931,#REF!,60,FALSE)</f>
        <v>#REF!</v>
      </c>
      <c r="J2951" s="48" t="e">
        <f>VLOOKUP(A2931,#REF!,61,FALSE)</f>
        <v>#REF!</v>
      </c>
      <c r="K2951" s="48" t="e">
        <f>VLOOKUP(A2931,#REF!,62,FALSE)</f>
        <v>#REF!</v>
      </c>
      <c r="L2951" s="48" t="e">
        <f>VLOOKUP(A2931,#REF!,63,FALSE)</f>
        <v>#REF!</v>
      </c>
      <c r="M2951" s="48" t="e">
        <f>VLOOKUP(A2931,#REF!,64,FALSE)</f>
        <v>#REF!</v>
      </c>
      <c r="N2951" s="48" t="e">
        <f>VLOOKUP(A2931,#REF!,65,FALSE)</f>
        <v>#REF!</v>
      </c>
      <c r="O2951" s="48" t="e">
        <f>VLOOKUP(A2931,#REF!,66,FALSE)</f>
        <v>#REF!</v>
      </c>
      <c r="P2951" s="48" t="e">
        <f>VLOOKUP(A2931,#REF!,67,FALSE)</f>
        <v>#REF!</v>
      </c>
      <c r="Q2951" s="48" t="e">
        <f>VLOOKUP(A2931,#REF!,68,FALSE)</f>
        <v>#REF!</v>
      </c>
      <c r="R2951" s="48" t="e">
        <f>VLOOKUP(A2931,#REF!,69,FALSE)</f>
        <v>#REF!</v>
      </c>
      <c r="S2951" s="48" t="e">
        <f>VLOOKUP(A2931,#REF!,70,FALSE)</f>
        <v>#REF!</v>
      </c>
      <c r="T2951" s="48" t="e">
        <f>VLOOKUP(A2931,#REF!,71,FALSE)</f>
        <v>#REF!</v>
      </c>
      <c r="U2951" s="48" t="e">
        <f>VLOOKUP(A2931,#REF!,72,FALSE)</f>
        <v>#REF!</v>
      </c>
      <c r="V2951" s="48" t="e">
        <f>VLOOKUP(A2931,#REF!,73,FALSE)</f>
        <v>#REF!</v>
      </c>
      <c r="W2951" s="48" t="e">
        <f>VLOOKUP(A2931,#REF!,74,FALSE)</f>
        <v>#REF!</v>
      </c>
      <c r="X2951" s="48" t="e">
        <f>VLOOKUP(A2931,#REF!,75,FALSE)</f>
        <v>#REF!</v>
      </c>
      <c r="Y2951" s="48" t="e">
        <f>VLOOKUP(A2931,#REF!,76,FALSE)</f>
        <v>#REF!</v>
      </c>
      <c r="Z2951" s="48" t="e">
        <f>VLOOKUP(A2931,#REF!,77,FALSE)</f>
        <v>#REF!</v>
      </c>
      <c r="AA2951" s="48" t="e">
        <f>VLOOKUP(A2931,#REF!,78,FALSE)</f>
        <v>#REF!</v>
      </c>
      <c r="AB2951" s="48" t="e">
        <f>VLOOKUP(A2931,#REF!,79,FALSE)</f>
        <v>#REF!</v>
      </c>
      <c r="AC2951" s="48" t="e">
        <f>VLOOKUP(A2931,#REF!,80,FALSE)</f>
        <v>#REF!</v>
      </c>
      <c r="AD2951" s="48" t="e">
        <f>VLOOKUP(A2931,#REF!,81,FALSE)</f>
        <v>#REF!</v>
      </c>
      <c r="AE2951" s="48" t="e">
        <f>VLOOKUP(A2931,#REF!,82,FALSE)</f>
        <v>#REF!</v>
      </c>
      <c r="AF2951" s="48" t="e">
        <f>VLOOKUP(A2931,#REF!,83,FALSE)</f>
        <v>#REF!</v>
      </c>
      <c r="AG2951" s="33"/>
    </row>
    <row r="2952" spans="1:64" ht="18" customHeight="1">
      <c r="B2952" s="48" t="e">
        <f>VLOOKUP(A2931,#REF!,277,FALSE)</f>
        <v>#REF!</v>
      </c>
      <c r="C2952" s="48" t="e">
        <f>VLOOKUP(A2931,#REF!,279,FALSE)</f>
        <v>#REF!</v>
      </c>
      <c r="D2952" s="48" t="e">
        <f>VLOOKUP(A2931,#REF!,281,FALSE)</f>
        <v>#REF!</v>
      </c>
      <c r="E2952" s="48" t="e">
        <f>VLOOKUP(A2931,#REF!,283,FALSE)</f>
        <v>#REF!</v>
      </c>
      <c r="F2952" s="48" t="e">
        <f>VLOOKUP(A2931,#REF!,285,FALSE)</f>
        <v>#REF!</v>
      </c>
      <c r="G2952" s="48" t="e">
        <f>VLOOKUP(A2931,#REF!,287,FALSE)</f>
        <v>#REF!</v>
      </c>
      <c r="H2952" s="48" t="e">
        <f>VLOOKUP(A2931,#REF!,289,FALSE)</f>
        <v>#REF!</v>
      </c>
      <c r="I2952" s="48" t="e">
        <f>VLOOKUP(A2931,#REF!,291,FALSE)</f>
        <v>#REF!</v>
      </c>
      <c r="J2952" s="48" t="e">
        <f>VLOOKUP(A2931,#REF!,293,FALSE)</f>
        <v>#REF!</v>
      </c>
      <c r="K2952" s="48" t="e">
        <f>VLOOKUP(A2931,#REF!,295,FALSE)</f>
        <v>#REF!</v>
      </c>
      <c r="L2952" s="48" t="e">
        <f>VLOOKUP(A2931,#REF!,297,FALSE)</f>
        <v>#REF!</v>
      </c>
      <c r="M2952" s="48" t="e">
        <f>VLOOKUP(A2931,#REF!,299,FALSE)</f>
        <v>#REF!</v>
      </c>
      <c r="N2952" s="48" t="e">
        <f>VLOOKUP(A2931,#REF!,301,FALSE)</f>
        <v>#REF!</v>
      </c>
      <c r="O2952" s="48" t="e">
        <f>VLOOKUP(A2931,#REF!,303,FALSE)</f>
        <v>#REF!</v>
      </c>
      <c r="P2952" s="48" t="e">
        <f>VLOOKUP(A2931,#REF!,305,FALSE)</f>
        <v>#REF!</v>
      </c>
      <c r="Q2952" s="48" t="e">
        <f>VLOOKUP(A2931,#REF!,307,FALSE)</f>
        <v>#REF!</v>
      </c>
      <c r="R2952" s="48" t="e">
        <f>VLOOKUP(A2931,#REF!,309,FALSE)</f>
        <v>#REF!</v>
      </c>
      <c r="S2952" s="48" t="e">
        <f>VLOOKUP(A2931,#REF!,311,FALSE)</f>
        <v>#REF!</v>
      </c>
      <c r="T2952" s="48" t="e">
        <f>VLOOKUP(A2931,#REF!,313,FALSE)</f>
        <v>#REF!</v>
      </c>
      <c r="U2952" s="48" t="e">
        <f>VLOOKUP(A2931,#REF!,315,FALSE)</f>
        <v>#REF!</v>
      </c>
      <c r="V2952" s="48" t="e">
        <f>VLOOKUP(A2931,#REF!,317,FALSE)</f>
        <v>#REF!</v>
      </c>
      <c r="W2952" s="48" t="e">
        <f>VLOOKUP(A2931,#REF!,319,FALSE)</f>
        <v>#REF!</v>
      </c>
      <c r="X2952" s="48" t="e">
        <f>VLOOKUP(A2931,#REF!,321,FALSE)</f>
        <v>#REF!</v>
      </c>
      <c r="Y2952" s="48" t="e">
        <f>VLOOKUP(A2931,#REF!,323,FALSE)</f>
        <v>#REF!</v>
      </c>
      <c r="Z2952" s="48" t="e">
        <f>VLOOKUP(A2931,#REF!,325,FALSE)</f>
        <v>#REF!</v>
      </c>
      <c r="AA2952" s="48" t="e">
        <f>VLOOKUP(A2931,#REF!,327,FALSE)</f>
        <v>#REF!</v>
      </c>
      <c r="AB2952" s="48" t="e">
        <f>VLOOKUP(A2931,#REF!,329,FALSE)</f>
        <v>#REF!</v>
      </c>
      <c r="AC2952" s="48" t="e">
        <f>VLOOKUP(A2931,#REF!,331,FALSE)</f>
        <v>#REF!</v>
      </c>
      <c r="AD2952" s="48" t="e">
        <f>VLOOKUP(A2931,#REF!,333,FALSE)</f>
        <v>#REF!</v>
      </c>
      <c r="AE2952" s="48" t="e">
        <f>VLOOKUP(A2931,#REF!,335,FALSE)</f>
        <v>#REF!</v>
      </c>
      <c r="AF2952" s="48" t="e">
        <f>VLOOKUP(A2931,#REF!,337,FALSE)</f>
        <v>#REF!</v>
      </c>
      <c r="AG2952" s="33"/>
    </row>
    <row r="2953" spans="1:64" s="140" customFormat="1" ht="18" customHeight="1">
      <c r="B2953" s="980"/>
      <c r="C2953" s="980"/>
      <c r="D2953" s="980"/>
      <c r="E2953" s="980"/>
      <c r="F2953" s="980"/>
      <c r="G2953" s="980"/>
      <c r="H2953" s="980"/>
      <c r="I2953" s="980"/>
      <c r="J2953" s="980"/>
      <c r="K2953" s="980"/>
      <c r="L2953" s="980"/>
      <c r="M2953" s="980"/>
      <c r="N2953" s="980"/>
      <c r="O2953" s="980"/>
      <c r="P2953" s="980"/>
      <c r="Q2953" s="980"/>
      <c r="R2953" s="980"/>
      <c r="S2953" s="980"/>
      <c r="T2953" s="980"/>
      <c r="U2953" s="980"/>
      <c r="V2953" s="980"/>
      <c r="W2953" s="980"/>
      <c r="X2953" s="980"/>
      <c r="Y2953" s="980"/>
      <c r="Z2953" s="980"/>
      <c r="AA2953" s="980"/>
      <c r="AB2953" s="980"/>
      <c r="AC2953" s="980"/>
      <c r="AD2953" s="980"/>
      <c r="AE2953" s="980"/>
      <c r="AF2953" s="980"/>
      <c r="AH2953" s="33"/>
      <c r="AI2953" s="33"/>
      <c r="AJ2953" s="33"/>
      <c r="AK2953" s="33"/>
      <c r="AL2953" s="33"/>
      <c r="AM2953" s="33"/>
      <c r="AN2953" s="33"/>
      <c r="AO2953" s="33"/>
      <c r="AP2953" s="33"/>
      <c r="AQ2953" s="33"/>
      <c r="AR2953" s="33"/>
      <c r="AS2953" s="33"/>
      <c r="AT2953" s="33"/>
      <c r="AU2953" s="33"/>
      <c r="AV2953" s="33"/>
      <c r="AW2953" s="33"/>
      <c r="AX2953" s="33"/>
      <c r="AY2953" s="33"/>
      <c r="AZ2953" s="33"/>
      <c r="BA2953" s="33"/>
      <c r="BB2953" s="33"/>
      <c r="BC2953" s="33"/>
      <c r="BD2953" s="33"/>
      <c r="BE2953" s="33"/>
      <c r="BF2953" s="33"/>
      <c r="BG2953" s="33"/>
      <c r="BH2953" s="33"/>
      <c r="BI2953" s="33"/>
      <c r="BJ2953" s="33"/>
      <c r="BK2953" s="33"/>
      <c r="BL2953" s="33"/>
    </row>
    <row r="2954" spans="1:64" ht="18" customHeight="1">
      <c r="B2954" s="880" t="s">
        <v>826</v>
      </c>
      <c r="C2954" s="880"/>
      <c r="D2954" s="880"/>
      <c r="E2954" s="880"/>
      <c r="F2954" s="880"/>
      <c r="G2954" s="880"/>
      <c r="H2954" s="880"/>
      <c r="I2954" s="880"/>
      <c r="J2954" s="880"/>
      <c r="K2954" s="880"/>
      <c r="L2954" s="880"/>
      <c r="M2954" s="880"/>
      <c r="N2954" s="880"/>
      <c r="O2954" s="880"/>
      <c r="P2954" s="880"/>
      <c r="Q2954" s="880"/>
      <c r="R2954" s="880"/>
      <c r="S2954" s="880"/>
      <c r="T2954" s="880"/>
      <c r="U2954" s="880"/>
      <c r="V2954" s="880"/>
      <c r="W2954" s="880"/>
      <c r="X2954" s="880"/>
      <c r="Y2954" s="880"/>
      <c r="Z2954" s="880"/>
      <c r="AA2954" s="880"/>
      <c r="AB2954" s="880"/>
      <c r="AC2954" s="880"/>
      <c r="AD2954" s="880"/>
      <c r="AE2954" s="880"/>
      <c r="AF2954" s="880"/>
      <c r="AG2954" s="33"/>
    </row>
    <row r="2955" spans="1:64" ht="18" customHeight="1">
      <c r="B2955" s="15" t="s">
        <v>80</v>
      </c>
      <c r="C2955" s="16"/>
      <c r="D2955" s="16"/>
      <c r="E2955" s="16"/>
      <c r="F2955" s="16"/>
      <c r="G2955" s="216"/>
      <c r="H2955" s="201"/>
      <c r="I2955" s="201"/>
      <c r="J2955" s="201"/>
      <c r="K2955" s="202"/>
      <c r="L2955" s="201"/>
      <c r="M2955" s="201"/>
      <c r="N2955" s="201"/>
      <c r="O2955" s="270"/>
      <c r="P2955" s="270"/>
      <c r="Q2955" s="201"/>
      <c r="R2955" s="201"/>
      <c r="S2955" s="201"/>
      <c r="T2955" s="201"/>
      <c r="U2955" s="201"/>
      <c r="V2955" s="201"/>
      <c r="W2955" s="270"/>
      <c r="X2955" s="984" t="str">
        <f>X2930</f>
        <v>វិច្ឆិកា ឆ្នាំ ២០២៣</v>
      </c>
      <c r="Y2955" s="985"/>
      <c r="Z2955" s="985"/>
      <c r="AA2955" s="985"/>
      <c r="AB2955" s="985"/>
      <c r="AC2955" s="985"/>
      <c r="AD2955" s="985"/>
      <c r="AE2955" s="985"/>
      <c r="AF2955" s="986"/>
      <c r="AG2955" s="33"/>
    </row>
    <row r="2956" spans="1:64" ht="18" customHeight="1">
      <c r="A2956" s="140" t="e">
        <f>#REF!</f>
        <v>#REF!</v>
      </c>
      <c r="B2956" s="20" t="s">
        <v>176</v>
      </c>
      <c r="C2956" s="3"/>
      <c r="D2956" s="3"/>
      <c r="E2956" s="3"/>
      <c r="F2956" s="3"/>
      <c r="G2956" s="217"/>
      <c r="H2956" s="271"/>
      <c r="I2956" s="217"/>
      <c r="J2956" s="271"/>
      <c r="K2956" s="991" t="e">
        <f>VLOOKUP(A2956,'Payroll master 总表'!B:AY,3,FALSE)</f>
        <v>#REF!</v>
      </c>
      <c r="L2956" s="992"/>
      <c r="M2956" s="992"/>
      <c r="N2956" s="993"/>
      <c r="O2956" s="272" t="s">
        <v>183</v>
      </c>
      <c r="P2956" s="273"/>
      <c r="Q2956" s="203"/>
      <c r="R2956" s="203"/>
      <c r="S2956" s="203"/>
      <c r="T2956" s="994" t="e">
        <f>#REF!</f>
        <v>#REF!</v>
      </c>
      <c r="U2956" s="994"/>
      <c r="V2956" s="217"/>
      <c r="W2956" s="274"/>
      <c r="X2956" s="275" t="s">
        <v>279</v>
      </c>
      <c r="Y2956" s="203"/>
      <c r="Z2956" s="203"/>
      <c r="AA2956" s="203"/>
      <c r="AB2956" s="227"/>
      <c r="AC2956" s="75"/>
      <c r="AD2956" s="139" t="e">
        <f>VLOOKUP(A2956,'Payroll master 总表'!B:AY,39,FALSE)</f>
        <v>#REF!</v>
      </c>
      <c r="AE2956" s="23" t="s">
        <v>82</v>
      </c>
      <c r="AF2956" s="244"/>
      <c r="AG2956" s="33"/>
    </row>
    <row r="2957" spans="1:64" ht="18" customHeight="1">
      <c r="B2957" s="55" t="s">
        <v>177</v>
      </c>
      <c r="C2957" s="28"/>
      <c r="D2957" s="28"/>
      <c r="E2957" s="28"/>
      <c r="F2957" s="21"/>
      <c r="G2957" s="206"/>
      <c r="H2957" s="206"/>
      <c r="I2957" s="206"/>
      <c r="J2957" s="206"/>
      <c r="K2957" s="995" t="e">
        <f>VLOOKUP(A2956,'Payroll master 总表'!B:AY,1,FALSE)</f>
        <v>#REF!</v>
      </c>
      <c r="L2957" s="996"/>
      <c r="M2957" s="206"/>
      <c r="N2957" s="208"/>
      <c r="O2957" s="276" t="s">
        <v>184</v>
      </c>
      <c r="P2957" s="273"/>
      <c r="Q2957" s="218"/>
      <c r="R2957" s="218"/>
      <c r="S2957" s="218"/>
      <c r="U2957" s="222" t="e">
        <f>VLOOKUP(A2956,'Payroll master 总表'!B:AY,15,FALSE)</f>
        <v>#REF!</v>
      </c>
      <c r="V2957" s="222"/>
      <c r="W2957" s="208"/>
      <c r="X2957" s="278" t="s">
        <v>187</v>
      </c>
      <c r="Y2957" s="218"/>
      <c r="Z2957" s="218"/>
      <c r="AA2957" s="218"/>
      <c r="AB2957" s="209"/>
      <c r="AC2957" s="26"/>
      <c r="AD2957" s="139" t="e">
        <f>VLOOKUP(A2956,'Payroll master 总表'!B:AY,35,FALSE)</f>
        <v>#REF!</v>
      </c>
      <c r="AE2957" s="23" t="s">
        <v>82</v>
      </c>
      <c r="AF2957" s="103"/>
      <c r="AG2957" s="33"/>
    </row>
    <row r="2958" spans="1:64" ht="18" customHeight="1">
      <c r="B2958" s="24" t="s">
        <v>178</v>
      </c>
      <c r="C2958" s="22"/>
      <c r="D2958" s="25"/>
      <c r="E2958" s="21"/>
      <c r="F2958" s="21"/>
      <c r="G2958" s="206"/>
      <c r="H2958" s="206"/>
      <c r="I2958" s="206"/>
      <c r="J2958" s="206"/>
      <c r="K2958" s="995" t="e">
        <f>VLOOKUP(A2956,'Payroll master 总表'!B:AY,5,FALSE)</f>
        <v>#REF!</v>
      </c>
      <c r="L2958" s="996"/>
      <c r="M2958" s="206"/>
      <c r="N2958" s="208"/>
      <c r="O2958" s="205" t="s">
        <v>198</v>
      </c>
      <c r="P2958" s="273"/>
      <c r="Q2958" s="218"/>
      <c r="R2958" s="218"/>
      <c r="S2958" s="218"/>
      <c r="T2958" s="206"/>
      <c r="U2958" s="997" t="e">
        <f>VLOOKUP(A2956,'Payroll master 总表'!B:AY,8,FALSE)</f>
        <v>#REF!</v>
      </c>
      <c r="V2958" s="997"/>
      <c r="W2958" s="998"/>
      <c r="X2958" s="278" t="s">
        <v>185</v>
      </c>
      <c r="Y2958" s="218"/>
      <c r="Z2958" s="218"/>
      <c r="AA2958" s="218"/>
      <c r="AB2958" s="209"/>
      <c r="AC2958" s="26"/>
      <c r="AD2958" s="139" t="e">
        <f>VLOOKUP(A2956,'Payroll master 总表'!B:AY,34,FALSE)</f>
        <v>#REF!</v>
      </c>
      <c r="AE2958" s="23" t="s">
        <v>82</v>
      </c>
      <c r="AF2958" s="103"/>
      <c r="AG2958" s="33"/>
    </row>
    <row r="2959" spans="1:64" ht="18" customHeight="1">
      <c r="B2959" s="58"/>
      <c r="C2959" s="28"/>
      <c r="D2959" s="28"/>
      <c r="E2959" s="28"/>
      <c r="F2959" s="28"/>
      <c r="G2959" s="206"/>
      <c r="H2959" s="206"/>
      <c r="I2959" s="206"/>
      <c r="J2959" s="206"/>
      <c r="K2959" s="280"/>
      <c r="L2959" s="281" t="s">
        <v>76</v>
      </c>
      <c r="M2959" s="206"/>
      <c r="N2959" s="208"/>
      <c r="O2959" s="278" t="s">
        <v>199</v>
      </c>
      <c r="P2959" s="273"/>
      <c r="Q2959" s="218"/>
      <c r="R2959" s="218"/>
      <c r="S2959" s="218"/>
      <c r="T2959" s="218"/>
      <c r="U2959" s="218"/>
      <c r="V2959" s="218"/>
      <c r="W2959" s="230"/>
      <c r="X2959" s="278" t="s">
        <v>753</v>
      </c>
      <c r="Y2959" s="218"/>
      <c r="Z2959" s="218"/>
      <c r="AA2959" s="218"/>
      <c r="AB2959" s="209"/>
      <c r="AC2959" s="26"/>
      <c r="AD2959" s="139" t="e">
        <f>VLOOKUP(A2956,'Payroll master 总表'!B:AY,33,FALSE)</f>
        <v>#REF!</v>
      </c>
      <c r="AE2959" s="23" t="s">
        <v>82</v>
      </c>
      <c r="AF2959" s="103"/>
      <c r="AG2959" s="33"/>
    </row>
    <row r="2960" spans="1:64" ht="18" customHeight="1">
      <c r="B2960" s="54" t="s">
        <v>196</v>
      </c>
      <c r="C2960" s="28"/>
      <c r="D2960" s="28"/>
      <c r="E2960" s="28"/>
      <c r="F2960" s="28"/>
      <c r="G2960" s="206"/>
      <c r="H2960" s="206"/>
      <c r="I2960" s="206"/>
      <c r="J2960" s="206"/>
      <c r="K2960" s="280"/>
      <c r="L2960" s="282" t="e">
        <f>VLOOKUP(A2956,'Payroll master 总表'!B:AY,18,FALSE)</f>
        <v>#REF!</v>
      </c>
      <c r="M2960" s="206"/>
      <c r="N2960" s="208"/>
      <c r="O2960" s="283"/>
      <c r="P2960" s="273"/>
      <c r="Q2960" s="223"/>
      <c r="R2960" s="987" t="e">
        <f>U2957/26*L2960</f>
        <v>#REF!</v>
      </c>
      <c r="S2960" s="987"/>
      <c r="T2960" s="284" t="s">
        <v>82</v>
      </c>
      <c r="U2960" s="223"/>
      <c r="V2960" s="223"/>
      <c r="W2960" s="285"/>
      <c r="X2960" s="278" t="s">
        <v>186</v>
      </c>
      <c r="Y2960" s="218"/>
      <c r="Z2960" s="218"/>
      <c r="AA2960" s="218"/>
      <c r="AB2960" s="209"/>
      <c r="AC2960" s="26"/>
      <c r="AD2960" s="139" t="e">
        <f>VLOOKUP(A2956,'Payroll master 总表'!B:AY,37,FALSE)+'Payroll master 总表'!AM124</f>
        <v>#REF!</v>
      </c>
      <c r="AE2960" s="23" t="s">
        <v>82</v>
      </c>
      <c r="AF2960" s="103"/>
      <c r="AG2960" s="33"/>
    </row>
    <row r="2961" spans="2:64" ht="18" customHeight="1">
      <c r="B2961" s="27" t="s">
        <v>528</v>
      </c>
      <c r="C2961" s="28"/>
      <c r="D2961" s="28"/>
      <c r="E2961" s="28"/>
      <c r="F2961" s="28"/>
      <c r="G2961" s="206"/>
      <c r="H2961" s="206"/>
      <c r="I2961" s="206"/>
      <c r="J2961" s="206"/>
      <c r="K2961" s="280"/>
      <c r="L2961" s="282" t="e">
        <f>VLOOKUP(A2956,'Payroll master 总表'!B:AY,21,FALSE)</f>
        <v>#REF!</v>
      </c>
      <c r="M2961" s="206"/>
      <c r="N2961" s="208"/>
      <c r="O2961" s="283"/>
      <c r="P2961" s="273"/>
      <c r="Q2961" s="223"/>
      <c r="R2961" s="987" t="e">
        <f>VLOOKUP(A2956,'Payroll master 总表'!B:AY,29,FALSE)</f>
        <v>#REF!</v>
      </c>
      <c r="S2961" s="987"/>
      <c r="T2961" s="284" t="s">
        <v>82</v>
      </c>
      <c r="U2961" s="223"/>
      <c r="V2961" s="223"/>
      <c r="W2961" s="285"/>
      <c r="X2961" s="278" t="s">
        <v>455</v>
      </c>
      <c r="Y2961" s="218"/>
      <c r="Z2961" s="218"/>
      <c r="AA2961" s="218"/>
      <c r="AB2961" s="209"/>
      <c r="AC2961" s="26"/>
      <c r="AD2961" s="139" t="e">
        <f>VLOOKUP(A2956,'Payroll master 总表'!B:AY,32,FALSE)</f>
        <v>#REF!</v>
      </c>
      <c r="AE2961" s="23" t="s">
        <v>82</v>
      </c>
      <c r="AF2961" s="103"/>
      <c r="AG2961" s="33"/>
    </row>
    <row r="2962" spans="2:64" ht="18" customHeight="1">
      <c r="B2962" s="58" t="s">
        <v>534</v>
      </c>
      <c r="C2962" s="28"/>
      <c r="D2962" s="28"/>
      <c r="E2962" s="28"/>
      <c r="F2962" s="28"/>
      <c r="G2962" s="206"/>
      <c r="H2962" s="206"/>
      <c r="I2962" s="206"/>
      <c r="J2962" s="206"/>
      <c r="K2962" s="280"/>
      <c r="L2962" s="282" t="e">
        <f>VLOOKUP(A2956,'Payroll master 总表'!B:AY,20,FALSE)</f>
        <v>#REF!</v>
      </c>
      <c r="M2962" s="206"/>
      <c r="N2962" s="208"/>
      <c r="O2962" s="283"/>
      <c r="P2962" s="273"/>
      <c r="Q2962" s="223"/>
      <c r="R2962" s="987" t="e">
        <f>VLOOKUP(A2956,'Payroll master 总表'!B:AY,27,FALSE)</f>
        <v>#REF!</v>
      </c>
      <c r="S2962" s="987"/>
      <c r="T2962" s="284" t="s">
        <v>82</v>
      </c>
      <c r="U2962" s="223"/>
      <c r="V2962" s="223"/>
      <c r="W2962" s="285"/>
      <c r="X2962" s="278" t="s">
        <v>189</v>
      </c>
      <c r="Y2962" s="218"/>
      <c r="Z2962" s="218"/>
      <c r="AA2962" s="218"/>
      <c r="AB2962" s="209"/>
      <c r="AC2962" s="26"/>
      <c r="AD2962" s="139" t="e">
        <f>VLOOKUP(A2956,'Payroll master 总表'!B:AY,31,FALSE)</f>
        <v>#REF!</v>
      </c>
      <c r="AE2962" s="23" t="s">
        <v>82</v>
      </c>
      <c r="AF2962" s="103"/>
      <c r="AG2962" s="33"/>
    </row>
    <row r="2963" spans="2:64" ht="18" customHeight="1">
      <c r="B2963" s="58" t="s">
        <v>195</v>
      </c>
      <c r="C2963" s="28"/>
      <c r="D2963" s="28"/>
      <c r="E2963" s="28"/>
      <c r="F2963" s="28"/>
      <c r="G2963" s="206"/>
      <c r="H2963" s="206"/>
      <c r="I2963" s="206"/>
      <c r="J2963" s="206"/>
      <c r="K2963" s="280"/>
      <c r="L2963" s="282" t="e">
        <f>VLOOKUP(A2956,'Payroll master 总表'!B:AY,17,FALSE)</f>
        <v>#REF!</v>
      </c>
      <c r="M2963" s="206"/>
      <c r="N2963" s="208"/>
      <c r="O2963" s="283"/>
      <c r="P2963" s="273"/>
      <c r="Q2963" s="223"/>
      <c r="R2963" s="987" t="e">
        <f>U2957/26*L2963</f>
        <v>#REF!</v>
      </c>
      <c r="S2963" s="987"/>
      <c r="T2963" s="284" t="s">
        <v>82</v>
      </c>
      <c r="U2963" s="223"/>
      <c r="V2963" s="223"/>
      <c r="W2963" s="285"/>
      <c r="X2963" s="278" t="s">
        <v>188</v>
      </c>
      <c r="Y2963" s="218"/>
      <c r="Z2963" s="218"/>
      <c r="AA2963" s="218"/>
      <c r="AB2963" s="209"/>
      <c r="AC2963" s="26"/>
      <c r="AD2963" s="139" t="e">
        <f>VLOOKUP(A2956,'Payroll master 总表'!B:AY,36,FALSE)</f>
        <v>#REF!</v>
      </c>
      <c r="AE2963" s="23" t="s">
        <v>82</v>
      </c>
      <c r="AF2963" s="103"/>
      <c r="AG2963" s="33"/>
    </row>
    <row r="2964" spans="2:64" ht="18" customHeight="1">
      <c r="B2964" s="27" t="s">
        <v>179</v>
      </c>
      <c r="C2964" s="28"/>
      <c r="D2964" s="28"/>
      <c r="E2964" s="28"/>
      <c r="F2964" s="28"/>
      <c r="G2964" s="218"/>
      <c r="H2964" s="218"/>
      <c r="I2964" s="218"/>
      <c r="J2964" s="206"/>
      <c r="K2964" s="280"/>
      <c r="L2964" s="286"/>
      <c r="M2964" s="206"/>
      <c r="N2964" s="208"/>
      <c r="O2964" s="283"/>
      <c r="P2964" s="273"/>
      <c r="Q2964" s="223"/>
      <c r="R2964" s="987" t="e">
        <f>SUM(R2960:S2963)</f>
        <v>#REF!</v>
      </c>
      <c r="S2964" s="987"/>
      <c r="T2964" s="284" t="s">
        <v>82</v>
      </c>
      <c r="U2964" s="223"/>
      <c r="V2964" s="223"/>
      <c r="W2964" s="285"/>
      <c r="X2964" s="278" t="s">
        <v>190</v>
      </c>
      <c r="Y2964" s="218"/>
      <c r="Z2964" s="218"/>
      <c r="AA2964" s="218"/>
      <c r="AB2964" s="209"/>
      <c r="AC2964" s="988" t="e">
        <f>R2964+R2966+R2967+R2968+AD2956+AD2957+AD2958+AD2959+AD2960+AD2961+AD2962+AD2963</f>
        <v>#REF!</v>
      </c>
      <c r="AD2964" s="989"/>
      <c r="AF2964" s="103"/>
      <c r="AG2964" s="33"/>
    </row>
    <row r="2965" spans="2:64" ht="18" customHeight="1">
      <c r="B2965" s="58" t="s">
        <v>197</v>
      </c>
      <c r="C2965" s="28"/>
      <c r="D2965" s="28"/>
      <c r="E2965" s="28"/>
      <c r="F2965" s="28"/>
      <c r="G2965" s="206"/>
      <c r="H2965" s="206"/>
      <c r="I2965" s="206"/>
      <c r="J2965" s="206"/>
      <c r="K2965" s="280"/>
      <c r="L2965" s="287" t="s">
        <v>77</v>
      </c>
      <c r="M2965" s="288"/>
      <c r="N2965" s="211"/>
      <c r="O2965" s="278" t="s">
        <v>199</v>
      </c>
      <c r="P2965" s="210"/>
      <c r="Q2965" s="210"/>
      <c r="R2965" s="210"/>
      <c r="S2965" s="210"/>
      <c r="T2965" s="210"/>
      <c r="U2965" s="210"/>
      <c r="V2965" s="210"/>
      <c r="W2965" s="289"/>
      <c r="X2965" s="278" t="s">
        <v>433</v>
      </c>
      <c r="Y2965" s="218"/>
      <c r="Z2965" s="230"/>
      <c r="AA2965" s="290"/>
      <c r="AB2965" s="228"/>
      <c r="AC2965" s="135" t="e">
        <f>VLOOKUP(A2956,'Payroll master 总表'!B:AY,45,FALSE)</f>
        <v>#REF!</v>
      </c>
      <c r="AE2965" s="61"/>
      <c r="AF2965" s="245"/>
      <c r="AG2965" s="33"/>
    </row>
    <row r="2966" spans="2:64" ht="18" customHeight="1">
      <c r="B2966" s="58" t="s">
        <v>180</v>
      </c>
      <c r="C2966" s="28"/>
      <c r="D2966" s="28"/>
      <c r="E2966" s="28"/>
      <c r="F2966" s="28"/>
      <c r="G2966" s="206"/>
      <c r="H2966" s="206"/>
      <c r="I2966" s="206"/>
      <c r="J2966" s="206"/>
      <c r="K2966" s="280"/>
      <c r="L2966" s="282" t="e">
        <f>VLOOKUP(A2956,'Payroll master 总表'!B:AY,19,FALSE)</f>
        <v>#REF!</v>
      </c>
      <c r="M2966" s="206"/>
      <c r="N2966" s="208"/>
      <c r="O2966" s="283"/>
      <c r="P2966" s="273"/>
      <c r="Q2966" s="224"/>
      <c r="R2966" s="990" t="e">
        <f>VLOOKUP(A2956,'Payroll master 总表'!B:AY,26,FALSE)</f>
        <v>#REF!</v>
      </c>
      <c r="S2966" s="990"/>
      <c r="T2966" s="224" t="s">
        <v>82</v>
      </c>
      <c r="U2966" s="224"/>
      <c r="V2966" s="224"/>
      <c r="W2966" s="228"/>
      <c r="X2966" s="278" t="s">
        <v>861</v>
      </c>
      <c r="Y2966" s="218"/>
      <c r="Z2966" s="230"/>
      <c r="AB2966" s="224"/>
      <c r="AD2966" s="57"/>
      <c r="AE2966" s="999" t="e">
        <f>VLOOKUP(A2956,'Payroll master 总表'!B:AY,42,FALSE)</f>
        <v>#REF!</v>
      </c>
      <c r="AF2966" s="1000"/>
      <c r="AG2966" s="33"/>
    </row>
    <row r="2967" spans="2:64" ht="18" customHeight="1">
      <c r="B2967" s="58" t="s">
        <v>181</v>
      </c>
      <c r="C2967" s="28"/>
      <c r="D2967" s="28"/>
      <c r="E2967" s="28"/>
      <c r="F2967" s="28"/>
      <c r="G2967" s="206"/>
      <c r="H2967" s="206"/>
      <c r="I2967" s="206"/>
      <c r="J2967" s="206"/>
      <c r="K2967" s="280"/>
      <c r="L2967" s="282" t="e">
        <f>VLOOKUP(A2956,'Payroll master 总表'!B:AY,22,FALSE)</f>
        <v>#REF!</v>
      </c>
      <c r="M2967" s="206"/>
      <c r="N2967" s="208"/>
      <c r="O2967" s="283"/>
      <c r="P2967" s="273"/>
      <c r="Q2967" s="224"/>
      <c r="R2967" s="990" t="e">
        <f>VLOOKUP(A2956,'Payroll master 总表'!B:AY,28,FALSE)</f>
        <v>#REF!</v>
      </c>
      <c r="S2967" s="990"/>
      <c r="T2967" s="224" t="s">
        <v>82</v>
      </c>
      <c r="U2967" s="224"/>
      <c r="V2967" s="224"/>
      <c r="W2967" s="228"/>
      <c r="X2967" s="291" t="s">
        <v>244</v>
      </c>
      <c r="Y2967" s="218"/>
      <c r="Z2967" s="218"/>
      <c r="AA2967" s="230"/>
      <c r="AB2967" s="229"/>
      <c r="AC2967" s="76"/>
      <c r="AD2967" s="57" t="e">
        <f>VLOOKUP(A2956,'Payroll master 总表'!B:AY,44,FALSE)</f>
        <v>#REF!</v>
      </c>
      <c r="AE2967" s="541"/>
      <c r="AF2967" s="542"/>
      <c r="AG2967" s="33"/>
    </row>
    <row r="2968" spans="2:64" ht="18" customHeight="1">
      <c r="B2968" s="59" t="s">
        <v>182</v>
      </c>
      <c r="C2968" s="56"/>
      <c r="D2968" s="56"/>
      <c r="E2968" s="56"/>
      <c r="F2968" s="56"/>
      <c r="G2968" s="219"/>
      <c r="H2968" s="219"/>
      <c r="I2968" s="219"/>
      <c r="J2968" s="219"/>
      <c r="K2968" s="292"/>
      <c r="L2968" s="293" t="e">
        <f>VLOOKUP(A2956,'Payroll master 总表'!B:AY,23,FALSE)</f>
        <v>#REF!</v>
      </c>
      <c r="M2968" s="219"/>
      <c r="N2968" s="212"/>
      <c r="O2968" s="294"/>
      <c r="P2968" s="295"/>
      <c r="Q2968" s="225"/>
      <c r="R2968" s="981" t="e">
        <f>VLOOKUP(A2956,'Payroll master 总表'!B:AY,30,FALSE)</f>
        <v>#REF!</v>
      </c>
      <c r="S2968" s="981"/>
      <c r="T2968" s="225" t="s">
        <v>82</v>
      </c>
      <c r="U2968" s="225"/>
      <c r="V2968" s="225"/>
      <c r="W2968" s="225"/>
      <c r="X2968" s="278" t="s">
        <v>194</v>
      </c>
      <c r="Y2968" s="218"/>
      <c r="Z2968" s="218"/>
      <c r="AA2968" s="218"/>
      <c r="AB2968" s="230"/>
      <c r="AC2968" s="26"/>
      <c r="AD2968" s="57" t="e">
        <f>AE2966+AD2967</f>
        <v>#REF!</v>
      </c>
      <c r="AE2968" s="49"/>
      <c r="AF2968" s="73"/>
      <c r="AG2968" s="33"/>
    </row>
    <row r="2969" spans="2:64" ht="18" customHeight="1">
      <c r="B2969" s="29"/>
      <c r="C2969" s="30"/>
      <c r="D2969" s="31"/>
      <c r="E2969" s="30"/>
      <c r="F2969" s="32"/>
      <c r="G2969" s="220"/>
      <c r="H2969" s="220"/>
      <c r="I2969" s="220"/>
      <c r="J2969" s="220"/>
      <c r="S2969" s="220"/>
      <c r="T2969" s="220"/>
      <c r="U2969" s="220"/>
      <c r="X2969" s="297" t="s">
        <v>191</v>
      </c>
      <c r="Y2969" s="218"/>
      <c r="Z2969" s="218"/>
      <c r="AA2969" s="218"/>
      <c r="AB2969" s="230"/>
      <c r="AC2969" s="982" t="e">
        <f>ROUND((AC2964-AD2968-AC2965),2)</f>
        <v>#REF!</v>
      </c>
      <c r="AD2969" s="983"/>
      <c r="AE2969" s="49"/>
      <c r="AF2969" s="73"/>
      <c r="AG2969" s="33"/>
    </row>
    <row r="2970" spans="2:64" ht="18" customHeight="1">
      <c r="B2970" s="35" t="s">
        <v>78</v>
      </c>
      <c r="C2970" s="36"/>
      <c r="D2970" s="36"/>
      <c r="E2970" s="36"/>
      <c r="F2970" s="36"/>
      <c r="G2970" s="221"/>
      <c r="H2970" s="221"/>
      <c r="I2970" s="220"/>
      <c r="J2970" s="220"/>
      <c r="S2970" s="220"/>
      <c r="T2970" s="220"/>
      <c r="U2970" s="220"/>
      <c r="X2970" s="298" t="s">
        <v>432</v>
      </c>
      <c r="Y2970" s="299"/>
      <c r="Z2970" s="280"/>
      <c r="AA2970" s="206"/>
      <c r="AB2970" s="231"/>
      <c r="AC2970" s="63" t="e">
        <f>INT(AC2969)</f>
        <v>#REF!</v>
      </c>
      <c r="AE2970" s="62"/>
      <c r="AF2970" s="80"/>
      <c r="AG2970" s="33"/>
    </row>
    <row r="2971" spans="2:64" ht="18" customHeight="1">
      <c r="B2971" s="37"/>
      <c r="C2971" s="38"/>
      <c r="D2971" s="39"/>
      <c r="E2971" s="38"/>
      <c r="F2971" s="38"/>
      <c r="G2971" s="202"/>
      <c r="H2971" s="202"/>
      <c r="I2971" s="220"/>
      <c r="J2971" s="220"/>
      <c r="S2971" s="220"/>
      <c r="T2971" s="220"/>
      <c r="U2971" s="220"/>
      <c r="X2971" s="300" t="s">
        <v>192</v>
      </c>
      <c r="Y2971" s="301"/>
      <c r="Z2971" s="302"/>
      <c r="AA2971" s="219"/>
      <c r="AB2971" s="232"/>
      <c r="AC2971" s="77" t="e">
        <f>ROUND((MOD(AC2969,1)*4000),-2)</f>
        <v>#REF!</v>
      </c>
      <c r="AD2971" s="45"/>
      <c r="AE2971" s="45"/>
      <c r="AF2971" s="81"/>
      <c r="AG2971" s="33"/>
    </row>
    <row r="2972" spans="2:64" ht="18" customHeight="1">
      <c r="B2972" s="29"/>
      <c r="C2972" s="30"/>
      <c r="D2972" s="31"/>
      <c r="E2972" s="30"/>
      <c r="F2972" s="30"/>
      <c r="G2972" s="220"/>
      <c r="H2972" s="220"/>
      <c r="I2972" s="220"/>
      <c r="J2972" s="220"/>
      <c r="S2972" s="220"/>
      <c r="T2972" s="220"/>
      <c r="U2972" s="220"/>
      <c r="Y2972" s="221"/>
      <c r="Z2972" s="303"/>
      <c r="AB2972" s="233"/>
      <c r="AD2972" s="82"/>
      <c r="AE2972" s="82"/>
      <c r="AF2972" s="84"/>
      <c r="AG2972" s="33"/>
    </row>
    <row r="2973" spans="2:64" ht="18" customHeight="1">
      <c r="B2973" s="40" t="s">
        <v>79</v>
      </c>
      <c r="C2973" s="41"/>
      <c r="D2973" s="41"/>
      <c r="E2973" s="41"/>
      <c r="AF2973" s="101"/>
      <c r="AG2973" s="33"/>
    </row>
    <row r="2974" spans="2:64" s="10" customFormat="1" ht="18" customHeight="1">
      <c r="B2974" s="237">
        <v>1</v>
      </c>
      <c r="C2974" s="236">
        <v>2</v>
      </c>
      <c r="D2974" s="236">
        <v>3</v>
      </c>
      <c r="E2974" s="236">
        <v>4</v>
      </c>
      <c r="F2974" s="670">
        <v>5</v>
      </c>
      <c r="G2974" s="669">
        <v>6</v>
      </c>
      <c r="H2974" s="237">
        <v>7</v>
      </c>
      <c r="I2974" s="237">
        <v>8</v>
      </c>
      <c r="J2974" s="670">
        <v>9</v>
      </c>
      <c r="K2974" s="236">
        <v>10</v>
      </c>
      <c r="L2974" s="236">
        <v>11</v>
      </c>
      <c r="M2974" s="670">
        <v>12</v>
      </c>
      <c r="N2974" s="669">
        <v>13</v>
      </c>
      <c r="O2974" s="236">
        <v>14</v>
      </c>
      <c r="P2974" s="237">
        <v>15</v>
      </c>
      <c r="Q2974" s="236">
        <v>16</v>
      </c>
      <c r="R2974" s="236">
        <v>17</v>
      </c>
      <c r="S2974" s="236">
        <v>18</v>
      </c>
      <c r="T2974" s="670">
        <v>19</v>
      </c>
      <c r="U2974" s="669">
        <v>20</v>
      </c>
      <c r="V2974" s="236">
        <v>21</v>
      </c>
      <c r="W2974" s="237">
        <v>22</v>
      </c>
      <c r="X2974" s="236">
        <v>23</v>
      </c>
      <c r="Y2974" s="237">
        <v>24</v>
      </c>
      <c r="Z2974" s="236">
        <v>25</v>
      </c>
      <c r="AA2974" s="670">
        <v>26</v>
      </c>
      <c r="AB2974" s="697">
        <v>27</v>
      </c>
      <c r="AC2974" s="670">
        <v>28</v>
      </c>
      <c r="AD2974" s="237">
        <v>29</v>
      </c>
      <c r="AE2974" s="236">
        <v>30</v>
      </c>
      <c r="AF2974" s="236">
        <v>31</v>
      </c>
      <c r="AG2974" s="11"/>
      <c r="AH2974" s="11"/>
      <c r="AI2974" s="11"/>
      <c r="AJ2974" s="11"/>
      <c r="AK2974" s="11"/>
      <c r="AL2974" s="11"/>
      <c r="AM2974" s="11"/>
      <c r="AN2974" s="11"/>
      <c r="AO2974" s="11"/>
      <c r="AP2974" s="11"/>
      <c r="AQ2974" s="11"/>
      <c r="AR2974" s="11"/>
      <c r="AS2974" s="11"/>
      <c r="AT2974" s="11"/>
      <c r="AU2974" s="11"/>
      <c r="AV2974" s="11"/>
      <c r="AW2974" s="11"/>
      <c r="AX2974" s="11"/>
      <c r="AY2974" s="11"/>
      <c r="AZ2974" s="11"/>
      <c r="BA2974" s="11"/>
      <c r="BB2974" s="11"/>
      <c r="BC2974" s="11"/>
      <c r="BD2974" s="11"/>
      <c r="BE2974" s="11"/>
      <c r="BF2974" s="11"/>
      <c r="BG2974" s="11"/>
      <c r="BH2974" s="11"/>
      <c r="BI2974" s="11"/>
      <c r="BJ2974" s="11"/>
      <c r="BK2974" s="11"/>
      <c r="BL2974" s="11"/>
    </row>
    <row r="2975" spans="2:64" ht="18" customHeight="1">
      <c r="B2975" s="48" t="e">
        <f>VLOOKUP(A2956,#REF!,276,FALSE)</f>
        <v>#REF!</v>
      </c>
      <c r="C2975" s="48" t="e">
        <f>VLOOKUP(A2956,#REF!,278,FALSE)</f>
        <v>#REF!</v>
      </c>
      <c r="D2975" s="48" t="e">
        <f>VLOOKUP(A2956,#REF!,280,FALSE)</f>
        <v>#REF!</v>
      </c>
      <c r="E2975" s="48" t="e">
        <f>VLOOKUP(A2956,#REF!,282,FALSE)</f>
        <v>#REF!</v>
      </c>
      <c r="F2975" s="48" t="e">
        <f>VLOOKUP(A2956,#REF!,284,FALSE)</f>
        <v>#REF!</v>
      </c>
      <c r="G2975" s="48" t="e">
        <f>VLOOKUP(A2956,#REF!,286,FALSE)</f>
        <v>#REF!</v>
      </c>
      <c r="H2975" s="48" t="e">
        <f>VLOOKUP(A2956,#REF!,288,FALSE)</f>
        <v>#REF!</v>
      </c>
      <c r="I2975" s="48" t="e">
        <f>VLOOKUP(A2956,#REF!,290,FALSE)</f>
        <v>#REF!</v>
      </c>
      <c r="J2975" s="48" t="e">
        <f>VLOOKUP(A2956,#REF!,292,FALSE)</f>
        <v>#REF!</v>
      </c>
      <c r="K2975" s="48" t="e">
        <f>VLOOKUP(A2956,#REF!,294,FALSE)</f>
        <v>#REF!</v>
      </c>
      <c r="L2975" s="48" t="e">
        <f>VLOOKUP(A2956,#REF!,296,FALSE)</f>
        <v>#REF!</v>
      </c>
      <c r="M2975" s="48" t="e">
        <f>VLOOKUP(A2956,#REF!,298,FALSE)</f>
        <v>#REF!</v>
      </c>
      <c r="N2975" s="48" t="e">
        <f>VLOOKUP(A2956,#REF!,300,FALSE)</f>
        <v>#REF!</v>
      </c>
      <c r="O2975" s="48" t="e">
        <f>VLOOKUP(A2956,#REF!,302,FALSE)</f>
        <v>#REF!</v>
      </c>
      <c r="P2975" s="48" t="e">
        <f>VLOOKUP(A2956,#REF!,304,FALSE)</f>
        <v>#REF!</v>
      </c>
      <c r="Q2975" s="48" t="e">
        <f>VLOOKUP(A2956,#REF!,306,FALSE)</f>
        <v>#REF!</v>
      </c>
      <c r="R2975" s="48" t="e">
        <f>VLOOKUP(A2956,#REF!,308,FALSE)</f>
        <v>#REF!</v>
      </c>
      <c r="S2975" s="48" t="e">
        <f>VLOOKUP(A2956,#REF!,310,FALSE)</f>
        <v>#REF!</v>
      </c>
      <c r="T2975" s="48" t="e">
        <f>VLOOKUP(A2956,#REF!,312,FALSE)</f>
        <v>#REF!</v>
      </c>
      <c r="U2975" s="48" t="e">
        <f>VLOOKUP(A2956,#REF!,314,FALSE)</f>
        <v>#REF!</v>
      </c>
      <c r="V2975" s="48" t="e">
        <f>VLOOKUP(A2956,#REF!,316,FALSE)</f>
        <v>#REF!</v>
      </c>
      <c r="W2975" s="48" t="e">
        <f>VLOOKUP(A2956,#REF!,318,FALSE)</f>
        <v>#REF!</v>
      </c>
      <c r="X2975" s="48" t="e">
        <f>VLOOKUP(A2956,#REF!,320,FALSE)</f>
        <v>#REF!</v>
      </c>
      <c r="Y2975" s="48" t="e">
        <f>VLOOKUP(A2956,#REF!,322,FALSE)</f>
        <v>#REF!</v>
      </c>
      <c r="Z2975" s="48" t="e">
        <f>VLOOKUP(A2956,#REF!,324,FALSE)</f>
        <v>#REF!</v>
      </c>
      <c r="AA2975" s="48" t="e">
        <f>VLOOKUP(A2956,#REF!,326,FALSE)</f>
        <v>#REF!</v>
      </c>
      <c r="AB2975" s="48" t="e">
        <f>VLOOKUP(A2956,#REF!,328,FALSE)</f>
        <v>#REF!</v>
      </c>
      <c r="AC2975" s="48" t="e">
        <f>VLOOKUP(A2956,#REF!,330,FALSE)</f>
        <v>#REF!</v>
      </c>
      <c r="AD2975" s="48" t="e">
        <f>VLOOKUP(A2956,#REF!,332,FALSE)</f>
        <v>#REF!</v>
      </c>
      <c r="AE2975" s="48" t="e">
        <f>VLOOKUP(A2956,#REF!,334,FALSE)</f>
        <v>#REF!</v>
      </c>
      <c r="AF2975" s="48" t="e">
        <f>VLOOKUP(A2956,#REF!,336,FALSE)</f>
        <v>#REF!</v>
      </c>
      <c r="AG2975" s="33"/>
    </row>
    <row r="2976" spans="2:64" ht="18" customHeight="1">
      <c r="B2976" s="48" t="e">
        <f>VLOOKUP(A2956,#REF!,53,FALSE)</f>
        <v>#REF!</v>
      </c>
      <c r="C2976" s="48" t="e">
        <f>VLOOKUP(A2956,#REF!,54,FALSE)</f>
        <v>#REF!</v>
      </c>
      <c r="D2976" s="48" t="e">
        <f>VLOOKUP(A2956,#REF!,55,FALSE)</f>
        <v>#REF!</v>
      </c>
      <c r="E2976" s="48" t="e">
        <f>VLOOKUP(A2956,#REF!,56,FALSE)</f>
        <v>#REF!</v>
      </c>
      <c r="F2976" s="48" t="e">
        <f>VLOOKUP(A2956,#REF!,57,FALSE)</f>
        <v>#REF!</v>
      </c>
      <c r="G2976" s="48" t="e">
        <f>VLOOKUP(A2956,#REF!,58,FALSE)</f>
        <v>#REF!</v>
      </c>
      <c r="H2976" s="48" t="e">
        <f>VLOOKUP(A2956,#REF!,59,FALSE)</f>
        <v>#REF!</v>
      </c>
      <c r="I2976" s="48" t="e">
        <f>VLOOKUP(A2956,#REF!,60,FALSE)</f>
        <v>#REF!</v>
      </c>
      <c r="J2976" s="48" t="e">
        <f>VLOOKUP(A2956,#REF!,61,FALSE)</f>
        <v>#REF!</v>
      </c>
      <c r="K2976" s="48" t="e">
        <f>VLOOKUP(A2956,#REF!,62,FALSE)</f>
        <v>#REF!</v>
      </c>
      <c r="L2976" s="48" t="e">
        <f>VLOOKUP(A2956,#REF!,63,FALSE)</f>
        <v>#REF!</v>
      </c>
      <c r="M2976" s="48" t="e">
        <f>VLOOKUP(A2956,#REF!,64,FALSE)</f>
        <v>#REF!</v>
      </c>
      <c r="N2976" s="48" t="e">
        <f>VLOOKUP(A2956,#REF!,65,FALSE)</f>
        <v>#REF!</v>
      </c>
      <c r="O2976" s="48" t="e">
        <f>VLOOKUP(A2956,#REF!,66,FALSE)</f>
        <v>#REF!</v>
      </c>
      <c r="P2976" s="48" t="e">
        <f>VLOOKUP(A2956,#REF!,67,FALSE)</f>
        <v>#REF!</v>
      </c>
      <c r="Q2976" s="48" t="e">
        <f>VLOOKUP(A2956,#REF!,68,FALSE)</f>
        <v>#REF!</v>
      </c>
      <c r="R2976" s="48" t="e">
        <f>VLOOKUP(A2956,#REF!,69,FALSE)</f>
        <v>#REF!</v>
      </c>
      <c r="S2976" s="48" t="e">
        <f>VLOOKUP(A2956,#REF!,70,FALSE)</f>
        <v>#REF!</v>
      </c>
      <c r="T2976" s="48" t="e">
        <f>VLOOKUP(A2956,#REF!,71,FALSE)</f>
        <v>#REF!</v>
      </c>
      <c r="U2976" s="48" t="e">
        <f>VLOOKUP(A2956,#REF!,72,FALSE)</f>
        <v>#REF!</v>
      </c>
      <c r="V2976" s="48" t="e">
        <f>VLOOKUP(A2956,#REF!,73,FALSE)</f>
        <v>#REF!</v>
      </c>
      <c r="W2976" s="48" t="e">
        <f>VLOOKUP(A2956,#REF!,74,FALSE)</f>
        <v>#REF!</v>
      </c>
      <c r="X2976" s="48" t="e">
        <f>VLOOKUP(A2956,#REF!,75,FALSE)</f>
        <v>#REF!</v>
      </c>
      <c r="Y2976" s="48" t="e">
        <f>VLOOKUP(A2956,#REF!,76,FALSE)</f>
        <v>#REF!</v>
      </c>
      <c r="Z2976" s="48" t="e">
        <f>VLOOKUP(A2956,#REF!,77,FALSE)</f>
        <v>#REF!</v>
      </c>
      <c r="AA2976" s="48" t="e">
        <f>VLOOKUP(A2956,#REF!,78,FALSE)</f>
        <v>#REF!</v>
      </c>
      <c r="AB2976" s="48" t="e">
        <f>VLOOKUP(A2956,#REF!,79,FALSE)</f>
        <v>#REF!</v>
      </c>
      <c r="AC2976" s="48" t="e">
        <f>VLOOKUP(A2956,#REF!,80,FALSE)</f>
        <v>#REF!</v>
      </c>
      <c r="AD2976" s="48" t="e">
        <f>VLOOKUP(A2956,#REF!,81,FALSE)</f>
        <v>#REF!</v>
      </c>
      <c r="AE2976" s="48" t="e">
        <f>VLOOKUP(A2956,#REF!,82,FALSE)</f>
        <v>#REF!</v>
      </c>
      <c r="AF2976" s="48" t="e">
        <f>VLOOKUP(A2956,#REF!,83,FALSE)</f>
        <v>#REF!</v>
      </c>
      <c r="AG2976" s="33"/>
    </row>
    <row r="2977" spans="1:64" ht="18" customHeight="1">
      <c r="B2977" s="48" t="e">
        <f>VLOOKUP(A2956,#REF!,277,FALSE)</f>
        <v>#REF!</v>
      </c>
      <c r="C2977" s="48" t="e">
        <f>VLOOKUP(A2956,#REF!,279,FALSE)</f>
        <v>#REF!</v>
      </c>
      <c r="D2977" s="48" t="e">
        <f>VLOOKUP(A2956,#REF!,281,FALSE)</f>
        <v>#REF!</v>
      </c>
      <c r="E2977" s="48" t="e">
        <f>VLOOKUP(A2956,#REF!,283,FALSE)</f>
        <v>#REF!</v>
      </c>
      <c r="F2977" s="48" t="e">
        <f>VLOOKUP(A2956,#REF!,285,FALSE)</f>
        <v>#REF!</v>
      </c>
      <c r="G2977" s="48" t="e">
        <f>VLOOKUP(A2956,#REF!,287,FALSE)</f>
        <v>#REF!</v>
      </c>
      <c r="H2977" s="48" t="e">
        <f>VLOOKUP(A2956,#REF!,289,FALSE)</f>
        <v>#REF!</v>
      </c>
      <c r="I2977" s="48" t="e">
        <f>VLOOKUP(A2956,#REF!,291,FALSE)</f>
        <v>#REF!</v>
      </c>
      <c r="J2977" s="48" t="e">
        <f>VLOOKUP(A2956,#REF!,293,FALSE)</f>
        <v>#REF!</v>
      </c>
      <c r="K2977" s="48" t="e">
        <f>VLOOKUP(A2956,#REF!,295,FALSE)</f>
        <v>#REF!</v>
      </c>
      <c r="L2977" s="48" t="e">
        <f>VLOOKUP(A2956,#REF!,297,FALSE)</f>
        <v>#REF!</v>
      </c>
      <c r="M2977" s="48" t="e">
        <f>VLOOKUP(A2956,#REF!,299,FALSE)</f>
        <v>#REF!</v>
      </c>
      <c r="N2977" s="48" t="e">
        <f>VLOOKUP(A2956,#REF!,301,FALSE)</f>
        <v>#REF!</v>
      </c>
      <c r="O2977" s="48" t="e">
        <f>VLOOKUP(A2956,#REF!,303,FALSE)</f>
        <v>#REF!</v>
      </c>
      <c r="P2977" s="48" t="e">
        <f>VLOOKUP(A2956,#REF!,305,FALSE)</f>
        <v>#REF!</v>
      </c>
      <c r="Q2977" s="48" t="e">
        <f>VLOOKUP(A2956,#REF!,307,FALSE)</f>
        <v>#REF!</v>
      </c>
      <c r="R2977" s="48" t="e">
        <f>VLOOKUP(A2956,#REF!,309,FALSE)</f>
        <v>#REF!</v>
      </c>
      <c r="S2977" s="48" t="e">
        <f>VLOOKUP(A2956,#REF!,311,FALSE)</f>
        <v>#REF!</v>
      </c>
      <c r="T2977" s="48" t="e">
        <f>VLOOKUP(A2956,#REF!,313,FALSE)</f>
        <v>#REF!</v>
      </c>
      <c r="U2977" s="48" t="e">
        <f>VLOOKUP(A2956,#REF!,315,FALSE)</f>
        <v>#REF!</v>
      </c>
      <c r="V2977" s="48" t="e">
        <f>VLOOKUP(A2956,#REF!,317,FALSE)</f>
        <v>#REF!</v>
      </c>
      <c r="W2977" s="48" t="e">
        <f>VLOOKUP(A2956,#REF!,319,FALSE)</f>
        <v>#REF!</v>
      </c>
      <c r="X2977" s="48" t="e">
        <f>VLOOKUP(A2956,#REF!,321,FALSE)</f>
        <v>#REF!</v>
      </c>
      <c r="Y2977" s="48" t="e">
        <f>VLOOKUP(A2956,#REF!,323,FALSE)</f>
        <v>#REF!</v>
      </c>
      <c r="Z2977" s="48" t="e">
        <f>VLOOKUP(A2956,#REF!,325,FALSE)</f>
        <v>#REF!</v>
      </c>
      <c r="AA2977" s="48" t="e">
        <f>VLOOKUP(A2956,#REF!,327,FALSE)</f>
        <v>#REF!</v>
      </c>
      <c r="AB2977" s="48" t="e">
        <f>VLOOKUP(A2956,#REF!,329,FALSE)</f>
        <v>#REF!</v>
      </c>
      <c r="AC2977" s="48" t="e">
        <f>VLOOKUP(A2956,#REF!,331,FALSE)</f>
        <v>#REF!</v>
      </c>
      <c r="AD2977" s="48" t="e">
        <f>VLOOKUP(A2956,#REF!,333,FALSE)</f>
        <v>#REF!</v>
      </c>
      <c r="AE2977" s="48" t="e">
        <f>VLOOKUP(A2956,#REF!,335,FALSE)</f>
        <v>#REF!</v>
      </c>
      <c r="AF2977" s="48" t="e">
        <f>VLOOKUP(A2956,#REF!,337,FALSE)</f>
        <v>#REF!</v>
      </c>
      <c r="AG2977" s="33"/>
    </row>
    <row r="2978" spans="1:64" s="140" customFormat="1" ht="18" customHeight="1">
      <c r="B2978" s="980"/>
      <c r="C2978" s="980"/>
      <c r="D2978" s="980"/>
      <c r="E2978" s="980"/>
      <c r="F2978" s="980"/>
      <c r="G2978" s="980"/>
      <c r="H2978" s="980"/>
      <c r="I2978" s="980"/>
      <c r="J2978" s="980"/>
      <c r="K2978" s="980"/>
      <c r="L2978" s="980"/>
      <c r="M2978" s="980"/>
      <c r="N2978" s="980"/>
      <c r="O2978" s="980"/>
      <c r="P2978" s="980"/>
      <c r="Q2978" s="980"/>
      <c r="R2978" s="980"/>
      <c r="S2978" s="980"/>
      <c r="T2978" s="980"/>
      <c r="U2978" s="980"/>
      <c r="V2978" s="980"/>
      <c r="W2978" s="980"/>
      <c r="X2978" s="980"/>
      <c r="Y2978" s="980"/>
      <c r="Z2978" s="980"/>
      <c r="AA2978" s="980"/>
      <c r="AB2978" s="980"/>
      <c r="AC2978" s="980"/>
      <c r="AD2978" s="980"/>
      <c r="AE2978" s="980"/>
      <c r="AF2978" s="980"/>
      <c r="AH2978" s="33"/>
      <c r="AI2978" s="33"/>
      <c r="AJ2978" s="33"/>
      <c r="AK2978" s="33"/>
      <c r="AL2978" s="33"/>
      <c r="AM2978" s="33"/>
      <c r="AN2978" s="33"/>
      <c r="AO2978" s="33"/>
      <c r="AP2978" s="33"/>
      <c r="AQ2978" s="33"/>
      <c r="AR2978" s="33"/>
      <c r="AS2978" s="33"/>
      <c r="AT2978" s="33"/>
      <c r="AU2978" s="33"/>
      <c r="AV2978" s="33"/>
      <c r="AW2978" s="33"/>
      <c r="AX2978" s="33"/>
      <c r="AY2978" s="33"/>
      <c r="AZ2978" s="33"/>
      <c r="BA2978" s="33"/>
      <c r="BB2978" s="33"/>
      <c r="BC2978" s="33"/>
      <c r="BD2978" s="33"/>
      <c r="BE2978" s="33"/>
      <c r="BF2978" s="33"/>
      <c r="BG2978" s="33"/>
      <c r="BH2978" s="33"/>
      <c r="BI2978" s="33"/>
      <c r="BJ2978" s="33"/>
      <c r="BK2978" s="33"/>
      <c r="BL2978" s="33"/>
    </row>
    <row r="2979" spans="1:64" ht="18" customHeight="1">
      <c r="B2979" s="880" t="s">
        <v>826</v>
      </c>
      <c r="C2979" s="880"/>
      <c r="D2979" s="880"/>
      <c r="E2979" s="880"/>
      <c r="F2979" s="880"/>
      <c r="G2979" s="880"/>
      <c r="H2979" s="880"/>
      <c r="I2979" s="880"/>
      <c r="J2979" s="880"/>
      <c r="K2979" s="880"/>
      <c r="L2979" s="880"/>
      <c r="M2979" s="880"/>
      <c r="N2979" s="880"/>
      <c r="O2979" s="880"/>
      <c r="P2979" s="880"/>
      <c r="Q2979" s="880"/>
      <c r="R2979" s="880"/>
      <c r="S2979" s="880"/>
      <c r="T2979" s="880"/>
      <c r="U2979" s="880"/>
      <c r="V2979" s="880"/>
      <c r="W2979" s="880"/>
      <c r="X2979" s="880"/>
      <c r="Y2979" s="880"/>
      <c r="Z2979" s="880"/>
      <c r="AA2979" s="880"/>
      <c r="AB2979" s="880"/>
      <c r="AC2979" s="880"/>
      <c r="AD2979" s="880"/>
      <c r="AE2979" s="880"/>
      <c r="AF2979" s="880"/>
      <c r="AG2979" s="33"/>
    </row>
    <row r="2980" spans="1:64" ht="18" customHeight="1">
      <c r="B2980" s="15" t="s">
        <v>80</v>
      </c>
      <c r="C2980" s="16"/>
      <c r="D2980" s="16"/>
      <c r="E2980" s="16"/>
      <c r="F2980" s="16"/>
      <c r="G2980" s="216"/>
      <c r="H2980" s="201"/>
      <c r="I2980" s="201"/>
      <c r="J2980" s="201"/>
      <c r="K2980" s="202"/>
      <c r="L2980" s="201"/>
      <c r="M2980" s="201"/>
      <c r="N2980" s="201"/>
      <c r="O2980" s="270"/>
      <c r="P2980" s="270"/>
      <c r="Q2980" s="201"/>
      <c r="R2980" s="201"/>
      <c r="S2980" s="201"/>
      <c r="T2980" s="201"/>
      <c r="U2980" s="201"/>
      <c r="V2980" s="201"/>
      <c r="W2980" s="270"/>
      <c r="X2980" s="984" t="str">
        <f>X2955</f>
        <v>វិច្ឆិកា ឆ្នាំ ២០២៣</v>
      </c>
      <c r="Y2980" s="985"/>
      <c r="Z2980" s="985"/>
      <c r="AA2980" s="985"/>
      <c r="AB2980" s="985"/>
      <c r="AC2980" s="985"/>
      <c r="AD2980" s="985"/>
      <c r="AE2980" s="985"/>
      <c r="AF2980" s="986"/>
      <c r="AG2980" s="33"/>
    </row>
    <row r="2981" spans="1:64" ht="18" customHeight="1">
      <c r="A2981" s="140" t="e">
        <f>#REF!</f>
        <v>#REF!</v>
      </c>
      <c r="B2981" s="20" t="s">
        <v>176</v>
      </c>
      <c r="C2981" s="3"/>
      <c r="D2981" s="3"/>
      <c r="E2981" s="3"/>
      <c r="F2981" s="3"/>
      <c r="G2981" s="217"/>
      <c r="H2981" s="271"/>
      <c r="I2981" s="217"/>
      <c r="J2981" s="271"/>
      <c r="K2981" s="991" t="e">
        <f>VLOOKUP(A2981,'Payroll master 总表'!B:AY,3,FALSE)</f>
        <v>#REF!</v>
      </c>
      <c r="L2981" s="992"/>
      <c r="M2981" s="992"/>
      <c r="N2981" s="993"/>
      <c r="O2981" s="272" t="s">
        <v>183</v>
      </c>
      <c r="P2981" s="273"/>
      <c r="Q2981" s="203"/>
      <c r="R2981" s="203"/>
      <c r="S2981" s="203"/>
      <c r="T2981" s="994" t="e">
        <f>#REF!</f>
        <v>#REF!</v>
      </c>
      <c r="U2981" s="994"/>
      <c r="V2981" s="217"/>
      <c r="W2981" s="274"/>
      <c r="X2981" s="275" t="s">
        <v>279</v>
      </c>
      <c r="Y2981" s="203"/>
      <c r="Z2981" s="203"/>
      <c r="AA2981" s="203"/>
      <c r="AB2981" s="227"/>
      <c r="AC2981" s="75"/>
      <c r="AD2981" s="139" t="e">
        <f>VLOOKUP(A2981,'Payroll master 总表'!B:AY,39,FALSE)</f>
        <v>#REF!</v>
      </c>
      <c r="AE2981" s="23" t="s">
        <v>82</v>
      </c>
      <c r="AF2981" s="244"/>
      <c r="AG2981" s="33"/>
    </row>
    <row r="2982" spans="1:64" ht="18" customHeight="1">
      <c r="B2982" s="55" t="s">
        <v>177</v>
      </c>
      <c r="C2982" s="28"/>
      <c r="D2982" s="28"/>
      <c r="E2982" s="28"/>
      <c r="F2982" s="21"/>
      <c r="G2982" s="206"/>
      <c r="H2982" s="206"/>
      <c r="I2982" s="206"/>
      <c r="J2982" s="206"/>
      <c r="K2982" s="995" t="e">
        <f>VLOOKUP(A2981,'Payroll master 总表'!B:AY,1,FALSE)</f>
        <v>#REF!</v>
      </c>
      <c r="L2982" s="996"/>
      <c r="M2982" s="206"/>
      <c r="N2982" s="208"/>
      <c r="O2982" s="276" t="s">
        <v>184</v>
      </c>
      <c r="P2982" s="273"/>
      <c r="Q2982" s="218"/>
      <c r="R2982" s="218"/>
      <c r="S2982" s="218"/>
      <c r="U2982" s="222" t="e">
        <f>VLOOKUP(A2981,'Payroll master 总表'!B:AY,15,FALSE)</f>
        <v>#REF!</v>
      </c>
      <c r="V2982" s="222"/>
      <c r="W2982" s="208"/>
      <c r="X2982" s="278" t="s">
        <v>187</v>
      </c>
      <c r="Y2982" s="218"/>
      <c r="Z2982" s="218"/>
      <c r="AA2982" s="218"/>
      <c r="AB2982" s="209"/>
      <c r="AC2982" s="26"/>
      <c r="AD2982" s="139" t="e">
        <f>VLOOKUP(A2981,'Payroll master 总表'!B:AY,35,FALSE)</f>
        <v>#REF!</v>
      </c>
      <c r="AE2982" s="23" t="s">
        <v>82</v>
      </c>
      <c r="AF2982" s="103"/>
      <c r="AG2982" s="33"/>
    </row>
    <row r="2983" spans="1:64" ht="18" customHeight="1">
      <c r="B2983" s="24" t="s">
        <v>178</v>
      </c>
      <c r="C2983" s="22"/>
      <c r="D2983" s="25"/>
      <c r="E2983" s="21"/>
      <c r="F2983" s="21"/>
      <c r="G2983" s="206"/>
      <c r="H2983" s="206"/>
      <c r="I2983" s="206"/>
      <c r="J2983" s="206"/>
      <c r="K2983" s="995" t="e">
        <f>VLOOKUP(A2981,'Payroll master 总表'!B:AY,5,FALSE)</f>
        <v>#REF!</v>
      </c>
      <c r="L2983" s="996"/>
      <c r="M2983" s="206"/>
      <c r="N2983" s="208"/>
      <c r="O2983" s="205" t="s">
        <v>198</v>
      </c>
      <c r="P2983" s="273"/>
      <c r="Q2983" s="218"/>
      <c r="R2983" s="218"/>
      <c r="S2983" s="218"/>
      <c r="T2983" s="206"/>
      <c r="U2983" s="1005" t="e">
        <f>VLOOKUP(A2981,'Payroll master 总表'!B:AY,8,FALSE)</f>
        <v>#REF!</v>
      </c>
      <c r="V2983" s="1005"/>
      <c r="W2983" s="1006"/>
      <c r="X2983" s="278" t="s">
        <v>185</v>
      </c>
      <c r="Y2983" s="218"/>
      <c r="Z2983" s="218"/>
      <c r="AA2983" s="218"/>
      <c r="AB2983" s="209"/>
      <c r="AC2983" s="26"/>
      <c r="AD2983" s="139" t="e">
        <f>VLOOKUP(A2981,'Payroll master 总表'!B:AY,34,FALSE)</f>
        <v>#REF!</v>
      </c>
      <c r="AE2983" s="23" t="s">
        <v>82</v>
      </c>
      <c r="AF2983" s="103"/>
      <c r="AG2983" s="33"/>
    </row>
    <row r="2984" spans="1:64" ht="18" customHeight="1">
      <c r="B2984" s="58"/>
      <c r="C2984" s="28"/>
      <c r="D2984" s="28"/>
      <c r="E2984" s="28"/>
      <c r="F2984" s="28"/>
      <c r="G2984" s="206"/>
      <c r="H2984" s="206"/>
      <c r="I2984" s="206"/>
      <c r="J2984" s="206"/>
      <c r="K2984" s="280"/>
      <c r="L2984" s="281" t="s">
        <v>76</v>
      </c>
      <c r="M2984" s="206"/>
      <c r="N2984" s="208"/>
      <c r="O2984" s="278" t="s">
        <v>199</v>
      </c>
      <c r="P2984" s="273"/>
      <c r="Q2984" s="218"/>
      <c r="R2984" s="218"/>
      <c r="S2984" s="218"/>
      <c r="T2984" s="218"/>
      <c r="U2984" s="218"/>
      <c r="V2984" s="218"/>
      <c r="W2984" s="230"/>
      <c r="X2984" s="278" t="s">
        <v>753</v>
      </c>
      <c r="Y2984" s="218"/>
      <c r="Z2984" s="218"/>
      <c r="AA2984" s="218"/>
      <c r="AB2984" s="209"/>
      <c r="AC2984" s="26"/>
      <c r="AD2984" s="139" t="e">
        <f>VLOOKUP(A2981,'Payroll master 总表'!B:AY,33,FALSE)</f>
        <v>#REF!</v>
      </c>
      <c r="AE2984" s="23" t="s">
        <v>82</v>
      </c>
      <c r="AF2984" s="103"/>
      <c r="AG2984" s="33"/>
    </row>
    <row r="2985" spans="1:64" ht="18" customHeight="1">
      <c r="B2985" s="54" t="s">
        <v>196</v>
      </c>
      <c r="C2985" s="28"/>
      <c r="D2985" s="28"/>
      <c r="E2985" s="28"/>
      <c r="F2985" s="28"/>
      <c r="G2985" s="206"/>
      <c r="H2985" s="206"/>
      <c r="I2985" s="206"/>
      <c r="J2985" s="206"/>
      <c r="K2985" s="280"/>
      <c r="L2985" s="282" t="e">
        <f>VLOOKUP(A2981,'Payroll master 总表'!B:AY,18,FALSE)</f>
        <v>#REF!</v>
      </c>
      <c r="M2985" s="206"/>
      <c r="N2985" s="208"/>
      <c r="O2985" s="283"/>
      <c r="P2985" s="273"/>
      <c r="Q2985" s="223"/>
      <c r="R2985" s="987" t="e">
        <f>U2982/26*L2985</f>
        <v>#REF!</v>
      </c>
      <c r="S2985" s="987"/>
      <c r="T2985" s="284" t="s">
        <v>82</v>
      </c>
      <c r="U2985" s="223"/>
      <c r="V2985" s="223"/>
      <c r="W2985" s="285"/>
      <c r="X2985" s="278" t="s">
        <v>186</v>
      </c>
      <c r="Y2985" s="218"/>
      <c r="Z2985" s="218"/>
      <c r="AA2985" s="218"/>
      <c r="AB2985" s="209"/>
      <c r="AC2985" s="26"/>
      <c r="AD2985" s="139" t="e">
        <f>VLOOKUP(A2981,'Payroll master 总表'!B:AY,37,FALSE)+'Payroll master 总表'!AM125</f>
        <v>#REF!</v>
      </c>
      <c r="AE2985" s="23" t="s">
        <v>82</v>
      </c>
      <c r="AF2985" s="103"/>
      <c r="AG2985" s="33"/>
    </row>
    <row r="2986" spans="1:64" ht="18" customHeight="1">
      <c r="B2986" s="27" t="s">
        <v>528</v>
      </c>
      <c r="C2986" s="28"/>
      <c r="D2986" s="28"/>
      <c r="E2986" s="28"/>
      <c r="F2986" s="28"/>
      <c r="G2986" s="206"/>
      <c r="H2986" s="206"/>
      <c r="I2986" s="206"/>
      <c r="J2986" s="206"/>
      <c r="K2986" s="280"/>
      <c r="L2986" s="282" t="e">
        <f>VLOOKUP(A2981,'Payroll master 总表'!B:AY,21,FALSE)</f>
        <v>#REF!</v>
      </c>
      <c r="M2986" s="206"/>
      <c r="N2986" s="208"/>
      <c r="O2986" s="283"/>
      <c r="P2986" s="273"/>
      <c r="Q2986" s="223"/>
      <c r="R2986" s="987" t="e">
        <f>VLOOKUP(A2981,'Payroll master 总表'!B:AY,29,FALSE)</f>
        <v>#REF!</v>
      </c>
      <c r="S2986" s="987"/>
      <c r="T2986" s="284" t="s">
        <v>82</v>
      </c>
      <c r="U2986" s="223"/>
      <c r="V2986" s="223"/>
      <c r="W2986" s="285"/>
      <c r="X2986" s="278" t="s">
        <v>455</v>
      </c>
      <c r="Y2986" s="218"/>
      <c r="Z2986" s="218"/>
      <c r="AA2986" s="218"/>
      <c r="AB2986" s="209"/>
      <c r="AC2986" s="26"/>
      <c r="AD2986" s="139" t="e">
        <f>VLOOKUP(A2981,'Payroll master 总表'!B:AY,32,FALSE)</f>
        <v>#REF!</v>
      </c>
      <c r="AE2986" s="23" t="s">
        <v>82</v>
      </c>
      <c r="AF2986" s="103"/>
      <c r="AG2986" s="33"/>
    </row>
    <row r="2987" spans="1:64" ht="18" customHeight="1">
      <c r="B2987" s="58" t="s">
        <v>534</v>
      </c>
      <c r="C2987" s="28"/>
      <c r="D2987" s="28"/>
      <c r="E2987" s="28"/>
      <c r="F2987" s="28"/>
      <c r="G2987" s="206"/>
      <c r="H2987" s="206"/>
      <c r="I2987" s="206"/>
      <c r="J2987" s="206"/>
      <c r="K2987" s="280"/>
      <c r="L2987" s="282" t="e">
        <f>VLOOKUP(A2981,'Payroll master 总表'!B:AY,20,FALSE)</f>
        <v>#REF!</v>
      </c>
      <c r="M2987" s="206"/>
      <c r="N2987" s="208"/>
      <c r="O2987" s="283"/>
      <c r="P2987" s="273"/>
      <c r="Q2987" s="223"/>
      <c r="R2987" s="987" t="e">
        <f>VLOOKUP(A2981,'Payroll master 总表'!B:AY,27,FALSE)</f>
        <v>#REF!</v>
      </c>
      <c r="S2987" s="987"/>
      <c r="T2987" s="284" t="s">
        <v>82</v>
      </c>
      <c r="U2987" s="223"/>
      <c r="V2987" s="223"/>
      <c r="W2987" s="285"/>
      <c r="X2987" s="278" t="s">
        <v>189</v>
      </c>
      <c r="Y2987" s="218"/>
      <c r="Z2987" s="218"/>
      <c r="AA2987" s="218"/>
      <c r="AB2987" s="209"/>
      <c r="AC2987" s="26"/>
      <c r="AD2987" s="139" t="e">
        <f>VLOOKUP(A2981,'Payroll master 总表'!B:AY,31,FALSE)</f>
        <v>#REF!</v>
      </c>
      <c r="AE2987" s="23" t="s">
        <v>82</v>
      </c>
      <c r="AF2987" s="103"/>
      <c r="AG2987" s="33"/>
    </row>
    <row r="2988" spans="1:64" ht="18" customHeight="1">
      <c r="B2988" s="58" t="s">
        <v>195</v>
      </c>
      <c r="C2988" s="28"/>
      <c r="D2988" s="28"/>
      <c r="E2988" s="28"/>
      <c r="F2988" s="28"/>
      <c r="G2988" s="206"/>
      <c r="H2988" s="206"/>
      <c r="I2988" s="206"/>
      <c r="J2988" s="206"/>
      <c r="K2988" s="280"/>
      <c r="L2988" s="282" t="e">
        <f>VLOOKUP(A2981,'Payroll master 总表'!B:AY,17,FALSE)</f>
        <v>#REF!</v>
      </c>
      <c r="M2988" s="206"/>
      <c r="N2988" s="208"/>
      <c r="O2988" s="283"/>
      <c r="P2988" s="273"/>
      <c r="Q2988" s="223"/>
      <c r="R2988" s="987" t="e">
        <f>U2982/26*L2988</f>
        <v>#REF!</v>
      </c>
      <c r="S2988" s="987"/>
      <c r="T2988" s="284" t="s">
        <v>82</v>
      </c>
      <c r="U2988" s="223"/>
      <c r="V2988" s="223"/>
      <c r="W2988" s="285"/>
      <c r="X2988" s="278" t="s">
        <v>188</v>
      </c>
      <c r="Y2988" s="218"/>
      <c r="Z2988" s="218"/>
      <c r="AA2988" s="218"/>
      <c r="AB2988" s="209"/>
      <c r="AC2988" s="26"/>
      <c r="AD2988" s="139" t="e">
        <f>VLOOKUP(A2981,'Payroll master 总表'!B:AY,36,FALSE)</f>
        <v>#REF!</v>
      </c>
      <c r="AE2988" s="23" t="s">
        <v>82</v>
      </c>
      <c r="AF2988" s="103"/>
      <c r="AG2988" s="33"/>
    </row>
    <row r="2989" spans="1:64" ht="18" customHeight="1">
      <c r="B2989" s="27" t="s">
        <v>179</v>
      </c>
      <c r="C2989" s="28"/>
      <c r="D2989" s="28"/>
      <c r="E2989" s="28"/>
      <c r="F2989" s="28"/>
      <c r="G2989" s="218"/>
      <c r="H2989" s="218"/>
      <c r="I2989" s="218"/>
      <c r="J2989" s="206"/>
      <c r="K2989" s="280"/>
      <c r="L2989" s="286"/>
      <c r="M2989" s="206"/>
      <c r="N2989" s="208"/>
      <c r="O2989" s="283"/>
      <c r="P2989" s="273"/>
      <c r="Q2989" s="223"/>
      <c r="R2989" s="987" t="e">
        <f>SUM(R2985:S2988)</f>
        <v>#REF!</v>
      </c>
      <c r="S2989" s="987"/>
      <c r="T2989" s="284" t="s">
        <v>82</v>
      </c>
      <c r="U2989" s="223"/>
      <c r="V2989" s="223"/>
      <c r="W2989" s="285"/>
      <c r="X2989" s="278" t="s">
        <v>190</v>
      </c>
      <c r="Y2989" s="218"/>
      <c r="Z2989" s="218"/>
      <c r="AA2989" s="218"/>
      <c r="AB2989" s="209"/>
      <c r="AC2989" s="988" t="e">
        <f>R2989+R2991+R2992+R2993+AD2981+AD2982+AD2983+AD2984+AD2985+AD2986+AD2987+AD2988</f>
        <v>#REF!</v>
      </c>
      <c r="AD2989" s="989"/>
      <c r="AF2989" s="103"/>
      <c r="AG2989" s="33"/>
    </row>
    <row r="2990" spans="1:64" ht="18" customHeight="1">
      <c r="B2990" s="58" t="s">
        <v>197</v>
      </c>
      <c r="C2990" s="28"/>
      <c r="D2990" s="28"/>
      <c r="E2990" s="28"/>
      <c r="F2990" s="28"/>
      <c r="G2990" s="206"/>
      <c r="H2990" s="206"/>
      <c r="I2990" s="206"/>
      <c r="J2990" s="206"/>
      <c r="K2990" s="280"/>
      <c r="L2990" s="287" t="s">
        <v>77</v>
      </c>
      <c r="M2990" s="288"/>
      <c r="N2990" s="211"/>
      <c r="O2990" s="278" t="s">
        <v>199</v>
      </c>
      <c r="P2990" s="210"/>
      <c r="Q2990" s="210"/>
      <c r="R2990" s="210"/>
      <c r="S2990" s="210"/>
      <c r="T2990" s="210"/>
      <c r="U2990" s="210"/>
      <c r="V2990" s="210"/>
      <c r="W2990" s="289"/>
      <c r="X2990" s="278" t="s">
        <v>433</v>
      </c>
      <c r="Y2990" s="218"/>
      <c r="Z2990" s="230"/>
      <c r="AA2990" s="290"/>
      <c r="AB2990" s="228"/>
      <c r="AC2990" s="135" t="e">
        <f>VLOOKUP(A2981,'Payroll master 总表'!B:AY,45,FALSE)</f>
        <v>#REF!</v>
      </c>
      <c r="AE2990" s="61"/>
      <c r="AF2990" s="245"/>
      <c r="AG2990" s="33"/>
    </row>
    <row r="2991" spans="1:64" ht="18" customHeight="1">
      <c r="B2991" s="58" t="s">
        <v>180</v>
      </c>
      <c r="C2991" s="28"/>
      <c r="D2991" s="28"/>
      <c r="E2991" s="28"/>
      <c r="F2991" s="28"/>
      <c r="G2991" s="206"/>
      <c r="H2991" s="206"/>
      <c r="I2991" s="206"/>
      <c r="J2991" s="206"/>
      <c r="K2991" s="280"/>
      <c r="L2991" s="282" t="e">
        <f>VLOOKUP(A2981,'Payroll master 总表'!B:AY,19,FALSE)</f>
        <v>#REF!</v>
      </c>
      <c r="M2991" s="206"/>
      <c r="N2991" s="208"/>
      <c r="O2991" s="283"/>
      <c r="P2991" s="273"/>
      <c r="Q2991" s="224"/>
      <c r="R2991" s="990" t="e">
        <f>VLOOKUP(A2981,'Payroll master 总表'!B:AY,26,FALSE)</f>
        <v>#REF!</v>
      </c>
      <c r="S2991" s="990"/>
      <c r="T2991" s="224" t="s">
        <v>82</v>
      </c>
      <c r="U2991" s="224"/>
      <c r="V2991" s="224"/>
      <c r="W2991" s="228"/>
      <c r="X2991" s="278" t="s">
        <v>861</v>
      </c>
      <c r="Y2991" s="218"/>
      <c r="Z2991" s="230"/>
      <c r="AB2991" s="224"/>
      <c r="AD2991" s="57"/>
      <c r="AE2991" s="999" t="e">
        <f>VLOOKUP(A2981,'Payroll master 总表'!B:AY,42,FALSE)</f>
        <v>#REF!</v>
      </c>
      <c r="AF2991" s="1000"/>
      <c r="AG2991" s="33"/>
    </row>
    <row r="2992" spans="1:64" ht="18" customHeight="1">
      <c r="B2992" s="58" t="s">
        <v>181</v>
      </c>
      <c r="C2992" s="28"/>
      <c r="D2992" s="28"/>
      <c r="E2992" s="28"/>
      <c r="F2992" s="28"/>
      <c r="G2992" s="206"/>
      <c r="H2992" s="206"/>
      <c r="I2992" s="206"/>
      <c r="J2992" s="206"/>
      <c r="K2992" s="280"/>
      <c r="L2992" s="282" t="e">
        <f>VLOOKUP(A2981,'Payroll master 总表'!B:AY,22,FALSE)</f>
        <v>#REF!</v>
      </c>
      <c r="M2992" s="206"/>
      <c r="N2992" s="208"/>
      <c r="O2992" s="283"/>
      <c r="P2992" s="273"/>
      <c r="Q2992" s="224"/>
      <c r="R2992" s="990" t="e">
        <f>VLOOKUP(A2981,'Payroll master 总表'!B:AY,28,FALSE)</f>
        <v>#REF!</v>
      </c>
      <c r="S2992" s="990"/>
      <c r="T2992" s="224" t="s">
        <v>82</v>
      </c>
      <c r="U2992" s="224"/>
      <c r="V2992" s="224"/>
      <c r="W2992" s="228"/>
      <c r="X2992" s="291" t="s">
        <v>244</v>
      </c>
      <c r="Y2992" s="218"/>
      <c r="Z2992" s="218"/>
      <c r="AA2992" s="230"/>
      <c r="AB2992" s="229"/>
      <c r="AC2992" s="76"/>
      <c r="AD2992" s="57" t="e">
        <f>VLOOKUP(A2981,'Payroll master 总表'!B:AY,44,FALSE)</f>
        <v>#REF!</v>
      </c>
      <c r="AE2992" s="541"/>
      <c r="AF2992" s="542"/>
      <c r="AG2992" s="33"/>
    </row>
    <row r="2993" spans="1:64" ht="18" customHeight="1">
      <c r="B2993" s="59" t="s">
        <v>182</v>
      </c>
      <c r="C2993" s="56"/>
      <c r="D2993" s="56"/>
      <c r="E2993" s="56"/>
      <c r="F2993" s="56"/>
      <c r="G2993" s="219"/>
      <c r="H2993" s="219"/>
      <c r="I2993" s="219"/>
      <c r="J2993" s="219"/>
      <c r="K2993" s="292"/>
      <c r="L2993" s="293" t="e">
        <f>VLOOKUP(A2981,'Payroll master 总表'!B:AY,23,FALSE)</f>
        <v>#REF!</v>
      </c>
      <c r="M2993" s="219"/>
      <c r="N2993" s="212"/>
      <c r="O2993" s="294"/>
      <c r="P2993" s="295"/>
      <c r="Q2993" s="225"/>
      <c r="R2993" s="981" t="e">
        <f>VLOOKUP(A2981,'Payroll master 总表'!B:AY,30,FALSE)</f>
        <v>#REF!</v>
      </c>
      <c r="S2993" s="981"/>
      <c r="T2993" s="225" t="s">
        <v>82</v>
      </c>
      <c r="U2993" s="225"/>
      <c r="V2993" s="225"/>
      <c r="W2993" s="225"/>
      <c r="X2993" s="278" t="s">
        <v>194</v>
      </c>
      <c r="Y2993" s="218"/>
      <c r="Z2993" s="218"/>
      <c r="AA2993" s="218"/>
      <c r="AB2993" s="230"/>
      <c r="AC2993" s="26"/>
      <c r="AD2993" s="57" t="e">
        <f>AE2991+AD2992</f>
        <v>#REF!</v>
      </c>
      <c r="AE2993" s="49"/>
      <c r="AF2993" s="73"/>
      <c r="AG2993" s="33"/>
    </row>
    <row r="2994" spans="1:64" ht="18" customHeight="1">
      <c r="B2994" s="29"/>
      <c r="C2994" s="30"/>
      <c r="D2994" s="31"/>
      <c r="E2994" s="30"/>
      <c r="F2994" s="32"/>
      <c r="G2994" s="220"/>
      <c r="H2994" s="220"/>
      <c r="I2994" s="220"/>
      <c r="J2994" s="220"/>
      <c r="S2994" s="220"/>
      <c r="T2994" s="220"/>
      <c r="U2994" s="220"/>
      <c r="X2994" s="297" t="s">
        <v>191</v>
      </c>
      <c r="Y2994" s="218"/>
      <c r="Z2994" s="218"/>
      <c r="AA2994" s="218"/>
      <c r="AB2994" s="230"/>
      <c r="AC2994" s="982" t="e">
        <f>ROUND((AC2989-AD2993-AC2990),2)</f>
        <v>#REF!</v>
      </c>
      <c r="AD2994" s="983"/>
      <c r="AE2994" s="49"/>
      <c r="AF2994" s="73"/>
      <c r="AG2994" s="33"/>
    </row>
    <row r="2995" spans="1:64" ht="18" customHeight="1">
      <c r="B2995" s="35" t="s">
        <v>78</v>
      </c>
      <c r="C2995" s="36"/>
      <c r="D2995" s="36"/>
      <c r="E2995" s="36"/>
      <c r="F2995" s="36"/>
      <c r="G2995" s="221"/>
      <c r="H2995" s="221"/>
      <c r="I2995" s="220"/>
      <c r="J2995" s="220"/>
      <c r="S2995" s="220"/>
      <c r="T2995" s="220"/>
      <c r="U2995" s="220"/>
      <c r="X2995" s="298" t="s">
        <v>432</v>
      </c>
      <c r="Y2995" s="299"/>
      <c r="Z2995" s="280"/>
      <c r="AA2995" s="206"/>
      <c r="AB2995" s="231"/>
      <c r="AC2995" s="63" t="e">
        <f>INT(AC2994)</f>
        <v>#REF!</v>
      </c>
      <c r="AE2995" s="62"/>
      <c r="AF2995" s="80"/>
      <c r="AG2995" s="33"/>
    </row>
    <row r="2996" spans="1:64" ht="18" customHeight="1">
      <c r="B2996" s="37"/>
      <c r="C2996" s="38"/>
      <c r="D2996" s="39"/>
      <c r="E2996" s="38"/>
      <c r="F2996" s="38"/>
      <c r="G2996" s="202"/>
      <c r="H2996" s="202"/>
      <c r="I2996" s="220"/>
      <c r="J2996" s="220"/>
      <c r="S2996" s="220"/>
      <c r="T2996" s="220"/>
      <c r="U2996" s="220"/>
      <c r="X2996" s="300" t="s">
        <v>192</v>
      </c>
      <c r="Y2996" s="301"/>
      <c r="Z2996" s="302"/>
      <c r="AA2996" s="219"/>
      <c r="AB2996" s="232"/>
      <c r="AC2996" s="77" t="e">
        <f>ROUND((MOD(AC2994,1)*4000),-2)</f>
        <v>#REF!</v>
      </c>
      <c r="AD2996" s="45"/>
      <c r="AE2996" s="45"/>
      <c r="AF2996" s="81"/>
      <c r="AG2996" s="33"/>
    </row>
    <row r="2997" spans="1:64" ht="18" customHeight="1">
      <c r="B2997" s="29"/>
      <c r="C2997" s="30"/>
      <c r="D2997" s="31"/>
      <c r="E2997" s="30"/>
      <c r="F2997" s="30"/>
      <c r="G2997" s="220"/>
      <c r="H2997" s="220"/>
      <c r="I2997" s="220"/>
      <c r="J2997" s="220"/>
      <c r="S2997" s="220"/>
      <c r="T2997" s="220"/>
      <c r="U2997" s="220"/>
      <c r="Y2997" s="221"/>
      <c r="Z2997" s="303"/>
      <c r="AB2997" s="233"/>
      <c r="AD2997" s="82"/>
      <c r="AE2997" s="82"/>
      <c r="AF2997" s="84"/>
      <c r="AG2997" s="33"/>
    </row>
    <row r="2998" spans="1:64" ht="18" customHeight="1">
      <c r="B2998" s="40" t="s">
        <v>79</v>
      </c>
      <c r="C2998" s="41"/>
      <c r="D2998" s="41"/>
      <c r="E2998" s="41"/>
      <c r="AF2998" s="101"/>
      <c r="AG2998" s="33"/>
    </row>
    <row r="2999" spans="1:64" s="10" customFormat="1" ht="18" customHeight="1">
      <c r="B2999" s="237">
        <v>1</v>
      </c>
      <c r="C2999" s="236">
        <v>2</v>
      </c>
      <c r="D2999" s="236">
        <v>3</v>
      </c>
      <c r="E2999" s="236">
        <v>4</v>
      </c>
      <c r="F2999" s="670">
        <v>5</v>
      </c>
      <c r="G2999" s="669">
        <v>6</v>
      </c>
      <c r="H2999" s="237">
        <v>7</v>
      </c>
      <c r="I2999" s="237">
        <v>8</v>
      </c>
      <c r="J2999" s="670">
        <v>9</v>
      </c>
      <c r="K2999" s="236">
        <v>10</v>
      </c>
      <c r="L2999" s="236">
        <v>11</v>
      </c>
      <c r="M2999" s="670">
        <v>12</v>
      </c>
      <c r="N2999" s="669">
        <v>13</v>
      </c>
      <c r="O2999" s="236">
        <v>14</v>
      </c>
      <c r="P2999" s="237">
        <v>15</v>
      </c>
      <c r="Q2999" s="236">
        <v>16</v>
      </c>
      <c r="R2999" s="236">
        <v>17</v>
      </c>
      <c r="S2999" s="236">
        <v>18</v>
      </c>
      <c r="T2999" s="670">
        <v>19</v>
      </c>
      <c r="U2999" s="669">
        <v>20</v>
      </c>
      <c r="V2999" s="236">
        <v>21</v>
      </c>
      <c r="W2999" s="237">
        <v>22</v>
      </c>
      <c r="X2999" s="236">
        <v>23</v>
      </c>
      <c r="Y2999" s="237">
        <v>24</v>
      </c>
      <c r="Z2999" s="236">
        <v>25</v>
      </c>
      <c r="AA2999" s="670">
        <v>26</v>
      </c>
      <c r="AB2999" s="697">
        <v>27</v>
      </c>
      <c r="AC2999" s="670">
        <v>28</v>
      </c>
      <c r="AD2999" s="237">
        <v>29</v>
      </c>
      <c r="AE2999" s="236">
        <v>30</v>
      </c>
      <c r="AF2999" s="236">
        <v>31</v>
      </c>
      <c r="AG2999" s="11"/>
      <c r="AH2999" s="11"/>
      <c r="AI2999" s="11"/>
      <c r="AJ2999" s="11"/>
      <c r="AK2999" s="11"/>
      <c r="AL2999" s="11"/>
      <c r="AM2999" s="11"/>
      <c r="AN2999" s="11"/>
      <c r="AO2999" s="11"/>
      <c r="AP2999" s="11"/>
      <c r="AQ2999" s="11"/>
      <c r="AR2999" s="11"/>
      <c r="AS2999" s="11"/>
      <c r="AT2999" s="11"/>
      <c r="AU2999" s="11"/>
      <c r="AV2999" s="11"/>
      <c r="AW2999" s="11"/>
      <c r="AX2999" s="11"/>
      <c r="AY2999" s="11"/>
      <c r="AZ2999" s="11"/>
      <c r="BA2999" s="11"/>
      <c r="BB2999" s="11"/>
      <c r="BC2999" s="11"/>
      <c r="BD2999" s="11"/>
      <c r="BE2999" s="11"/>
      <c r="BF2999" s="11"/>
      <c r="BG2999" s="11"/>
      <c r="BH2999" s="11"/>
      <c r="BI2999" s="11"/>
      <c r="BJ2999" s="11"/>
      <c r="BK2999" s="11"/>
      <c r="BL2999" s="11"/>
    </row>
    <row r="3000" spans="1:64" ht="18" customHeight="1">
      <c r="B3000" s="48" t="e">
        <f>VLOOKUP(A2981,#REF!,276,FALSE)</f>
        <v>#REF!</v>
      </c>
      <c r="C3000" s="48" t="e">
        <f>VLOOKUP(A2981,#REF!,278,FALSE)</f>
        <v>#REF!</v>
      </c>
      <c r="D3000" s="48" t="e">
        <f>VLOOKUP(A2981,#REF!,280,FALSE)</f>
        <v>#REF!</v>
      </c>
      <c r="E3000" s="48" t="e">
        <f>VLOOKUP(A2981,#REF!,282,FALSE)</f>
        <v>#REF!</v>
      </c>
      <c r="F3000" s="48" t="e">
        <f>VLOOKUP(A2981,#REF!,284,FALSE)</f>
        <v>#REF!</v>
      </c>
      <c r="G3000" s="48" t="e">
        <f>VLOOKUP(A2981,#REF!,286,FALSE)</f>
        <v>#REF!</v>
      </c>
      <c r="H3000" s="48" t="e">
        <f>VLOOKUP(A2981,#REF!,288,FALSE)</f>
        <v>#REF!</v>
      </c>
      <c r="I3000" s="48" t="e">
        <f>VLOOKUP(A2981,#REF!,290,FALSE)</f>
        <v>#REF!</v>
      </c>
      <c r="J3000" s="48" t="e">
        <f>VLOOKUP(A2981,#REF!,292,FALSE)</f>
        <v>#REF!</v>
      </c>
      <c r="K3000" s="48" t="e">
        <f>VLOOKUP(A2981,#REF!,294,FALSE)</f>
        <v>#REF!</v>
      </c>
      <c r="L3000" s="48" t="e">
        <f>VLOOKUP(A2981,#REF!,296,FALSE)</f>
        <v>#REF!</v>
      </c>
      <c r="M3000" s="48" t="e">
        <f>VLOOKUP(A2981,#REF!,298,FALSE)</f>
        <v>#REF!</v>
      </c>
      <c r="N3000" s="48" t="e">
        <f>VLOOKUP(A2981,#REF!,300,FALSE)</f>
        <v>#REF!</v>
      </c>
      <c r="O3000" s="48" t="e">
        <f>VLOOKUP(A2981,#REF!,302,FALSE)</f>
        <v>#REF!</v>
      </c>
      <c r="P3000" s="48" t="e">
        <f>VLOOKUP(A2981,#REF!,304,FALSE)</f>
        <v>#REF!</v>
      </c>
      <c r="Q3000" s="48" t="e">
        <f>VLOOKUP(A2981,#REF!,306,FALSE)</f>
        <v>#REF!</v>
      </c>
      <c r="R3000" s="48" t="e">
        <f>VLOOKUP(A2981,#REF!,308,FALSE)</f>
        <v>#REF!</v>
      </c>
      <c r="S3000" s="48" t="e">
        <f>VLOOKUP(A2981,#REF!,310,FALSE)</f>
        <v>#REF!</v>
      </c>
      <c r="T3000" s="48" t="e">
        <f>VLOOKUP(A2981,#REF!,312,FALSE)</f>
        <v>#REF!</v>
      </c>
      <c r="U3000" s="48" t="e">
        <f>VLOOKUP(A2981,#REF!,314,FALSE)</f>
        <v>#REF!</v>
      </c>
      <c r="V3000" s="48" t="e">
        <f>VLOOKUP(A2981,#REF!,316,FALSE)</f>
        <v>#REF!</v>
      </c>
      <c r="W3000" s="48" t="e">
        <f>VLOOKUP(A2981,#REF!,318,FALSE)</f>
        <v>#REF!</v>
      </c>
      <c r="X3000" s="48" t="e">
        <f>VLOOKUP(A2981,#REF!,320,FALSE)</f>
        <v>#REF!</v>
      </c>
      <c r="Y3000" s="48" t="e">
        <f>VLOOKUP(A2981,#REF!,322,FALSE)</f>
        <v>#REF!</v>
      </c>
      <c r="Z3000" s="48" t="e">
        <f>VLOOKUP(A2981,#REF!,324,FALSE)</f>
        <v>#REF!</v>
      </c>
      <c r="AA3000" s="48" t="e">
        <f>VLOOKUP(A2981,#REF!,326,FALSE)</f>
        <v>#REF!</v>
      </c>
      <c r="AB3000" s="48" t="e">
        <f>VLOOKUP(A2981,#REF!,328,FALSE)</f>
        <v>#REF!</v>
      </c>
      <c r="AC3000" s="48" t="e">
        <f>VLOOKUP(A2981,#REF!,330,FALSE)</f>
        <v>#REF!</v>
      </c>
      <c r="AD3000" s="48" t="e">
        <f>VLOOKUP(A2981,#REF!,332,FALSE)</f>
        <v>#REF!</v>
      </c>
      <c r="AE3000" s="48" t="e">
        <f>VLOOKUP(A2981,#REF!,334,FALSE)</f>
        <v>#REF!</v>
      </c>
      <c r="AF3000" s="48" t="e">
        <f>VLOOKUP(A2981,#REF!,336,FALSE)</f>
        <v>#REF!</v>
      </c>
      <c r="AG3000" s="33"/>
    </row>
    <row r="3001" spans="1:64" ht="18" customHeight="1">
      <c r="B3001" s="48" t="e">
        <f>VLOOKUP(A2981,#REF!,53,FALSE)</f>
        <v>#REF!</v>
      </c>
      <c r="C3001" s="48" t="e">
        <f>VLOOKUP(A2981,#REF!,54,FALSE)</f>
        <v>#REF!</v>
      </c>
      <c r="D3001" s="48" t="e">
        <f>VLOOKUP(A2981,#REF!,55,FALSE)</f>
        <v>#REF!</v>
      </c>
      <c r="E3001" s="48" t="e">
        <f>VLOOKUP(A2981,#REF!,56,FALSE)</f>
        <v>#REF!</v>
      </c>
      <c r="F3001" s="48" t="e">
        <f>VLOOKUP(A2981,#REF!,57,FALSE)</f>
        <v>#REF!</v>
      </c>
      <c r="G3001" s="48" t="e">
        <f>VLOOKUP(A2981,#REF!,58,FALSE)</f>
        <v>#REF!</v>
      </c>
      <c r="H3001" s="48" t="e">
        <f>VLOOKUP(A2981,#REF!,59,FALSE)</f>
        <v>#REF!</v>
      </c>
      <c r="I3001" s="48" t="e">
        <f>VLOOKUP(A2981,#REF!,60,FALSE)</f>
        <v>#REF!</v>
      </c>
      <c r="J3001" s="48" t="e">
        <f>VLOOKUP(A2981,#REF!,61,FALSE)</f>
        <v>#REF!</v>
      </c>
      <c r="K3001" s="48" t="e">
        <f>VLOOKUP(A2981,#REF!,62,FALSE)</f>
        <v>#REF!</v>
      </c>
      <c r="L3001" s="48" t="e">
        <f>VLOOKUP(A2981,#REF!,63,FALSE)</f>
        <v>#REF!</v>
      </c>
      <c r="M3001" s="48" t="e">
        <f>VLOOKUP(A2981,#REF!,64,FALSE)</f>
        <v>#REF!</v>
      </c>
      <c r="N3001" s="48" t="e">
        <f>VLOOKUP(A2981,#REF!,65,FALSE)</f>
        <v>#REF!</v>
      </c>
      <c r="O3001" s="48" t="e">
        <f>VLOOKUP(A2981,#REF!,66,FALSE)</f>
        <v>#REF!</v>
      </c>
      <c r="P3001" s="48" t="e">
        <f>VLOOKUP(A2981,#REF!,67,FALSE)</f>
        <v>#REF!</v>
      </c>
      <c r="Q3001" s="48" t="e">
        <f>VLOOKUP(A2981,#REF!,68,FALSE)</f>
        <v>#REF!</v>
      </c>
      <c r="R3001" s="48" t="e">
        <f>VLOOKUP(A2981,#REF!,69,FALSE)</f>
        <v>#REF!</v>
      </c>
      <c r="S3001" s="48" t="e">
        <f>VLOOKUP(A2981,#REF!,70,FALSE)</f>
        <v>#REF!</v>
      </c>
      <c r="T3001" s="48" t="e">
        <f>VLOOKUP(A2981,#REF!,71,FALSE)</f>
        <v>#REF!</v>
      </c>
      <c r="U3001" s="48" t="e">
        <f>VLOOKUP(A2981,#REF!,72,FALSE)</f>
        <v>#REF!</v>
      </c>
      <c r="V3001" s="48" t="e">
        <f>VLOOKUP(A2981,#REF!,73,FALSE)</f>
        <v>#REF!</v>
      </c>
      <c r="W3001" s="48" t="e">
        <f>VLOOKUP(A2981,#REF!,74,FALSE)</f>
        <v>#REF!</v>
      </c>
      <c r="X3001" s="48" t="e">
        <f>VLOOKUP(A2981,#REF!,75,FALSE)</f>
        <v>#REF!</v>
      </c>
      <c r="Y3001" s="48" t="e">
        <f>VLOOKUP(A2981,#REF!,76,FALSE)</f>
        <v>#REF!</v>
      </c>
      <c r="Z3001" s="48" t="e">
        <f>VLOOKUP(A2981,#REF!,77,FALSE)</f>
        <v>#REF!</v>
      </c>
      <c r="AA3001" s="48" t="e">
        <f>VLOOKUP(A2981,#REF!,78,FALSE)</f>
        <v>#REF!</v>
      </c>
      <c r="AB3001" s="48" t="e">
        <f>VLOOKUP(A2981,#REF!,79,FALSE)</f>
        <v>#REF!</v>
      </c>
      <c r="AC3001" s="48" t="e">
        <f>VLOOKUP(A2981,#REF!,80,FALSE)</f>
        <v>#REF!</v>
      </c>
      <c r="AD3001" s="48" t="e">
        <f>VLOOKUP(A2981,#REF!,81,FALSE)</f>
        <v>#REF!</v>
      </c>
      <c r="AE3001" s="48" t="e">
        <f>VLOOKUP(A2981,#REF!,82,FALSE)</f>
        <v>#REF!</v>
      </c>
      <c r="AF3001" s="48" t="e">
        <f>VLOOKUP(A2981,#REF!,83,FALSE)</f>
        <v>#REF!</v>
      </c>
      <c r="AG3001" s="33"/>
    </row>
    <row r="3002" spans="1:64" ht="18" customHeight="1">
      <c r="B3002" s="48" t="e">
        <f>VLOOKUP(A2981,#REF!,277,FALSE)</f>
        <v>#REF!</v>
      </c>
      <c r="C3002" s="48" t="e">
        <f>VLOOKUP(A2981,#REF!,279,FALSE)</f>
        <v>#REF!</v>
      </c>
      <c r="D3002" s="48" t="e">
        <f>VLOOKUP(A2981,#REF!,281,FALSE)</f>
        <v>#REF!</v>
      </c>
      <c r="E3002" s="48" t="e">
        <f>VLOOKUP(A2981,#REF!,283,FALSE)</f>
        <v>#REF!</v>
      </c>
      <c r="F3002" s="48" t="e">
        <f>VLOOKUP(A2981,#REF!,285,FALSE)</f>
        <v>#REF!</v>
      </c>
      <c r="G3002" s="48" t="e">
        <f>VLOOKUP(A2981,#REF!,287,FALSE)</f>
        <v>#REF!</v>
      </c>
      <c r="H3002" s="48" t="e">
        <f>VLOOKUP(A2981,#REF!,289,FALSE)</f>
        <v>#REF!</v>
      </c>
      <c r="I3002" s="48" t="e">
        <f>VLOOKUP(A2981,#REF!,291,FALSE)</f>
        <v>#REF!</v>
      </c>
      <c r="J3002" s="48" t="e">
        <f>VLOOKUP(A2981,#REF!,293,FALSE)</f>
        <v>#REF!</v>
      </c>
      <c r="K3002" s="48" t="e">
        <f>VLOOKUP(A2981,#REF!,295,FALSE)</f>
        <v>#REF!</v>
      </c>
      <c r="L3002" s="48" t="e">
        <f>VLOOKUP(A2981,#REF!,297,FALSE)</f>
        <v>#REF!</v>
      </c>
      <c r="M3002" s="48" t="e">
        <f>VLOOKUP(A2981,#REF!,299,FALSE)</f>
        <v>#REF!</v>
      </c>
      <c r="N3002" s="48" t="e">
        <f>VLOOKUP(A2981,#REF!,301,FALSE)</f>
        <v>#REF!</v>
      </c>
      <c r="O3002" s="48" t="e">
        <f>VLOOKUP(A2981,#REF!,303,FALSE)</f>
        <v>#REF!</v>
      </c>
      <c r="P3002" s="48" t="e">
        <f>VLOOKUP(A2981,#REF!,305,FALSE)</f>
        <v>#REF!</v>
      </c>
      <c r="Q3002" s="48" t="e">
        <f>VLOOKUP(A2981,#REF!,307,FALSE)</f>
        <v>#REF!</v>
      </c>
      <c r="R3002" s="48" t="e">
        <f>VLOOKUP(A2981,#REF!,309,FALSE)</f>
        <v>#REF!</v>
      </c>
      <c r="S3002" s="48" t="e">
        <f>VLOOKUP(A2981,#REF!,311,FALSE)</f>
        <v>#REF!</v>
      </c>
      <c r="T3002" s="48" t="e">
        <f>VLOOKUP(A2981,#REF!,313,FALSE)</f>
        <v>#REF!</v>
      </c>
      <c r="U3002" s="48" t="e">
        <f>VLOOKUP(A2981,#REF!,315,FALSE)</f>
        <v>#REF!</v>
      </c>
      <c r="V3002" s="48" t="e">
        <f>VLOOKUP(A2981,#REF!,317,FALSE)</f>
        <v>#REF!</v>
      </c>
      <c r="W3002" s="48" t="e">
        <f>VLOOKUP(A2981,#REF!,319,FALSE)</f>
        <v>#REF!</v>
      </c>
      <c r="X3002" s="48" t="e">
        <f>VLOOKUP(A2981,#REF!,321,FALSE)</f>
        <v>#REF!</v>
      </c>
      <c r="Y3002" s="48" t="e">
        <f>VLOOKUP(A2981,#REF!,323,FALSE)</f>
        <v>#REF!</v>
      </c>
      <c r="Z3002" s="48" t="e">
        <f>VLOOKUP(A2981,#REF!,325,FALSE)</f>
        <v>#REF!</v>
      </c>
      <c r="AA3002" s="48" t="e">
        <f>VLOOKUP(A2981,#REF!,327,FALSE)</f>
        <v>#REF!</v>
      </c>
      <c r="AB3002" s="48" t="e">
        <f>VLOOKUP(A2981,#REF!,329,FALSE)</f>
        <v>#REF!</v>
      </c>
      <c r="AC3002" s="48" t="e">
        <f>VLOOKUP(A2981,#REF!,331,FALSE)</f>
        <v>#REF!</v>
      </c>
      <c r="AD3002" s="48" t="e">
        <f>VLOOKUP(A2981,#REF!,333,FALSE)</f>
        <v>#REF!</v>
      </c>
      <c r="AE3002" s="48" t="e">
        <f>VLOOKUP(A2981,#REF!,335,FALSE)</f>
        <v>#REF!</v>
      </c>
      <c r="AF3002" s="48" t="e">
        <f>VLOOKUP(A2981,#REF!,337,FALSE)</f>
        <v>#REF!</v>
      </c>
      <c r="AG3002" s="33"/>
    </row>
    <row r="3003" spans="1:64" s="140" customFormat="1" ht="18" customHeight="1">
      <c r="B3003" s="980"/>
      <c r="C3003" s="980"/>
      <c r="D3003" s="980"/>
      <c r="E3003" s="980"/>
      <c r="F3003" s="980"/>
      <c r="G3003" s="980"/>
      <c r="H3003" s="980"/>
      <c r="I3003" s="980"/>
      <c r="J3003" s="980"/>
      <c r="K3003" s="980"/>
      <c r="L3003" s="980"/>
      <c r="M3003" s="980"/>
      <c r="N3003" s="980"/>
      <c r="O3003" s="980"/>
      <c r="P3003" s="980"/>
      <c r="Q3003" s="980"/>
      <c r="R3003" s="980"/>
      <c r="S3003" s="980"/>
      <c r="T3003" s="980"/>
      <c r="U3003" s="980"/>
      <c r="V3003" s="980"/>
      <c r="W3003" s="980"/>
      <c r="X3003" s="980"/>
      <c r="Y3003" s="980"/>
      <c r="Z3003" s="980"/>
      <c r="AA3003" s="980"/>
      <c r="AB3003" s="980"/>
      <c r="AC3003" s="980"/>
      <c r="AD3003" s="980"/>
      <c r="AE3003" s="980"/>
      <c r="AF3003" s="980"/>
      <c r="AH3003" s="33"/>
      <c r="AI3003" s="33"/>
      <c r="AJ3003" s="33"/>
      <c r="AK3003" s="33"/>
      <c r="AL3003" s="33"/>
      <c r="AM3003" s="33"/>
      <c r="AN3003" s="33"/>
      <c r="AO3003" s="33"/>
      <c r="AP3003" s="33"/>
      <c r="AQ3003" s="33"/>
      <c r="AR3003" s="33"/>
      <c r="AS3003" s="33"/>
      <c r="AT3003" s="33"/>
      <c r="AU3003" s="33"/>
      <c r="AV3003" s="33"/>
      <c r="AW3003" s="33"/>
      <c r="AX3003" s="33"/>
      <c r="AY3003" s="33"/>
      <c r="AZ3003" s="33"/>
      <c r="BA3003" s="33"/>
      <c r="BB3003" s="33"/>
      <c r="BC3003" s="33"/>
      <c r="BD3003" s="33"/>
      <c r="BE3003" s="33"/>
      <c r="BF3003" s="33"/>
      <c r="BG3003" s="33"/>
      <c r="BH3003" s="33"/>
      <c r="BI3003" s="33"/>
      <c r="BJ3003" s="33"/>
      <c r="BK3003" s="33"/>
      <c r="BL3003" s="33"/>
    </row>
    <row r="3004" spans="1:64" ht="18" customHeight="1">
      <c r="B3004" s="880" t="s">
        <v>826</v>
      </c>
      <c r="C3004" s="880"/>
      <c r="D3004" s="880"/>
      <c r="E3004" s="880"/>
      <c r="F3004" s="880"/>
      <c r="G3004" s="880"/>
      <c r="H3004" s="880"/>
      <c r="I3004" s="880"/>
      <c r="J3004" s="880"/>
      <c r="K3004" s="880"/>
      <c r="L3004" s="880"/>
      <c r="M3004" s="880"/>
      <c r="N3004" s="880"/>
      <c r="O3004" s="880"/>
      <c r="P3004" s="880"/>
      <c r="Q3004" s="880"/>
      <c r="R3004" s="880"/>
      <c r="S3004" s="880"/>
      <c r="T3004" s="880"/>
      <c r="U3004" s="880"/>
      <c r="V3004" s="880"/>
      <c r="W3004" s="880"/>
      <c r="X3004" s="880"/>
      <c r="Y3004" s="880"/>
      <c r="Z3004" s="880"/>
      <c r="AA3004" s="880"/>
      <c r="AB3004" s="880"/>
      <c r="AC3004" s="880"/>
      <c r="AD3004" s="880"/>
      <c r="AE3004" s="880"/>
      <c r="AF3004" s="880"/>
      <c r="AG3004" s="33"/>
    </row>
    <row r="3005" spans="1:64" ht="18" customHeight="1">
      <c r="B3005" s="15" t="s">
        <v>80</v>
      </c>
      <c r="C3005" s="16"/>
      <c r="D3005" s="16"/>
      <c r="E3005" s="16"/>
      <c r="F3005" s="16"/>
      <c r="G3005" s="216"/>
      <c r="H3005" s="201"/>
      <c r="I3005" s="201"/>
      <c r="J3005" s="201"/>
      <c r="K3005" s="202"/>
      <c r="L3005" s="201"/>
      <c r="M3005" s="201"/>
      <c r="N3005" s="201"/>
      <c r="O3005" s="270"/>
      <c r="P3005" s="270"/>
      <c r="Q3005" s="201"/>
      <c r="R3005" s="201"/>
      <c r="S3005" s="201"/>
      <c r="T3005" s="201"/>
      <c r="U3005" s="201"/>
      <c r="V3005" s="201"/>
      <c r="W3005" s="270"/>
      <c r="X3005" s="984" t="str">
        <f>X2980</f>
        <v>វិច្ឆិកា ឆ្នាំ ២០២៣</v>
      </c>
      <c r="Y3005" s="985"/>
      <c r="Z3005" s="985"/>
      <c r="AA3005" s="985"/>
      <c r="AB3005" s="985"/>
      <c r="AC3005" s="985"/>
      <c r="AD3005" s="985"/>
      <c r="AE3005" s="985"/>
      <c r="AF3005" s="986"/>
      <c r="AG3005" s="33"/>
    </row>
    <row r="3006" spans="1:64" ht="18" customHeight="1">
      <c r="A3006" s="140" t="e">
        <f>#REF!</f>
        <v>#REF!</v>
      </c>
      <c r="B3006" s="20" t="s">
        <v>176</v>
      </c>
      <c r="C3006" s="3"/>
      <c r="D3006" s="3"/>
      <c r="E3006" s="3"/>
      <c r="F3006" s="3"/>
      <c r="G3006" s="217"/>
      <c r="H3006" s="271"/>
      <c r="I3006" s="217"/>
      <c r="J3006" s="271"/>
      <c r="K3006" s="991" t="e">
        <f>VLOOKUP(A3006,'Payroll master 总表'!B:AY,3,FALSE)</f>
        <v>#REF!</v>
      </c>
      <c r="L3006" s="992"/>
      <c r="M3006" s="992"/>
      <c r="N3006" s="993"/>
      <c r="O3006" s="272" t="s">
        <v>183</v>
      </c>
      <c r="P3006" s="273"/>
      <c r="Q3006" s="203"/>
      <c r="R3006" s="203"/>
      <c r="S3006" s="203"/>
      <c r="T3006" s="994" t="e">
        <f>#REF!</f>
        <v>#REF!</v>
      </c>
      <c r="U3006" s="994"/>
      <c r="V3006" s="217"/>
      <c r="W3006" s="274"/>
      <c r="X3006" s="275" t="s">
        <v>279</v>
      </c>
      <c r="Y3006" s="203"/>
      <c r="Z3006" s="203"/>
      <c r="AA3006" s="203"/>
      <c r="AB3006" s="227"/>
      <c r="AC3006" s="75"/>
      <c r="AD3006" s="139" t="e">
        <f>VLOOKUP(A3006,'Payroll master 总表'!B:AY,39,FALSE)</f>
        <v>#REF!</v>
      </c>
      <c r="AE3006" s="23" t="s">
        <v>82</v>
      </c>
      <c r="AF3006" s="244"/>
      <c r="AG3006" s="33"/>
    </row>
    <row r="3007" spans="1:64" ht="18" customHeight="1">
      <c r="B3007" s="55" t="s">
        <v>177</v>
      </c>
      <c r="C3007" s="28"/>
      <c r="D3007" s="28"/>
      <c r="E3007" s="28"/>
      <c r="F3007" s="21"/>
      <c r="G3007" s="206"/>
      <c r="H3007" s="206"/>
      <c r="I3007" s="206"/>
      <c r="J3007" s="206"/>
      <c r="K3007" s="995" t="e">
        <f>VLOOKUP(A3006,'Payroll master 总表'!B:AY,1,FALSE)</f>
        <v>#REF!</v>
      </c>
      <c r="L3007" s="996"/>
      <c r="M3007" s="206"/>
      <c r="N3007" s="208"/>
      <c r="O3007" s="276" t="s">
        <v>184</v>
      </c>
      <c r="P3007" s="273"/>
      <c r="Q3007" s="218"/>
      <c r="R3007" s="218"/>
      <c r="S3007" s="218"/>
      <c r="U3007" s="222" t="e">
        <f>VLOOKUP(A3006,'Payroll master 总表'!B:AY,15,FALSE)</f>
        <v>#REF!</v>
      </c>
      <c r="V3007" s="222"/>
      <c r="W3007" s="208"/>
      <c r="X3007" s="278" t="s">
        <v>187</v>
      </c>
      <c r="Y3007" s="218"/>
      <c r="Z3007" s="218"/>
      <c r="AA3007" s="218"/>
      <c r="AB3007" s="209"/>
      <c r="AC3007" s="26"/>
      <c r="AD3007" s="139" t="e">
        <f>VLOOKUP(A3006,'Payroll master 总表'!B:AY,35,FALSE)</f>
        <v>#REF!</v>
      </c>
      <c r="AE3007" s="23" t="s">
        <v>82</v>
      </c>
      <c r="AF3007" s="103"/>
      <c r="AG3007" s="33"/>
    </row>
    <row r="3008" spans="1:64" ht="18" customHeight="1">
      <c r="B3008" s="24" t="s">
        <v>178</v>
      </c>
      <c r="C3008" s="22"/>
      <c r="D3008" s="25"/>
      <c r="E3008" s="21"/>
      <c r="F3008" s="21"/>
      <c r="G3008" s="206"/>
      <c r="H3008" s="206"/>
      <c r="I3008" s="206"/>
      <c r="J3008" s="206"/>
      <c r="K3008" s="995" t="e">
        <f>VLOOKUP(A3006,'Payroll master 总表'!B:AY,5,FALSE)</f>
        <v>#REF!</v>
      </c>
      <c r="L3008" s="996"/>
      <c r="M3008" s="206"/>
      <c r="N3008" s="208"/>
      <c r="O3008" s="205" t="s">
        <v>198</v>
      </c>
      <c r="P3008" s="273"/>
      <c r="Q3008" s="218"/>
      <c r="R3008" s="218"/>
      <c r="S3008" s="218"/>
      <c r="T3008" s="206"/>
      <c r="U3008" s="997" t="e">
        <f>VLOOKUP(A3006,'Payroll master 总表'!B:AY,8,FALSE)</f>
        <v>#REF!</v>
      </c>
      <c r="V3008" s="997"/>
      <c r="W3008" s="998"/>
      <c r="X3008" s="278" t="s">
        <v>185</v>
      </c>
      <c r="Y3008" s="218"/>
      <c r="Z3008" s="218"/>
      <c r="AA3008" s="218"/>
      <c r="AB3008" s="209"/>
      <c r="AC3008" s="26"/>
      <c r="AD3008" s="139" t="e">
        <f>VLOOKUP(A3006,'Payroll master 总表'!B:AY,34,FALSE)</f>
        <v>#REF!</v>
      </c>
      <c r="AE3008" s="23" t="s">
        <v>82</v>
      </c>
      <c r="AF3008" s="103"/>
      <c r="AG3008" s="33"/>
    </row>
    <row r="3009" spans="2:64" ht="18" customHeight="1">
      <c r="B3009" s="58"/>
      <c r="C3009" s="28"/>
      <c r="D3009" s="28"/>
      <c r="E3009" s="28"/>
      <c r="F3009" s="28"/>
      <c r="G3009" s="206"/>
      <c r="H3009" s="206"/>
      <c r="I3009" s="206"/>
      <c r="J3009" s="206"/>
      <c r="K3009" s="280"/>
      <c r="L3009" s="281" t="s">
        <v>76</v>
      </c>
      <c r="M3009" s="206"/>
      <c r="N3009" s="208"/>
      <c r="O3009" s="278" t="s">
        <v>199</v>
      </c>
      <c r="P3009" s="273"/>
      <c r="Q3009" s="218"/>
      <c r="R3009" s="218"/>
      <c r="S3009" s="218"/>
      <c r="T3009" s="218"/>
      <c r="U3009" s="218"/>
      <c r="V3009" s="218"/>
      <c r="W3009" s="230"/>
      <c r="X3009" s="278" t="s">
        <v>753</v>
      </c>
      <c r="Y3009" s="218"/>
      <c r="Z3009" s="218"/>
      <c r="AA3009" s="218"/>
      <c r="AB3009" s="209"/>
      <c r="AC3009" s="26"/>
      <c r="AD3009" s="139" t="e">
        <f>VLOOKUP(A3006,'Payroll master 总表'!B:AY,33,FALSE)</f>
        <v>#REF!</v>
      </c>
      <c r="AE3009" s="23" t="s">
        <v>82</v>
      </c>
      <c r="AF3009" s="103"/>
      <c r="AG3009" s="33"/>
    </row>
    <row r="3010" spans="2:64" ht="18" customHeight="1">
      <c r="B3010" s="54" t="s">
        <v>196</v>
      </c>
      <c r="C3010" s="28"/>
      <c r="D3010" s="28"/>
      <c r="E3010" s="28"/>
      <c r="F3010" s="28"/>
      <c r="G3010" s="206"/>
      <c r="H3010" s="206"/>
      <c r="I3010" s="206"/>
      <c r="J3010" s="206"/>
      <c r="K3010" s="280"/>
      <c r="L3010" s="282" t="e">
        <f>VLOOKUP(A3006,'Payroll master 总表'!B:AY,18,FALSE)</f>
        <v>#REF!</v>
      </c>
      <c r="M3010" s="206"/>
      <c r="N3010" s="208"/>
      <c r="O3010" s="283"/>
      <c r="P3010" s="273"/>
      <c r="Q3010" s="223"/>
      <c r="R3010" s="987" t="e">
        <f>U3007/26*L3010</f>
        <v>#REF!</v>
      </c>
      <c r="S3010" s="987"/>
      <c r="T3010" s="284" t="s">
        <v>82</v>
      </c>
      <c r="U3010" s="223"/>
      <c r="V3010" s="223"/>
      <c r="W3010" s="285"/>
      <c r="X3010" s="278" t="s">
        <v>186</v>
      </c>
      <c r="Y3010" s="218"/>
      <c r="Z3010" s="218"/>
      <c r="AA3010" s="218"/>
      <c r="AB3010" s="209"/>
      <c r="AC3010" s="26"/>
      <c r="AD3010" s="139" t="e">
        <f>VLOOKUP(A3006,'Payroll master 总表'!B:AY,37,FALSE)+'Payroll master 总表'!AM126</f>
        <v>#REF!</v>
      </c>
      <c r="AE3010" s="23" t="s">
        <v>82</v>
      </c>
      <c r="AF3010" s="103"/>
      <c r="AG3010" s="33"/>
    </row>
    <row r="3011" spans="2:64" ht="18" customHeight="1">
      <c r="B3011" s="27" t="s">
        <v>528</v>
      </c>
      <c r="C3011" s="28"/>
      <c r="D3011" s="28"/>
      <c r="E3011" s="28"/>
      <c r="F3011" s="28"/>
      <c r="G3011" s="206"/>
      <c r="H3011" s="206"/>
      <c r="I3011" s="206"/>
      <c r="J3011" s="206"/>
      <c r="K3011" s="280"/>
      <c r="L3011" s="282" t="e">
        <f>VLOOKUP(A3006,'Payroll master 总表'!B:AY,21,FALSE)</f>
        <v>#REF!</v>
      </c>
      <c r="M3011" s="206"/>
      <c r="N3011" s="208"/>
      <c r="O3011" s="283"/>
      <c r="P3011" s="273"/>
      <c r="Q3011" s="223"/>
      <c r="R3011" s="987" t="e">
        <f>VLOOKUP(A3006,'Payroll master 总表'!B:AY,29,FALSE)</f>
        <v>#REF!</v>
      </c>
      <c r="S3011" s="987"/>
      <c r="T3011" s="284" t="s">
        <v>82</v>
      </c>
      <c r="U3011" s="223"/>
      <c r="V3011" s="223"/>
      <c r="W3011" s="285"/>
      <c r="X3011" s="278" t="s">
        <v>455</v>
      </c>
      <c r="Y3011" s="218"/>
      <c r="Z3011" s="218"/>
      <c r="AA3011" s="218"/>
      <c r="AB3011" s="209"/>
      <c r="AC3011" s="26"/>
      <c r="AD3011" s="139" t="e">
        <f>VLOOKUP(A3006,'Payroll master 总表'!B:AY,32,FALSE)</f>
        <v>#REF!</v>
      </c>
      <c r="AE3011" s="23" t="s">
        <v>82</v>
      </c>
      <c r="AF3011" s="103"/>
      <c r="AG3011" s="33"/>
    </row>
    <row r="3012" spans="2:64" ht="18" customHeight="1">
      <c r="B3012" s="58" t="s">
        <v>534</v>
      </c>
      <c r="C3012" s="28"/>
      <c r="D3012" s="28"/>
      <c r="E3012" s="28"/>
      <c r="F3012" s="28"/>
      <c r="G3012" s="206"/>
      <c r="H3012" s="206"/>
      <c r="I3012" s="206"/>
      <c r="J3012" s="206"/>
      <c r="K3012" s="280"/>
      <c r="L3012" s="282" t="e">
        <f>VLOOKUP(A3006,'Payroll master 总表'!B:AY,20,FALSE)</f>
        <v>#REF!</v>
      </c>
      <c r="M3012" s="206"/>
      <c r="N3012" s="208"/>
      <c r="O3012" s="283"/>
      <c r="P3012" s="273"/>
      <c r="Q3012" s="223"/>
      <c r="R3012" s="987" t="e">
        <f>VLOOKUP(A3006,'Payroll master 总表'!B:AY,27,FALSE)</f>
        <v>#REF!</v>
      </c>
      <c r="S3012" s="987"/>
      <c r="T3012" s="284" t="s">
        <v>82</v>
      </c>
      <c r="U3012" s="223"/>
      <c r="V3012" s="223"/>
      <c r="W3012" s="285"/>
      <c r="X3012" s="278" t="s">
        <v>189</v>
      </c>
      <c r="Y3012" s="218"/>
      <c r="Z3012" s="218"/>
      <c r="AA3012" s="218"/>
      <c r="AB3012" s="209"/>
      <c r="AC3012" s="26"/>
      <c r="AD3012" s="139" t="e">
        <f>VLOOKUP(A3006,'Payroll master 总表'!B:AY,31,FALSE)</f>
        <v>#REF!</v>
      </c>
      <c r="AE3012" s="23" t="s">
        <v>82</v>
      </c>
      <c r="AF3012" s="103"/>
      <c r="AG3012" s="33"/>
    </row>
    <row r="3013" spans="2:64" ht="18" customHeight="1">
      <c r="B3013" s="58" t="s">
        <v>195</v>
      </c>
      <c r="C3013" s="28"/>
      <c r="D3013" s="28"/>
      <c r="E3013" s="28"/>
      <c r="F3013" s="28"/>
      <c r="G3013" s="206"/>
      <c r="H3013" s="206"/>
      <c r="I3013" s="206"/>
      <c r="J3013" s="206"/>
      <c r="K3013" s="280"/>
      <c r="L3013" s="282" t="e">
        <f>VLOOKUP(A3006,'Payroll master 总表'!B:AY,17,FALSE)</f>
        <v>#REF!</v>
      </c>
      <c r="M3013" s="206"/>
      <c r="N3013" s="208"/>
      <c r="O3013" s="283"/>
      <c r="P3013" s="273"/>
      <c r="Q3013" s="223"/>
      <c r="R3013" s="987" t="e">
        <f>U3007/26*L3013</f>
        <v>#REF!</v>
      </c>
      <c r="S3013" s="987"/>
      <c r="T3013" s="284" t="s">
        <v>82</v>
      </c>
      <c r="U3013" s="223"/>
      <c r="V3013" s="223"/>
      <c r="W3013" s="285"/>
      <c r="X3013" s="278" t="s">
        <v>188</v>
      </c>
      <c r="Y3013" s="218"/>
      <c r="Z3013" s="218"/>
      <c r="AA3013" s="218"/>
      <c r="AB3013" s="209"/>
      <c r="AC3013" s="26"/>
      <c r="AD3013" s="139" t="e">
        <f>VLOOKUP(A3006,'Payroll master 总表'!B:AY,36,FALSE)</f>
        <v>#REF!</v>
      </c>
      <c r="AE3013" s="23" t="s">
        <v>82</v>
      </c>
      <c r="AF3013" s="103"/>
      <c r="AG3013" s="33"/>
    </row>
    <row r="3014" spans="2:64" ht="18" customHeight="1">
      <c r="B3014" s="27" t="s">
        <v>179</v>
      </c>
      <c r="C3014" s="28"/>
      <c r="D3014" s="28"/>
      <c r="E3014" s="28"/>
      <c r="F3014" s="28"/>
      <c r="G3014" s="218"/>
      <c r="H3014" s="218"/>
      <c r="I3014" s="218"/>
      <c r="J3014" s="206"/>
      <c r="K3014" s="280"/>
      <c r="L3014" s="286"/>
      <c r="M3014" s="206"/>
      <c r="N3014" s="208"/>
      <c r="O3014" s="283"/>
      <c r="P3014" s="273"/>
      <c r="Q3014" s="223"/>
      <c r="R3014" s="987" t="e">
        <f>SUM(R3010:S3013)</f>
        <v>#REF!</v>
      </c>
      <c r="S3014" s="987"/>
      <c r="T3014" s="284" t="s">
        <v>82</v>
      </c>
      <c r="U3014" s="223"/>
      <c r="V3014" s="223"/>
      <c r="W3014" s="285"/>
      <c r="X3014" s="278" t="s">
        <v>190</v>
      </c>
      <c r="Y3014" s="218"/>
      <c r="Z3014" s="218"/>
      <c r="AA3014" s="218"/>
      <c r="AB3014" s="209"/>
      <c r="AC3014" s="988" t="e">
        <f>R3014+R3016+R3017+R3018+AD3006+AD3007+AD3008+AD3009+AD3010+AD3011+AD3012+AD3013</f>
        <v>#REF!</v>
      </c>
      <c r="AD3014" s="989"/>
      <c r="AF3014" s="103"/>
      <c r="AG3014" s="33"/>
    </row>
    <row r="3015" spans="2:64" ht="18" customHeight="1">
      <c r="B3015" s="58" t="s">
        <v>197</v>
      </c>
      <c r="C3015" s="28"/>
      <c r="D3015" s="28"/>
      <c r="E3015" s="28"/>
      <c r="F3015" s="28"/>
      <c r="G3015" s="206"/>
      <c r="H3015" s="206"/>
      <c r="I3015" s="206"/>
      <c r="J3015" s="206"/>
      <c r="K3015" s="280"/>
      <c r="L3015" s="287" t="s">
        <v>77</v>
      </c>
      <c r="M3015" s="288"/>
      <c r="N3015" s="211"/>
      <c r="O3015" s="278" t="s">
        <v>199</v>
      </c>
      <c r="P3015" s="210"/>
      <c r="Q3015" s="210"/>
      <c r="R3015" s="210"/>
      <c r="S3015" s="210"/>
      <c r="T3015" s="210"/>
      <c r="U3015" s="210"/>
      <c r="V3015" s="210"/>
      <c r="W3015" s="289"/>
      <c r="X3015" s="278" t="s">
        <v>433</v>
      </c>
      <c r="Y3015" s="218"/>
      <c r="Z3015" s="230"/>
      <c r="AA3015" s="290"/>
      <c r="AB3015" s="228"/>
      <c r="AC3015" s="135" t="e">
        <f>VLOOKUP(A3006,'Payroll master 总表'!B:AY,45,FALSE)</f>
        <v>#REF!</v>
      </c>
      <c r="AE3015" s="61"/>
      <c r="AF3015" s="245"/>
      <c r="AG3015" s="33"/>
    </row>
    <row r="3016" spans="2:64" ht="18" customHeight="1">
      <c r="B3016" s="58" t="s">
        <v>180</v>
      </c>
      <c r="C3016" s="28"/>
      <c r="D3016" s="28"/>
      <c r="E3016" s="28"/>
      <c r="F3016" s="28"/>
      <c r="G3016" s="206"/>
      <c r="H3016" s="206"/>
      <c r="I3016" s="206"/>
      <c r="J3016" s="206"/>
      <c r="K3016" s="280"/>
      <c r="L3016" s="282" t="e">
        <f>VLOOKUP(A3006,'Payroll master 总表'!B:AY,19,FALSE)</f>
        <v>#REF!</v>
      </c>
      <c r="M3016" s="206"/>
      <c r="N3016" s="208"/>
      <c r="O3016" s="283"/>
      <c r="P3016" s="273"/>
      <c r="Q3016" s="224"/>
      <c r="R3016" s="990" t="e">
        <f>VLOOKUP(A3006,'Payroll master 总表'!B:AY,26,FALSE)</f>
        <v>#REF!</v>
      </c>
      <c r="S3016" s="990"/>
      <c r="T3016" s="224" t="s">
        <v>82</v>
      </c>
      <c r="U3016" s="224"/>
      <c r="V3016" s="224"/>
      <c r="W3016" s="228"/>
      <c r="X3016" s="278" t="s">
        <v>861</v>
      </c>
      <c r="Y3016" s="218"/>
      <c r="Z3016" s="230"/>
      <c r="AB3016" s="224"/>
      <c r="AD3016" s="57"/>
      <c r="AE3016" s="999" t="e">
        <f>VLOOKUP(A3006,'Payroll master 总表'!B:AY,42,FALSE)</f>
        <v>#REF!</v>
      </c>
      <c r="AF3016" s="1000"/>
      <c r="AG3016" s="33"/>
    </row>
    <row r="3017" spans="2:64" ht="18" customHeight="1">
      <c r="B3017" s="58" t="s">
        <v>181</v>
      </c>
      <c r="C3017" s="28"/>
      <c r="D3017" s="28"/>
      <c r="E3017" s="28"/>
      <c r="F3017" s="28"/>
      <c r="G3017" s="206"/>
      <c r="H3017" s="206"/>
      <c r="I3017" s="206"/>
      <c r="J3017" s="206"/>
      <c r="K3017" s="280"/>
      <c r="L3017" s="282" t="e">
        <f>VLOOKUP(A3006,'Payroll master 总表'!B:AY,22,FALSE)</f>
        <v>#REF!</v>
      </c>
      <c r="M3017" s="206"/>
      <c r="N3017" s="208"/>
      <c r="O3017" s="283"/>
      <c r="P3017" s="273"/>
      <c r="Q3017" s="224"/>
      <c r="R3017" s="990" t="e">
        <f>VLOOKUP(A3006,'Payroll master 总表'!B:AY,28,FALSE)</f>
        <v>#REF!</v>
      </c>
      <c r="S3017" s="990"/>
      <c r="T3017" s="224" t="s">
        <v>82</v>
      </c>
      <c r="U3017" s="224"/>
      <c r="V3017" s="224"/>
      <c r="W3017" s="228"/>
      <c r="X3017" s="291" t="s">
        <v>244</v>
      </c>
      <c r="Y3017" s="218"/>
      <c r="Z3017" s="218"/>
      <c r="AA3017" s="230"/>
      <c r="AB3017" s="229"/>
      <c r="AC3017" s="76"/>
      <c r="AD3017" s="57" t="e">
        <f>VLOOKUP(A3006,'Payroll master 总表'!B:AY,44,FALSE)</f>
        <v>#REF!</v>
      </c>
      <c r="AE3017" s="541"/>
      <c r="AF3017" s="542"/>
      <c r="AG3017" s="33"/>
    </row>
    <row r="3018" spans="2:64" ht="18" customHeight="1">
      <c r="B3018" s="59" t="s">
        <v>182</v>
      </c>
      <c r="C3018" s="56"/>
      <c r="D3018" s="56"/>
      <c r="E3018" s="56"/>
      <c r="F3018" s="56"/>
      <c r="G3018" s="219"/>
      <c r="H3018" s="219"/>
      <c r="I3018" s="219"/>
      <c r="J3018" s="219"/>
      <c r="K3018" s="292"/>
      <c r="L3018" s="293" t="e">
        <f>VLOOKUP(A3006,'Payroll master 总表'!B:AY,23,FALSE)</f>
        <v>#REF!</v>
      </c>
      <c r="M3018" s="219"/>
      <c r="N3018" s="212"/>
      <c r="O3018" s="294"/>
      <c r="P3018" s="295"/>
      <c r="Q3018" s="225"/>
      <c r="R3018" s="981" t="e">
        <f>VLOOKUP(A3006,'Payroll master 总表'!B:AY,30,FALSE)</f>
        <v>#REF!</v>
      </c>
      <c r="S3018" s="981"/>
      <c r="T3018" s="225" t="s">
        <v>82</v>
      </c>
      <c r="U3018" s="225"/>
      <c r="V3018" s="225"/>
      <c r="W3018" s="225"/>
      <c r="X3018" s="278" t="s">
        <v>194</v>
      </c>
      <c r="Y3018" s="218"/>
      <c r="Z3018" s="218"/>
      <c r="AA3018" s="218"/>
      <c r="AB3018" s="230"/>
      <c r="AC3018" s="26"/>
      <c r="AD3018" s="57" t="e">
        <f>AE3016+AD3017</f>
        <v>#REF!</v>
      </c>
      <c r="AE3018" s="49"/>
      <c r="AF3018" s="73"/>
      <c r="AG3018" s="33"/>
    </row>
    <row r="3019" spans="2:64" ht="18" customHeight="1">
      <c r="B3019" s="29"/>
      <c r="C3019" s="30"/>
      <c r="D3019" s="31"/>
      <c r="E3019" s="30"/>
      <c r="F3019" s="32"/>
      <c r="G3019" s="220"/>
      <c r="H3019" s="220"/>
      <c r="I3019" s="220"/>
      <c r="J3019" s="220"/>
      <c r="S3019" s="220"/>
      <c r="T3019" s="220"/>
      <c r="U3019" s="220"/>
      <c r="X3019" s="297" t="s">
        <v>191</v>
      </c>
      <c r="Y3019" s="218"/>
      <c r="Z3019" s="218"/>
      <c r="AA3019" s="218"/>
      <c r="AB3019" s="230"/>
      <c r="AC3019" s="982" t="e">
        <f>ROUND((AC3014-AD3018-AC3015),2)</f>
        <v>#REF!</v>
      </c>
      <c r="AD3019" s="983"/>
      <c r="AE3019" s="49"/>
      <c r="AF3019" s="73"/>
      <c r="AG3019" s="33"/>
    </row>
    <row r="3020" spans="2:64" ht="18" customHeight="1">
      <c r="B3020" s="35" t="s">
        <v>78</v>
      </c>
      <c r="C3020" s="36"/>
      <c r="D3020" s="36"/>
      <c r="E3020" s="36"/>
      <c r="F3020" s="36"/>
      <c r="G3020" s="221"/>
      <c r="H3020" s="221"/>
      <c r="I3020" s="220"/>
      <c r="J3020" s="220"/>
      <c r="S3020" s="220"/>
      <c r="T3020" s="220"/>
      <c r="U3020" s="220"/>
      <c r="X3020" s="298" t="s">
        <v>432</v>
      </c>
      <c r="Y3020" s="299"/>
      <c r="Z3020" s="280"/>
      <c r="AA3020" s="206"/>
      <c r="AB3020" s="231"/>
      <c r="AC3020" s="63" t="e">
        <f>INT(AC3019)</f>
        <v>#REF!</v>
      </c>
      <c r="AE3020" s="62"/>
      <c r="AF3020" s="80"/>
      <c r="AG3020" s="33"/>
    </row>
    <row r="3021" spans="2:64" ht="18" customHeight="1">
      <c r="B3021" s="37"/>
      <c r="C3021" s="38"/>
      <c r="D3021" s="39"/>
      <c r="E3021" s="38"/>
      <c r="F3021" s="38"/>
      <c r="G3021" s="202"/>
      <c r="H3021" s="202"/>
      <c r="I3021" s="220"/>
      <c r="J3021" s="220"/>
      <c r="S3021" s="220"/>
      <c r="T3021" s="220"/>
      <c r="U3021" s="220"/>
      <c r="X3021" s="300" t="s">
        <v>192</v>
      </c>
      <c r="Y3021" s="301"/>
      <c r="Z3021" s="302"/>
      <c r="AA3021" s="219"/>
      <c r="AB3021" s="232"/>
      <c r="AC3021" s="77" t="e">
        <f>ROUND((MOD(AC3019,1)*4000),-2)</f>
        <v>#REF!</v>
      </c>
      <c r="AD3021" s="45"/>
      <c r="AE3021" s="45"/>
      <c r="AF3021" s="81"/>
      <c r="AG3021" s="33"/>
    </row>
    <row r="3022" spans="2:64" ht="18" customHeight="1">
      <c r="B3022" s="29"/>
      <c r="C3022" s="30"/>
      <c r="D3022" s="31"/>
      <c r="E3022" s="30"/>
      <c r="F3022" s="30"/>
      <c r="G3022" s="220"/>
      <c r="H3022" s="220"/>
      <c r="I3022" s="220"/>
      <c r="J3022" s="220"/>
      <c r="S3022" s="220"/>
      <c r="T3022" s="220"/>
      <c r="U3022" s="220"/>
      <c r="Y3022" s="221"/>
      <c r="Z3022" s="303"/>
      <c r="AB3022" s="233"/>
      <c r="AD3022" s="82"/>
      <c r="AE3022" s="82"/>
      <c r="AF3022" s="84"/>
      <c r="AG3022" s="33"/>
    </row>
    <row r="3023" spans="2:64" ht="18" customHeight="1">
      <c r="B3023" s="40" t="s">
        <v>79</v>
      </c>
      <c r="C3023" s="41"/>
      <c r="D3023" s="41"/>
      <c r="E3023" s="41"/>
      <c r="AF3023" s="101"/>
      <c r="AG3023" s="33"/>
    </row>
    <row r="3024" spans="2:64" s="10" customFormat="1" ht="18" customHeight="1">
      <c r="B3024" s="237">
        <v>1</v>
      </c>
      <c r="C3024" s="236">
        <v>2</v>
      </c>
      <c r="D3024" s="236">
        <v>3</v>
      </c>
      <c r="E3024" s="236">
        <v>4</v>
      </c>
      <c r="F3024" s="670">
        <v>5</v>
      </c>
      <c r="G3024" s="669">
        <v>6</v>
      </c>
      <c r="H3024" s="237">
        <v>7</v>
      </c>
      <c r="I3024" s="237">
        <v>8</v>
      </c>
      <c r="J3024" s="670">
        <v>9</v>
      </c>
      <c r="K3024" s="236">
        <v>10</v>
      </c>
      <c r="L3024" s="236">
        <v>11</v>
      </c>
      <c r="M3024" s="670">
        <v>12</v>
      </c>
      <c r="N3024" s="669">
        <v>13</v>
      </c>
      <c r="O3024" s="236">
        <v>14</v>
      </c>
      <c r="P3024" s="237">
        <v>15</v>
      </c>
      <c r="Q3024" s="236">
        <v>16</v>
      </c>
      <c r="R3024" s="236">
        <v>17</v>
      </c>
      <c r="S3024" s="236">
        <v>18</v>
      </c>
      <c r="T3024" s="670">
        <v>19</v>
      </c>
      <c r="U3024" s="669">
        <v>20</v>
      </c>
      <c r="V3024" s="236">
        <v>21</v>
      </c>
      <c r="W3024" s="237">
        <v>22</v>
      </c>
      <c r="X3024" s="236">
        <v>23</v>
      </c>
      <c r="Y3024" s="237">
        <v>24</v>
      </c>
      <c r="Z3024" s="236">
        <v>25</v>
      </c>
      <c r="AA3024" s="670">
        <v>26</v>
      </c>
      <c r="AB3024" s="697">
        <v>27</v>
      </c>
      <c r="AC3024" s="670">
        <v>28</v>
      </c>
      <c r="AD3024" s="237">
        <v>29</v>
      </c>
      <c r="AE3024" s="236">
        <v>30</v>
      </c>
      <c r="AF3024" s="236">
        <v>31</v>
      </c>
      <c r="AG3024" s="11"/>
      <c r="AH3024" s="11"/>
      <c r="AI3024" s="11"/>
      <c r="AJ3024" s="11"/>
      <c r="AK3024" s="11"/>
      <c r="AL3024" s="11"/>
      <c r="AM3024" s="11"/>
      <c r="AN3024" s="11"/>
      <c r="AO3024" s="11"/>
      <c r="AP3024" s="11"/>
      <c r="AQ3024" s="11"/>
      <c r="AR3024" s="11"/>
      <c r="AS3024" s="11"/>
      <c r="AT3024" s="11"/>
      <c r="AU3024" s="11"/>
      <c r="AV3024" s="11"/>
      <c r="AW3024" s="11"/>
      <c r="AX3024" s="11"/>
      <c r="AY3024" s="11"/>
      <c r="AZ3024" s="11"/>
      <c r="BA3024" s="11"/>
      <c r="BB3024" s="11"/>
      <c r="BC3024" s="11"/>
      <c r="BD3024" s="11"/>
      <c r="BE3024" s="11"/>
      <c r="BF3024" s="11"/>
      <c r="BG3024" s="11"/>
      <c r="BH3024" s="11"/>
      <c r="BI3024" s="11"/>
      <c r="BJ3024" s="11"/>
      <c r="BK3024" s="11"/>
      <c r="BL3024" s="11"/>
    </row>
    <row r="3025" spans="1:64" ht="18" customHeight="1">
      <c r="B3025" s="48" t="e">
        <f>VLOOKUP(A3006,#REF!,276,FALSE)</f>
        <v>#REF!</v>
      </c>
      <c r="C3025" s="48" t="e">
        <f>VLOOKUP(A3006,#REF!,278,FALSE)</f>
        <v>#REF!</v>
      </c>
      <c r="D3025" s="48" t="e">
        <f>VLOOKUP(A3006,#REF!,280,FALSE)</f>
        <v>#REF!</v>
      </c>
      <c r="E3025" s="48" t="e">
        <f>VLOOKUP(A3006,#REF!,282,FALSE)</f>
        <v>#REF!</v>
      </c>
      <c r="F3025" s="48" t="e">
        <f>VLOOKUP(A3006,#REF!,284,FALSE)</f>
        <v>#REF!</v>
      </c>
      <c r="G3025" s="48" t="e">
        <f>VLOOKUP(A3006,#REF!,286,FALSE)</f>
        <v>#REF!</v>
      </c>
      <c r="H3025" s="48" t="e">
        <f>VLOOKUP(A3006,#REF!,288,FALSE)</f>
        <v>#REF!</v>
      </c>
      <c r="I3025" s="48" t="e">
        <f>VLOOKUP(A3006,#REF!,290,FALSE)</f>
        <v>#REF!</v>
      </c>
      <c r="J3025" s="48" t="e">
        <f>VLOOKUP(A3006,#REF!,292,FALSE)</f>
        <v>#REF!</v>
      </c>
      <c r="K3025" s="48" t="e">
        <f>VLOOKUP(A3006,#REF!,294,FALSE)</f>
        <v>#REF!</v>
      </c>
      <c r="L3025" s="48" t="e">
        <f>VLOOKUP(A3006,#REF!,296,FALSE)</f>
        <v>#REF!</v>
      </c>
      <c r="M3025" s="48" t="e">
        <f>VLOOKUP(A3006,#REF!,298,FALSE)</f>
        <v>#REF!</v>
      </c>
      <c r="N3025" s="48" t="e">
        <f>VLOOKUP(A3006,#REF!,300,FALSE)</f>
        <v>#REF!</v>
      </c>
      <c r="O3025" s="48" t="e">
        <f>VLOOKUP(A3006,#REF!,302,FALSE)</f>
        <v>#REF!</v>
      </c>
      <c r="P3025" s="48" t="e">
        <f>VLOOKUP(A3006,#REF!,304,FALSE)</f>
        <v>#REF!</v>
      </c>
      <c r="Q3025" s="48" t="e">
        <f>VLOOKUP(A3006,#REF!,306,FALSE)</f>
        <v>#REF!</v>
      </c>
      <c r="R3025" s="48" t="e">
        <f>VLOOKUP(A3006,#REF!,308,FALSE)</f>
        <v>#REF!</v>
      </c>
      <c r="S3025" s="48" t="e">
        <f>VLOOKUP(A3006,#REF!,310,FALSE)</f>
        <v>#REF!</v>
      </c>
      <c r="T3025" s="48" t="e">
        <f>VLOOKUP(A3006,#REF!,312,FALSE)</f>
        <v>#REF!</v>
      </c>
      <c r="U3025" s="48" t="e">
        <f>VLOOKUP(A3006,#REF!,314,FALSE)</f>
        <v>#REF!</v>
      </c>
      <c r="V3025" s="48" t="e">
        <f>VLOOKUP(A3006,#REF!,316,FALSE)</f>
        <v>#REF!</v>
      </c>
      <c r="W3025" s="48" t="e">
        <f>VLOOKUP(A3006,#REF!,318,FALSE)</f>
        <v>#REF!</v>
      </c>
      <c r="X3025" s="48" t="e">
        <f>VLOOKUP(A3006,#REF!,320,FALSE)</f>
        <v>#REF!</v>
      </c>
      <c r="Y3025" s="48" t="e">
        <f>VLOOKUP(A3006,#REF!,322,FALSE)</f>
        <v>#REF!</v>
      </c>
      <c r="Z3025" s="48" t="e">
        <f>VLOOKUP(A3006,#REF!,324,FALSE)</f>
        <v>#REF!</v>
      </c>
      <c r="AA3025" s="48" t="e">
        <f>VLOOKUP(A3006,#REF!,326,FALSE)</f>
        <v>#REF!</v>
      </c>
      <c r="AB3025" s="48" t="e">
        <f>VLOOKUP(A3006,#REF!,328,FALSE)</f>
        <v>#REF!</v>
      </c>
      <c r="AC3025" s="48" t="e">
        <f>VLOOKUP(A3006,#REF!,330,FALSE)</f>
        <v>#REF!</v>
      </c>
      <c r="AD3025" s="48" t="e">
        <f>VLOOKUP(A3006,#REF!,332,FALSE)</f>
        <v>#REF!</v>
      </c>
      <c r="AE3025" s="48" t="e">
        <f>VLOOKUP(A3006,#REF!,334,FALSE)</f>
        <v>#REF!</v>
      </c>
      <c r="AF3025" s="48" t="e">
        <f>VLOOKUP(A3006,#REF!,336,FALSE)</f>
        <v>#REF!</v>
      </c>
      <c r="AG3025" s="33"/>
    </row>
    <row r="3026" spans="1:64" ht="18" customHeight="1">
      <c r="B3026" s="48" t="e">
        <f>VLOOKUP(A3006,#REF!,53,FALSE)</f>
        <v>#REF!</v>
      </c>
      <c r="C3026" s="48" t="e">
        <f>VLOOKUP(A3006,#REF!,54,FALSE)</f>
        <v>#REF!</v>
      </c>
      <c r="D3026" s="48" t="e">
        <f>VLOOKUP(A3006,#REF!,55,FALSE)</f>
        <v>#REF!</v>
      </c>
      <c r="E3026" s="48" t="e">
        <f>VLOOKUP(A3006,#REF!,56,FALSE)</f>
        <v>#REF!</v>
      </c>
      <c r="F3026" s="48" t="e">
        <f>VLOOKUP(A3006,#REF!,57,FALSE)</f>
        <v>#REF!</v>
      </c>
      <c r="G3026" s="48" t="e">
        <f>VLOOKUP(A3006,#REF!,58,FALSE)</f>
        <v>#REF!</v>
      </c>
      <c r="H3026" s="48" t="e">
        <f>VLOOKUP(A3006,#REF!,59,FALSE)</f>
        <v>#REF!</v>
      </c>
      <c r="I3026" s="48" t="e">
        <f>VLOOKUP(A3006,#REF!,60,FALSE)</f>
        <v>#REF!</v>
      </c>
      <c r="J3026" s="48" t="e">
        <f>VLOOKUP(A3006,#REF!,61,FALSE)</f>
        <v>#REF!</v>
      </c>
      <c r="K3026" s="48" t="e">
        <f>VLOOKUP(A3006,#REF!,62,FALSE)</f>
        <v>#REF!</v>
      </c>
      <c r="L3026" s="48" t="e">
        <f>VLOOKUP(A3006,#REF!,63,FALSE)</f>
        <v>#REF!</v>
      </c>
      <c r="M3026" s="48" t="e">
        <f>VLOOKUP(A3006,#REF!,64,FALSE)</f>
        <v>#REF!</v>
      </c>
      <c r="N3026" s="48" t="e">
        <f>VLOOKUP(A3006,#REF!,65,FALSE)</f>
        <v>#REF!</v>
      </c>
      <c r="O3026" s="48" t="e">
        <f>VLOOKUP(A3006,#REF!,66,FALSE)</f>
        <v>#REF!</v>
      </c>
      <c r="P3026" s="48" t="e">
        <f>VLOOKUP(A3006,#REF!,67,FALSE)</f>
        <v>#REF!</v>
      </c>
      <c r="Q3026" s="48" t="e">
        <f>VLOOKUP(A3006,#REF!,68,FALSE)</f>
        <v>#REF!</v>
      </c>
      <c r="R3026" s="48" t="e">
        <f>VLOOKUP(A3006,#REF!,69,FALSE)</f>
        <v>#REF!</v>
      </c>
      <c r="S3026" s="48" t="e">
        <f>VLOOKUP(A3006,#REF!,70,FALSE)</f>
        <v>#REF!</v>
      </c>
      <c r="T3026" s="48" t="e">
        <f>VLOOKUP(A3006,#REF!,71,FALSE)</f>
        <v>#REF!</v>
      </c>
      <c r="U3026" s="48" t="e">
        <f>VLOOKUP(A3006,#REF!,72,FALSE)</f>
        <v>#REF!</v>
      </c>
      <c r="V3026" s="48" t="e">
        <f>VLOOKUP(A3006,#REF!,73,FALSE)</f>
        <v>#REF!</v>
      </c>
      <c r="W3026" s="48" t="e">
        <f>VLOOKUP(A3006,#REF!,74,FALSE)</f>
        <v>#REF!</v>
      </c>
      <c r="X3026" s="48" t="e">
        <f>VLOOKUP(A3006,#REF!,75,FALSE)</f>
        <v>#REF!</v>
      </c>
      <c r="Y3026" s="48" t="e">
        <f>VLOOKUP(A3006,#REF!,76,FALSE)</f>
        <v>#REF!</v>
      </c>
      <c r="Z3026" s="48" t="e">
        <f>VLOOKUP(A3006,#REF!,77,FALSE)</f>
        <v>#REF!</v>
      </c>
      <c r="AA3026" s="48" t="e">
        <f>VLOOKUP(A3006,#REF!,78,FALSE)</f>
        <v>#REF!</v>
      </c>
      <c r="AB3026" s="48" t="e">
        <f>VLOOKUP(A3006,#REF!,79,FALSE)</f>
        <v>#REF!</v>
      </c>
      <c r="AC3026" s="48" t="e">
        <f>VLOOKUP(A3006,#REF!,80,FALSE)</f>
        <v>#REF!</v>
      </c>
      <c r="AD3026" s="48" t="e">
        <f>VLOOKUP(A3006,#REF!,81,FALSE)</f>
        <v>#REF!</v>
      </c>
      <c r="AE3026" s="48" t="e">
        <f>VLOOKUP(A3006,#REF!,82,FALSE)</f>
        <v>#REF!</v>
      </c>
      <c r="AF3026" s="48" t="e">
        <f>VLOOKUP(A3006,#REF!,83,FALSE)</f>
        <v>#REF!</v>
      </c>
      <c r="AG3026" s="33"/>
    </row>
    <row r="3027" spans="1:64" ht="18" customHeight="1">
      <c r="B3027" s="48" t="e">
        <f>VLOOKUP(A3006,#REF!,277,FALSE)</f>
        <v>#REF!</v>
      </c>
      <c r="C3027" s="48" t="e">
        <f>VLOOKUP(A3006,#REF!,279,FALSE)</f>
        <v>#REF!</v>
      </c>
      <c r="D3027" s="48" t="e">
        <f>VLOOKUP(A3006,#REF!,281,FALSE)</f>
        <v>#REF!</v>
      </c>
      <c r="E3027" s="48" t="e">
        <f>VLOOKUP(A3006,#REF!,283,FALSE)</f>
        <v>#REF!</v>
      </c>
      <c r="F3027" s="48" t="e">
        <f>VLOOKUP(A3006,#REF!,285,FALSE)</f>
        <v>#REF!</v>
      </c>
      <c r="G3027" s="48" t="e">
        <f>VLOOKUP(A3006,#REF!,287,FALSE)</f>
        <v>#REF!</v>
      </c>
      <c r="H3027" s="48" t="e">
        <f>VLOOKUP(A3006,#REF!,289,FALSE)</f>
        <v>#REF!</v>
      </c>
      <c r="I3027" s="48" t="e">
        <f>VLOOKUP(A3006,#REF!,291,FALSE)</f>
        <v>#REF!</v>
      </c>
      <c r="J3027" s="48" t="e">
        <f>VLOOKUP(A3006,#REF!,293,FALSE)</f>
        <v>#REF!</v>
      </c>
      <c r="K3027" s="48" t="e">
        <f>VLOOKUP(A3006,#REF!,295,FALSE)</f>
        <v>#REF!</v>
      </c>
      <c r="L3027" s="48" t="e">
        <f>VLOOKUP(A3006,#REF!,297,FALSE)</f>
        <v>#REF!</v>
      </c>
      <c r="M3027" s="48" t="e">
        <f>VLOOKUP(A3006,#REF!,299,FALSE)</f>
        <v>#REF!</v>
      </c>
      <c r="N3027" s="48" t="e">
        <f>VLOOKUP(A3006,#REF!,301,FALSE)</f>
        <v>#REF!</v>
      </c>
      <c r="O3027" s="48" t="e">
        <f>VLOOKUP(A3006,#REF!,303,FALSE)</f>
        <v>#REF!</v>
      </c>
      <c r="P3027" s="48" t="e">
        <f>VLOOKUP(A3006,#REF!,305,FALSE)</f>
        <v>#REF!</v>
      </c>
      <c r="Q3027" s="48" t="e">
        <f>VLOOKUP(A3006,#REF!,307,FALSE)</f>
        <v>#REF!</v>
      </c>
      <c r="R3027" s="48" t="e">
        <f>VLOOKUP(A3006,#REF!,309,FALSE)</f>
        <v>#REF!</v>
      </c>
      <c r="S3027" s="48" t="e">
        <f>VLOOKUP(A3006,#REF!,311,FALSE)</f>
        <v>#REF!</v>
      </c>
      <c r="T3027" s="48" t="e">
        <f>VLOOKUP(A3006,#REF!,313,FALSE)</f>
        <v>#REF!</v>
      </c>
      <c r="U3027" s="48" t="e">
        <f>VLOOKUP(A3006,#REF!,315,FALSE)</f>
        <v>#REF!</v>
      </c>
      <c r="V3027" s="48" t="e">
        <f>VLOOKUP(A3006,#REF!,317,FALSE)</f>
        <v>#REF!</v>
      </c>
      <c r="W3027" s="48" t="e">
        <f>VLOOKUP(A3006,#REF!,319,FALSE)</f>
        <v>#REF!</v>
      </c>
      <c r="X3027" s="48" t="e">
        <f>VLOOKUP(A3006,#REF!,321,FALSE)</f>
        <v>#REF!</v>
      </c>
      <c r="Y3027" s="48" t="e">
        <f>VLOOKUP(A3006,#REF!,323,FALSE)</f>
        <v>#REF!</v>
      </c>
      <c r="Z3027" s="48" t="e">
        <f>VLOOKUP(A3006,#REF!,325,FALSE)</f>
        <v>#REF!</v>
      </c>
      <c r="AA3027" s="48" t="e">
        <f>VLOOKUP(A3006,#REF!,327,FALSE)</f>
        <v>#REF!</v>
      </c>
      <c r="AB3027" s="48" t="e">
        <f>VLOOKUP(A3006,#REF!,329,FALSE)</f>
        <v>#REF!</v>
      </c>
      <c r="AC3027" s="48" t="e">
        <f>VLOOKUP(A3006,#REF!,331,FALSE)</f>
        <v>#REF!</v>
      </c>
      <c r="AD3027" s="48" t="e">
        <f>VLOOKUP(A3006,#REF!,333,FALSE)</f>
        <v>#REF!</v>
      </c>
      <c r="AE3027" s="48" t="e">
        <f>VLOOKUP(A3006,#REF!,335,FALSE)</f>
        <v>#REF!</v>
      </c>
      <c r="AF3027" s="48" t="e">
        <f>VLOOKUP(A3006,#REF!,337,FALSE)</f>
        <v>#REF!</v>
      </c>
      <c r="AG3027" s="33"/>
    </row>
    <row r="3028" spans="1:64" s="140" customFormat="1" ht="18" customHeight="1">
      <c r="B3028" s="980"/>
      <c r="C3028" s="980"/>
      <c r="D3028" s="980"/>
      <c r="E3028" s="980"/>
      <c r="F3028" s="980"/>
      <c r="G3028" s="980"/>
      <c r="H3028" s="980"/>
      <c r="I3028" s="980"/>
      <c r="J3028" s="980"/>
      <c r="K3028" s="980"/>
      <c r="L3028" s="980"/>
      <c r="M3028" s="980"/>
      <c r="N3028" s="980"/>
      <c r="O3028" s="980"/>
      <c r="P3028" s="980"/>
      <c r="Q3028" s="980"/>
      <c r="R3028" s="980"/>
      <c r="S3028" s="980"/>
      <c r="T3028" s="980"/>
      <c r="U3028" s="980"/>
      <c r="V3028" s="980"/>
      <c r="W3028" s="980"/>
      <c r="X3028" s="980"/>
      <c r="Y3028" s="980"/>
      <c r="Z3028" s="980"/>
      <c r="AA3028" s="980"/>
      <c r="AB3028" s="980"/>
      <c r="AC3028" s="980"/>
      <c r="AD3028" s="980"/>
      <c r="AE3028" s="980"/>
      <c r="AF3028" s="980"/>
      <c r="AH3028" s="33"/>
      <c r="AI3028" s="33"/>
      <c r="AJ3028" s="33"/>
      <c r="AK3028" s="33"/>
      <c r="AL3028" s="33"/>
      <c r="AM3028" s="33"/>
      <c r="AN3028" s="33"/>
      <c r="AO3028" s="33"/>
      <c r="AP3028" s="33"/>
      <c r="AQ3028" s="33"/>
      <c r="AR3028" s="33"/>
      <c r="AS3028" s="33"/>
      <c r="AT3028" s="33"/>
      <c r="AU3028" s="33"/>
      <c r="AV3028" s="33"/>
      <c r="AW3028" s="33"/>
      <c r="AX3028" s="33"/>
      <c r="AY3028" s="33"/>
      <c r="AZ3028" s="33"/>
      <c r="BA3028" s="33"/>
      <c r="BB3028" s="33"/>
      <c r="BC3028" s="33"/>
      <c r="BD3028" s="33"/>
      <c r="BE3028" s="33"/>
      <c r="BF3028" s="33"/>
      <c r="BG3028" s="33"/>
      <c r="BH3028" s="33"/>
      <c r="BI3028" s="33"/>
      <c r="BJ3028" s="33"/>
      <c r="BK3028" s="33"/>
      <c r="BL3028" s="33"/>
    </row>
    <row r="3029" spans="1:64" ht="18" customHeight="1">
      <c r="B3029" s="880" t="s">
        <v>826</v>
      </c>
      <c r="C3029" s="880"/>
      <c r="D3029" s="880"/>
      <c r="E3029" s="880"/>
      <c r="F3029" s="880"/>
      <c r="G3029" s="880"/>
      <c r="H3029" s="880"/>
      <c r="I3029" s="880"/>
      <c r="J3029" s="880"/>
      <c r="K3029" s="880"/>
      <c r="L3029" s="880"/>
      <c r="M3029" s="880"/>
      <c r="N3029" s="880"/>
      <c r="O3029" s="880"/>
      <c r="P3029" s="880"/>
      <c r="Q3029" s="880"/>
      <c r="R3029" s="880"/>
      <c r="S3029" s="880"/>
      <c r="T3029" s="880"/>
      <c r="U3029" s="880"/>
      <c r="V3029" s="880"/>
      <c r="W3029" s="880"/>
      <c r="X3029" s="880"/>
      <c r="Y3029" s="880"/>
      <c r="Z3029" s="880"/>
      <c r="AA3029" s="880"/>
      <c r="AB3029" s="880"/>
      <c r="AC3029" s="880"/>
      <c r="AD3029" s="880"/>
      <c r="AE3029" s="880"/>
      <c r="AF3029" s="880"/>
      <c r="AG3029" s="33"/>
    </row>
    <row r="3030" spans="1:64" ht="18" customHeight="1">
      <c r="B3030" s="15" t="s">
        <v>80</v>
      </c>
      <c r="C3030" s="16"/>
      <c r="D3030" s="16"/>
      <c r="E3030" s="16"/>
      <c r="F3030" s="16"/>
      <c r="G3030" s="216"/>
      <c r="H3030" s="201"/>
      <c r="I3030" s="201"/>
      <c r="J3030" s="201"/>
      <c r="K3030" s="202"/>
      <c r="L3030" s="201"/>
      <c r="M3030" s="201"/>
      <c r="N3030" s="201"/>
      <c r="O3030" s="270"/>
      <c r="P3030" s="270"/>
      <c r="Q3030" s="201"/>
      <c r="R3030" s="201"/>
      <c r="S3030" s="201"/>
      <c r="T3030" s="201"/>
      <c r="U3030" s="201"/>
      <c r="V3030" s="201"/>
      <c r="W3030" s="270"/>
      <c r="X3030" s="984" t="str">
        <f>X3005</f>
        <v>វិច្ឆិកា ឆ្នាំ ២០២៣</v>
      </c>
      <c r="Y3030" s="985"/>
      <c r="Z3030" s="985"/>
      <c r="AA3030" s="985"/>
      <c r="AB3030" s="985"/>
      <c r="AC3030" s="985"/>
      <c r="AD3030" s="985"/>
      <c r="AE3030" s="985"/>
      <c r="AF3030" s="986"/>
      <c r="AG3030" s="33"/>
    </row>
    <row r="3031" spans="1:64" ht="18" customHeight="1">
      <c r="A3031" s="140" t="e">
        <f>#REF!</f>
        <v>#REF!</v>
      </c>
      <c r="B3031" s="20" t="s">
        <v>176</v>
      </c>
      <c r="C3031" s="3"/>
      <c r="D3031" s="3"/>
      <c r="E3031" s="3"/>
      <c r="F3031" s="3"/>
      <c r="G3031" s="217"/>
      <c r="H3031" s="271"/>
      <c r="I3031" s="217"/>
      <c r="J3031" s="271"/>
      <c r="K3031" s="991" t="e">
        <f>VLOOKUP(A3031,'Payroll master 总表'!B:AY,3,FALSE)</f>
        <v>#REF!</v>
      </c>
      <c r="L3031" s="992"/>
      <c r="M3031" s="992"/>
      <c r="N3031" s="993"/>
      <c r="O3031" s="272" t="s">
        <v>183</v>
      </c>
      <c r="P3031" s="273"/>
      <c r="Q3031" s="203"/>
      <c r="R3031" s="203"/>
      <c r="S3031" s="203"/>
      <c r="T3031" s="994" t="e">
        <f>#REF!</f>
        <v>#REF!</v>
      </c>
      <c r="U3031" s="994"/>
      <c r="V3031" s="217"/>
      <c r="W3031" s="274"/>
      <c r="X3031" s="275" t="s">
        <v>279</v>
      </c>
      <c r="Y3031" s="203"/>
      <c r="Z3031" s="203"/>
      <c r="AA3031" s="203"/>
      <c r="AB3031" s="227"/>
      <c r="AC3031" s="75"/>
      <c r="AD3031" s="139" t="e">
        <f>VLOOKUP(A3031,'Payroll master 总表'!B:AY,39,FALSE)</f>
        <v>#REF!</v>
      </c>
      <c r="AE3031" s="23" t="s">
        <v>82</v>
      </c>
      <c r="AF3031" s="244"/>
      <c r="AG3031" s="33"/>
    </row>
    <row r="3032" spans="1:64" ht="18" customHeight="1">
      <c r="B3032" s="55" t="s">
        <v>177</v>
      </c>
      <c r="C3032" s="28"/>
      <c r="D3032" s="28"/>
      <c r="E3032" s="28"/>
      <c r="F3032" s="21"/>
      <c r="G3032" s="206"/>
      <c r="H3032" s="206"/>
      <c r="I3032" s="206"/>
      <c r="J3032" s="206"/>
      <c r="K3032" s="995" t="e">
        <f>VLOOKUP(A3031,'Payroll master 总表'!B:AY,1,FALSE)</f>
        <v>#REF!</v>
      </c>
      <c r="L3032" s="996"/>
      <c r="M3032" s="206"/>
      <c r="N3032" s="208"/>
      <c r="O3032" s="276" t="s">
        <v>184</v>
      </c>
      <c r="P3032" s="273"/>
      <c r="Q3032" s="218"/>
      <c r="R3032" s="218"/>
      <c r="S3032" s="218"/>
      <c r="U3032" s="222" t="e">
        <f>VLOOKUP(A3031,'Payroll master 总表'!B:AY,15,FALSE)</f>
        <v>#REF!</v>
      </c>
      <c r="V3032" s="222"/>
      <c r="W3032" s="208"/>
      <c r="X3032" s="278" t="s">
        <v>187</v>
      </c>
      <c r="Y3032" s="218"/>
      <c r="Z3032" s="218"/>
      <c r="AA3032" s="218"/>
      <c r="AB3032" s="209"/>
      <c r="AC3032" s="26"/>
      <c r="AD3032" s="139" t="e">
        <f>VLOOKUP(A3031,'Payroll master 总表'!B:AY,35,FALSE)</f>
        <v>#REF!</v>
      </c>
      <c r="AE3032" s="23" t="s">
        <v>82</v>
      </c>
      <c r="AF3032" s="103"/>
      <c r="AG3032" s="33"/>
    </row>
    <row r="3033" spans="1:64" ht="18" customHeight="1">
      <c r="B3033" s="24" t="s">
        <v>178</v>
      </c>
      <c r="C3033" s="22"/>
      <c r="D3033" s="25"/>
      <c r="E3033" s="21"/>
      <c r="F3033" s="21"/>
      <c r="G3033" s="206"/>
      <c r="H3033" s="206"/>
      <c r="I3033" s="206"/>
      <c r="J3033" s="206"/>
      <c r="K3033" s="995" t="e">
        <f>VLOOKUP(A3031,'Payroll master 总表'!B:AY,5,FALSE)</f>
        <v>#REF!</v>
      </c>
      <c r="L3033" s="996"/>
      <c r="M3033" s="206"/>
      <c r="N3033" s="208"/>
      <c r="O3033" s="205" t="s">
        <v>198</v>
      </c>
      <c r="P3033" s="273"/>
      <c r="Q3033" s="218"/>
      <c r="R3033" s="218"/>
      <c r="S3033" s="218"/>
      <c r="T3033" s="206"/>
      <c r="U3033" s="997" t="e">
        <f>VLOOKUP(A3031,'Payroll master 总表'!B:AY,8,FALSE)</f>
        <v>#REF!</v>
      </c>
      <c r="V3033" s="997"/>
      <c r="W3033" s="998"/>
      <c r="X3033" s="278" t="s">
        <v>185</v>
      </c>
      <c r="Y3033" s="218"/>
      <c r="Z3033" s="218"/>
      <c r="AA3033" s="218"/>
      <c r="AB3033" s="209"/>
      <c r="AC3033" s="26"/>
      <c r="AD3033" s="139" t="e">
        <f>VLOOKUP(A3031,'Payroll master 总表'!B:AY,34,FALSE)</f>
        <v>#REF!</v>
      </c>
      <c r="AE3033" s="23" t="s">
        <v>82</v>
      </c>
      <c r="AF3033" s="103"/>
      <c r="AG3033" s="33"/>
    </row>
    <row r="3034" spans="1:64" ht="18" customHeight="1">
      <c r="B3034" s="58"/>
      <c r="C3034" s="28"/>
      <c r="D3034" s="28"/>
      <c r="E3034" s="28"/>
      <c r="F3034" s="28"/>
      <c r="G3034" s="206"/>
      <c r="H3034" s="206"/>
      <c r="I3034" s="206"/>
      <c r="J3034" s="206"/>
      <c r="K3034" s="280"/>
      <c r="L3034" s="281" t="s">
        <v>76</v>
      </c>
      <c r="M3034" s="206"/>
      <c r="N3034" s="208"/>
      <c r="O3034" s="278" t="s">
        <v>199</v>
      </c>
      <c r="P3034" s="273"/>
      <c r="Q3034" s="218"/>
      <c r="R3034" s="218"/>
      <c r="S3034" s="218"/>
      <c r="T3034" s="218"/>
      <c r="U3034" s="218"/>
      <c r="V3034" s="218"/>
      <c r="W3034" s="230"/>
      <c r="X3034" s="278" t="s">
        <v>753</v>
      </c>
      <c r="Y3034" s="218"/>
      <c r="Z3034" s="218"/>
      <c r="AA3034" s="218"/>
      <c r="AB3034" s="209"/>
      <c r="AC3034" s="26"/>
      <c r="AD3034" s="139" t="e">
        <f>VLOOKUP(A3031,'Payroll master 总表'!B:AY,33,FALSE)</f>
        <v>#REF!</v>
      </c>
      <c r="AE3034" s="23" t="s">
        <v>82</v>
      </c>
      <c r="AF3034" s="103"/>
      <c r="AG3034" s="33"/>
    </row>
    <row r="3035" spans="1:64" ht="18" customHeight="1">
      <c r="B3035" s="54" t="s">
        <v>196</v>
      </c>
      <c r="C3035" s="28"/>
      <c r="D3035" s="28"/>
      <c r="E3035" s="28"/>
      <c r="F3035" s="28"/>
      <c r="G3035" s="206"/>
      <c r="H3035" s="206"/>
      <c r="I3035" s="206"/>
      <c r="J3035" s="206"/>
      <c r="K3035" s="280"/>
      <c r="L3035" s="282" t="e">
        <f>VLOOKUP(A3031,'Payroll master 总表'!B:AY,18,FALSE)</f>
        <v>#REF!</v>
      </c>
      <c r="M3035" s="206"/>
      <c r="N3035" s="208"/>
      <c r="O3035" s="283"/>
      <c r="P3035" s="273"/>
      <c r="Q3035" s="223"/>
      <c r="R3035" s="987" t="e">
        <f>U3032/26*L3035</f>
        <v>#REF!</v>
      </c>
      <c r="S3035" s="987"/>
      <c r="T3035" s="284" t="s">
        <v>82</v>
      </c>
      <c r="U3035" s="223"/>
      <c r="V3035" s="223"/>
      <c r="W3035" s="285"/>
      <c r="X3035" s="278" t="s">
        <v>186</v>
      </c>
      <c r="Y3035" s="218"/>
      <c r="Z3035" s="218"/>
      <c r="AA3035" s="218"/>
      <c r="AB3035" s="209"/>
      <c r="AC3035" s="26"/>
      <c r="AD3035" s="139" t="e">
        <f>VLOOKUP(A3031,'Payroll master 总表'!B:AY,37,FALSE)+'Payroll master 总表'!AM127</f>
        <v>#REF!</v>
      </c>
      <c r="AE3035" s="23" t="s">
        <v>82</v>
      </c>
      <c r="AF3035" s="103"/>
      <c r="AG3035" s="33"/>
    </row>
    <row r="3036" spans="1:64" ht="18" customHeight="1">
      <c r="B3036" s="27" t="s">
        <v>528</v>
      </c>
      <c r="C3036" s="28"/>
      <c r="D3036" s="28"/>
      <c r="E3036" s="28"/>
      <c r="F3036" s="28"/>
      <c r="G3036" s="206"/>
      <c r="H3036" s="206"/>
      <c r="I3036" s="206"/>
      <c r="J3036" s="206"/>
      <c r="K3036" s="280"/>
      <c r="L3036" s="282" t="e">
        <f>VLOOKUP(A3031,'Payroll master 总表'!B:AY,21,FALSE)</f>
        <v>#REF!</v>
      </c>
      <c r="M3036" s="206"/>
      <c r="N3036" s="208"/>
      <c r="O3036" s="283"/>
      <c r="P3036" s="273"/>
      <c r="Q3036" s="223"/>
      <c r="R3036" s="987" t="e">
        <f>VLOOKUP(A3031,'Payroll master 总表'!B:AY,29,FALSE)</f>
        <v>#REF!</v>
      </c>
      <c r="S3036" s="987"/>
      <c r="T3036" s="284" t="s">
        <v>82</v>
      </c>
      <c r="U3036" s="223"/>
      <c r="V3036" s="223"/>
      <c r="W3036" s="285"/>
      <c r="X3036" s="278" t="s">
        <v>455</v>
      </c>
      <c r="Y3036" s="218"/>
      <c r="Z3036" s="218"/>
      <c r="AA3036" s="218"/>
      <c r="AB3036" s="209"/>
      <c r="AC3036" s="26"/>
      <c r="AD3036" s="139" t="e">
        <f>VLOOKUP(A3031,'Payroll master 总表'!B:AY,32,FALSE)</f>
        <v>#REF!</v>
      </c>
      <c r="AE3036" s="23" t="s">
        <v>82</v>
      </c>
      <c r="AF3036" s="103"/>
      <c r="AG3036" s="33"/>
    </row>
    <row r="3037" spans="1:64" ht="18" customHeight="1">
      <c r="B3037" s="58" t="s">
        <v>534</v>
      </c>
      <c r="C3037" s="28"/>
      <c r="D3037" s="28"/>
      <c r="E3037" s="28"/>
      <c r="F3037" s="28"/>
      <c r="G3037" s="206"/>
      <c r="H3037" s="206"/>
      <c r="I3037" s="206"/>
      <c r="J3037" s="206"/>
      <c r="K3037" s="280"/>
      <c r="L3037" s="282" t="e">
        <f>VLOOKUP(A3031,'Payroll master 总表'!B:AY,20,FALSE)</f>
        <v>#REF!</v>
      </c>
      <c r="M3037" s="206"/>
      <c r="N3037" s="208"/>
      <c r="O3037" s="283"/>
      <c r="P3037" s="273"/>
      <c r="Q3037" s="223"/>
      <c r="R3037" s="987" t="e">
        <f>VLOOKUP(A3031,'Payroll master 总表'!B:AY,27,FALSE)</f>
        <v>#REF!</v>
      </c>
      <c r="S3037" s="987"/>
      <c r="T3037" s="284" t="s">
        <v>82</v>
      </c>
      <c r="U3037" s="223"/>
      <c r="V3037" s="223"/>
      <c r="W3037" s="285"/>
      <c r="X3037" s="278" t="s">
        <v>189</v>
      </c>
      <c r="Y3037" s="218"/>
      <c r="Z3037" s="218"/>
      <c r="AA3037" s="218"/>
      <c r="AB3037" s="209"/>
      <c r="AC3037" s="26"/>
      <c r="AD3037" s="139" t="e">
        <f>VLOOKUP(A3031,'Payroll master 总表'!B:AY,31,FALSE)</f>
        <v>#REF!</v>
      </c>
      <c r="AE3037" s="23" t="s">
        <v>82</v>
      </c>
      <c r="AF3037" s="103"/>
      <c r="AG3037" s="33"/>
    </row>
    <row r="3038" spans="1:64" ht="18" customHeight="1">
      <c r="B3038" s="58" t="s">
        <v>195</v>
      </c>
      <c r="C3038" s="28"/>
      <c r="D3038" s="28"/>
      <c r="E3038" s="28"/>
      <c r="F3038" s="28"/>
      <c r="G3038" s="206"/>
      <c r="H3038" s="206"/>
      <c r="I3038" s="206"/>
      <c r="J3038" s="206"/>
      <c r="K3038" s="280"/>
      <c r="L3038" s="282" t="e">
        <f>VLOOKUP(A3031,'Payroll master 总表'!B:AY,17,FALSE)</f>
        <v>#REF!</v>
      </c>
      <c r="M3038" s="206"/>
      <c r="N3038" s="208"/>
      <c r="O3038" s="283"/>
      <c r="P3038" s="273"/>
      <c r="Q3038" s="223"/>
      <c r="R3038" s="987" t="e">
        <f>U3032/26*L3038</f>
        <v>#REF!</v>
      </c>
      <c r="S3038" s="987"/>
      <c r="T3038" s="284" t="s">
        <v>82</v>
      </c>
      <c r="U3038" s="223"/>
      <c r="V3038" s="223"/>
      <c r="W3038" s="285"/>
      <c r="X3038" s="278" t="s">
        <v>188</v>
      </c>
      <c r="Y3038" s="218"/>
      <c r="Z3038" s="218"/>
      <c r="AA3038" s="218"/>
      <c r="AB3038" s="209"/>
      <c r="AC3038" s="26"/>
      <c r="AD3038" s="139" t="e">
        <f>VLOOKUP(A3031,'Payroll master 总表'!B:AY,36,FALSE)</f>
        <v>#REF!</v>
      </c>
      <c r="AE3038" s="23" t="s">
        <v>82</v>
      </c>
      <c r="AF3038" s="103"/>
      <c r="AG3038" s="33"/>
    </row>
    <row r="3039" spans="1:64" ht="18" customHeight="1">
      <c r="B3039" s="27" t="s">
        <v>179</v>
      </c>
      <c r="C3039" s="28"/>
      <c r="D3039" s="28"/>
      <c r="E3039" s="28"/>
      <c r="F3039" s="28"/>
      <c r="G3039" s="218"/>
      <c r="H3039" s="218"/>
      <c r="I3039" s="218"/>
      <c r="J3039" s="206"/>
      <c r="K3039" s="280"/>
      <c r="L3039" s="286"/>
      <c r="M3039" s="206"/>
      <c r="N3039" s="208"/>
      <c r="O3039" s="283"/>
      <c r="P3039" s="273"/>
      <c r="Q3039" s="223"/>
      <c r="R3039" s="987" t="e">
        <f>SUM(R3035:S3038)</f>
        <v>#REF!</v>
      </c>
      <c r="S3039" s="987"/>
      <c r="T3039" s="284" t="s">
        <v>82</v>
      </c>
      <c r="U3039" s="223"/>
      <c r="V3039" s="223"/>
      <c r="W3039" s="285"/>
      <c r="X3039" s="278" t="s">
        <v>190</v>
      </c>
      <c r="Y3039" s="218"/>
      <c r="Z3039" s="218"/>
      <c r="AA3039" s="218"/>
      <c r="AB3039" s="209"/>
      <c r="AC3039" s="988" t="e">
        <f>R3039+R3041+R3042+R3043+AD3031+AD3032+AD3033+AD3034+AD3035+AD3036+AD3037+AD3038</f>
        <v>#REF!</v>
      </c>
      <c r="AD3039" s="989"/>
      <c r="AF3039" s="103"/>
      <c r="AG3039" s="33"/>
    </row>
    <row r="3040" spans="1:64" ht="18" customHeight="1">
      <c r="B3040" s="58" t="s">
        <v>197</v>
      </c>
      <c r="C3040" s="28"/>
      <c r="D3040" s="28"/>
      <c r="E3040" s="28"/>
      <c r="F3040" s="28"/>
      <c r="G3040" s="206"/>
      <c r="H3040" s="206"/>
      <c r="I3040" s="206"/>
      <c r="J3040" s="206"/>
      <c r="K3040" s="280"/>
      <c r="L3040" s="287" t="s">
        <v>77</v>
      </c>
      <c r="M3040" s="288"/>
      <c r="N3040" s="211"/>
      <c r="O3040" s="278" t="s">
        <v>199</v>
      </c>
      <c r="P3040" s="210"/>
      <c r="Q3040" s="210"/>
      <c r="R3040" s="210"/>
      <c r="S3040" s="210"/>
      <c r="T3040" s="210"/>
      <c r="U3040" s="210"/>
      <c r="V3040" s="210"/>
      <c r="W3040" s="289"/>
      <c r="X3040" s="278" t="s">
        <v>433</v>
      </c>
      <c r="Y3040" s="218"/>
      <c r="Z3040" s="230"/>
      <c r="AA3040" s="290"/>
      <c r="AB3040" s="228"/>
      <c r="AC3040" s="135" t="e">
        <f>VLOOKUP(A3031,'Payroll master 总表'!B:AY,45,FALSE)</f>
        <v>#REF!</v>
      </c>
      <c r="AE3040" s="61"/>
      <c r="AF3040" s="245"/>
      <c r="AG3040" s="33"/>
    </row>
    <row r="3041" spans="1:64" ht="18" customHeight="1">
      <c r="B3041" s="58" t="s">
        <v>180</v>
      </c>
      <c r="C3041" s="28"/>
      <c r="D3041" s="28"/>
      <c r="E3041" s="28"/>
      <c r="F3041" s="28"/>
      <c r="G3041" s="206"/>
      <c r="H3041" s="206"/>
      <c r="I3041" s="206"/>
      <c r="J3041" s="206"/>
      <c r="K3041" s="280"/>
      <c r="L3041" s="282" t="e">
        <f>VLOOKUP(A3031,'Payroll master 总表'!B:AY,19,FALSE)</f>
        <v>#REF!</v>
      </c>
      <c r="M3041" s="206"/>
      <c r="N3041" s="208"/>
      <c r="O3041" s="283"/>
      <c r="P3041" s="273"/>
      <c r="Q3041" s="224"/>
      <c r="R3041" s="990" t="e">
        <f>VLOOKUP(A3031,'Payroll master 总表'!B:AY,26,FALSE)</f>
        <v>#REF!</v>
      </c>
      <c r="S3041" s="990"/>
      <c r="T3041" s="224" t="s">
        <v>82</v>
      </c>
      <c r="U3041" s="224"/>
      <c r="V3041" s="224"/>
      <c r="W3041" s="228"/>
      <c r="X3041" s="278" t="s">
        <v>861</v>
      </c>
      <c r="Y3041" s="218"/>
      <c r="Z3041" s="230"/>
      <c r="AB3041" s="224"/>
      <c r="AD3041" s="57"/>
      <c r="AE3041" s="999" t="e">
        <f>VLOOKUP(A3031,'Payroll master 总表'!B:AY,42,FALSE)</f>
        <v>#REF!</v>
      </c>
      <c r="AF3041" s="1000"/>
      <c r="AG3041" s="33"/>
    </row>
    <row r="3042" spans="1:64" ht="18" customHeight="1">
      <c r="B3042" s="58" t="s">
        <v>181</v>
      </c>
      <c r="C3042" s="28"/>
      <c r="D3042" s="28"/>
      <c r="E3042" s="28"/>
      <c r="F3042" s="28"/>
      <c r="G3042" s="206"/>
      <c r="H3042" s="206"/>
      <c r="I3042" s="206"/>
      <c r="J3042" s="206"/>
      <c r="K3042" s="280"/>
      <c r="L3042" s="282" t="e">
        <f>VLOOKUP(A3031,'Payroll master 总表'!B:AY,22,FALSE)</f>
        <v>#REF!</v>
      </c>
      <c r="M3042" s="206"/>
      <c r="N3042" s="208"/>
      <c r="O3042" s="283"/>
      <c r="P3042" s="273"/>
      <c r="Q3042" s="224"/>
      <c r="R3042" s="990" t="e">
        <f>VLOOKUP(A3031,'Payroll master 总表'!B:AY,28,FALSE)</f>
        <v>#REF!</v>
      </c>
      <c r="S3042" s="990"/>
      <c r="T3042" s="224" t="s">
        <v>82</v>
      </c>
      <c r="U3042" s="224"/>
      <c r="V3042" s="224"/>
      <c r="W3042" s="228"/>
      <c r="X3042" s="291" t="s">
        <v>244</v>
      </c>
      <c r="Y3042" s="218"/>
      <c r="Z3042" s="218"/>
      <c r="AA3042" s="230"/>
      <c r="AB3042" s="229"/>
      <c r="AC3042" s="76"/>
      <c r="AD3042" s="57" t="e">
        <f>VLOOKUP(A3031,'Payroll master 总表'!B:AY,44,FALSE)</f>
        <v>#REF!</v>
      </c>
      <c r="AE3042" s="541"/>
      <c r="AF3042" s="542"/>
      <c r="AG3042" s="33"/>
    </row>
    <row r="3043" spans="1:64" ht="18" customHeight="1">
      <c r="B3043" s="59" t="s">
        <v>182</v>
      </c>
      <c r="C3043" s="56"/>
      <c r="D3043" s="56"/>
      <c r="E3043" s="56"/>
      <c r="F3043" s="56"/>
      <c r="G3043" s="219"/>
      <c r="H3043" s="219"/>
      <c r="I3043" s="219"/>
      <c r="J3043" s="219"/>
      <c r="K3043" s="292"/>
      <c r="L3043" s="293" t="e">
        <f>VLOOKUP(A3031,'Payroll master 总表'!B:AY,23,FALSE)</f>
        <v>#REF!</v>
      </c>
      <c r="M3043" s="219"/>
      <c r="N3043" s="212"/>
      <c r="O3043" s="294"/>
      <c r="P3043" s="295"/>
      <c r="Q3043" s="225"/>
      <c r="R3043" s="981" t="e">
        <f>VLOOKUP(A3031,'Payroll master 总表'!B:AY,30,FALSE)</f>
        <v>#REF!</v>
      </c>
      <c r="S3043" s="981"/>
      <c r="T3043" s="225" t="s">
        <v>82</v>
      </c>
      <c r="U3043" s="225"/>
      <c r="V3043" s="225"/>
      <c r="W3043" s="225"/>
      <c r="X3043" s="278" t="s">
        <v>194</v>
      </c>
      <c r="Y3043" s="218"/>
      <c r="Z3043" s="218"/>
      <c r="AA3043" s="218"/>
      <c r="AB3043" s="230"/>
      <c r="AC3043" s="26"/>
      <c r="AD3043" s="57" t="e">
        <f>AE3041+AD3042</f>
        <v>#REF!</v>
      </c>
      <c r="AE3043" s="49"/>
      <c r="AF3043" s="73"/>
      <c r="AG3043" s="33"/>
    </row>
    <row r="3044" spans="1:64" ht="18" customHeight="1">
      <c r="B3044" s="29"/>
      <c r="C3044" s="30"/>
      <c r="D3044" s="31"/>
      <c r="E3044" s="30"/>
      <c r="F3044" s="32"/>
      <c r="G3044" s="220"/>
      <c r="H3044" s="220"/>
      <c r="I3044" s="220"/>
      <c r="J3044" s="220"/>
      <c r="S3044" s="220"/>
      <c r="T3044" s="220"/>
      <c r="U3044" s="220"/>
      <c r="X3044" s="297" t="s">
        <v>191</v>
      </c>
      <c r="Y3044" s="218"/>
      <c r="Z3044" s="218"/>
      <c r="AA3044" s="218"/>
      <c r="AB3044" s="230"/>
      <c r="AC3044" s="982" t="e">
        <f>ROUND((AC3039-AD3043-AC3040),2)</f>
        <v>#REF!</v>
      </c>
      <c r="AD3044" s="983"/>
      <c r="AE3044" s="49"/>
      <c r="AF3044" s="73"/>
      <c r="AG3044" s="33"/>
    </row>
    <row r="3045" spans="1:64" ht="18" customHeight="1">
      <c r="B3045" s="35" t="s">
        <v>78</v>
      </c>
      <c r="C3045" s="36"/>
      <c r="D3045" s="36"/>
      <c r="E3045" s="36"/>
      <c r="F3045" s="36"/>
      <c r="G3045" s="221"/>
      <c r="H3045" s="221"/>
      <c r="I3045" s="220"/>
      <c r="J3045" s="220"/>
      <c r="S3045" s="220"/>
      <c r="T3045" s="220"/>
      <c r="U3045" s="220"/>
      <c r="X3045" s="298" t="s">
        <v>432</v>
      </c>
      <c r="Y3045" s="299"/>
      <c r="Z3045" s="280"/>
      <c r="AA3045" s="206"/>
      <c r="AB3045" s="231"/>
      <c r="AC3045" s="63" t="e">
        <f>INT(AC3044)</f>
        <v>#REF!</v>
      </c>
      <c r="AE3045" s="62"/>
      <c r="AF3045" s="80"/>
      <c r="AG3045" s="33"/>
    </row>
    <row r="3046" spans="1:64" ht="18" customHeight="1">
      <c r="B3046" s="37"/>
      <c r="C3046" s="38"/>
      <c r="D3046" s="39"/>
      <c r="E3046" s="38"/>
      <c r="F3046" s="38"/>
      <c r="G3046" s="202"/>
      <c r="H3046" s="202"/>
      <c r="I3046" s="220"/>
      <c r="J3046" s="220"/>
      <c r="S3046" s="220"/>
      <c r="T3046" s="220"/>
      <c r="U3046" s="220"/>
      <c r="X3046" s="300" t="s">
        <v>192</v>
      </c>
      <c r="Y3046" s="301"/>
      <c r="Z3046" s="302"/>
      <c r="AA3046" s="219"/>
      <c r="AB3046" s="232"/>
      <c r="AC3046" s="77" t="e">
        <f>ROUND((MOD(AC3044,1)*4000),-2)</f>
        <v>#REF!</v>
      </c>
      <c r="AD3046" s="45"/>
      <c r="AE3046" s="45"/>
      <c r="AF3046" s="81"/>
      <c r="AG3046" s="33"/>
    </row>
    <row r="3047" spans="1:64" ht="18" customHeight="1">
      <c r="B3047" s="29"/>
      <c r="C3047" s="30"/>
      <c r="D3047" s="31"/>
      <c r="E3047" s="30"/>
      <c r="F3047" s="30"/>
      <c r="G3047" s="220"/>
      <c r="H3047" s="220"/>
      <c r="I3047" s="220"/>
      <c r="J3047" s="220"/>
      <c r="S3047" s="220"/>
      <c r="T3047" s="220"/>
      <c r="U3047" s="220"/>
      <c r="Y3047" s="221"/>
      <c r="Z3047" s="303"/>
      <c r="AB3047" s="233"/>
      <c r="AD3047" s="82"/>
      <c r="AE3047" s="82"/>
      <c r="AF3047" s="84"/>
      <c r="AG3047" s="33"/>
    </row>
    <row r="3048" spans="1:64" ht="18" customHeight="1">
      <c r="B3048" s="40" t="s">
        <v>79</v>
      </c>
      <c r="C3048" s="41"/>
      <c r="D3048" s="41"/>
      <c r="E3048" s="41"/>
      <c r="AF3048" s="101"/>
      <c r="AG3048" s="33"/>
    </row>
    <row r="3049" spans="1:64" s="10" customFormat="1" ht="18" customHeight="1">
      <c r="B3049" s="237">
        <v>1</v>
      </c>
      <c r="C3049" s="236">
        <v>2</v>
      </c>
      <c r="D3049" s="236">
        <v>3</v>
      </c>
      <c r="E3049" s="236">
        <v>4</v>
      </c>
      <c r="F3049" s="670">
        <v>5</v>
      </c>
      <c r="G3049" s="669">
        <v>6</v>
      </c>
      <c r="H3049" s="237">
        <v>7</v>
      </c>
      <c r="I3049" s="237">
        <v>8</v>
      </c>
      <c r="J3049" s="670">
        <v>9</v>
      </c>
      <c r="K3049" s="236">
        <v>10</v>
      </c>
      <c r="L3049" s="236">
        <v>11</v>
      </c>
      <c r="M3049" s="670">
        <v>12</v>
      </c>
      <c r="N3049" s="669">
        <v>13</v>
      </c>
      <c r="O3049" s="236">
        <v>14</v>
      </c>
      <c r="P3049" s="237">
        <v>15</v>
      </c>
      <c r="Q3049" s="236">
        <v>16</v>
      </c>
      <c r="R3049" s="236">
        <v>17</v>
      </c>
      <c r="S3049" s="236">
        <v>18</v>
      </c>
      <c r="T3049" s="670">
        <v>19</v>
      </c>
      <c r="U3049" s="669">
        <v>20</v>
      </c>
      <c r="V3049" s="236">
        <v>21</v>
      </c>
      <c r="W3049" s="237">
        <v>22</v>
      </c>
      <c r="X3049" s="236">
        <v>23</v>
      </c>
      <c r="Y3049" s="237">
        <v>24</v>
      </c>
      <c r="Z3049" s="236">
        <v>25</v>
      </c>
      <c r="AA3049" s="670">
        <v>26</v>
      </c>
      <c r="AB3049" s="697">
        <v>27</v>
      </c>
      <c r="AC3049" s="670">
        <v>28</v>
      </c>
      <c r="AD3049" s="237">
        <v>29</v>
      </c>
      <c r="AE3049" s="236">
        <v>30</v>
      </c>
      <c r="AF3049" s="236">
        <v>31</v>
      </c>
      <c r="AG3049" s="11"/>
      <c r="AH3049" s="11"/>
      <c r="AI3049" s="11"/>
      <c r="AJ3049" s="11"/>
      <c r="AK3049" s="11"/>
      <c r="AL3049" s="11"/>
      <c r="AM3049" s="11"/>
      <c r="AN3049" s="11"/>
      <c r="AO3049" s="11"/>
      <c r="AP3049" s="11"/>
      <c r="AQ3049" s="11"/>
      <c r="AR3049" s="11"/>
      <c r="AS3049" s="11"/>
      <c r="AT3049" s="11"/>
      <c r="AU3049" s="11"/>
      <c r="AV3049" s="11"/>
      <c r="AW3049" s="11"/>
      <c r="AX3049" s="11"/>
      <c r="AY3049" s="11"/>
      <c r="AZ3049" s="11"/>
      <c r="BA3049" s="11"/>
      <c r="BB3049" s="11"/>
      <c r="BC3049" s="11"/>
      <c r="BD3049" s="11"/>
      <c r="BE3049" s="11"/>
      <c r="BF3049" s="11"/>
      <c r="BG3049" s="11"/>
      <c r="BH3049" s="11"/>
      <c r="BI3049" s="11"/>
      <c r="BJ3049" s="11"/>
      <c r="BK3049" s="11"/>
      <c r="BL3049" s="11"/>
    </row>
    <row r="3050" spans="1:64" ht="18" customHeight="1">
      <c r="B3050" s="48" t="e">
        <f>VLOOKUP(A3031,#REF!,276,FALSE)</f>
        <v>#REF!</v>
      </c>
      <c r="C3050" s="48" t="e">
        <f>VLOOKUP(A3031,#REF!,278,FALSE)</f>
        <v>#REF!</v>
      </c>
      <c r="D3050" s="48" t="e">
        <f>VLOOKUP(A3031,#REF!,280,FALSE)</f>
        <v>#REF!</v>
      </c>
      <c r="E3050" s="48" t="e">
        <f>VLOOKUP(A3031,#REF!,282,FALSE)</f>
        <v>#REF!</v>
      </c>
      <c r="F3050" s="48" t="e">
        <f>VLOOKUP(A3031,#REF!,284,FALSE)</f>
        <v>#REF!</v>
      </c>
      <c r="G3050" s="48" t="e">
        <f>VLOOKUP(A3031,#REF!,286,FALSE)</f>
        <v>#REF!</v>
      </c>
      <c r="H3050" s="48" t="e">
        <f>VLOOKUP(A3031,#REF!,288,FALSE)</f>
        <v>#REF!</v>
      </c>
      <c r="I3050" s="48" t="e">
        <f>VLOOKUP(A3031,#REF!,290,FALSE)</f>
        <v>#REF!</v>
      </c>
      <c r="J3050" s="48" t="e">
        <f>VLOOKUP(A3031,#REF!,292,FALSE)</f>
        <v>#REF!</v>
      </c>
      <c r="K3050" s="48" t="e">
        <f>VLOOKUP(A3031,#REF!,294,FALSE)</f>
        <v>#REF!</v>
      </c>
      <c r="L3050" s="48" t="e">
        <f>VLOOKUP(A3031,#REF!,296,FALSE)</f>
        <v>#REF!</v>
      </c>
      <c r="M3050" s="48" t="e">
        <f>VLOOKUP(A3031,#REF!,298,FALSE)</f>
        <v>#REF!</v>
      </c>
      <c r="N3050" s="48" t="e">
        <f>VLOOKUP(A3031,#REF!,300,FALSE)</f>
        <v>#REF!</v>
      </c>
      <c r="O3050" s="48" t="e">
        <f>VLOOKUP(A3031,#REF!,302,FALSE)</f>
        <v>#REF!</v>
      </c>
      <c r="P3050" s="48" t="e">
        <f>VLOOKUP(A3031,#REF!,304,FALSE)</f>
        <v>#REF!</v>
      </c>
      <c r="Q3050" s="48" t="e">
        <f>VLOOKUP(A3031,#REF!,306,FALSE)</f>
        <v>#REF!</v>
      </c>
      <c r="R3050" s="48" t="e">
        <f>VLOOKUP(A3031,#REF!,308,FALSE)</f>
        <v>#REF!</v>
      </c>
      <c r="S3050" s="48" t="e">
        <f>VLOOKUP(A3031,#REF!,310,FALSE)</f>
        <v>#REF!</v>
      </c>
      <c r="T3050" s="48" t="e">
        <f>VLOOKUP(A3031,#REF!,312,FALSE)</f>
        <v>#REF!</v>
      </c>
      <c r="U3050" s="48" t="e">
        <f>VLOOKUP(A3031,#REF!,314,FALSE)</f>
        <v>#REF!</v>
      </c>
      <c r="V3050" s="48" t="e">
        <f>VLOOKUP(A3031,#REF!,316,FALSE)</f>
        <v>#REF!</v>
      </c>
      <c r="W3050" s="48" t="e">
        <f>VLOOKUP(A3031,#REF!,318,FALSE)</f>
        <v>#REF!</v>
      </c>
      <c r="X3050" s="48" t="e">
        <f>VLOOKUP(A3031,#REF!,320,FALSE)</f>
        <v>#REF!</v>
      </c>
      <c r="Y3050" s="48" t="e">
        <f>VLOOKUP(A3031,#REF!,322,FALSE)</f>
        <v>#REF!</v>
      </c>
      <c r="Z3050" s="48" t="e">
        <f>VLOOKUP(A3031,#REF!,324,FALSE)</f>
        <v>#REF!</v>
      </c>
      <c r="AA3050" s="48" t="e">
        <f>VLOOKUP(A3031,#REF!,326,FALSE)</f>
        <v>#REF!</v>
      </c>
      <c r="AB3050" s="48" t="e">
        <f>VLOOKUP(A3031,#REF!,328,FALSE)</f>
        <v>#REF!</v>
      </c>
      <c r="AC3050" s="48" t="e">
        <f>VLOOKUP(A3031,#REF!,330,FALSE)</f>
        <v>#REF!</v>
      </c>
      <c r="AD3050" s="48" t="e">
        <f>VLOOKUP(A3031,#REF!,332,FALSE)</f>
        <v>#REF!</v>
      </c>
      <c r="AE3050" s="48" t="e">
        <f>VLOOKUP(A3031,#REF!,334,FALSE)</f>
        <v>#REF!</v>
      </c>
      <c r="AF3050" s="48" t="e">
        <f>VLOOKUP(A3031,#REF!,336,FALSE)</f>
        <v>#REF!</v>
      </c>
      <c r="AG3050" s="33"/>
    </row>
    <row r="3051" spans="1:64" ht="18" customHeight="1">
      <c r="B3051" s="48" t="e">
        <f>VLOOKUP(A3031,#REF!,53,FALSE)</f>
        <v>#REF!</v>
      </c>
      <c r="C3051" s="48" t="e">
        <f>VLOOKUP(A3031,#REF!,54,FALSE)</f>
        <v>#REF!</v>
      </c>
      <c r="D3051" s="48" t="e">
        <f>VLOOKUP(A3031,#REF!,55,FALSE)</f>
        <v>#REF!</v>
      </c>
      <c r="E3051" s="48" t="e">
        <f>VLOOKUP(A3031,#REF!,56,FALSE)</f>
        <v>#REF!</v>
      </c>
      <c r="F3051" s="48" t="e">
        <f>VLOOKUP(A3031,#REF!,57,FALSE)</f>
        <v>#REF!</v>
      </c>
      <c r="G3051" s="48" t="e">
        <f>VLOOKUP(A3031,#REF!,58,FALSE)</f>
        <v>#REF!</v>
      </c>
      <c r="H3051" s="48" t="e">
        <f>VLOOKUP(A3031,#REF!,59,FALSE)</f>
        <v>#REF!</v>
      </c>
      <c r="I3051" s="48" t="e">
        <f>VLOOKUP(A3031,#REF!,60,FALSE)</f>
        <v>#REF!</v>
      </c>
      <c r="J3051" s="48" t="e">
        <f>VLOOKUP(A3031,#REF!,61,FALSE)</f>
        <v>#REF!</v>
      </c>
      <c r="K3051" s="48" t="e">
        <f>VLOOKUP(A3031,#REF!,62,FALSE)</f>
        <v>#REF!</v>
      </c>
      <c r="L3051" s="48" t="e">
        <f>VLOOKUP(A3031,#REF!,63,FALSE)</f>
        <v>#REF!</v>
      </c>
      <c r="M3051" s="48" t="e">
        <f>VLOOKUP(A3031,#REF!,64,FALSE)</f>
        <v>#REF!</v>
      </c>
      <c r="N3051" s="48" t="e">
        <f>VLOOKUP(A3031,#REF!,65,FALSE)</f>
        <v>#REF!</v>
      </c>
      <c r="O3051" s="48" t="e">
        <f>VLOOKUP(A3031,#REF!,66,FALSE)</f>
        <v>#REF!</v>
      </c>
      <c r="P3051" s="48" t="e">
        <f>VLOOKUP(A3031,#REF!,67,FALSE)</f>
        <v>#REF!</v>
      </c>
      <c r="Q3051" s="48" t="e">
        <f>VLOOKUP(A3031,#REF!,68,FALSE)</f>
        <v>#REF!</v>
      </c>
      <c r="R3051" s="48" t="e">
        <f>VLOOKUP(A3031,#REF!,69,FALSE)</f>
        <v>#REF!</v>
      </c>
      <c r="S3051" s="48" t="e">
        <f>VLOOKUP(A3031,#REF!,70,FALSE)</f>
        <v>#REF!</v>
      </c>
      <c r="T3051" s="48" t="e">
        <f>VLOOKUP(A3031,#REF!,71,FALSE)</f>
        <v>#REF!</v>
      </c>
      <c r="U3051" s="48" t="e">
        <f>VLOOKUP(A3031,#REF!,72,FALSE)</f>
        <v>#REF!</v>
      </c>
      <c r="V3051" s="48" t="e">
        <f>VLOOKUP(A3031,#REF!,73,FALSE)</f>
        <v>#REF!</v>
      </c>
      <c r="W3051" s="48" t="e">
        <f>VLOOKUP(A3031,#REF!,74,FALSE)</f>
        <v>#REF!</v>
      </c>
      <c r="X3051" s="48" t="e">
        <f>VLOOKUP(A3031,#REF!,75,FALSE)</f>
        <v>#REF!</v>
      </c>
      <c r="Y3051" s="48" t="e">
        <f>VLOOKUP(A3031,#REF!,76,FALSE)</f>
        <v>#REF!</v>
      </c>
      <c r="Z3051" s="48" t="e">
        <f>VLOOKUP(A3031,#REF!,77,FALSE)</f>
        <v>#REF!</v>
      </c>
      <c r="AA3051" s="48" t="e">
        <f>VLOOKUP(A3031,#REF!,78,FALSE)</f>
        <v>#REF!</v>
      </c>
      <c r="AB3051" s="48" t="e">
        <f>VLOOKUP(A3031,#REF!,79,FALSE)</f>
        <v>#REF!</v>
      </c>
      <c r="AC3051" s="48" t="e">
        <f>VLOOKUP(A3031,#REF!,80,FALSE)</f>
        <v>#REF!</v>
      </c>
      <c r="AD3051" s="48" t="e">
        <f>VLOOKUP(A3031,#REF!,81,FALSE)</f>
        <v>#REF!</v>
      </c>
      <c r="AE3051" s="48" t="e">
        <f>VLOOKUP(A3031,#REF!,82,FALSE)</f>
        <v>#REF!</v>
      </c>
      <c r="AF3051" s="48" t="e">
        <f>VLOOKUP(A3031,#REF!,83,FALSE)</f>
        <v>#REF!</v>
      </c>
      <c r="AG3051" s="33"/>
    </row>
    <row r="3052" spans="1:64" ht="18" customHeight="1">
      <c r="B3052" s="48" t="e">
        <f>VLOOKUP(A3031,#REF!,277,FALSE)</f>
        <v>#REF!</v>
      </c>
      <c r="C3052" s="48" t="e">
        <f>VLOOKUP(A3031,#REF!,279,FALSE)</f>
        <v>#REF!</v>
      </c>
      <c r="D3052" s="48" t="e">
        <f>VLOOKUP(A3031,#REF!,281,FALSE)</f>
        <v>#REF!</v>
      </c>
      <c r="E3052" s="48" t="e">
        <f>VLOOKUP(A3031,#REF!,283,FALSE)</f>
        <v>#REF!</v>
      </c>
      <c r="F3052" s="48" t="e">
        <f>VLOOKUP(A3031,#REF!,285,FALSE)</f>
        <v>#REF!</v>
      </c>
      <c r="G3052" s="48" t="e">
        <f>VLOOKUP(A3031,#REF!,287,FALSE)</f>
        <v>#REF!</v>
      </c>
      <c r="H3052" s="48" t="e">
        <f>VLOOKUP(A3031,#REF!,289,FALSE)</f>
        <v>#REF!</v>
      </c>
      <c r="I3052" s="48" t="e">
        <f>VLOOKUP(A3031,#REF!,291,FALSE)</f>
        <v>#REF!</v>
      </c>
      <c r="J3052" s="48" t="e">
        <f>VLOOKUP(A3031,#REF!,293,FALSE)</f>
        <v>#REF!</v>
      </c>
      <c r="K3052" s="48" t="e">
        <f>VLOOKUP(A3031,#REF!,295,FALSE)</f>
        <v>#REF!</v>
      </c>
      <c r="L3052" s="48" t="e">
        <f>VLOOKUP(A3031,#REF!,297,FALSE)</f>
        <v>#REF!</v>
      </c>
      <c r="M3052" s="48" t="e">
        <f>VLOOKUP(A3031,#REF!,299,FALSE)</f>
        <v>#REF!</v>
      </c>
      <c r="N3052" s="48" t="e">
        <f>VLOOKUP(A3031,#REF!,301,FALSE)</f>
        <v>#REF!</v>
      </c>
      <c r="O3052" s="48" t="e">
        <f>VLOOKUP(A3031,#REF!,303,FALSE)</f>
        <v>#REF!</v>
      </c>
      <c r="P3052" s="48" t="e">
        <f>VLOOKUP(A3031,#REF!,305,FALSE)</f>
        <v>#REF!</v>
      </c>
      <c r="Q3052" s="48" t="e">
        <f>VLOOKUP(A3031,#REF!,307,FALSE)</f>
        <v>#REF!</v>
      </c>
      <c r="R3052" s="48" t="e">
        <f>VLOOKUP(A3031,#REF!,309,FALSE)</f>
        <v>#REF!</v>
      </c>
      <c r="S3052" s="48" t="e">
        <f>VLOOKUP(A3031,#REF!,311,FALSE)</f>
        <v>#REF!</v>
      </c>
      <c r="T3052" s="48" t="e">
        <f>VLOOKUP(A3031,#REF!,313,FALSE)</f>
        <v>#REF!</v>
      </c>
      <c r="U3052" s="48" t="e">
        <f>VLOOKUP(A3031,#REF!,315,FALSE)</f>
        <v>#REF!</v>
      </c>
      <c r="V3052" s="48" t="e">
        <f>VLOOKUP(A3031,#REF!,317,FALSE)</f>
        <v>#REF!</v>
      </c>
      <c r="W3052" s="48" t="e">
        <f>VLOOKUP(A3031,#REF!,319,FALSE)</f>
        <v>#REF!</v>
      </c>
      <c r="X3052" s="48" t="e">
        <f>VLOOKUP(A3031,#REF!,321,FALSE)</f>
        <v>#REF!</v>
      </c>
      <c r="Y3052" s="48" t="e">
        <f>VLOOKUP(A3031,#REF!,323,FALSE)</f>
        <v>#REF!</v>
      </c>
      <c r="Z3052" s="48" t="e">
        <f>VLOOKUP(A3031,#REF!,325,FALSE)</f>
        <v>#REF!</v>
      </c>
      <c r="AA3052" s="48" t="e">
        <f>VLOOKUP(A3031,#REF!,327,FALSE)</f>
        <v>#REF!</v>
      </c>
      <c r="AB3052" s="48" t="e">
        <f>VLOOKUP(A3031,#REF!,329,FALSE)</f>
        <v>#REF!</v>
      </c>
      <c r="AC3052" s="48" t="e">
        <f>VLOOKUP(A3031,#REF!,331,FALSE)</f>
        <v>#REF!</v>
      </c>
      <c r="AD3052" s="48" t="e">
        <f>VLOOKUP(A3031,#REF!,333,FALSE)</f>
        <v>#REF!</v>
      </c>
      <c r="AE3052" s="48" t="e">
        <f>VLOOKUP(A3031,#REF!,335,FALSE)</f>
        <v>#REF!</v>
      </c>
      <c r="AF3052" s="48" t="e">
        <f>VLOOKUP(A3031,#REF!,337,FALSE)</f>
        <v>#REF!</v>
      </c>
      <c r="AG3052" s="33"/>
    </row>
    <row r="3053" spans="1:64" s="140" customFormat="1" ht="18" customHeight="1">
      <c r="B3053" s="980"/>
      <c r="C3053" s="980"/>
      <c r="D3053" s="980"/>
      <c r="E3053" s="980"/>
      <c r="F3053" s="980"/>
      <c r="G3053" s="980"/>
      <c r="H3053" s="980"/>
      <c r="I3053" s="980"/>
      <c r="J3053" s="980"/>
      <c r="K3053" s="980"/>
      <c r="L3053" s="980"/>
      <c r="M3053" s="980"/>
      <c r="N3053" s="980"/>
      <c r="O3053" s="980"/>
      <c r="P3053" s="980"/>
      <c r="Q3053" s="980"/>
      <c r="R3053" s="980"/>
      <c r="S3053" s="980"/>
      <c r="T3053" s="980"/>
      <c r="U3053" s="980"/>
      <c r="V3053" s="980"/>
      <c r="W3053" s="980"/>
      <c r="X3053" s="980"/>
      <c r="Y3053" s="980"/>
      <c r="Z3053" s="980"/>
      <c r="AA3053" s="980"/>
      <c r="AB3053" s="980"/>
      <c r="AC3053" s="980"/>
      <c r="AD3053" s="980"/>
      <c r="AE3053" s="980"/>
      <c r="AF3053" s="980"/>
      <c r="AH3053" s="33"/>
      <c r="AI3053" s="33"/>
      <c r="AJ3053" s="33"/>
      <c r="AK3053" s="33"/>
      <c r="AL3053" s="33"/>
      <c r="AM3053" s="33"/>
      <c r="AN3053" s="33"/>
      <c r="AO3053" s="33"/>
      <c r="AP3053" s="33"/>
      <c r="AQ3053" s="33"/>
      <c r="AR3053" s="33"/>
      <c r="AS3053" s="33"/>
      <c r="AT3053" s="33"/>
      <c r="AU3053" s="33"/>
      <c r="AV3053" s="33"/>
      <c r="AW3053" s="33"/>
      <c r="AX3053" s="33"/>
      <c r="AY3053" s="33"/>
      <c r="AZ3053" s="33"/>
      <c r="BA3053" s="33"/>
      <c r="BB3053" s="33"/>
      <c r="BC3053" s="33"/>
      <c r="BD3053" s="33"/>
      <c r="BE3053" s="33"/>
      <c r="BF3053" s="33"/>
      <c r="BG3053" s="33"/>
      <c r="BH3053" s="33"/>
      <c r="BI3053" s="33"/>
      <c r="BJ3053" s="33"/>
      <c r="BK3053" s="33"/>
      <c r="BL3053" s="33"/>
    </row>
    <row r="3054" spans="1:64" ht="18" customHeight="1">
      <c r="B3054" s="880" t="s">
        <v>826</v>
      </c>
      <c r="C3054" s="880"/>
      <c r="D3054" s="880"/>
      <c r="E3054" s="880"/>
      <c r="F3054" s="880"/>
      <c r="G3054" s="880"/>
      <c r="H3054" s="880"/>
      <c r="I3054" s="880"/>
      <c r="J3054" s="880"/>
      <c r="K3054" s="880"/>
      <c r="L3054" s="880"/>
      <c r="M3054" s="880"/>
      <c r="N3054" s="880"/>
      <c r="O3054" s="880"/>
      <c r="P3054" s="880"/>
      <c r="Q3054" s="880"/>
      <c r="R3054" s="880"/>
      <c r="S3054" s="880"/>
      <c r="T3054" s="880"/>
      <c r="U3054" s="880"/>
      <c r="V3054" s="880"/>
      <c r="W3054" s="880"/>
      <c r="X3054" s="880"/>
      <c r="Y3054" s="880"/>
      <c r="Z3054" s="880"/>
      <c r="AA3054" s="880"/>
      <c r="AB3054" s="880"/>
      <c r="AC3054" s="880"/>
      <c r="AD3054" s="880"/>
      <c r="AE3054" s="880"/>
      <c r="AF3054" s="880"/>
      <c r="AG3054" s="33"/>
    </row>
    <row r="3055" spans="1:64" ht="18" customHeight="1">
      <c r="B3055" s="15" t="s">
        <v>80</v>
      </c>
      <c r="C3055" s="16"/>
      <c r="D3055" s="16"/>
      <c r="E3055" s="16"/>
      <c r="F3055" s="16"/>
      <c r="G3055" s="216"/>
      <c r="H3055" s="201"/>
      <c r="I3055" s="201"/>
      <c r="J3055" s="201"/>
      <c r="K3055" s="202"/>
      <c r="L3055" s="201"/>
      <c r="M3055" s="201"/>
      <c r="N3055" s="201"/>
      <c r="O3055" s="270"/>
      <c r="P3055" s="270"/>
      <c r="Q3055" s="201"/>
      <c r="R3055" s="201"/>
      <c r="S3055" s="201"/>
      <c r="T3055" s="201"/>
      <c r="U3055" s="201"/>
      <c r="V3055" s="201"/>
      <c r="W3055" s="270"/>
      <c r="X3055" s="984" t="str">
        <f>X3030</f>
        <v>វិច្ឆិកា ឆ្នាំ ២០២៣</v>
      </c>
      <c r="Y3055" s="985"/>
      <c r="Z3055" s="985"/>
      <c r="AA3055" s="985"/>
      <c r="AB3055" s="985"/>
      <c r="AC3055" s="985"/>
      <c r="AD3055" s="985"/>
      <c r="AE3055" s="985"/>
      <c r="AF3055" s="986"/>
      <c r="AG3055" s="33"/>
    </row>
    <row r="3056" spans="1:64" ht="18" customHeight="1">
      <c r="A3056" s="140" t="e">
        <f>#REF!</f>
        <v>#REF!</v>
      </c>
      <c r="B3056" s="20" t="s">
        <v>176</v>
      </c>
      <c r="C3056" s="3"/>
      <c r="D3056" s="3"/>
      <c r="E3056" s="3"/>
      <c r="F3056" s="3"/>
      <c r="G3056" s="217"/>
      <c r="H3056" s="271"/>
      <c r="I3056" s="217"/>
      <c r="J3056" s="271"/>
      <c r="K3056" s="991" t="e">
        <f>VLOOKUP(A3056,'Payroll master 总表'!B:AY,3,FALSE)</f>
        <v>#REF!</v>
      </c>
      <c r="L3056" s="992"/>
      <c r="M3056" s="992"/>
      <c r="N3056" s="993"/>
      <c r="O3056" s="272" t="s">
        <v>183</v>
      </c>
      <c r="P3056" s="273"/>
      <c r="Q3056" s="203"/>
      <c r="R3056" s="203"/>
      <c r="S3056" s="203"/>
      <c r="T3056" s="994" t="e">
        <f>#REF!</f>
        <v>#REF!</v>
      </c>
      <c r="U3056" s="994"/>
      <c r="V3056" s="217"/>
      <c r="W3056" s="274"/>
      <c r="X3056" s="275" t="s">
        <v>279</v>
      </c>
      <c r="Y3056" s="203"/>
      <c r="Z3056" s="203"/>
      <c r="AA3056" s="203"/>
      <c r="AB3056" s="227"/>
      <c r="AC3056" s="75"/>
      <c r="AD3056" s="139" t="e">
        <f>VLOOKUP(A3056,'Payroll master 总表'!B:AY,39,FALSE)</f>
        <v>#REF!</v>
      </c>
      <c r="AE3056" s="23" t="s">
        <v>82</v>
      </c>
      <c r="AF3056" s="244"/>
      <c r="AG3056" s="33"/>
    </row>
    <row r="3057" spans="2:33" ht="18" customHeight="1">
      <c r="B3057" s="55" t="s">
        <v>177</v>
      </c>
      <c r="C3057" s="28"/>
      <c r="D3057" s="28"/>
      <c r="E3057" s="28"/>
      <c r="F3057" s="21"/>
      <c r="G3057" s="206"/>
      <c r="H3057" s="206"/>
      <c r="I3057" s="206"/>
      <c r="J3057" s="206"/>
      <c r="K3057" s="995" t="e">
        <f>VLOOKUP(A3056,'Payroll master 总表'!B:AY,1,FALSE)</f>
        <v>#REF!</v>
      </c>
      <c r="L3057" s="996"/>
      <c r="M3057" s="206"/>
      <c r="N3057" s="208"/>
      <c r="O3057" s="276" t="s">
        <v>184</v>
      </c>
      <c r="P3057" s="273"/>
      <c r="Q3057" s="218"/>
      <c r="R3057" s="218"/>
      <c r="S3057" s="218"/>
      <c r="U3057" s="222" t="e">
        <f>VLOOKUP(A3056,'Payroll master 总表'!B:AY,15,FALSE)</f>
        <v>#REF!</v>
      </c>
      <c r="V3057" s="222"/>
      <c r="W3057" s="208"/>
      <c r="X3057" s="278" t="s">
        <v>187</v>
      </c>
      <c r="Y3057" s="218"/>
      <c r="Z3057" s="218"/>
      <c r="AA3057" s="218"/>
      <c r="AB3057" s="209"/>
      <c r="AC3057" s="26"/>
      <c r="AD3057" s="139" t="e">
        <f>VLOOKUP(A3056,'Payroll master 总表'!B:AY,35,FALSE)</f>
        <v>#REF!</v>
      </c>
      <c r="AE3057" s="23" t="s">
        <v>82</v>
      </c>
      <c r="AF3057" s="103"/>
      <c r="AG3057" s="33"/>
    </row>
    <row r="3058" spans="2:33" ht="18" customHeight="1">
      <c r="B3058" s="24" t="s">
        <v>178</v>
      </c>
      <c r="C3058" s="22"/>
      <c r="D3058" s="25"/>
      <c r="E3058" s="21"/>
      <c r="F3058" s="21"/>
      <c r="G3058" s="206"/>
      <c r="H3058" s="206"/>
      <c r="I3058" s="206"/>
      <c r="J3058" s="206"/>
      <c r="K3058" s="995" t="e">
        <f>VLOOKUP(A3056,'Payroll master 总表'!B:AY,5,FALSE)</f>
        <v>#REF!</v>
      </c>
      <c r="L3058" s="996"/>
      <c r="M3058" s="206"/>
      <c r="N3058" s="208"/>
      <c r="O3058" s="205" t="s">
        <v>198</v>
      </c>
      <c r="P3058" s="273"/>
      <c r="Q3058" s="218"/>
      <c r="R3058" s="218"/>
      <c r="S3058" s="218"/>
      <c r="T3058" s="206"/>
      <c r="U3058" s="997" t="e">
        <f>VLOOKUP(A3056,'Payroll master 总表'!B:AY,8,FALSE)</f>
        <v>#REF!</v>
      </c>
      <c r="V3058" s="997"/>
      <c r="W3058" s="998"/>
      <c r="X3058" s="278" t="s">
        <v>185</v>
      </c>
      <c r="Y3058" s="218"/>
      <c r="Z3058" s="218"/>
      <c r="AA3058" s="218"/>
      <c r="AB3058" s="209"/>
      <c r="AC3058" s="26"/>
      <c r="AD3058" s="139" t="e">
        <f>VLOOKUP(A3056,'Payroll master 总表'!B:AY,34,FALSE)</f>
        <v>#REF!</v>
      </c>
      <c r="AE3058" s="23" t="s">
        <v>82</v>
      </c>
      <c r="AF3058" s="103"/>
      <c r="AG3058" s="33"/>
    </row>
    <row r="3059" spans="2:33" ht="18" customHeight="1">
      <c r="B3059" s="58"/>
      <c r="C3059" s="28"/>
      <c r="D3059" s="28"/>
      <c r="E3059" s="28"/>
      <c r="F3059" s="28"/>
      <c r="G3059" s="206"/>
      <c r="H3059" s="206"/>
      <c r="I3059" s="206"/>
      <c r="J3059" s="206"/>
      <c r="K3059" s="280"/>
      <c r="L3059" s="281" t="s">
        <v>76</v>
      </c>
      <c r="M3059" s="206"/>
      <c r="N3059" s="208"/>
      <c r="O3059" s="278" t="s">
        <v>199</v>
      </c>
      <c r="P3059" s="273"/>
      <c r="Q3059" s="218"/>
      <c r="R3059" s="218"/>
      <c r="S3059" s="218"/>
      <c r="T3059" s="218"/>
      <c r="U3059" s="218"/>
      <c r="V3059" s="218"/>
      <c r="W3059" s="230"/>
      <c r="X3059" s="278" t="s">
        <v>753</v>
      </c>
      <c r="Y3059" s="218"/>
      <c r="Z3059" s="218"/>
      <c r="AA3059" s="218"/>
      <c r="AB3059" s="209"/>
      <c r="AC3059" s="26"/>
      <c r="AD3059" s="139" t="e">
        <f>VLOOKUP(A3056,'Payroll master 总表'!B:AY,33,FALSE)</f>
        <v>#REF!</v>
      </c>
      <c r="AE3059" s="23" t="s">
        <v>82</v>
      </c>
      <c r="AF3059" s="103"/>
      <c r="AG3059" s="33"/>
    </row>
    <row r="3060" spans="2:33" ht="18" customHeight="1">
      <c r="B3060" s="54" t="s">
        <v>196</v>
      </c>
      <c r="C3060" s="28"/>
      <c r="D3060" s="28"/>
      <c r="E3060" s="28"/>
      <c r="F3060" s="28"/>
      <c r="G3060" s="206"/>
      <c r="H3060" s="206"/>
      <c r="I3060" s="206"/>
      <c r="J3060" s="206"/>
      <c r="K3060" s="280"/>
      <c r="L3060" s="282" t="e">
        <f>VLOOKUP(A3056,'Payroll master 总表'!B:AY,18,FALSE)</f>
        <v>#REF!</v>
      </c>
      <c r="M3060" s="206"/>
      <c r="N3060" s="208"/>
      <c r="O3060" s="283"/>
      <c r="P3060" s="273"/>
      <c r="Q3060" s="223"/>
      <c r="R3060" s="987" t="e">
        <f>U3057/26*L3060</f>
        <v>#REF!</v>
      </c>
      <c r="S3060" s="987"/>
      <c r="T3060" s="284" t="s">
        <v>82</v>
      </c>
      <c r="U3060" s="223"/>
      <c r="V3060" s="223"/>
      <c r="W3060" s="285"/>
      <c r="X3060" s="278" t="s">
        <v>186</v>
      </c>
      <c r="Y3060" s="218"/>
      <c r="Z3060" s="218"/>
      <c r="AA3060" s="218"/>
      <c r="AB3060" s="209"/>
      <c r="AC3060" s="26"/>
      <c r="AD3060" s="139" t="e">
        <f>VLOOKUP(A3056,'Payroll master 总表'!B:AY,37,FALSE)+'Payroll master 总表'!AM128</f>
        <v>#REF!</v>
      </c>
      <c r="AE3060" s="23" t="s">
        <v>82</v>
      </c>
      <c r="AF3060" s="103"/>
      <c r="AG3060" s="33"/>
    </row>
    <row r="3061" spans="2:33" ht="18" customHeight="1">
      <c r="B3061" s="27" t="s">
        <v>528</v>
      </c>
      <c r="C3061" s="28"/>
      <c r="D3061" s="28"/>
      <c r="E3061" s="28"/>
      <c r="F3061" s="28"/>
      <c r="G3061" s="206"/>
      <c r="H3061" s="206"/>
      <c r="I3061" s="206"/>
      <c r="J3061" s="206"/>
      <c r="K3061" s="280"/>
      <c r="L3061" s="282" t="e">
        <f>VLOOKUP(A3056,'Payroll master 总表'!B:AY,21,FALSE)</f>
        <v>#REF!</v>
      </c>
      <c r="M3061" s="206"/>
      <c r="N3061" s="208"/>
      <c r="O3061" s="283"/>
      <c r="P3061" s="273"/>
      <c r="Q3061" s="223"/>
      <c r="R3061" s="987" t="e">
        <f>VLOOKUP(A3056,'Payroll master 总表'!B:AY,29,FALSE)</f>
        <v>#REF!</v>
      </c>
      <c r="S3061" s="987"/>
      <c r="T3061" s="284" t="s">
        <v>82</v>
      </c>
      <c r="U3061" s="223"/>
      <c r="V3061" s="223"/>
      <c r="W3061" s="285"/>
      <c r="X3061" s="278" t="s">
        <v>455</v>
      </c>
      <c r="Y3061" s="218"/>
      <c r="Z3061" s="218"/>
      <c r="AA3061" s="218"/>
      <c r="AB3061" s="209"/>
      <c r="AC3061" s="26"/>
      <c r="AD3061" s="139" t="e">
        <f>VLOOKUP(A3056,'Payroll master 总表'!B:AY,32,FALSE)</f>
        <v>#REF!</v>
      </c>
      <c r="AE3061" s="23" t="s">
        <v>82</v>
      </c>
      <c r="AF3061" s="103"/>
      <c r="AG3061" s="33"/>
    </row>
    <row r="3062" spans="2:33" ht="18" customHeight="1">
      <c r="B3062" s="58" t="s">
        <v>534</v>
      </c>
      <c r="C3062" s="28"/>
      <c r="D3062" s="28"/>
      <c r="E3062" s="28"/>
      <c r="F3062" s="28"/>
      <c r="G3062" s="206"/>
      <c r="H3062" s="206"/>
      <c r="I3062" s="206"/>
      <c r="J3062" s="206"/>
      <c r="K3062" s="280"/>
      <c r="L3062" s="282" t="e">
        <f>VLOOKUP(A3056,'Payroll master 总表'!B:AY,20,FALSE)</f>
        <v>#REF!</v>
      </c>
      <c r="M3062" s="206"/>
      <c r="N3062" s="208"/>
      <c r="O3062" s="283"/>
      <c r="P3062" s="273"/>
      <c r="Q3062" s="223"/>
      <c r="R3062" s="987" t="e">
        <f>VLOOKUP(A3056,'Payroll master 总表'!B:AY,27,FALSE)</f>
        <v>#REF!</v>
      </c>
      <c r="S3062" s="987"/>
      <c r="T3062" s="284" t="s">
        <v>82</v>
      </c>
      <c r="U3062" s="223"/>
      <c r="V3062" s="223"/>
      <c r="W3062" s="285"/>
      <c r="X3062" s="278" t="s">
        <v>189</v>
      </c>
      <c r="Y3062" s="218"/>
      <c r="Z3062" s="218"/>
      <c r="AA3062" s="218"/>
      <c r="AB3062" s="209"/>
      <c r="AC3062" s="26"/>
      <c r="AD3062" s="139" t="e">
        <f>VLOOKUP(A3056,'Payroll master 总表'!B:AY,31,FALSE)</f>
        <v>#REF!</v>
      </c>
      <c r="AE3062" s="23" t="s">
        <v>82</v>
      </c>
      <c r="AF3062" s="103"/>
      <c r="AG3062" s="33"/>
    </row>
    <row r="3063" spans="2:33" ht="18" customHeight="1">
      <c r="B3063" s="58" t="s">
        <v>195</v>
      </c>
      <c r="C3063" s="28"/>
      <c r="D3063" s="28"/>
      <c r="E3063" s="28"/>
      <c r="F3063" s="28"/>
      <c r="G3063" s="206"/>
      <c r="H3063" s="206"/>
      <c r="I3063" s="206"/>
      <c r="J3063" s="206"/>
      <c r="K3063" s="280"/>
      <c r="L3063" s="282" t="e">
        <f>VLOOKUP(A3056,'Payroll master 总表'!B:AY,17,FALSE)</f>
        <v>#REF!</v>
      </c>
      <c r="M3063" s="206"/>
      <c r="N3063" s="208"/>
      <c r="O3063" s="283"/>
      <c r="P3063" s="273"/>
      <c r="Q3063" s="223"/>
      <c r="R3063" s="987" t="e">
        <f>U3057/26*L3063</f>
        <v>#REF!</v>
      </c>
      <c r="S3063" s="987"/>
      <c r="T3063" s="284" t="s">
        <v>82</v>
      </c>
      <c r="U3063" s="223"/>
      <c r="V3063" s="223"/>
      <c r="W3063" s="285"/>
      <c r="X3063" s="278" t="s">
        <v>188</v>
      </c>
      <c r="Y3063" s="218"/>
      <c r="Z3063" s="218"/>
      <c r="AA3063" s="218"/>
      <c r="AB3063" s="209"/>
      <c r="AC3063" s="26"/>
      <c r="AD3063" s="139" t="e">
        <f>VLOOKUP(A3056,'Payroll master 总表'!B:AY,36,FALSE)</f>
        <v>#REF!</v>
      </c>
      <c r="AE3063" s="23" t="s">
        <v>82</v>
      </c>
      <c r="AF3063" s="103"/>
      <c r="AG3063" s="33"/>
    </row>
    <row r="3064" spans="2:33" ht="18" customHeight="1">
      <c r="B3064" s="27" t="s">
        <v>179</v>
      </c>
      <c r="C3064" s="28"/>
      <c r="D3064" s="28"/>
      <c r="E3064" s="28"/>
      <c r="F3064" s="28"/>
      <c r="G3064" s="218"/>
      <c r="H3064" s="218"/>
      <c r="I3064" s="218"/>
      <c r="J3064" s="206"/>
      <c r="K3064" s="280"/>
      <c r="L3064" s="286"/>
      <c r="M3064" s="206"/>
      <c r="N3064" s="208"/>
      <c r="O3064" s="283"/>
      <c r="P3064" s="273"/>
      <c r="Q3064" s="223"/>
      <c r="R3064" s="987" t="e">
        <f>SUM(R3060:S3063)</f>
        <v>#REF!</v>
      </c>
      <c r="S3064" s="987"/>
      <c r="T3064" s="284" t="s">
        <v>82</v>
      </c>
      <c r="U3064" s="223"/>
      <c r="V3064" s="223"/>
      <c r="W3064" s="285"/>
      <c r="X3064" s="278" t="s">
        <v>190</v>
      </c>
      <c r="Y3064" s="218"/>
      <c r="Z3064" s="218"/>
      <c r="AA3064" s="218"/>
      <c r="AB3064" s="209"/>
      <c r="AC3064" s="988" t="e">
        <f>R3064+R3066+R3067+R3068+AD3056+AD3057+AD3058+AD3059+AD3060+AD3061+AD3062+AD3063</f>
        <v>#REF!</v>
      </c>
      <c r="AD3064" s="989"/>
      <c r="AF3064" s="103"/>
      <c r="AG3064" s="33"/>
    </row>
    <row r="3065" spans="2:33" ht="18" customHeight="1">
      <c r="B3065" s="58" t="s">
        <v>197</v>
      </c>
      <c r="C3065" s="28"/>
      <c r="D3065" s="28"/>
      <c r="E3065" s="28"/>
      <c r="F3065" s="28"/>
      <c r="G3065" s="206"/>
      <c r="H3065" s="206"/>
      <c r="I3065" s="206"/>
      <c r="J3065" s="206"/>
      <c r="K3065" s="280"/>
      <c r="L3065" s="287" t="s">
        <v>77</v>
      </c>
      <c r="M3065" s="288"/>
      <c r="N3065" s="211"/>
      <c r="O3065" s="278" t="s">
        <v>199</v>
      </c>
      <c r="P3065" s="210"/>
      <c r="Q3065" s="210"/>
      <c r="R3065" s="210"/>
      <c r="S3065" s="210"/>
      <c r="T3065" s="210"/>
      <c r="U3065" s="210"/>
      <c r="V3065" s="210"/>
      <c r="W3065" s="289"/>
      <c r="X3065" s="278" t="s">
        <v>433</v>
      </c>
      <c r="Y3065" s="218"/>
      <c r="Z3065" s="230"/>
      <c r="AA3065" s="290"/>
      <c r="AB3065" s="228"/>
      <c r="AC3065" s="135" t="e">
        <f>VLOOKUP(A3056,'Payroll master 总表'!B:AY,45,FALSE)</f>
        <v>#REF!</v>
      </c>
      <c r="AE3065" s="61"/>
      <c r="AF3065" s="245"/>
      <c r="AG3065" s="33"/>
    </row>
    <row r="3066" spans="2:33" ht="18" customHeight="1">
      <c r="B3066" s="58" t="s">
        <v>180</v>
      </c>
      <c r="C3066" s="28"/>
      <c r="D3066" s="28"/>
      <c r="E3066" s="28"/>
      <c r="F3066" s="28"/>
      <c r="G3066" s="206"/>
      <c r="H3066" s="206"/>
      <c r="I3066" s="206"/>
      <c r="J3066" s="206"/>
      <c r="K3066" s="280"/>
      <c r="L3066" s="282" t="e">
        <f>VLOOKUP(A3056,'Payroll master 总表'!B:AY,19,FALSE)</f>
        <v>#REF!</v>
      </c>
      <c r="M3066" s="206"/>
      <c r="N3066" s="208"/>
      <c r="O3066" s="283"/>
      <c r="P3066" s="273"/>
      <c r="Q3066" s="224"/>
      <c r="R3066" s="990" t="e">
        <f>VLOOKUP(A3056,'Payroll master 总表'!B:AY,26,FALSE)</f>
        <v>#REF!</v>
      </c>
      <c r="S3066" s="990"/>
      <c r="T3066" s="224" t="s">
        <v>82</v>
      </c>
      <c r="U3066" s="224"/>
      <c r="V3066" s="224"/>
      <c r="W3066" s="228"/>
      <c r="X3066" s="278" t="s">
        <v>861</v>
      </c>
      <c r="Y3066" s="218"/>
      <c r="Z3066" s="230"/>
      <c r="AB3066" s="224"/>
      <c r="AD3066" s="57"/>
      <c r="AE3066" s="999" t="e">
        <f>VLOOKUP(A3056,'Payroll master 总表'!B:AY,42,FALSE)</f>
        <v>#REF!</v>
      </c>
      <c r="AF3066" s="1000"/>
      <c r="AG3066" s="33"/>
    </row>
    <row r="3067" spans="2:33" ht="18" customHeight="1">
      <c r="B3067" s="58" t="s">
        <v>181</v>
      </c>
      <c r="C3067" s="28"/>
      <c r="D3067" s="28"/>
      <c r="E3067" s="28"/>
      <c r="F3067" s="28"/>
      <c r="G3067" s="206"/>
      <c r="H3067" s="206"/>
      <c r="I3067" s="206"/>
      <c r="J3067" s="206"/>
      <c r="K3067" s="280"/>
      <c r="L3067" s="282" t="e">
        <f>VLOOKUP(A3056,'Payroll master 总表'!B:AY,22,FALSE)</f>
        <v>#REF!</v>
      </c>
      <c r="M3067" s="206"/>
      <c r="N3067" s="208"/>
      <c r="O3067" s="283"/>
      <c r="P3067" s="273"/>
      <c r="Q3067" s="224"/>
      <c r="R3067" s="990" t="e">
        <f>VLOOKUP(A3056,'Payroll master 总表'!B:AY,28,FALSE)</f>
        <v>#REF!</v>
      </c>
      <c r="S3067" s="990"/>
      <c r="T3067" s="224" t="s">
        <v>82</v>
      </c>
      <c r="U3067" s="224"/>
      <c r="V3067" s="224"/>
      <c r="W3067" s="228"/>
      <c r="X3067" s="291" t="s">
        <v>244</v>
      </c>
      <c r="Y3067" s="218"/>
      <c r="Z3067" s="218"/>
      <c r="AA3067" s="230"/>
      <c r="AB3067" s="229"/>
      <c r="AC3067" s="76"/>
      <c r="AD3067" s="57" t="e">
        <f>VLOOKUP(A3056,'Payroll master 总表'!B:AY,44,FALSE)</f>
        <v>#REF!</v>
      </c>
      <c r="AE3067" s="541"/>
      <c r="AF3067" s="542"/>
      <c r="AG3067" s="33"/>
    </row>
    <row r="3068" spans="2:33" ht="18" customHeight="1">
      <c r="B3068" s="59" t="s">
        <v>182</v>
      </c>
      <c r="C3068" s="56"/>
      <c r="D3068" s="56"/>
      <c r="E3068" s="56"/>
      <c r="F3068" s="56"/>
      <c r="G3068" s="219"/>
      <c r="H3068" s="219"/>
      <c r="I3068" s="219"/>
      <c r="J3068" s="219"/>
      <c r="K3068" s="292"/>
      <c r="L3068" s="293" t="e">
        <f>VLOOKUP(A3056,'Payroll master 总表'!B:AY,23,FALSE)</f>
        <v>#REF!</v>
      </c>
      <c r="M3068" s="219"/>
      <c r="N3068" s="212"/>
      <c r="O3068" s="294"/>
      <c r="P3068" s="295"/>
      <c r="Q3068" s="225"/>
      <c r="R3068" s="981" t="e">
        <f>VLOOKUP(A3056,'Payroll master 总表'!B:AY,30,FALSE)</f>
        <v>#REF!</v>
      </c>
      <c r="S3068" s="981"/>
      <c r="T3068" s="225" t="s">
        <v>82</v>
      </c>
      <c r="U3068" s="225"/>
      <c r="V3068" s="225"/>
      <c r="W3068" s="225"/>
      <c r="X3068" s="278" t="s">
        <v>194</v>
      </c>
      <c r="Y3068" s="218"/>
      <c r="Z3068" s="218"/>
      <c r="AA3068" s="218"/>
      <c r="AB3068" s="230"/>
      <c r="AC3068" s="26"/>
      <c r="AD3068" s="57" t="e">
        <f>AE3066+AD3067</f>
        <v>#REF!</v>
      </c>
      <c r="AE3068" s="49"/>
      <c r="AF3068" s="73"/>
      <c r="AG3068" s="33"/>
    </row>
    <row r="3069" spans="2:33" ht="18" customHeight="1">
      <c r="B3069" s="29"/>
      <c r="C3069" s="30"/>
      <c r="D3069" s="31"/>
      <c r="E3069" s="30"/>
      <c r="F3069" s="32"/>
      <c r="G3069" s="220"/>
      <c r="H3069" s="220"/>
      <c r="I3069" s="220"/>
      <c r="J3069" s="220"/>
      <c r="S3069" s="220"/>
      <c r="T3069" s="220"/>
      <c r="U3069" s="220"/>
      <c r="X3069" s="297" t="s">
        <v>191</v>
      </c>
      <c r="Y3069" s="218"/>
      <c r="Z3069" s="218"/>
      <c r="AA3069" s="218"/>
      <c r="AB3069" s="230"/>
      <c r="AC3069" s="982" t="e">
        <f>ROUND((AC3064-AD3068-AC3065),2)</f>
        <v>#REF!</v>
      </c>
      <c r="AD3069" s="983"/>
      <c r="AE3069" s="49"/>
      <c r="AF3069" s="73"/>
      <c r="AG3069" s="33"/>
    </row>
    <row r="3070" spans="2:33" ht="18" customHeight="1">
      <c r="B3070" s="35" t="s">
        <v>78</v>
      </c>
      <c r="C3070" s="36"/>
      <c r="D3070" s="36"/>
      <c r="E3070" s="36"/>
      <c r="F3070" s="36"/>
      <c r="G3070" s="221"/>
      <c r="H3070" s="221"/>
      <c r="I3070" s="220"/>
      <c r="J3070" s="220"/>
      <c r="S3070" s="220"/>
      <c r="T3070" s="220"/>
      <c r="U3070" s="220"/>
      <c r="X3070" s="298" t="s">
        <v>432</v>
      </c>
      <c r="Y3070" s="299"/>
      <c r="Z3070" s="280"/>
      <c r="AA3070" s="206"/>
      <c r="AB3070" s="231"/>
      <c r="AC3070" s="63" t="e">
        <f>INT(AC3069)</f>
        <v>#REF!</v>
      </c>
      <c r="AE3070" s="62"/>
      <c r="AF3070" s="80"/>
      <c r="AG3070" s="33"/>
    </row>
    <row r="3071" spans="2:33" ht="18" customHeight="1">
      <c r="B3071" s="37"/>
      <c r="C3071" s="38"/>
      <c r="D3071" s="39"/>
      <c r="E3071" s="38"/>
      <c r="F3071" s="38"/>
      <c r="G3071" s="202"/>
      <c r="H3071" s="202"/>
      <c r="I3071" s="220"/>
      <c r="J3071" s="220"/>
      <c r="S3071" s="220"/>
      <c r="T3071" s="220"/>
      <c r="U3071" s="220"/>
      <c r="X3071" s="300" t="s">
        <v>192</v>
      </c>
      <c r="Y3071" s="301"/>
      <c r="Z3071" s="302"/>
      <c r="AA3071" s="219"/>
      <c r="AB3071" s="232"/>
      <c r="AC3071" s="77" t="e">
        <f>ROUND((MOD(AC3069,1)*4000),-2)</f>
        <v>#REF!</v>
      </c>
      <c r="AD3071" s="45"/>
      <c r="AE3071" s="45"/>
      <c r="AF3071" s="81"/>
      <c r="AG3071" s="33"/>
    </row>
    <row r="3072" spans="2:33" ht="18" customHeight="1">
      <c r="B3072" s="29"/>
      <c r="C3072" s="30"/>
      <c r="D3072" s="31"/>
      <c r="E3072" s="30"/>
      <c r="F3072" s="30"/>
      <c r="G3072" s="220"/>
      <c r="H3072" s="220"/>
      <c r="I3072" s="220"/>
      <c r="J3072" s="220"/>
      <c r="S3072" s="220"/>
      <c r="T3072" s="220"/>
      <c r="U3072" s="220"/>
      <c r="Y3072" s="221"/>
      <c r="Z3072" s="303"/>
      <c r="AB3072" s="233"/>
      <c r="AD3072" s="82"/>
      <c r="AE3072" s="82"/>
      <c r="AF3072" s="84"/>
      <c r="AG3072" s="33"/>
    </row>
    <row r="3073" spans="1:64" ht="18" customHeight="1">
      <c r="B3073" s="40" t="s">
        <v>79</v>
      </c>
      <c r="C3073" s="41"/>
      <c r="D3073" s="41"/>
      <c r="E3073" s="41"/>
      <c r="AF3073" s="101"/>
      <c r="AG3073" s="33"/>
    </row>
    <row r="3074" spans="1:64" s="10" customFormat="1" ht="18" customHeight="1">
      <c r="B3074" s="237">
        <v>1</v>
      </c>
      <c r="C3074" s="236">
        <v>2</v>
      </c>
      <c r="D3074" s="236">
        <v>3</v>
      </c>
      <c r="E3074" s="236">
        <v>4</v>
      </c>
      <c r="F3074" s="670">
        <v>5</v>
      </c>
      <c r="G3074" s="669">
        <v>6</v>
      </c>
      <c r="H3074" s="237">
        <v>7</v>
      </c>
      <c r="I3074" s="237">
        <v>8</v>
      </c>
      <c r="J3074" s="670">
        <v>9</v>
      </c>
      <c r="K3074" s="236">
        <v>10</v>
      </c>
      <c r="L3074" s="236">
        <v>11</v>
      </c>
      <c r="M3074" s="670">
        <v>12</v>
      </c>
      <c r="N3074" s="669">
        <v>13</v>
      </c>
      <c r="O3074" s="236">
        <v>14</v>
      </c>
      <c r="P3074" s="237">
        <v>15</v>
      </c>
      <c r="Q3074" s="236">
        <v>16</v>
      </c>
      <c r="R3074" s="236">
        <v>17</v>
      </c>
      <c r="S3074" s="236">
        <v>18</v>
      </c>
      <c r="T3074" s="670">
        <v>19</v>
      </c>
      <c r="U3074" s="669">
        <v>20</v>
      </c>
      <c r="V3074" s="236">
        <v>21</v>
      </c>
      <c r="W3074" s="237">
        <v>22</v>
      </c>
      <c r="X3074" s="236">
        <v>23</v>
      </c>
      <c r="Y3074" s="237">
        <v>24</v>
      </c>
      <c r="Z3074" s="236">
        <v>25</v>
      </c>
      <c r="AA3074" s="670">
        <v>26</v>
      </c>
      <c r="AB3074" s="697">
        <v>27</v>
      </c>
      <c r="AC3074" s="670">
        <v>28</v>
      </c>
      <c r="AD3074" s="237">
        <v>29</v>
      </c>
      <c r="AE3074" s="236">
        <v>30</v>
      </c>
      <c r="AF3074" s="236">
        <v>31</v>
      </c>
      <c r="AG3074" s="11"/>
      <c r="AH3074" s="11"/>
      <c r="AI3074" s="11"/>
      <c r="AJ3074" s="11"/>
      <c r="AK3074" s="11"/>
      <c r="AL3074" s="11"/>
      <c r="AM3074" s="11"/>
      <c r="AN3074" s="11"/>
      <c r="AO3074" s="11"/>
      <c r="AP3074" s="11"/>
      <c r="AQ3074" s="11"/>
      <c r="AR3074" s="11"/>
      <c r="AS3074" s="11"/>
      <c r="AT3074" s="11"/>
      <c r="AU3074" s="11"/>
      <c r="AV3074" s="11"/>
      <c r="AW3074" s="11"/>
      <c r="AX3074" s="11"/>
      <c r="AY3074" s="11"/>
      <c r="AZ3074" s="11"/>
      <c r="BA3074" s="11"/>
      <c r="BB3074" s="11"/>
      <c r="BC3074" s="11"/>
      <c r="BD3074" s="11"/>
      <c r="BE3074" s="11"/>
      <c r="BF3074" s="11"/>
      <c r="BG3074" s="11"/>
      <c r="BH3074" s="11"/>
      <c r="BI3074" s="11"/>
      <c r="BJ3074" s="11"/>
      <c r="BK3074" s="11"/>
      <c r="BL3074" s="11"/>
    </row>
    <row r="3075" spans="1:64" ht="18" customHeight="1">
      <c r="B3075" s="48" t="e">
        <f>VLOOKUP(A3056,#REF!,276,FALSE)</f>
        <v>#REF!</v>
      </c>
      <c r="C3075" s="48" t="e">
        <f>VLOOKUP(A3056,#REF!,278,FALSE)</f>
        <v>#REF!</v>
      </c>
      <c r="D3075" s="48" t="e">
        <f>VLOOKUP(A3056,#REF!,280,FALSE)</f>
        <v>#REF!</v>
      </c>
      <c r="E3075" s="48" t="e">
        <f>VLOOKUP(A3056,#REF!,282,FALSE)</f>
        <v>#REF!</v>
      </c>
      <c r="F3075" s="48" t="e">
        <f>VLOOKUP(A3056,#REF!,284,FALSE)</f>
        <v>#REF!</v>
      </c>
      <c r="G3075" s="48" t="e">
        <f>VLOOKUP(A3056,#REF!,286,FALSE)</f>
        <v>#REF!</v>
      </c>
      <c r="H3075" s="48" t="e">
        <f>VLOOKUP(A3056,#REF!,288,FALSE)</f>
        <v>#REF!</v>
      </c>
      <c r="I3075" s="48" t="e">
        <f>VLOOKUP(A3056,#REF!,290,FALSE)</f>
        <v>#REF!</v>
      </c>
      <c r="J3075" s="48" t="e">
        <f>VLOOKUP(A3056,#REF!,292,FALSE)</f>
        <v>#REF!</v>
      </c>
      <c r="K3075" s="48" t="e">
        <f>VLOOKUP(A3056,#REF!,294,FALSE)</f>
        <v>#REF!</v>
      </c>
      <c r="L3075" s="48" t="e">
        <f>VLOOKUP(A3056,#REF!,296,FALSE)</f>
        <v>#REF!</v>
      </c>
      <c r="M3075" s="48" t="e">
        <f>VLOOKUP(A3056,#REF!,298,FALSE)</f>
        <v>#REF!</v>
      </c>
      <c r="N3075" s="48" t="e">
        <f>VLOOKUP(A3056,#REF!,300,FALSE)</f>
        <v>#REF!</v>
      </c>
      <c r="O3075" s="48" t="e">
        <f>VLOOKUP(A3056,#REF!,302,FALSE)</f>
        <v>#REF!</v>
      </c>
      <c r="P3075" s="48" t="e">
        <f>VLOOKUP(A3056,#REF!,304,FALSE)</f>
        <v>#REF!</v>
      </c>
      <c r="Q3075" s="48" t="e">
        <f>VLOOKUP(A3056,#REF!,306,FALSE)</f>
        <v>#REF!</v>
      </c>
      <c r="R3075" s="48" t="e">
        <f>VLOOKUP(A3056,#REF!,308,FALSE)</f>
        <v>#REF!</v>
      </c>
      <c r="S3075" s="48" t="e">
        <f>VLOOKUP(A3056,#REF!,310,FALSE)</f>
        <v>#REF!</v>
      </c>
      <c r="T3075" s="48" t="e">
        <f>VLOOKUP(A3056,#REF!,312,FALSE)</f>
        <v>#REF!</v>
      </c>
      <c r="U3075" s="48" t="e">
        <f>VLOOKUP(A3056,#REF!,314,FALSE)</f>
        <v>#REF!</v>
      </c>
      <c r="V3075" s="48" t="e">
        <f>VLOOKUP(A3056,#REF!,316,FALSE)</f>
        <v>#REF!</v>
      </c>
      <c r="W3075" s="48" t="e">
        <f>VLOOKUP(A3056,#REF!,318,FALSE)</f>
        <v>#REF!</v>
      </c>
      <c r="X3075" s="48" t="e">
        <f>VLOOKUP(A3056,#REF!,320,FALSE)</f>
        <v>#REF!</v>
      </c>
      <c r="Y3075" s="48" t="e">
        <f>VLOOKUP(A3056,#REF!,322,FALSE)</f>
        <v>#REF!</v>
      </c>
      <c r="Z3075" s="48" t="e">
        <f>VLOOKUP(A3056,#REF!,324,FALSE)</f>
        <v>#REF!</v>
      </c>
      <c r="AA3075" s="48" t="e">
        <f>VLOOKUP(A3056,#REF!,326,FALSE)</f>
        <v>#REF!</v>
      </c>
      <c r="AB3075" s="48" t="e">
        <f>VLOOKUP(A3056,#REF!,328,FALSE)</f>
        <v>#REF!</v>
      </c>
      <c r="AC3075" s="48" t="e">
        <f>VLOOKUP(A3056,#REF!,330,FALSE)</f>
        <v>#REF!</v>
      </c>
      <c r="AD3075" s="48" t="e">
        <f>VLOOKUP(A3056,#REF!,332,FALSE)</f>
        <v>#REF!</v>
      </c>
      <c r="AE3075" s="48" t="e">
        <f>VLOOKUP(A3056,#REF!,334,FALSE)</f>
        <v>#REF!</v>
      </c>
      <c r="AF3075" s="48" t="e">
        <f>VLOOKUP(A3056,#REF!,336,FALSE)</f>
        <v>#REF!</v>
      </c>
      <c r="AG3075" s="33"/>
    </row>
    <row r="3076" spans="1:64" ht="18" customHeight="1">
      <c r="B3076" s="48" t="e">
        <f>VLOOKUP(A3056,#REF!,53,FALSE)</f>
        <v>#REF!</v>
      </c>
      <c r="C3076" s="48" t="e">
        <f>VLOOKUP(A3056,#REF!,54,FALSE)</f>
        <v>#REF!</v>
      </c>
      <c r="D3076" s="48" t="e">
        <f>VLOOKUP(A3056,#REF!,55,FALSE)</f>
        <v>#REF!</v>
      </c>
      <c r="E3076" s="48" t="e">
        <f>VLOOKUP(A3056,#REF!,56,FALSE)</f>
        <v>#REF!</v>
      </c>
      <c r="F3076" s="48" t="e">
        <f>VLOOKUP(A3056,#REF!,57,FALSE)</f>
        <v>#REF!</v>
      </c>
      <c r="G3076" s="48" t="e">
        <f>VLOOKUP(A3056,#REF!,58,FALSE)</f>
        <v>#REF!</v>
      </c>
      <c r="H3076" s="48" t="e">
        <f>VLOOKUP(A3056,#REF!,59,FALSE)</f>
        <v>#REF!</v>
      </c>
      <c r="I3076" s="48" t="e">
        <f>VLOOKUP(A3056,#REF!,60,FALSE)</f>
        <v>#REF!</v>
      </c>
      <c r="J3076" s="48" t="e">
        <f>VLOOKUP(A3056,#REF!,61,FALSE)</f>
        <v>#REF!</v>
      </c>
      <c r="K3076" s="48" t="e">
        <f>VLOOKUP(A3056,#REF!,62,FALSE)</f>
        <v>#REF!</v>
      </c>
      <c r="L3076" s="48" t="e">
        <f>VLOOKUP(A3056,#REF!,63,FALSE)</f>
        <v>#REF!</v>
      </c>
      <c r="M3076" s="48" t="e">
        <f>VLOOKUP(A3056,#REF!,64,FALSE)</f>
        <v>#REF!</v>
      </c>
      <c r="N3076" s="48" t="e">
        <f>VLOOKUP(A3056,#REF!,65,FALSE)</f>
        <v>#REF!</v>
      </c>
      <c r="O3076" s="48" t="e">
        <f>VLOOKUP(A3056,#REF!,66,FALSE)</f>
        <v>#REF!</v>
      </c>
      <c r="P3076" s="48" t="e">
        <f>VLOOKUP(A3056,#REF!,67,FALSE)</f>
        <v>#REF!</v>
      </c>
      <c r="Q3076" s="48" t="e">
        <f>VLOOKUP(A3056,#REF!,68,FALSE)</f>
        <v>#REF!</v>
      </c>
      <c r="R3076" s="48" t="e">
        <f>VLOOKUP(A3056,#REF!,69,FALSE)</f>
        <v>#REF!</v>
      </c>
      <c r="S3076" s="48" t="e">
        <f>VLOOKUP(A3056,#REF!,70,FALSE)</f>
        <v>#REF!</v>
      </c>
      <c r="T3076" s="48" t="e">
        <f>VLOOKUP(A3056,#REF!,71,FALSE)</f>
        <v>#REF!</v>
      </c>
      <c r="U3076" s="48" t="e">
        <f>VLOOKUP(A3056,#REF!,72,FALSE)</f>
        <v>#REF!</v>
      </c>
      <c r="V3076" s="48" t="e">
        <f>VLOOKUP(A3056,#REF!,73,FALSE)</f>
        <v>#REF!</v>
      </c>
      <c r="W3076" s="48" t="e">
        <f>VLOOKUP(A3056,#REF!,74,FALSE)</f>
        <v>#REF!</v>
      </c>
      <c r="X3076" s="48" t="e">
        <f>VLOOKUP(A3056,#REF!,75,FALSE)</f>
        <v>#REF!</v>
      </c>
      <c r="Y3076" s="48" t="e">
        <f>VLOOKUP(A3056,#REF!,76,FALSE)</f>
        <v>#REF!</v>
      </c>
      <c r="Z3076" s="48" t="e">
        <f>VLOOKUP(A3056,#REF!,77,FALSE)</f>
        <v>#REF!</v>
      </c>
      <c r="AA3076" s="48" t="e">
        <f>VLOOKUP(A3056,#REF!,78,FALSE)</f>
        <v>#REF!</v>
      </c>
      <c r="AB3076" s="48" t="e">
        <f>VLOOKUP(A3056,#REF!,79,FALSE)</f>
        <v>#REF!</v>
      </c>
      <c r="AC3076" s="48" t="e">
        <f>VLOOKUP(A3056,#REF!,80,FALSE)</f>
        <v>#REF!</v>
      </c>
      <c r="AD3076" s="48" t="e">
        <f>VLOOKUP(A3056,#REF!,81,FALSE)</f>
        <v>#REF!</v>
      </c>
      <c r="AE3076" s="48" t="e">
        <f>VLOOKUP(A3056,#REF!,82,FALSE)</f>
        <v>#REF!</v>
      </c>
      <c r="AF3076" s="48" t="e">
        <f>VLOOKUP(A3056,#REF!,83,FALSE)</f>
        <v>#REF!</v>
      </c>
      <c r="AG3076" s="33"/>
    </row>
    <row r="3077" spans="1:64" ht="18" customHeight="1">
      <c r="B3077" s="12" t="e">
        <f>VLOOKUP(A3056,#REF!,277,FALSE)</f>
        <v>#REF!</v>
      </c>
      <c r="C3077" s="48" t="e">
        <f>VLOOKUP(A3056,#REF!,279,FALSE)</f>
        <v>#REF!</v>
      </c>
      <c r="D3077" s="48" t="e">
        <f>VLOOKUP(A3056,#REF!,281,FALSE)</f>
        <v>#REF!</v>
      </c>
      <c r="E3077" s="48" t="e">
        <f>VLOOKUP(A3056,#REF!,283,FALSE)</f>
        <v>#REF!</v>
      </c>
      <c r="F3077" s="48" t="e">
        <f>VLOOKUP(A3056,#REF!,285,FALSE)</f>
        <v>#REF!</v>
      </c>
      <c r="G3077" s="48" t="e">
        <f>VLOOKUP(A3056,#REF!,287,FALSE)</f>
        <v>#REF!</v>
      </c>
      <c r="H3077" s="48" t="e">
        <f>VLOOKUP(A3056,#REF!,289,FALSE)</f>
        <v>#REF!</v>
      </c>
      <c r="I3077" s="48" t="e">
        <f>VLOOKUP(A3056,#REF!,291,FALSE)</f>
        <v>#REF!</v>
      </c>
      <c r="J3077" s="48" t="e">
        <f>VLOOKUP(A3056,#REF!,293,FALSE)</f>
        <v>#REF!</v>
      </c>
      <c r="K3077" s="48" t="e">
        <f>VLOOKUP(A3056,#REF!,295,FALSE)</f>
        <v>#REF!</v>
      </c>
      <c r="L3077" s="48" t="e">
        <f>VLOOKUP(A3056,#REF!,297,FALSE)</f>
        <v>#REF!</v>
      </c>
      <c r="M3077" s="48" t="e">
        <f>VLOOKUP(A3056,#REF!,299,FALSE)</f>
        <v>#REF!</v>
      </c>
      <c r="N3077" s="48" t="e">
        <f>VLOOKUP(A3056,#REF!,301,FALSE)</f>
        <v>#REF!</v>
      </c>
      <c r="O3077" s="48" t="e">
        <f>VLOOKUP(A3056,#REF!,303,FALSE)</f>
        <v>#REF!</v>
      </c>
      <c r="P3077" s="48" t="e">
        <f>VLOOKUP(A3056,#REF!,305,FALSE)</f>
        <v>#REF!</v>
      </c>
      <c r="Q3077" s="48" t="e">
        <f>VLOOKUP(A3056,#REF!,307,FALSE)</f>
        <v>#REF!</v>
      </c>
      <c r="R3077" s="48" t="e">
        <f>VLOOKUP(A3056,#REF!,309,FALSE)</f>
        <v>#REF!</v>
      </c>
      <c r="S3077" s="48" t="e">
        <f>VLOOKUP(A3056,#REF!,311,FALSE)</f>
        <v>#REF!</v>
      </c>
      <c r="T3077" s="48" t="e">
        <f>VLOOKUP(A3056,#REF!,313,FALSE)</f>
        <v>#REF!</v>
      </c>
      <c r="U3077" s="48" t="e">
        <f>VLOOKUP(A3056,#REF!,315,FALSE)</f>
        <v>#REF!</v>
      </c>
      <c r="V3077" s="48" t="e">
        <f>VLOOKUP(A3056,#REF!,317,FALSE)</f>
        <v>#REF!</v>
      </c>
      <c r="W3077" s="48" t="e">
        <f>VLOOKUP(A3056,#REF!,319,FALSE)</f>
        <v>#REF!</v>
      </c>
      <c r="X3077" s="48" t="e">
        <f>VLOOKUP(A3056,#REF!,321,FALSE)</f>
        <v>#REF!</v>
      </c>
      <c r="Y3077" s="48" t="e">
        <f>VLOOKUP(A3056,#REF!,323,FALSE)</f>
        <v>#REF!</v>
      </c>
      <c r="Z3077" s="48" t="e">
        <f>VLOOKUP(A3056,#REF!,325,FALSE)</f>
        <v>#REF!</v>
      </c>
      <c r="AA3077" s="48" t="e">
        <f>VLOOKUP(A3056,#REF!,327,FALSE)</f>
        <v>#REF!</v>
      </c>
      <c r="AB3077" s="48" t="e">
        <f>VLOOKUP(A3056,#REF!,329,FALSE)</f>
        <v>#REF!</v>
      </c>
      <c r="AC3077" s="48" t="e">
        <f>VLOOKUP(A3056,#REF!,331,FALSE)</f>
        <v>#REF!</v>
      </c>
      <c r="AD3077" s="48" t="e">
        <f>VLOOKUP(A3056,#REF!,333,FALSE)</f>
        <v>#REF!</v>
      </c>
      <c r="AE3077" s="48" t="e">
        <f>VLOOKUP(A3056,#REF!,335,FALSE)</f>
        <v>#REF!</v>
      </c>
      <c r="AF3077" s="48" t="e">
        <f>VLOOKUP(A3056,#REF!,337,FALSE)</f>
        <v>#REF!</v>
      </c>
      <c r="AG3077" s="33"/>
    </row>
    <row r="3078" spans="1:64" s="140" customFormat="1" ht="18" customHeight="1">
      <c r="B3078" s="239"/>
      <c r="C3078" s="239"/>
      <c r="D3078" s="239"/>
      <c r="E3078" s="239"/>
      <c r="F3078" s="239"/>
      <c r="G3078" s="240"/>
      <c r="H3078" s="240"/>
      <c r="I3078" s="240"/>
      <c r="J3078" s="240"/>
      <c r="K3078" s="240"/>
      <c r="L3078" s="240"/>
      <c r="M3078" s="240"/>
      <c r="N3078" s="240"/>
      <c r="O3078" s="240"/>
      <c r="P3078" s="240"/>
      <c r="Q3078" s="240"/>
      <c r="R3078" s="240"/>
      <c r="S3078" s="240"/>
      <c r="T3078" s="240"/>
      <c r="U3078" s="240"/>
      <c r="V3078" s="240"/>
      <c r="W3078" s="240"/>
      <c r="X3078" s="240"/>
      <c r="Y3078" s="240"/>
      <c r="Z3078" s="240"/>
      <c r="AA3078" s="240"/>
      <c r="AB3078" s="240"/>
      <c r="AC3078" s="239"/>
      <c r="AD3078" s="239"/>
      <c r="AE3078" s="239"/>
      <c r="AF3078" s="239"/>
      <c r="AG3078" s="33"/>
      <c r="AH3078" s="33"/>
      <c r="AI3078" s="33"/>
      <c r="AJ3078" s="33"/>
      <c r="AK3078" s="33"/>
      <c r="AL3078" s="33"/>
      <c r="AM3078" s="33"/>
      <c r="AN3078" s="33"/>
      <c r="AO3078" s="33"/>
      <c r="AP3078" s="33"/>
      <c r="AQ3078" s="33"/>
      <c r="AR3078" s="33"/>
      <c r="AS3078" s="33"/>
      <c r="AT3078" s="33"/>
      <c r="AU3078" s="33"/>
      <c r="AV3078" s="33"/>
      <c r="AW3078" s="33"/>
      <c r="AX3078" s="33"/>
      <c r="AY3078" s="33"/>
      <c r="AZ3078" s="33"/>
      <c r="BA3078" s="33"/>
      <c r="BB3078" s="33"/>
      <c r="BC3078" s="33"/>
      <c r="BD3078" s="33"/>
      <c r="BE3078" s="33"/>
      <c r="BF3078" s="33"/>
      <c r="BG3078" s="33"/>
      <c r="BH3078" s="33"/>
      <c r="BI3078" s="33"/>
      <c r="BJ3078" s="33"/>
      <c r="BK3078" s="33"/>
      <c r="BL3078" s="33"/>
    </row>
    <row r="3079" spans="1:64" s="140" customFormat="1" ht="18" customHeight="1">
      <c r="B3079" s="880" t="s">
        <v>826</v>
      </c>
      <c r="C3079" s="880"/>
      <c r="D3079" s="880"/>
      <c r="E3079" s="880"/>
      <c r="F3079" s="880"/>
      <c r="G3079" s="880"/>
      <c r="H3079" s="880"/>
      <c r="I3079" s="880"/>
      <c r="J3079" s="880"/>
      <c r="K3079" s="880"/>
      <c r="L3079" s="880"/>
      <c r="M3079" s="880"/>
      <c r="N3079" s="880"/>
      <c r="O3079" s="880"/>
      <c r="P3079" s="880"/>
      <c r="Q3079" s="880"/>
      <c r="R3079" s="880"/>
      <c r="S3079" s="880"/>
      <c r="T3079" s="880"/>
      <c r="U3079" s="880"/>
      <c r="V3079" s="880"/>
      <c r="W3079" s="880"/>
      <c r="X3079" s="880"/>
      <c r="Y3079" s="880"/>
      <c r="Z3079" s="880"/>
      <c r="AA3079" s="880"/>
      <c r="AB3079" s="880"/>
      <c r="AC3079" s="880"/>
      <c r="AD3079" s="880"/>
      <c r="AE3079" s="880"/>
      <c r="AF3079" s="880"/>
      <c r="AG3079" s="33"/>
      <c r="AH3079" s="33"/>
      <c r="AI3079" s="33"/>
      <c r="AJ3079" s="33"/>
      <c r="AK3079" s="33"/>
      <c r="AL3079" s="33"/>
      <c r="AM3079" s="33"/>
      <c r="AN3079" s="33"/>
      <c r="AO3079" s="33"/>
      <c r="AP3079" s="33"/>
      <c r="AQ3079" s="33"/>
      <c r="AR3079" s="33"/>
      <c r="AS3079" s="33"/>
      <c r="AT3079" s="33"/>
      <c r="AU3079" s="33"/>
      <c r="AV3079" s="33"/>
      <c r="AW3079" s="33"/>
      <c r="AX3079" s="33"/>
      <c r="AY3079" s="33"/>
      <c r="AZ3079" s="33"/>
      <c r="BA3079" s="33"/>
      <c r="BB3079" s="33"/>
      <c r="BC3079" s="33"/>
      <c r="BD3079" s="33"/>
      <c r="BE3079" s="33"/>
      <c r="BF3079" s="33"/>
      <c r="BG3079" s="33"/>
      <c r="BH3079" s="33"/>
      <c r="BI3079" s="33"/>
      <c r="BJ3079" s="33"/>
      <c r="BK3079" s="33"/>
      <c r="BL3079" s="33"/>
    </row>
    <row r="3080" spans="1:64" ht="18" customHeight="1">
      <c r="B3080" s="15" t="s">
        <v>80</v>
      </c>
      <c r="C3080" s="16"/>
      <c r="D3080" s="16"/>
      <c r="E3080" s="16"/>
      <c r="F3080" s="16"/>
      <c r="G3080" s="216"/>
      <c r="H3080" s="201"/>
      <c r="I3080" s="201"/>
      <c r="J3080" s="201"/>
      <c r="K3080" s="202"/>
      <c r="L3080" s="201"/>
      <c r="M3080" s="201"/>
      <c r="N3080" s="201"/>
      <c r="O3080" s="270"/>
      <c r="P3080" s="270"/>
      <c r="Q3080" s="201"/>
      <c r="R3080" s="201"/>
      <c r="S3080" s="201"/>
      <c r="T3080" s="201"/>
      <c r="U3080" s="201"/>
      <c r="V3080" s="201"/>
      <c r="W3080" s="270"/>
      <c r="X3080" s="984" t="str">
        <f>X3055</f>
        <v>វិច្ឆិកា ឆ្នាំ ២០២៣</v>
      </c>
      <c r="Y3080" s="985"/>
      <c r="Z3080" s="985"/>
      <c r="AA3080" s="985"/>
      <c r="AB3080" s="985"/>
      <c r="AC3080" s="985"/>
      <c r="AD3080" s="985"/>
      <c r="AE3080" s="985"/>
      <c r="AF3080" s="986"/>
      <c r="AG3080" s="33"/>
    </row>
    <row r="3081" spans="1:64" ht="18" customHeight="1">
      <c r="A3081" s="140" t="e">
        <f>#REF!</f>
        <v>#REF!</v>
      </c>
      <c r="B3081" s="20" t="s">
        <v>176</v>
      </c>
      <c r="C3081" s="3"/>
      <c r="D3081" s="3"/>
      <c r="E3081" s="3"/>
      <c r="F3081" s="3"/>
      <c r="G3081" s="217"/>
      <c r="H3081" s="271"/>
      <c r="I3081" s="217"/>
      <c r="J3081" s="271"/>
      <c r="K3081" s="991" t="e">
        <f>VLOOKUP(A3081,'Payroll master 总表'!B:AY,3,FALSE)</f>
        <v>#REF!</v>
      </c>
      <c r="L3081" s="992"/>
      <c r="M3081" s="992"/>
      <c r="N3081" s="993"/>
      <c r="O3081" s="272" t="s">
        <v>183</v>
      </c>
      <c r="P3081" s="273"/>
      <c r="Q3081" s="203"/>
      <c r="R3081" s="203"/>
      <c r="S3081" s="203"/>
      <c r="T3081" s="994" t="e">
        <f>#REF!</f>
        <v>#REF!</v>
      </c>
      <c r="U3081" s="994"/>
      <c r="V3081" s="217"/>
      <c r="W3081" s="274"/>
      <c r="X3081" s="275" t="s">
        <v>279</v>
      </c>
      <c r="Y3081" s="203"/>
      <c r="Z3081" s="203"/>
      <c r="AA3081" s="203"/>
      <c r="AB3081" s="227"/>
      <c r="AC3081" s="75"/>
      <c r="AD3081" s="139" t="e">
        <f>VLOOKUP(A3081,'Payroll master 总表'!B:AY,39,FALSE)</f>
        <v>#REF!</v>
      </c>
      <c r="AE3081" s="23" t="s">
        <v>82</v>
      </c>
      <c r="AF3081" s="244"/>
      <c r="AG3081" s="33"/>
    </row>
    <row r="3082" spans="1:64" ht="18" customHeight="1">
      <c r="B3082" s="55" t="s">
        <v>177</v>
      </c>
      <c r="C3082" s="28"/>
      <c r="D3082" s="28"/>
      <c r="E3082" s="28"/>
      <c r="F3082" s="21"/>
      <c r="G3082" s="206"/>
      <c r="H3082" s="206"/>
      <c r="I3082" s="206"/>
      <c r="J3082" s="206"/>
      <c r="K3082" s="995" t="e">
        <f>VLOOKUP(A3081,'Payroll master 总表'!B:AY,1,FALSE)</f>
        <v>#REF!</v>
      </c>
      <c r="L3082" s="996"/>
      <c r="M3082" s="206"/>
      <c r="N3082" s="208"/>
      <c r="O3082" s="276" t="s">
        <v>184</v>
      </c>
      <c r="P3082" s="273"/>
      <c r="Q3082" s="218"/>
      <c r="R3082" s="218"/>
      <c r="S3082" s="218"/>
      <c r="U3082" s="222" t="e">
        <f>VLOOKUP(A3081,'Payroll master 总表'!B:AY,15,FALSE)</f>
        <v>#REF!</v>
      </c>
      <c r="V3082" s="222"/>
      <c r="W3082" s="208"/>
      <c r="X3082" s="278" t="s">
        <v>187</v>
      </c>
      <c r="Y3082" s="218"/>
      <c r="Z3082" s="218"/>
      <c r="AA3082" s="218"/>
      <c r="AB3082" s="209"/>
      <c r="AC3082" s="26"/>
      <c r="AD3082" s="139" t="e">
        <f>VLOOKUP(A3081,'Payroll master 总表'!B:AY,35,FALSE)</f>
        <v>#REF!</v>
      </c>
      <c r="AE3082" s="23" t="s">
        <v>82</v>
      </c>
      <c r="AF3082" s="103"/>
      <c r="AG3082" s="33"/>
    </row>
    <row r="3083" spans="1:64" ht="18" customHeight="1">
      <c r="B3083" s="24" t="s">
        <v>178</v>
      </c>
      <c r="C3083" s="22"/>
      <c r="D3083" s="25"/>
      <c r="E3083" s="21"/>
      <c r="F3083" s="21"/>
      <c r="G3083" s="206"/>
      <c r="H3083" s="206"/>
      <c r="I3083" s="206"/>
      <c r="J3083" s="206"/>
      <c r="K3083" s="995" t="e">
        <f>VLOOKUP(A3081,'Payroll master 总表'!B:AY,5,FALSE)</f>
        <v>#REF!</v>
      </c>
      <c r="L3083" s="996"/>
      <c r="M3083" s="206"/>
      <c r="N3083" s="208"/>
      <c r="O3083" s="205" t="s">
        <v>198</v>
      </c>
      <c r="P3083" s="273"/>
      <c r="Q3083" s="218"/>
      <c r="R3083" s="218"/>
      <c r="S3083" s="218"/>
      <c r="T3083" s="206"/>
      <c r="U3083" s="1005" t="e">
        <f>VLOOKUP(A3081,'Payroll master 总表'!B:AY,8,FALSE)</f>
        <v>#REF!</v>
      </c>
      <c r="V3083" s="1005"/>
      <c r="W3083" s="1006"/>
      <c r="X3083" s="278" t="s">
        <v>185</v>
      </c>
      <c r="Y3083" s="218"/>
      <c r="Z3083" s="218"/>
      <c r="AA3083" s="218"/>
      <c r="AB3083" s="209"/>
      <c r="AC3083" s="26"/>
      <c r="AD3083" s="139" t="e">
        <f>VLOOKUP(A3081,'Payroll master 总表'!B:AY,34,FALSE)</f>
        <v>#REF!</v>
      </c>
      <c r="AE3083" s="23" t="s">
        <v>82</v>
      </c>
      <c r="AF3083" s="103"/>
      <c r="AG3083" s="33"/>
    </row>
    <row r="3084" spans="1:64" ht="18" customHeight="1">
      <c r="B3084" s="58"/>
      <c r="C3084" s="28"/>
      <c r="D3084" s="28"/>
      <c r="E3084" s="28"/>
      <c r="F3084" s="28"/>
      <c r="G3084" s="206"/>
      <c r="H3084" s="206"/>
      <c r="I3084" s="206"/>
      <c r="J3084" s="206"/>
      <c r="K3084" s="280"/>
      <c r="L3084" s="281" t="s">
        <v>76</v>
      </c>
      <c r="M3084" s="206"/>
      <c r="N3084" s="208"/>
      <c r="O3084" s="278" t="s">
        <v>199</v>
      </c>
      <c r="P3084" s="273"/>
      <c r="Q3084" s="218"/>
      <c r="R3084" s="218"/>
      <c r="S3084" s="218"/>
      <c r="T3084" s="218"/>
      <c r="U3084" s="218"/>
      <c r="V3084" s="218"/>
      <c r="W3084" s="230"/>
      <c r="X3084" s="278" t="s">
        <v>753</v>
      </c>
      <c r="Y3084" s="218"/>
      <c r="Z3084" s="218"/>
      <c r="AA3084" s="218"/>
      <c r="AB3084" s="209"/>
      <c r="AC3084" s="26"/>
      <c r="AD3084" s="139" t="e">
        <f>VLOOKUP(A3081,'Payroll master 总表'!B:AY,33,FALSE)</f>
        <v>#REF!</v>
      </c>
      <c r="AE3084" s="23" t="s">
        <v>82</v>
      </c>
      <c r="AF3084" s="103"/>
      <c r="AG3084" s="33"/>
    </row>
    <row r="3085" spans="1:64" ht="18" customHeight="1">
      <c r="B3085" s="54" t="s">
        <v>196</v>
      </c>
      <c r="C3085" s="28"/>
      <c r="D3085" s="28"/>
      <c r="E3085" s="28"/>
      <c r="F3085" s="28"/>
      <c r="G3085" s="206"/>
      <c r="H3085" s="206"/>
      <c r="I3085" s="206"/>
      <c r="J3085" s="206"/>
      <c r="K3085" s="280"/>
      <c r="L3085" s="282" t="e">
        <f>VLOOKUP(A3081,'Payroll master 总表'!B:AY,18,FALSE)</f>
        <v>#REF!</v>
      </c>
      <c r="M3085" s="206"/>
      <c r="N3085" s="208"/>
      <c r="O3085" s="283"/>
      <c r="P3085" s="273"/>
      <c r="Q3085" s="223"/>
      <c r="R3085" s="987" t="e">
        <f>U3082/26*L3085</f>
        <v>#REF!</v>
      </c>
      <c r="S3085" s="987"/>
      <c r="T3085" s="284" t="s">
        <v>82</v>
      </c>
      <c r="U3085" s="223"/>
      <c r="V3085" s="223"/>
      <c r="W3085" s="285"/>
      <c r="X3085" s="278" t="s">
        <v>186</v>
      </c>
      <c r="Y3085" s="218"/>
      <c r="Z3085" s="218"/>
      <c r="AA3085" s="218"/>
      <c r="AB3085" s="209"/>
      <c r="AC3085" s="26"/>
      <c r="AD3085" s="139" t="e">
        <f>VLOOKUP(A3081,'Payroll master 总表'!B:AY,37,FALSE)+'Payroll master 总表'!AM129</f>
        <v>#REF!</v>
      </c>
      <c r="AE3085" s="23" t="s">
        <v>82</v>
      </c>
      <c r="AF3085" s="103"/>
      <c r="AG3085" s="33"/>
    </row>
    <row r="3086" spans="1:64" ht="18" customHeight="1">
      <c r="B3086" s="27" t="s">
        <v>528</v>
      </c>
      <c r="C3086" s="28"/>
      <c r="D3086" s="28"/>
      <c r="E3086" s="28"/>
      <c r="F3086" s="28"/>
      <c r="G3086" s="206"/>
      <c r="H3086" s="206"/>
      <c r="I3086" s="206"/>
      <c r="J3086" s="206"/>
      <c r="K3086" s="280"/>
      <c r="L3086" s="282" t="e">
        <f>VLOOKUP(A3081,'Payroll master 总表'!B:AY,21,FALSE)</f>
        <v>#REF!</v>
      </c>
      <c r="M3086" s="206"/>
      <c r="N3086" s="208"/>
      <c r="O3086" s="283"/>
      <c r="P3086" s="273"/>
      <c r="Q3086" s="223"/>
      <c r="R3086" s="987" t="e">
        <f>VLOOKUP(A3081,'Payroll master 总表'!B:AY,29,FALSE)</f>
        <v>#REF!</v>
      </c>
      <c r="S3086" s="987"/>
      <c r="T3086" s="284" t="s">
        <v>82</v>
      </c>
      <c r="U3086" s="223"/>
      <c r="V3086" s="223"/>
      <c r="W3086" s="285"/>
      <c r="X3086" s="278" t="s">
        <v>455</v>
      </c>
      <c r="Y3086" s="218"/>
      <c r="Z3086" s="218"/>
      <c r="AA3086" s="218"/>
      <c r="AB3086" s="209"/>
      <c r="AC3086" s="26"/>
      <c r="AD3086" s="139" t="e">
        <f>VLOOKUP(A3081,'Payroll master 总表'!B:AY,32,FALSE)</f>
        <v>#REF!</v>
      </c>
      <c r="AE3086" s="23" t="s">
        <v>82</v>
      </c>
      <c r="AF3086" s="103"/>
      <c r="AG3086" s="33"/>
    </row>
    <row r="3087" spans="1:64" ht="18" customHeight="1">
      <c r="B3087" s="58" t="s">
        <v>534</v>
      </c>
      <c r="C3087" s="28"/>
      <c r="D3087" s="28"/>
      <c r="E3087" s="28"/>
      <c r="F3087" s="28"/>
      <c r="G3087" s="206"/>
      <c r="H3087" s="206"/>
      <c r="I3087" s="206"/>
      <c r="J3087" s="206"/>
      <c r="K3087" s="280"/>
      <c r="L3087" s="282" t="e">
        <f>VLOOKUP(A3081,'Payroll master 总表'!B:AY,20,FALSE)</f>
        <v>#REF!</v>
      </c>
      <c r="M3087" s="206"/>
      <c r="N3087" s="208"/>
      <c r="O3087" s="283"/>
      <c r="P3087" s="273"/>
      <c r="Q3087" s="223"/>
      <c r="R3087" s="987" t="e">
        <f>VLOOKUP(A3081,'Payroll master 总表'!B:AY,27,FALSE)</f>
        <v>#REF!</v>
      </c>
      <c r="S3087" s="987"/>
      <c r="T3087" s="284" t="s">
        <v>82</v>
      </c>
      <c r="U3087" s="223"/>
      <c r="V3087" s="223"/>
      <c r="W3087" s="285"/>
      <c r="X3087" s="278" t="s">
        <v>189</v>
      </c>
      <c r="Y3087" s="218"/>
      <c r="Z3087" s="218"/>
      <c r="AA3087" s="218"/>
      <c r="AB3087" s="209"/>
      <c r="AC3087" s="26"/>
      <c r="AD3087" s="139" t="e">
        <f>VLOOKUP(A3081,'Payroll master 总表'!B:AY,31,FALSE)</f>
        <v>#REF!</v>
      </c>
      <c r="AE3087" s="23" t="s">
        <v>82</v>
      </c>
      <c r="AF3087" s="103"/>
      <c r="AG3087" s="33"/>
    </row>
    <row r="3088" spans="1:64" ht="18" customHeight="1">
      <c r="B3088" s="58" t="s">
        <v>195</v>
      </c>
      <c r="C3088" s="28"/>
      <c r="D3088" s="28"/>
      <c r="E3088" s="28"/>
      <c r="F3088" s="28"/>
      <c r="G3088" s="206"/>
      <c r="H3088" s="206"/>
      <c r="I3088" s="206"/>
      <c r="J3088" s="206"/>
      <c r="K3088" s="280"/>
      <c r="L3088" s="282" t="e">
        <f>VLOOKUP(A3081,'Payroll master 总表'!B:AY,17,FALSE)</f>
        <v>#REF!</v>
      </c>
      <c r="M3088" s="206"/>
      <c r="N3088" s="208"/>
      <c r="O3088" s="283"/>
      <c r="P3088" s="273"/>
      <c r="Q3088" s="223"/>
      <c r="R3088" s="987" t="e">
        <f>U3082/26*L3088</f>
        <v>#REF!</v>
      </c>
      <c r="S3088" s="987"/>
      <c r="T3088" s="284" t="s">
        <v>82</v>
      </c>
      <c r="U3088" s="223"/>
      <c r="V3088" s="223"/>
      <c r="W3088" s="285"/>
      <c r="X3088" s="278" t="s">
        <v>188</v>
      </c>
      <c r="Y3088" s="218"/>
      <c r="Z3088" s="218"/>
      <c r="AA3088" s="218"/>
      <c r="AB3088" s="209"/>
      <c r="AC3088" s="26"/>
      <c r="AD3088" s="139" t="e">
        <f>VLOOKUP(A3081,'Payroll master 总表'!B:AY,36,FALSE)</f>
        <v>#REF!</v>
      </c>
      <c r="AE3088" s="23" t="s">
        <v>82</v>
      </c>
      <c r="AF3088" s="103"/>
      <c r="AG3088" s="33"/>
    </row>
    <row r="3089" spans="2:64" ht="18" customHeight="1">
      <c r="B3089" s="27" t="s">
        <v>179</v>
      </c>
      <c r="C3089" s="28"/>
      <c r="D3089" s="28"/>
      <c r="E3089" s="28"/>
      <c r="F3089" s="28"/>
      <c r="G3089" s="218"/>
      <c r="H3089" s="218"/>
      <c r="I3089" s="218"/>
      <c r="J3089" s="206"/>
      <c r="K3089" s="280"/>
      <c r="L3089" s="286"/>
      <c r="M3089" s="206"/>
      <c r="N3089" s="208"/>
      <c r="O3089" s="283"/>
      <c r="P3089" s="273"/>
      <c r="Q3089" s="223"/>
      <c r="R3089" s="987" t="e">
        <f>SUM(R3085:S3088)</f>
        <v>#REF!</v>
      </c>
      <c r="S3089" s="987"/>
      <c r="T3089" s="284" t="s">
        <v>82</v>
      </c>
      <c r="U3089" s="223"/>
      <c r="V3089" s="223"/>
      <c r="W3089" s="285"/>
      <c r="X3089" s="278" t="s">
        <v>190</v>
      </c>
      <c r="Y3089" s="218"/>
      <c r="Z3089" s="218"/>
      <c r="AA3089" s="218"/>
      <c r="AB3089" s="209"/>
      <c r="AC3089" s="988" t="e">
        <f>R3089+R3091+R3092+R3093+AD3081+AD3082+AD3083+AD3084+AD3085+AD3086+AD3087+AD3088</f>
        <v>#REF!</v>
      </c>
      <c r="AD3089" s="989"/>
      <c r="AF3089" s="103"/>
      <c r="AG3089" s="33"/>
    </row>
    <row r="3090" spans="2:64" ht="18" customHeight="1">
      <c r="B3090" s="58" t="s">
        <v>197</v>
      </c>
      <c r="C3090" s="28"/>
      <c r="D3090" s="28"/>
      <c r="E3090" s="28"/>
      <c r="F3090" s="28"/>
      <c r="G3090" s="206"/>
      <c r="H3090" s="206"/>
      <c r="I3090" s="206"/>
      <c r="J3090" s="206"/>
      <c r="K3090" s="280"/>
      <c r="L3090" s="287" t="s">
        <v>77</v>
      </c>
      <c r="M3090" s="288"/>
      <c r="N3090" s="211"/>
      <c r="O3090" s="278" t="s">
        <v>199</v>
      </c>
      <c r="P3090" s="210"/>
      <c r="Q3090" s="210"/>
      <c r="R3090" s="210"/>
      <c r="S3090" s="210"/>
      <c r="T3090" s="210"/>
      <c r="U3090" s="210"/>
      <c r="V3090" s="210"/>
      <c r="W3090" s="289"/>
      <c r="X3090" s="278" t="s">
        <v>433</v>
      </c>
      <c r="Y3090" s="218"/>
      <c r="Z3090" s="230"/>
      <c r="AA3090" s="290"/>
      <c r="AB3090" s="228"/>
      <c r="AC3090" s="135" t="e">
        <f>VLOOKUP(A3081,'Payroll master 总表'!B:AY,45,FALSE)</f>
        <v>#REF!</v>
      </c>
      <c r="AE3090" s="61"/>
      <c r="AF3090" s="245"/>
      <c r="AG3090" s="33"/>
    </row>
    <row r="3091" spans="2:64" ht="18" customHeight="1">
      <c r="B3091" s="58" t="s">
        <v>180</v>
      </c>
      <c r="C3091" s="28"/>
      <c r="D3091" s="28"/>
      <c r="E3091" s="28"/>
      <c r="F3091" s="28"/>
      <c r="G3091" s="206"/>
      <c r="H3091" s="206"/>
      <c r="I3091" s="206"/>
      <c r="J3091" s="206"/>
      <c r="K3091" s="280"/>
      <c r="L3091" s="282" t="e">
        <f>VLOOKUP(A3081,'Payroll master 总表'!B:AY,19,FALSE)</f>
        <v>#REF!</v>
      </c>
      <c r="M3091" s="206"/>
      <c r="N3091" s="208"/>
      <c r="O3091" s="283"/>
      <c r="P3091" s="273"/>
      <c r="Q3091" s="224"/>
      <c r="R3091" s="990" t="e">
        <f>VLOOKUP(A3081,'Payroll master 总表'!B:AY,26,FALSE)</f>
        <v>#REF!</v>
      </c>
      <c r="S3091" s="990"/>
      <c r="T3091" s="224" t="s">
        <v>82</v>
      </c>
      <c r="U3091" s="224"/>
      <c r="V3091" s="224"/>
      <c r="W3091" s="228"/>
      <c r="X3091" s="278" t="s">
        <v>861</v>
      </c>
      <c r="Y3091" s="218"/>
      <c r="Z3091" s="230"/>
      <c r="AB3091" s="224"/>
      <c r="AD3091" s="57"/>
      <c r="AE3091" s="999" t="e">
        <f>VLOOKUP(A3081,'Payroll master 总表'!B:AY,42,FALSE)</f>
        <v>#REF!</v>
      </c>
      <c r="AF3091" s="1000"/>
      <c r="AG3091" s="33"/>
    </row>
    <row r="3092" spans="2:64" ht="18" customHeight="1">
      <c r="B3092" s="58" t="s">
        <v>181</v>
      </c>
      <c r="C3092" s="28"/>
      <c r="D3092" s="28"/>
      <c r="E3092" s="28"/>
      <c r="F3092" s="28"/>
      <c r="G3092" s="206"/>
      <c r="H3092" s="206"/>
      <c r="I3092" s="206"/>
      <c r="J3092" s="206"/>
      <c r="K3092" s="280"/>
      <c r="L3092" s="282" t="e">
        <f>VLOOKUP(A3081,'Payroll master 总表'!B:AY,22,FALSE)</f>
        <v>#REF!</v>
      </c>
      <c r="M3092" s="206"/>
      <c r="N3092" s="208"/>
      <c r="O3092" s="283"/>
      <c r="P3092" s="273"/>
      <c r="Q3092" s="224"/>
      <c r="R3092" s="990" t="e">
        <f>VLOOKUP(A3081,'Payroll master 总表'!B:AY,28,FALSE)</f>
        <v>#REF!</v>
      </c>
      <c r="S3092" s="990"/>
      <c r="T3092" s="224" t="s">
        <v>82</v>
      </c>
      <c r="U3092" s="224"/>
      <c r="V3092" s="224"/>
      <c r="W3092" s="228"/>
      <c r="X3092" s="291" t="s">
        <v>244</v>
      </c>
      <c r="Y3092" s="218"/>
      <c r="Z3092" s="218"/>
      <c r="AA3092" s="230"/>
      <c r="AB3092" s="229"/>
      <c r="AC3092" s="76"/>
      <c r="AD3092" s="57" t="e">
        <f>VLOOKUP(A3081,'Payroll master 总表'!B:AY,44,FALSE)</f>
        <v>#REF!</v>
      </c>
      <c r="AE3092" s="541"/>
      <c r="AF3092" s="542"/>
      <c r="AG3092" s="33"/>
    </row>
    <row r="3093" spans="2:64" ht="18" customHeight="1">
      <c r="B3093" s="59" t="s">
        <v>182</v>
      </c>
      <c r="C3093" s="56"/>
      <c r="D3093" s="56"/>
      <c r="E3093" s="56"/>
      <c r="F3093" s="56"/>
      <c r="G3093" s="219"/>
      <c r="H3093" s="219"/>
      <c r="I3093" s="219"/>
      <c r="J3093" s="219"/>
      <c r="K3093" s="292"/>
      <c r="L3093" s="293" t="e">
        <f>VLOOKUP(A3081,'Payroll master 总表'!B:AY,23,FALSE)</f>
        <v>#REF!</v>
      </c>
      <c r="M3093" s="219"/>
      <c r="N3093" s="212"/>
      <c r="O3093" s="294"/>
      <c r="P3093" s="295"/>
      <c r="Q3093" s="225"/>
      <c r="R3093" s="981" t="e">
        <f>VLOOKUP(A3081,'Payroll master 总表'!B:AY,30,FALSE)</f>
        <v>#REF!</v>
      </c>
      <c r="S3093" s="981"/>
      <c r="T3093" s="225" t="s">
        <v>82</v>
      </c>
      <c r="U3093" s="225"/>
      <c r="V3093" s="225"/>
      <c r="W3093" s="225"/>
      <c r="X3093" s="278" t="s">
        <v>194</v>
      </c>
      <c r="Y3093" s="218"/>
      <c r="Z3093" s="218"/>
      <c r="AA3093" s="218"/>
      <c r="AB3093" s="230"/>
      <c r="AC3093" s="26"/>
      <c r="AD3093" s="57" t="e">
        <f>AE3091+AD3092</f>
        <v>#REF!</v>
      </c>
      <c r="AE3093" s="49"/>
      <c r="AF3093" s="73"/>
      <c r="AG3093" s="33"/>
    </row>
    <row r="3094" spans="2:64" ht="18" customHeight="1">
      <c r="B3094" s="29"/>
      <c r="C3094" s="30"/>
      <c r="D3094" s="31"/>
      <c r="E3094" s="30"/>
      <c r="F3094" s="32"/>
      <c r="G3094" s="220"/>
      <c r="H3094" s="220"/>
      <c r="I3094" s="220"/>
      <c r="J3094" s="220"/>
      <c r="S3094" s="220"/>
      <c r="T3094" s="220"/>
      <c r="U3094" s="220"/>
      <c r="X3094" s="297" t="s">
        <v>191</v>
      </c>
      <c r="Y3094" s="218"/>
      <c r="Z3094" s="218"/>
      <c r="AA3094" s="218"/>
      <c r="AB3094" s="230"/>
      <c r="AC3094" s="982" t="e">
        <f>ROUND((AC3089-AD3093-AC3090),2)</f>
        <v>#REF!</v>
      </c>
      <c r="AD3094" s="983"/>
      <c r="AE3094" s="49"/>
      <c r="AF3094" s="73"/>
      <c r="AG3094" s="33"/>
    </row>
    <row r="3095" spans="2:64" ht="18" customHeight="1">
      <c r="B3095" s="35" t="s">
        <v>78</v>
      </c>
      <c r="C3095" s="36"/>
      <c r="D3095" s="36"/>
      <c r="E3095" s="36"/>
      <c r="F3095" s="36"/>
      <c r="G3095" s="221"/>
      <c r="H3095" s="221"/>
      <c r="I3095" s="220"/>
      <c r="J3095" s="220"/>
      <c r="S3095" s="220"/>
      <c r="T3095" s="220"/>
      <c r="U3095" s="220"/>
      <c r="X3095" s="298" t="s">
        <v>432</v>
      </c>
      <c r="Y3095" s="299"/>
      <c r="Z3095" s="280"/>
      <c r="AA3095" s="206"/>
      <c r="AB3095" s="231"/>
      <c r="AC3095" s="63" t="e">
        <f>INT(AC3094)</f>
        <v>#REF!</v>
      </c>
      <c r="AE3095" s="62"/>
      <c r="AF3095" s="80"/>
      <c r="AG3095" s="33"/>
    </row>
    <row r="3096" spans="2:64" ht="18" customHeight="1">
      <c r="B3096" s="37"/>
      <c r="C3096" s="38"/>
      <c r="D3096" s="39"/>
      <c r="E3096" s="38"/>
      <c r="F3096" s="38"/>
      <c r="G3096" s="202"/>
      <c r="H3096" s="202"/>
      <c r="I3096" s="220"/>
      <c r="J3096" s="220"/>
      <c r="S3096" s="220"/>
      <c r="T3096" s="220"/>
      <c r="U3096" s="220"/>
      <c r="X3096" s="300" t="s">
        <v>192</v>
      </c>
      <c r="Y3096" s="301"/>
      <c r="Z3096" s="302"/>
      <c r="AA3096" s="219"/>
      <c r="AB3096" s="232"/>
      <c r="AC3096" s="77" t="e">
        <f>ROUND((MOD(AC3094,1)*4000),-2)</f>
        <v>#REF!</v>
      </c>
      <c r="AD3096" s="45"/>
      <c r="AE3096" s="45"/>
      <c r="AF3096" s="81"/>
      <c r="AG3096" s="33"/>
    </row>
    <row r="3097" spans="2:64" ht="18" customHeight="1">
      <c r="B3097" s="29"/>
      <c r="C3097" s="30"/>
      <c r="D3097" s="31"/>
      <c r="E3097" s="30"/>
      <c r="F3097" s="30"/>
      <c r="G3097" s="220"/>
      <c r="H3097" s="220"/>
      <c r="I3097" s="220"/>
      <c r="J3097" s="220"/>
      <c r="S3097" s="220"/>
      <c r="T3097" s="220"/>
      <c r="U3097" s="220"/>
      <c r="Y3097" s="221"/>
      <c r="Z3097" s="303"/>
      <c r="AB3097" s="233"/>
      <c r="AD3097" s="82"/>
      <c r="AE3097" s="82"/>
      <c r="AF3097" s="84"/>
      <c r="AG3097" s="33"/>
    </row>
    <row r="3098" spans="2:64" ht="18" customHeight="1">
      <c r="B3098" s="40" t="s">
        <v>79</v>
      </c>
      <c r="C3098" s="41"/>
      <c r="D3098" s="41"/>
      <c r="E3098" s="41"/>
      <c r="AF3098" s="101"/>
      <c r="AG3098" s="33"/>
    </row>
    <row r="3099" spans="2:64" s="10" customFormat="1" ht="18" customHeight="1">
      <c r="B3099" s="237">
        <v>1</v>
      </c>
      <c r="C3099" s="236">
        <v>2</v>
      </c>
      <c r="D3099" s="236">
        <v>3</v>
      </c>
      <c r="E3099" s="236">
        <v>4</v>
      </c>
      <c r="F3099" s="670">
        <v>5</v>
      </c>
      <c r="G3099" s="669">
        <v>6</v>
      </c>
      <c r="H3099" s="237">
        <v>7</v>
      </c>
      <c r="I3099" s="237">
        <v>8</v>
      </c>
      <c r="J3099" s="670">
        <v>9</v>
      </c>
      <c r="K3099" s="236">
        <v>10</v>
      </c>
      <c r="L3099" s="236">
        <v>11</v>
      </c>
      <c r="M3099" s="670">
        <v>12</v>
      </c>
      <c r="N3099" s="669">
        <v>13</v>
      </c>
      <c r="O3099" s="236">
        <v>14</v>
      </c>
      <c r="P3099" s="237">
        <v>15</v>
      </c>
      <c r="Q3099" s="236">
        <v>16</v>
      </c>
      <c r="R3099" s="236">
        <v>17</v>
      </c>
      <c r="S3099" s="236">
        <v>18</v>
      </c>
      <c r="T3099" s="670">
        <v>19</v>
      </c>
      <c r="U3099" s="669">
        <v>20</v>
      </c>
      <c r="V3099" s="236">
        <v>21</v>
      </c>
      <c r="W3099" s="237">
        <v>22</v>
      </c>
      <c r="X3099" s="236">
        <v>23</v>
      </c>
      <c r="Y3099" s="237">
        <v>24</v>
      </c>
      <c r="Z3099" s="236">
        <v>25</v>
      </c>
      <c r="AA3099" s="670">
        <v>26</v>
      </c>
      <c r="AB3099" s="697">
        <v>27</v>
      </c>
      <c r="AC3099" s="670">
        <v>28</v>
      </c>
      <c r="AD3099" s="237">
        <v>29</v>
      </c>
      <c r="AE3099" s="236">
        <v>30</v>
      </c>
      <c r="AF3099" s="236">
        <v>31</v>
      </c>
      <c r="AG3099" s="11"/>
      <c r="AH3099" s="11"/>
      <c r="AI3099" s="11"/>
      <c r="AJ3099" s="11"/>
      <c r="AK3099" s="11"/>
      <c r="AL3099" s="11"/>
      <c r="AM3099" s="11"/>
      <c r="AN3099" s="11"/>
      <c r="AO3099" s="11"/>
      <c r="AP3099" s="11"/>
      <c r="AQ3099" s="11"/>
      <c r="AR3099" s="11"/>
      <c r="AS3099" s="11"/>
      <c r="AT3099" s="11"/>
      <c r="AU3099" s="11"/>
      <c r="AV3099" s="11"/>
      <c r="AW3099" s="11"/>
      <c r="AX3099" s="11"/>
      <c r="AY3099" s="11"/>
      <c r="AZ3099" s="11"/>
      <c r="BA3099" s="11"/>
      <c r="BB3099" s="11"/>
      <c r="BC3099" s="11"/>
      <c r="BD3099" s="11"/>
      <c r="BE3099" s="11"/>
      <c r="BF3099" s="11"/>
      <c r="BG3099" s="11"/>
      <c r="BH3099" s="11"/>
      <c r="BI3099" s="11"/>
      <c r="BJ3099" s="11"/>
      <c r="BK3099" s="11"/>
      <c r="BL3099" s="11"/>
    </row>
    <row r="3100" spans="2:64" ht="18" customHeight="1">
      <c r="B3100" s="48" t="e">
        <f>VLOOKUP(A3081,#REF!,276,FALSE)</f>
        <v>#REF!</v>
      </c>
      <c r="C3100" s="48" t="e">
        <f>VLOOKUP(A3081,#REF!,278,FALSE)</f>
        <v>#REF!</v>
      </c>
      <c r="D3100" s="48" t="e">
        <f>VLOOKUP(A3081,#REF!,280,FALSE)</f>
        <v>#REF!</v>
      </c>
      <c r="E3100" s="48" t="e">
        <f>VLOOKUP(A3081,#REF!,282,FALSE)</f>
        <v>#REF!</v>
      </c>
      <c r="F3100" s="48" t="e">
        <f>VLOOKUP(A3081,#REF!,284,FALSE)</f>
        <v>#REF!</v>
      </c>
      <c r="G3100" s="48" t="e">
        <f>VLOOKUP(A3081,#REF!,286,FALSE)</f>
        <v>#REF!</v>
      </c>
      <c r="H3100" s="48" t="e">
        <f>VLOOKUP(A3081,#REF!,288,FALSE)</f>
        <v>#REF!</v>
      </c>
      <c r="I3100" s="48" t="e">
        <f>VLOOKUP(A3081,#REF!,290,FALSE)</f>
        <v>#REF!</v>
      </c>
      <c r="J3100" s="48" t="e">
        <f>VLOOKUP(A3081,#REF!,292,FALSE)</f>
        <v>#REF!</v>
      </c>
      <c r="K3100" s="48" t="e">
        <f>VLOOKUP(A3081,#REF!,294,FALSE)</f>
        <v>#REF!</v>
      </c>
      <c r="L3100" s="48" t="e">
        <f>VLOOKUP(A3081,#REF!,296,FALSE)</f>
        <v>#REF!</v>
      </c>
      <c r="M3100" s="48" t="e">
        <f>VLOOKUP(A3081,#REF!,298,FALSE)</f>
        <v>#REF!</v>
      </c>
      <c r="N3100" s="48" t="e">
        <f>VLOOKUP(A3081,#REF!,300,FALSE)</f>
        <v>#REF!</v>
      </c>
      <c r="O3100" s="48" t="e">
        <f>VLOOKUP(A3081,#REF!,302,FALSE)</f>
        <v>#REF!</v>
      </c>
      <c r="P3100" s="48" t="e">
        <f>VLOOKUP(A3081,#REF!,304,FALSE)</f>
        <v>#REF!</v>
      </c>
      <c r="Q3100" s="48" t="e">
        <f>VLOOKUP(A3081,#REF!,306,FALSE)</f>
        <v>#REF!</v>
      </c>
      <c r="R3100" s="48" t="e">
        <f>VLOOKUP(A3081,#REF!,308,FALSE)</f>
        <v>#REF!</v>
      </c>
      <c r="S3100" s="48" t="e">
        <f>VLOOKUP(A3081,#REF!,310,FALSE)</f>
        <v>#REF!</v>
      </c>
      <c r="T3100" s="48" t="e">
        <f>VLOOKUP(A3081,#REF!,312,FALSE)</f>
        <v>#REF!</v>
      </c>
      <c r="U3100" s="48" t="e">
        <f>VLOOKUP(A3081,#REF!,314,FALSE)</f>
        <v>#REF!</v>
      </c>
      <c r="V3100" s="48" t="e">
        <f>VLOOKUP(A3081,#REF!,316,FALSE)</f>
        <v>#REF!</v>
      </c>
      <c r="W3100" s="48" t="e">
        <f>VLOOKUP(A3081,#REF!,318,FALSE)</f>
        <v>#REF!</v>
      </c>
      <c r="X3100" s="48" t="e">
        <f>VLOOKUP(A3081,#REF!,320,FALSE)</f>
        <v>#REF!</v>
      </c>
      <c r="Y3100" s="48" t="e">
        <f>VLOOKUP(A3081,#REF!,322,FALSE)</f>
        <v>#REF!</v>
      </c>
      <c r="Z3100" s="48" t="e">
        <f>VLOOKUP(A3081,#REF!,324,FALSE)</f>
        <v>#REF!</v>
      </c>
      <c r="AA3100" s="48" t="e">
        <f>VLOOKUP(A3081,#REF!,326,FALSE)</f>
        <v>#REF!</v>
      </c>
      <c r="AB3100" s="48" t="e">
        <f>VLOOKUP(A3081,#REF!,328,FALSE)</f>
        <v>#REF!</v>
      </c>
      <c r="AC3100" s="48" t="e">
        <f>VLOOKUP(A3081,#REF!,330,FALSE)</f>
        <v>#REF!</v>
      </c>
      <c r="AD3100" s="48" t="e">
        <f>VLOOKUP(A3081,#REF!,332,FALSE)</f>
        <v>#REF!</v>
      </c>
      <c r="AE3100" s="48" t="e">
        <f>VLOOKUP(A3081,#REF!,334,FALSE)</f>
        <v>#REF!</v>
      </c>
      <c r="AF3100" s="48" t="e">
        <f>VLOOKUP(A3081,#REF!,336,FALSE)</f>
        <v>#REF!</v>
      </c>
      <c r="AG3100" s="33"/>
    </row>
    <row r="3101" spans="2:64" ht="18" customHeight="1">
      <c r="B3101" s="48" t="e">
        <f>VLOOKUP(A3081,#REF!,53,FALSE)</f>
        <v>#REF!</v>
      </c>
      <c r="C3101" s="48" t="e">
        <f>VLOOKUP(A3081,#REF!,54,FALSE)</f>
        <v>#REF!</v>
      </c>
      <c r="D3101" s="48" t="e">
        <f>VLOOKUP(A3081,#REF!,55,FALSE)</f>
        <v>#REF!</v>
      </c>
      <c r="E3101" s="48" t="e">
        <f>VLOOKUP(A3081,#REF!,56,FALSE)</f>
        <v>#REF!</v>
      </c>
      <c r="F3101" s="48" t="e">
        <f>VLOOKUP(A3081,#REF!,57,FALSE)</f>
        <v>#REF!</v>
      </c>
      <c r="G3101" s="48" t="e">
        <f>VLOOKUP(A3081,#REF!,58,FALSE)</f>
        <v>#REF!</v>
      </c>
      <c r="H3101" s="48" t="e">
        <f>VLOOKUP(A3081,#REF!,59,FALSE)</f>
        <v>#REF!</v>
      </c>
      <c r="I3101" s="48" t="e">
        <f>VLOOKUP(A3081,#REF!,60,FALSE)</f>
        <v>#REF!</v>
      </c>
      <c r="J3101" s="48" t="e">
        <f>VLOOKUP(A3081,#REF!,61,FALSE)</f>
        <v>#REF!</v>
      </c>
      <c r="K3101" s="48" t="e">
        <f>VLOOKUP(A3081,#REF!,62,FALSE)</f>
        <v>#REF!</v>
      </c>
      <c r="L3101" s="48" t="e">
        <f>VLOOKUP(A3081,#REF!,63,FALSE)</f>
        <v>#REF!</v>
      </c>
      <c r="M3101" s="48" t="e">
        <f>VLOOKUP(A3081,#REF!,64,FALSE)</f>
        <v>#REF!</v>
      </c>
      <c r="N3101" s="48" t="e">
        <f>VLOOKUP(A3081,#REF!,65,FALSE)</f>
        <v>#REF!</v>
      </c>
      <c r="O3101" s="48" t="e">
        <f>VLOOKUP(A3081,#REF!,66,FALSE)</f>
        <v>#REF!</v>
      </c>
      <c r="P3101" s="48" t="e">
        <f>VLOOKUP(A3081,#REF!,67,FALSE)</f>
        <v>#REF!</v>
      </c>
      <c r="Q3101" s="48" t="e">
        <f>VLOOKUP(A3081,#REF!,68,FALSE)</f>
        <v>#REF!</v>
      </c>
      <c r="R3101" s="48" t="e">
        <f>VLOOKUP(A3081,#REF!,69,FALSE)</f>
        <v>#REF!</v>
      </c>
      <c r="S3101" s="48" t="e">
        <f>VLOOKUP(A3081,#REF!,70,FALSE)</f>
        <v>#REF!</v>
      </c>
      <c r="T3101" s="48" t="e">
        <f>VLOOKUP(A3081,#REF!,71,FALSE)</f>
        <v>#REF!</v>
      </c>
      <c r="U3101" s="48" t="e">
        <f>VLOOKUP(A3081,#REF!,72,FALSE)</f>
        <v>#REF!</v>
      </c>
      <c r="V3101" s="48" t="e">
        <f>VLOOKUP(A3081,#REF!,73,FALSE)</f>
        <v>#REF!</v>
      </c>
      <c r="W3101" s="48" t="e">
        <f>VLOOKUP(A3081,#REF!,74,FALSE)</f>
        <v>#REF!</v>
      </c>
      <c r="X3101" s="48" t="e">
        <f>VLOOKUP(A3081,#REF!,75,FALSE)</f>
        <v>#REF!</v>
      </c>
      <c r="Y3101" s="48" t="e">
        <f>VLOOKUP(A3081,#REF!,76,FALSE)</f>
        <v>#REF!</v>
      </c>
      <c r="Z3101" s="48" t="e">
        <f>VLOOKUP(A3081,#REF!,77,FALSE)</f>
        <v>#REF!</v>
      </c>
      <c r="AA3101" s="48" t="e">
        <f>VLOOKUP(A3081,#REF!,78,FALSE)</f>
        <v>#REF!</v>
      </c>
      <c r="AB3101" s="48" t="e">
        <f>VLOOKUP(A3081,#REF!,79,FALSE)</f>
        <v>#REF!</v>
      </c>
      <c r="AC3101" s="48" t="e">
        <f>VLOOKUP(A3081,#REF!,80,FALSE)</f>
        <v>#REF!</v>
      </c>
      <c r="AD3101" s="48" t="e">
        <f>VLOOKUP(A3081,#REF!,81,FALSE)</f>
        <v>#REF!</v>
      </c>
      <c r="AE3101" s="48" t="e">
        <f>VLOOKUP(A3081,#REF!,82,FALSE)</f>
        <v>#REF!</v>
      </c>
      <c r="AF3101" s="48" t="e">
        <f>VLOOKUP(A3081,#REF!,83,FALSE)</f>
        <v>#REF!</v>
      </c>
      <c r="AG3101" s="33"/>
    </row>
    <row r="3102" spans="2:64" ht="18" customHeight="1">
      <c r="B3102" s="48" t="e">
        <f>VLOOKUP(A3081,#REF!,277,FALSE)</f>
        <v>#REF!</v>
      </c>
      <c r="C3102" s="48" t="e">
        <f>VLOOKUP(A3081,#REF!,279,FALSE)</f>
        <v>#REF!</v>
      </c>
      <c r="D3102" s="48" t="e">
        <f>VLOOKUP(A3081,#REF!,281,FALSE)</f>
        <v>#REF!</v>
      </c>
      <c r="E3102" s="48" t="e">
        <f>VLOOKUP(A3081,#REF!,283,FALSE)</f>
        <v>#REF!</v>
      </c>
      <c r="F3102" s="48" t="e">
        <f>VLOOKUP(A3081,#REF!,285,FALSE)</f>
        <v>#REF!</v>
      </c>
      <c r="G3102" s="48" t="e">
        <f>VLOOKUP(A3081,#REF!,287,FALSE)</f>
        <v>#REF!</v>
      </c>
      <c r="H3102" s="48" t="e">
        <f>VLOOKUP(A3081,#REF!,289,FALSE)</f>
        <v>#REF!</v>
      </c>
      <c r="I3102" s="48" t="e">
        <f>VLOOKUP(A3081,#REF!,291,FALSE)</f>
        <v>#REF!</v>
      </c>
      <c r="J3102" s="48" t="e">
        <f>VLOOKUP(A3081,#REF!,293,FALSE)</f>
        <v>#REF!</v>
      </c>
      <c r="K3102" s="48" t="e">
        <f>VLOOKUP(A3081,#REF!,295,FALSE)</f>
        <v>#REF!</v>
      </c>
      <c r="L3102" s="48" t="e">
        <f>VLOOKUP(A3081,#REF!,297,FALSE)</f>
        <v>#REF!</v>
      </c>
      <c r="M3102" s="48" t="e">
        <f>VLOOKUP(A3081,#REF!,299,FALSE)</f>
        <v>#REF!</v>
      </c>
      <c r="N3102" s="48" t="e">
        <f>VLOOKUP(A3081,#REF!,301,FALSE)</f>
        <v>#REF!</v>
      </c>
      <c r="O3102" s="48" t="e">
        <f>VLOOKUP(A3081,#REF!,303,FALSE)</f>
        <v>#REF!</v>
      </c>
      <c r="P3102" s="48" t="e">
        <f>VLOOKUP(A3081,#REF!,305,FALSE)</f>
        <v>#REF!</v>
      </c>
      <c r="Q3102" s="48" t="e">
        <f>VLOOKUP(A3081,#REF!,307,FALSE)</f>
        <v>#REF!</v>
      </c>
      <c r="R3102" s="48" t="e">
        <f>VLOOKUP(A3081,#REF!,309,FALSE)</f>
        <v>#REF!</v>
      </c>
      <c r="S3102" s="48" t="e">
        <f>VLOOKUP(A3081,#REF!,311,FALSE)</f>
        <v>#REF!</v>
      </c>
      <c r="T3102" s="48" t="e">
        <f>VLOOKUP(A3081,#REF!,313,FALSE)</f>
        <v>#REF!</v>
      </c>
      <c r="U3102" s="48" t="e">
        <f>VLOOKUP(A3081,#REF!,315,FALSE)</f>
        <v>#REF!</v>
      </c>
      <c r="V3102" s="48" t="e">
        <f>VLOOKUP(A3081,#REF!,317,FALSE)</f>
        <v>#REF!</v>
      </c>
      <c r="W3102" s="48" t="e">
        <f>VLOOKUP(A3081,#REF!,319,FALSE)</f>
        <v>#REF!</v>
      </c>
      <c r="X3102" s="48" t="e">
        <f>VLOOKUP(A3081,#REF!,321,FALSE)</f>
        <v>#REF!</v>
      </c>
      <c r="Y3102" s="48" t="e">
        <f>VLOOKUP(A3081,#REF!,323,FALSE)</f>
        <v>#REF!</v>
      </c>
      <c r="Z3102" s="48" t="e">
        <f>VLOOKUP(A3081,#REF!,325,FALSE)</f>
        <v>#REF!</v>
      </c>
      <c r="AA3102" s="48" t="e">
        <f>VLOOKUP(A3081,#REF!,327,FALSE)</f>
        <v>#REF!</v>
      </c>
      <c r="AB3102" s="48" t="e">
        <f>VLOOKUP(A3081,#REF!,329,FALSE)</f>
        <v>#REF!</v>
      </c>
      <c r="AC3102" s="48" t="e">
        <f>VLOOKUP(A3081,#REF!,331,FALSE)</f>
        <v>#REF!</v>
      </c>
      <c r="AD3102" s="48" t="e">
        <f>VLOOKUP(A3081,#REF!,333,FALSE)</f>
        <v>#REF!</v>
      </c>
      <c r="AE3102" s="48" t="e">
        <f>VLOOKUP(A3081,#REF!,335,FALSE)</f>
        <v>#REF!</v>
      </c>
      <c r="AF3102" s="48" t="e">
        <f>VLOOKUP(A3081,#REF!,337,FALSE)</f>
        <v>#REF!</v>
      </c>
      <c r="AG3102" s="33"/>
    </row>
    <row r="3103" spans="2:64" s="140" customFormat="1" ht="18" customHeight="1">
      <c r="B3103" s="980"/>
      <c r="C3103" s="980"/>
      <c r="D3103" s="980"/>
      <c r="E3103" s="980"/>
      <c r="F3103" s="980"/>
      <c r="G3103" s="980"/>
      <c r="H3103" s="980"/>
      <c r="I3103" s="980"/>
      <c r="J3103" s="980"/>
      <c r="K3103" s="980"/>
      <c r="L3103" s="980"/>
      <c r="M3103" s="980"/>
      <c r="N3103" s="980"/>
      <c r="O3103" s="980"/>
      <c r="P3103" s="980"/>
      <c r="Q3103" s="980"/>
      <c r="R3103" s="980"/>
      <c r="S3103" s="980"/>
      <c r="T3103" s="980"/>
      <c r="U3103" s="980"/>
      <c r="V3103" s="980"/>
      <c r="W3103" s="980"/>
      <c r="X3103" s="980"/>
      <c r="Y3103" s="980"/>
      <c r="Z3103" s="980"/>
      <c r="AA3103" s="980"/>
      <c r="AB3103" s="980"/>
      <c r="AC3103" s="980"/>
      <c r="AD3103" s="980"/>
      <c r="AE3103" s="980"/>
      <c r="AF3103" s="980"/>
      <c r="AH3103" s="33"/>
      <c r="AI3103" s="33"/>
      <c r="AJ3103" s="33"/>
      <c r="AK3103" s="33"/>
      <c r="AL3103" s="33"/>
      <c r="AM3103" s="33"/>
      <c r="AN3103" s="33"/>
      <c r="AO3103" s="33"/>
      <c r="AP3103" s="33"/>
      <c r="AQ3103" s="33"/>
      <c r="AR3103" s="33"/>
      <c r="AS3103" s="33"/>
      <c r="AT3103" s="33"/>
      <c r="AU3103" s="33"/>
      <c r="AV3103" s="33"/>
      <c r="AW3103" s="33"/>
      <c r="AX3103" s="33"/>
      <c r="AY3103" s="33"/>
      <c r="AZ3103" s="33"/>
      <c r="BA3103" s="33"/>
      <c r="BB3103" s="33"/>
      <c r="BC3103" s="33"/>
      <c r="BD3103" s="33"/>
      <c r="BE3103" s="33"/>
      <c r="BF3103" s="33"/>
      <c r="BG3103" s="33"/>
      <c r="BH3103" s="33"/>
      <c r="BI3103" s="33"/>
      <c r="BJ3103" s="33"/>
      <c r="BK3103" s="33"/>
      <c r="BL3103" s="33"/>
    </row>
    <row r="3104" spans="2:64" ht="18" customHeight="1">
      <c r="B3104" s="880" t="s">
        <v>826</v>
      </c>
      <c r="C3104" s="880"/>
      <c r="D3104" s="880"/>
      <c r="E3104" s="880"/>
      <c r="F3104" s="880"/>
      <c r="G3104" s="880"/>
      <c r="H3104" s="880"/>
      <c r="I3104" s="880"/>
      <c r="J3104" s="880"/>
      <c r="K3104" s="880"/>
      <c r="L3104" s="880"/>
      <c r="M3104" s="880"/>
      <c r="N3104" s="880"/>
      <c r="O3104" s="880"/>
      <c r="P3104" s="880"/>
      <c r="Q3104" s="880"/>
      <c r="R3104" s="880"/>
      <c r="S3104" s="880"/>
      <c r="T3104" s="880"/>
      <c r="U3104" s="880"/>
      <c r="V3104" s="880"/>
      <c r="W3104" s="880"/>
      <c r="X3104" s="880"/>
      <c r="Y3104" s="880"/>
      <c r="Z3104" s="880"/>
      <c r="AA3104" s="880"/>
      <c r="AB3104" s="880"/>
      <c r="AC3104" s="880"/>
      <c r="AD3104" s="880"/>
      <c r="AE3104" s="880"/>
      <c r="AF3104" s="880"/>
      <c r="AG3104" s="33"/>
    </row>
    <row r="3105" spans="1:33" ht="18" customHeight="1">
      <c r="B3105" s="15" t="s">
        <v>80</v>
      </c>
      <c r="C3105" s="16"/>
      <c r="D3105" s="16"/>
      <c r="E3105" s="16"/>
      <c r="F3105" s="16"/>
      <c r="G3105" s="216"/>
      <c r="H3105" s="201"/>
      <c r="I3105" s="201"/>
      <c r="J3105" s="201"/>
      <c r="K3105" s="202"/>
      <c r="L3105" s="201"/>
      <c r="M3105" s="201"/>
      <c r="N3105" s="201"/>
      <c r="O3105" s="270"/>
      <c r="P3105" s="270"/>
      <c r="Q3105" s="201"/>
      <c r="R3105" s="201"/>
      <c r="S3105" s="201"/>
      <c r="T3105" s="201"/>
      <c r="U3105" s="201"/>
      <c r="V3105" s="201"/>
      <c r="W3105" s="270"/>
      <c r="X3105" s="984" t="str">
        <f>X3080</f>
        <v>វិច្ឆិកា ឆ្នាំ ២០២៣</v>
      </c>
      <c r="Y3105" s="985"/>
      <c r="Z3105" s="985"/>
      <c r="AA3105" s="985"/>
      <c r="AB3105" s="985"/>
      <c r="AC3105" s="985"/>
      <c r="AD3105" s="985"/>
      <c r="AE3105" s="985"/>
      <c r="AF3105" s="986"/>
      <c r="AG3105" s="33"/>
    </row>
    <row r="3106" spans="1:33" ht="18" customHeight="1">
      <c r="A3106" s="140" t="e">
        <f>#REF!</f>
        <v>#REF!</v>
      </c>
      <c r="B3106" s="20" t="s">
        <v>176</v>
      </c>
      <c r="C3106" s="3"/>
      <c r="D3106" s="3"/>
      <c r="E3106" s="3"/>
      <c r="F3106" s="3"/>
      <c r="G3106" s="217"/>
      <c r="H3106" s="271"/>
      <c r="I3106" s="217"/>
      <c r="J3106" s="271"/>
      <c r="K3106" s="991" t="e">
        <f>VLOOKUP(A3106,'Payroll master 总表'!B:AY,3,FALSE)</f>
        <v>#REF!</v>
      </c>
      <c r="L3106" s="992"/>
      <c r="M3106" s="992"/>
      <c r="N3106" s="993"/>
      <c r="O3106" s="272" t="s">
        <v>183</v>
      </c>
      <c r="P3106" s="273"/>
      <c r="Q3106" s="203"/>
      <c r="R3106" s="203"/>
      <c r="S3106" s="203"/>
      <c r="T3106" s="994" t="e">
        <f>#REF!</f>
        <v>#REF!</v>
      </c>
      <c r="U3106" s="994"/>
      <c r="V3106" s="217"/>
      <c r="W3106" s="274"/>
      <c r="X3106" s="275" t="s">
        <v>279</v>
      </c>
      <c r="Y3106" s="203"/>
      <c r="Z3106" s="203"/>
      <c r="AA3106" s="203"/>
      <c r="AB3106" s="227"/>
      <c r="AC3106" s="75"/>
      <c r="AD3106" s="139" t="e">
        <f>VLOOKUP(A3106,'Payroll master 总表'!B:AY,39,FALSE)</f>
        <v>#REF!</v>
      </c>
      <c r="AE3106" s="23" t="s">
        <v>82</v>
      </c>
      <c r="AF3106" s="244"/>
      <c r="AG3106" s="33"/>
    </row>
    <row r="3107" spans="1:33" ht="18" customHeight="1">
      <c r="B3107" s="55" t="s">
        <v>177</v>
      </c>
      <c r="C3107" s="28"/>
      <c r="D3107" s="28"/>
      <c r="E3107" s="28"/>
      <c r="F3107" s="21"/>
      <c r="G3107" s="206"/>
      <c r="H3107" s="206"/>
      <c r="I3107" s="206"/>
      <c r="J3107" s="206"/>
      <c r="K3107" s="995" t="e">
        <f>VLOOKUP(A3106,'Payroll master 总表'!B:AY,1,FALSE)</f>
        <v>#REF!</v>
      </c>
      <c r="L3107" s="996"/>
      <c r="M3107" s="206"/>
      <c r="N3107" s="208"/>
      <c r="O3107" s="276" t="s">
        <v>184</v>
      </c>
      <c r="P3107" s="273"/>
      <c r="Q3107" s="218"/>
      <c r="R3107" s="218"/>
      <c r="S3107" s="218"/>
      <c r="U3107" s="222" t="e">
        <f>VLOOKUP(A3106,'Payroll master 总表'!B:AY,15,FALSE)</f>
        <v>#REF!</v>
      </c>
      <c r="V3107" s="222"/>
      <c r="W3107" s="208"/>
      <c r="X3107" s="278" t="s">
        <v>187</v>
      </c>
      <c r="Y3107" s="218"/>
      <c r="Z3107" s="218"/>
      <c r="AA3107" s="218"/>
      <c r="AB3107" s="209"/>
      <c r="AC3107" s="26"/>
      <c r="AD3107" s="139" t="e">
        <f>VLOOKUP(A3106,'Payroll master 总表'!B:AY,35,FALSE)</f>
        <v>#REF!</v>
      </c>
      <c r="AE3107" s="23" t="s">
        <v>82</v>
      </c>
      <c r="AF3107" s="103"/>
      <c r="AG3107" s="33"/>
    </row>
    <row r="3108" spans="1:33" ht="18" customHeight="1">
      <c r="B3108" s="24" t="s">
        <v>178</v>
      </c>
      <c r="C3108" s="22"/>
      <c r="D3108" s="25"/>
      <c r="E3108" s="21"/>
      <c r="F3108" s="21"/>
      <c r="G3108" s="206"/>
      <c r="H3108" s="206"/>
      <c r="I3108" s="206"/>
      <c r="J3108" s="206"/>
      <c r="K3108" s="995" t="e">
        <f>VLOOKUP(A3106,'Payroll master 总表'!B:AY,5,FALSE)</f>
        <v>#REF!</v>
      </c>
      <c r="L3108" s="996"/>
      <c r="M3108" s="206"/>
      <c r="N3108" s="208"/>
      <c r="O3108" s="205" t="s">
        <v>198</v>
      </c>
      <c r="P3108" s="273"/>
      <c r="Q3108" s="218"/>
      <c r="R3108" s="218"/>
      <c r="S3108" s="218"/>
      <c r="T3108" s="206"/>
      <c r="U3108" s="997" t="e">
        <f>VLOOKUP(A3106,'Payroll master 总表'!B:AY,8,FALSE)</f>
        <v>#REF!</v>
      </c>
      <c r="V3108" s="997"/>
      <c r="W3108" s="998"/>
      <c r="X3108" s="278" t="s">
        <v>185</v>
      </c>
      <c r="Y3108" s="218"/>
      <c r="Z3108" s="218"/>
      <c r="AA3108" s="218"/>
      <c r="AB3108" s="209"/>
      <c r="AC3108" s="26"/>
      <c r="AD3108" s="139" t="e">
        <f>VLOOKUP(A3106,'Payroll master 总表'!B:AY,34,FALSE)</f>
        <v>#REF!</v>
      </c>
      <c r="AE3108" s="23" t="s">
        <v>82</v>
      </c>
      <c r="AF3108" s="103"/>
      <c r="AG3108" s="33"/>
    </row>
    <row r="3109" spans="1:33" ht="18" customHeight="1">
      <c r="B3109" s="58"/>
      <c r="C3109" s="28"/>
      <c r="D3109" s="28"/>
      <c r="E3109" s="28"/>
      <c r="F3109" s="28"/>
      <c r="G3109" s="206"/>
      <c r="H3109" s="206"/>
      <c r="I3109" s="206"/>
      <c r="J3109" s="206"/>
      <c r="K3109" s="280"/>
      <c r="L3109" s="281" t="s">
        <v>76</v>
      </c>
      <c r="M3109" s="206"/>
      <c r="N3109" s="208"/>
      <c r="O3109" s="278" t="s">
        <v>199</v>
      </c>
      <c r="P3109" s="273"/>
      <c r="Q3109" s="218"/>
      <c r="R3109" s="218"/>
      <c r="S3109" s="218"/>
      <c r="T3109" s="218"/>
      <c r="U3109" s="218"/>
      <c r="V3109" s="218"/>
      <c r="W3109" s="230"/>
      <c r="X3109" s="278" t="s">
        <v>753</v>
      </c>
      <c r="Y3109" s="218"/>
      <c r="Z3109" s="218"/>
      <c r="AA3109" s="218"/>
      <c r="AB3109" s="209"/>
      <c r="AC3109" s="26"/>
      <c r="AD3109" s="139" t="e">
        <f>VLOOKUP(A3106,'Payroll master 总表'!B:AY,33,FALSE)</f>
        <v>#REF!</v>
      </c>
      <c r="AE3109" s="23" t="s">
        <v>82</v>
      </c>
      <c r="AF3109" s="103"/>
      <c r="AG3109" s="33"/>
    </row>
    <row r="3110" spans="1:33" ht="18" customHeight="1">
      <c r="B3110" s="54" t="s">
        <v>196</v>
      </c>
      <c r="C3110" s="28"/>
      <c r="D3110" s="28"/>
      <c r="E3110" s="28"/>
      <c r="F3110" s="28"/>
      <c r="G3110" s="206"/>
      <c r="H3110" s="206"/>
      <c r="I3110" s="206"/>
      <c r="J3110" s="206"/>
      <c r="K3110" s="280"/>
      <c r="L3110" s="282" t="e">
        <f>VLOOKUP(A3106,'Payroll master 总表'!B:AY,18,FALSE)</f>
        <v>#REF!</v>
      </c>
      <c r="M3110" s="206"/>
      <c r="N3110" s="208"/>
      <c r="O3110" s="283"/>
      <c r="P3110" s="273"/>
      <c r="Q3110" s="223"/>
      <c r="R3110" s="987" t="e">
        <f>U3107/26*L3110</f>
        <v>#REF!</v>
      </c>
      <c r="S3110" s="987"/>
      <c r="T3110" s="284" t="s">
        <v>82</v>
      </c>
      <c r="U3110" s="223"/>
      <c r="V3110" s="223"/>
      <c r="W3110" s="285"/>
      <c r="X3110" s="278" t="s">
        <v>186</v>
      </c>
      <c r="Y3110" s="218"/>
      <c r="Z3110" s="218"/>
      <c r="AA3110" s="218"/>
      <c r="AB3110" s="209"/>
      <c r="AC3110" s="26"/>
      <c r="AD3110" s="139" t="e">
        <f>VLOOKUP(A3106,'Payroll master 总表'!B:AY,37,FALSE)+'Payroll master 总表'!AM130</f>
        <v>#REF!</v>
      </c>
      <c r="AE3110" s="23" t="s">
        <v>82</v>
      </c>
      <c r="AF3110" s="103"/>
      <c r="AG3110" s="33"/>
    </row>
    <row r="3111" spans="1:33" ht="18" customHeight="1">
      <c r="B3111" s="27" t="s">
        <v>528</v>
      </c>
      <c r="C3111" s="28"/>
      <c r="D3111" s="28"/>
      <c r="E3111" s="28"/>
      <c r="F3111" s="28"/>
      <c r="G3111" s="206"/>
      <c r="H3111" s="206"/>
      <c r="I3111" s="206"/>
      <c r="J3111" s="206"/>
      <c r="K3111" s="280"/>
      <c r="L3111" s="282" t="e">
        <f>VLOOKUP(A3106,'Payroll master 总表'!B:AY,21,FALSE)</f>
        <v>#REF!</v>
      </c>
      <c r="M3111" s="206"/>
      <c r="N3111" s="208"/>
      <c r="O3111" s="283"/>
      <c r="P3111" s="273"/>
      <c r="Q3111" s="223"/>
      <c r="R3111" s="987" t="e">
        <f>VLOOKUP(A3106,'Payroll master 总表'!B:AY,29,FALSE)</f>
        <v>#REF!</v>
      </c>
      <c r="S3111" s="987"/>
      <c r="T3111" s="284" t="s">
        <v>82</v>
      </c>
      <c r="U3111" s="223"/>
      <c r="V3111" s="223"/>
      <c r="W3111" s="285"/>
      <c r="X3111" s="278" t="s">
        <v>455</v>
      </c>
      <c r="Y3111" s="218"/>
      <c r="Z3111" s="218"/>
      <c r="AA3111" s="218"/>
      <c r="AB3111" s="209"/>
      <c r="AC3111" s="26"/>
      <c r="AD3111" s="139" t="e">
        <f>VLOOKUP(A3106,'Payroll master 总表'!B:AY,32,FALSE)</f>
        <v>#REF!</v>
      </c>
      <c r="AE3111" s="23" t="s">
        <v>82</v>
      </c>
      <c r="AF3111" s="103"/>
      <c r="AG3111" s="33"/>
    </row>
    <row r="3112" spans="1:33" ht="18" customHeight="1">
      <c r="B3112" s="58" t="s">
        <v>534</v>
      </c>
      <c r="C3112" s="28"/>
      <c r="D3112" s="28"/>
      <c r="E3112" s="28"/>
      <c r="F3112" s="28"/>
      <c r="G3112" s="206"/>
      <c r="H3112" s="206"/>
      <c r="I3112" s="206"/>
      <c r="J3112" s="206"/>
      <c r="K3112" s="280"/>
      <c r="L3112" s="282" t="e">
        <f>VLOOKUP(A3106,'Payroll master 总表'!B:AY,20,FALSE)</f>
        <v>#REF!</v>
      </c>
      <c r="M3112" s="206"/>
      <c r="N3112" s="208"/>
      <c r="O3112" s="283"/>
      <c r="P3112" s="273"/>
      <c r="Q3112" s="223"/>
      <c r="R3112" s="987" t="e">
        <f>VLOOKUP(A3106,'Payroll master 总表'!B:AY,27,FALSE)</f>
        <v>#REF!</v>
      </c>
      <c r="S3112" s="987"/>
      <c r="T3112" s="284" t="s">
        <v>82</v>
      </c>
      <c r="U3112" s="223"/>
      <c r="V3112" s="223"/>
      <c r="W3112" s="285"/>
      <c r="X3112" s="278" t="s">
        <v>189</v>
      </c>
      <c r="Y3112" s="218"/>
      <c r="Z3112" s="218"/>
      <c r="AA3112" s="218"/>
      <c r="AB3112" s="209"/>
      <c r="AC3112" s="26"/>
      <c r="AD3112" s="139" t="e">
        <f>VLOOKUP(A3106,'Payroll master 总表'!B:AY,31,FALSE)</f>
        <v>#REF!</v>
      </c>
      <c r="AE3112" s="23" t="s">
        <v>82</v>
      </c>
      <c r="AF3112" s="103"/>
      <c r="AG3112" s="33"/>
    </row>
    <row r="3113" spans="1:33" ht="18" customHeight="1">
      <c r="B3113" s="58" t="s">
        <v>195</v>
      </c>
      <c r="C3113" s="28"/>
      <c r="D3113" s="28"/>
      <c r="E3113" s="28"/>
      <c r="F3113" s="28"/>
      <c r="G3113" s="206"/>
      <c r="H3113" s="206"/>
      <c r="I3113" s="206"/>
      <c r="J3113" s="206"/>
      <c r="K3113" s="280"/>
      <c r="L3113" s="282" t="e">
        <f>VLOOKUP(A3106,'Payroll master 总表'!B:AY,17,FALSE)</f>
        <v>#REF!</v>
      </c>
      <c r="M3113" s="206"/>
      <c r="N3113" s="208"/>
      <c r="O3113" s="283"/>
      <c r="P3113" s="273"/>
      <c r="Q3113" s="223"/>
      <c r="R3113" s="987" t="e">
        <f>U3107/26*L3113</f>
        <v>#REF!</v>
      </c>
      <c r="S3113" s="987"/>
      <c r="T3113" s="284" t="s">
        <v>82</v>
      </c>
      <c r="U3113" s="223"/>
      <c r="V3113" s="223"/>
      <c r="W3113" s="285"/>
      <c r="X3113" s="278" t="s">
        <v>188</v>
      </c>
      <c r="Y3113" s="218"/>
      <c r="Z3113" s="218"/>
      <c r="AA3113" s="218"/>
      <c r="AB3113" s="209"/>
      <c r="AC3113" s="26"/>
      <c r="AD3113" s="139" t="e">
        <f>VLOOKUP(A3106,'Payroll master 总表'!B:AY,36,FALSE)</f>
        <v>#REF!</v>
      </c>
      <c r="AE3113" s="23" t="s">
        <v>82</v>
      </c>
      <c r="AF3113" s="103"/>
      <c r="AG3113" s="33"/>
    </row>
    <row r="3114" spans="1:33" ht="18" customHeight="1">
      <c r="B3114" s="27" t="s">
        <v>179</v>
      </c>
      <c r="C3114" s="28"/>
      <c r="D3114" s="28"/>
      <c r="E3114" s="28"/>
      <c r="F3114" s="28"/>
      <c r="G3114" s="218"/>
      <c r="H3114" s="218"/>
      <c r="I3114" s="218"/>
      <c r="J3114" s="206"/>
      <c r="K3114" s="280"/>
      <c r="L3114" s="286"/>
      <c r="M3114" s="206"/>
      <c r="N3114" s="208"/>
      <c r="O3114" s="283"/>
      <c r="P3114" s="273"/>
      <c r="Q3114" s="223"/>
      <c r="R3114" s="987" t="e">
        <f>SUM(R3110:S3113)</f>
        <v>#REF!</v>
      </c>
      <c r="S3114" s="987"/>
      <c r="T3114" s="284" t="s">
        <v>82</v>
      </c>
      <c r="U3114" s="223"/>
      <c r="V3114" s="223"/>
      <c r="W3114" s="285"/>
      <c r="X3114" s="278" t="s">
        <v>190</v>
      </c>
      <c r="Y3114" s="218"/>
      <c r="Z3114" s="218"/>
      <c r="AA3114" s="218"/>
      <c r="AB3114" s="209"/>
      <c r="AC3114" s="988" t="e">
        <f>R3114+R3116+R3117+R3118+AD3106+AD3107+AD3108+AD3109+AD3110+AD3111+AD3112+AD3113</f>
        <v>#REF!</v>
      </c>
      <c r="AD3114" s="989"/>
      <c r="AF3114" s="103"/>
      <c r="AG3114" s="33"/>
    </row>
    <row r="3115" spans="1:33" ht="18" customHeight="1">
      <c r="B3115" s="58" t="s">
        <v>197</v>
      </c>
      <c r="C3115" s="28"/>
      <c r="D3115" s="28"/>
      <c r="E3115" s="28"/>
      <c r="F3115" s="28"/>
      <c r="G3115" s="206"/>
      <c r="H3115" s="206"/>
      <c r="I3115" s="206"/>
      <c r="J3115" s="206"/>
      <c r="K3115" s="280"/>
      <c r="L3115" s="287" t="s">
        <v>77</v>
      </c>
      <c r="M3115" s="288"/>
      <c r="N3115" s="211"/>
      <c r="O3115" s="278" t="s">
        <v>199</v>
      </c>
      <c r="P3115" s="210"/>
      <c r="Q3115" s="210"/>
      <c r="R3115" s="210"/>
      <c r="S3115" s="210"/>
      <c r="T3115" s="210"/>
      <c r="U3115" s="210"/>
      <c r="V3115" s="210"/>
      <c r="W3115" s="289"/>
      <c r="X3115" s="278" t="s">
        <v>433</v>
      </c>
      <c r="Y3115" s="218"/>
      <c r="Z3115" s="230"/>
      <c r="AA3115" s="290"/>
      <c r="AB3115" s="228"/>
      <c r="AC3115" s="135" t="e">
        <f>VLOOKUP(A3106,'Payroll master 总表'!B:AY,45,FALSE)</f>
        <v>#REF!</v>
      </c>
      <c r="AE3115" s="61"/>
      <c r="AF3115" s="245"/>
      <c r="AG3115" s="33"/>
    </row>
    <row r="3116" spans="1:33" ht="18" customHeight="1">
      <c r="B3116" s="58" t="s">
        <v>180</v>
      </c>
      <c r="C3116" s="28"/>
      <c r="D3116" s="28"/>
      <c r="E3116" s="28"/>
      <c r="F3116" s="28"/>
      <c r="G3116" s="206"/>
      <c r="H3116" s="206"/>
      <c r="I3116" s="206"/>
      <c r="J3116" s="206"/>
      <c r="K3116" s="280"/>
      <c r="L3116" s="282" t="e">
        <f>VLOOKUP(A3106,'Payroll master 总表'!B:AY,19,FALSE)</f>
        <v>#REF!</v>
      </c>
      <c r="M3116" s="206"/>
      <c r="N3116" s="208"/>
      <c r="O3116" s="283"/>
      <c r="P3116" s="273"/>
      <c r="Q3116" s="224"/>
      <c r="R3116" s="990" t="e">
        <f>VLOOKUP(A3106,'Payroll master 总表'!B:AY,26,FALSE)</f>
        <v>#REF!</v>
      </c>
      <c r="S3116" s="990"/>
      <c r="T3116" s="224" t="s">
        <v>82</v>
      </c>
      <c r="U3116" s="224"/>
      <c r="V3116" s="224"/>
      <c r="W3116" s="228"/>
      <c r="X3116" s="278" t="s">
        <v>861</v>
      </c>
      <c r="Y3116" s="218"/>
      <c r="Z3116" s="230"/>
      <c r="AB3116" s="224"/>
      <c r="AD3116" s="57"/>
      <c r="AE3116" s="999" t="e">
        <f>VLOOKUP(A3106,'Payroll master 总表'!B:AY,42,FALSE)</f>
        <v>#REF!</v>
      </c>
      <c r="AF3116" s="1000"/>
      <c r="AG3116" s="33"/>
    </row>
    <row r="3117" spans="1:33" ht="18" customHeight="1">
      <c r="B3117" s="58" t="s">
        <v>181</v>
      </c>
      <c r="C3117" s="28"/>
      <c r="D3117" s="28"/>
      <c r="E3117" s="28"/>
      <c r="F3117" s="28"/>
      <c r="G3117" s="206"/>
      <c r="H3117" s="206"/>
      <c r="I3117" s="206"/>
      <c r="J3117" s="206"/>
      <c r="K3117" s="280"/>
      <c r="L3117" s="282" t="e">
        <f>VLOOKUP(A3106,'Payroll master 总表'!B:AY,22,FALSE)</f>
        <v>#REF!</v>
      </c>
      <c r="M3117" s="206"/>
      <c r="N3117" s="208"/>
      <c r="O3117" s="283"/>
      <c r="P3117" s="273"/>
      <c r="Q3117" s="224"/>
      <c r="R3117" s="990" t="e">
        <f>VLOOKUP(A3106,'Payroll master 总表'!B:AY,28,FALSE)</f>
        <v>#REF!</v>
      </c>
      <c r="S3117" s="990"/>
      <c r="T3117" s="224" t="s">
        <v>82</v>
      </c>
      <c r="U3117" s="224"/>
      <c r="V3117" s="224"/>
      <c r="W3117" s="228"/>
      <c r="X3117" s="291" t="s">
        <v>244</v>
      </c>
      <c r="Y3117" s="218"/>
      <c r="Z3117" s="218"/>
      <c r="AA3117" s="230"/>
      <c r="AB3117" s="229"/>
      <c r="AC3117" s="76"/>
      <c r="AD3117" s="57" t="e">
        <f>VLOOKUP(A3106,'Payroll master 总表'!B:AY,44,FALSE)</f>
        <v>#REF!</v>
      </c>
      <c r="AE3117" s="541"/>
      <c r="AF3117" s="542"/>
      <c r="AG3117" s="33"/>
    </row>
    <row r="3118" spans="1:33" ht="18" customHeight="1">
      <c r="B3118" s="59" t="s">
        <v>182</v>
      </c>
      <c r="C3118" s="56"/>
      <c r="D3118" s="56"/>
      <c r="E3118" s="56"/>
      <c r="F3118" s="56"/>
      <c r="G3118" s="219"/>
      <c r="H3118" s="219"/>
      <c r="I3118" s="219"/>
      <c r="J3118" s="219"/>
      <c r="K3118" s="292"/>
      <c r="L3118" s="293" t="e">
        <f>VLOOKUP(A3106,'Payroll master 总表'!B:AY,23,FALSE)</f>
        <v>#REF!</v>
      </c>
      <c r="M3118" s="219"/>
      <c r="N3118" s="212"/>
      <c r="O3118" s="294"/>
      <c r="P3118" s="295"/>
      <c r="Q3118" s="225"/>
      <c r="R3118" s="981" t="e">
        <f>VLOOKUP(A3106,'Payroll master 总表'!B:AY,30,FALSE)</f>
        <v>#REF!</v>
      </c>
      <c r="S3118" s="981"/>
      <c r="T3118" s="225" t="s">
        <v>82</v>
      </c>
      <c r="U3118" s="225"/>
      <c r="V3118" s="225"/>
      <c r="W3118" s="225"/>
      <c r="X3118" s="278" t="s">
        <v>194</v>
      </c>
      <c r="Y3118" s="218"/>
      <c r="Z3118" s="218"/>
      <c r="AA3118" s="218"/>
      <c r="AB3118" s="230"/>
      <c r="AC3118" s="26"/>
      <c r="AD3118" s="57" t="e">
        <f>AE3116+AD3117</f>
        <v>#REF!</v>
      </c>
      <c r="AE3118" s="49"/>
      <c r="AF3118" s="73"/>
      <c r="AG3118" s="33"/>
    </row>
    <row r="3119" spans="1:33" ht="18" customHeight="1">
      <c r="B3119" s="29"/>
      <c r="C3119" s="30"/>
      <c r="D3119" s="31"/>
      <c r="E3119" s="30"/>
      <c r="F3119" s="32"/>
      <c r="G3119" s="220"/>
      <c r="H3119" s="220"/>
      <c r="I3119" s="220"/>
      <c r="J3119" s="220"/>
      <c r="S3119" s="220"/>
      <c r="T3119" s="220"/>
      <c r="U3119" s="220"/>
      <c r="X3119" s="297" t="s">
        <v>191</v>
      </c>
      <c r="Y3119" s="218"/>
      <c r="Z3119" s="218"/>
      <c r="AA3119" s="218"/>
      <c r="AB3119" s="230"/>
      <c r="AC3119" s="982" t="e">
        <f>ROUND((AC3114-AD3118-AC3115),2)</f>
        <v>#REF!</v>
      </c>
      <c r="AD3119" s="983"/>
      <c r="AE3119" s="49"/>
      <c r="AF3119" s="73"/>
      <c r="AG3119" s="33"/>
    </row>
    <row r="3120" spans="1:33" ht="18" customHeight="1">
      <c r="B3120" s="35" t="s">
        <v>78</v>
      </c>
      <c r="C3120" s="36"/>
      <c r="D3120" s="36"/>
      <c r="E3120" s="36"/>
      <c r="F3120" s="36"/>
      <c r="G3120" s="221"/>
      <c r="H3120" s="221"/>
      <c r="I3120" s="220"/>
      <c r="J3120" s="220"/>
      <c r="S3120" s="220"/>
      <c r="T3120" s="220"/>
      <c r="U3120" s="220"/>
      <c r="X3120" s="298" t="s">
        <v>432</v>
      </c>
      <c r="Y3120" s="299"/>
      <c r="Z3120" s="280"/>
      <c r="AA3120" s="206"/>
      <c r="AB3120" s="231"/>
      <c r="AC3120" s="63" t="e">
        <f>INT(AC3119)</f>
        <v>#REF!</v>
      </c>
      <c r="AE3120" s="62"/>
      <c r="AF3120" s="80"/>
      <c r="AG3120" s="33"/>
    </row>
    <row r="3121" spans="1:64" ht="18" customHeight="1">
      <c r="B3121" s="37"/>
      <c r="C3121" s="38"/>
      <c r="D3121" s="39"/>
      <c r="E3121" s="38"/>
      <c r="F3121" s="38"/>
      <c r="G3121" s="202"/>
      <c r="H3121" s="202"/>
      <c r="I3121" s="220"/>
      <c r="J3121" s="220"/>
      <c r="S3121" s="220"/>
      <c r="T3121" s="220"/>
      <c r="U3121" s="220"/>
      <c r="X3121" s="300" t="s">
        <v>192</v>
      </c>
      <c r="Y3121" s="301"/>
      <c r="Z3121" s="302"/>
      <c r="AA3121" s="219"/>
      <c r="AB3121" s="232"/>
      <c r="AC3121" s="77" t="e">
        <f>ROUND((MOD(AC3119,1)*4000),-2)</f>
        <v>#REF!</v>
      </c>
      <c r="AD3121" s="45"/>
      <c r="AE3121" s="45"/>
      <c r="AF3121" s="81"/>
      <c r="AG3121" s="33"/>
    </row>
    <row r="3122" spans="1:64" ht="18" customHeight="1">
      <c r="B3122" s="29"/>
      <c r="C3122" s="30"/>
      <c r="D3122" s="31"/>
      <c r="E3122" s="30"/>
      <c r="F3122" s="30"/>
      <c r="G3122" s="220"/>
      <c r="H3122" s="220"/>
      <c r="I3122" s="220"/>
      <c r="J3122" s="220"/>
      <c r="S3122" s="220"/>
      <c r="T3122" s="220"/>
      <c r="U3122" s="220"/>
      <c r="Y3122" s="221"/>
      <c r="Z3122" s="303"/>
      <c r="AB3122" s="233"/>
      <c r="AD3122" s="82"/>
      <c r="AE3122" s="82"/>
      <c r="AF3122" s="84"/>
      <c r="AG3122" s="33"/>
    </row>
    <row r="3123" spans="1:64" ht="18" customHeight="1">
      <c r="B3123" s="40" t="s">
        <v>79</v>
      </c>
      <c r="C3123" s="41"/>
      <c r="D3123" s="41"/>
      <c r="E3123" s="41"/>
      <c r="AF3123" s="101"/>
      <c r="AG3123" s="33"/>
    </row>
    <row r="3124" spans="1:64" s="10" customFormat="1" ht="18" customHeight="1">
      <c r="B3124" s="237">
        <v>1</v>
      </c>
      <c r="C3124" s="236">
        <v>2</v>
      </c>
      <c r="D3124" s="236">
        <v>3</v>
      </c>
      <c r="E3124" s="236">
        <v>4</v>
      </c>
      <c r="F3124" s="670">
        <v>5</v>
      </c>
      <c r="G3124" s="669">
        <v>6</v>
      </c>
      <c r="H3124" s="237">
        <v>7</v>
      </c>
      <c r="I3124" s="237">
        <v>8</v>
      </c>
      <c r="J3124" s="670">
        <v>9</v>
      </c>
      <c r="K3124" s="236">
        <v>10</v>
      </c>
      <c r="L3124" s="236">
        <v>11</v>
      </c>
      <c r="M3124" s="670">
        <v>12</v>
      </c>
      <c r="N3124" s="669">
        <v>13</v>
      </c>
      <c r="O3124" s="236">
        <v>14</v>
      </c>
      <c r="P3124" s="237">
        <v>15</v>
      </c>
      <c r="Q3124" s="236">
        <v>16</v>
      </c>
      <c r="R3124" s="236">
        <v>17</v>
      </c>
      <c r="S3124" s="236">
        <v>18</v>
      </c>
      <c r="T3124" s="670">
        <v>19</v>
      </c>
      <c r="U3124" s="669">
        <v>20</v>
      </c>
      <c r="V3124" s="236">
        <v>21</v>
      </c>
      <c r="W3124" s="237">
        <v>22</v>
      </c>
      <c r="X3124" s="236">
        <v>23</v>
      </c>
      <c r="Y3124" s="237">
        <v>24</v>
      </c>
      <c r="Z3124" s="236">
        <v>25</v>
      </c>
      <c r="AA3124" s="670">
        <v>26</v>
      </c>
      <c r="AB3124" s="697">
        <v>27</v>
      </c>
      <c r="AC3124" s="670">
        <v>28</v>
      </c>
      <c r="AD3124" s="237">
        <v>29</v>
      </c>
      <c r="AE3124" s="236">
        <v>30</v>
      </c>
      <c r="AF3124" s="236">
        <v>31</v>
      </c>
      <c r="AG3124" s="11"/>
      <c r="AH3124" s="11"/>
      <c r="AI3124" s="11"/>
      <c r="AJ3124" s="11"/>
      <c r="AK3124" s="11"/>
      <c r="AL3124" s="11"/>
      <c r="AM3124" s="11"/>
      <c r="AN3124" s="11"/>
      <c r="AO3124" s="11"/>
      <c r="AP3124" s="11"/>
      <c r="AQ3124" s="11"/>
      <c r="AR3124" s="11"/>
      <c r="AS3124" s="11"/>
      <c r="AT3124" s="11"/>
      <c r="AU3124" s="11"/>
      <c r="AV3124" s="11"/>
      <c r="AW3124" s="11"/>
      <c r="AX3124" s="11"/>
      <c r="AY3124" s="11"/>
      <c r="AZ3124" s="11"/>
      <c r="BA3124" s="11"/>
      <c r="BB3124" s="11"/>
      <c r="BC3124" s="11"/>
      <c r="BD3124" s="11"/>
      <c r="BE3124" s="11"/>
      <c r="BF3124" s="11"/>
      <c r="BG3124" s="11"/>
      <c r="BH3124" s="11"/>
      <c r="BI3124" s="11"/>
      <c r="BJ3124" s="11"/>
      <c r="BK3124" s="11"/>
      <c r="BL3124" s="11"/>
    </row>
    <row r="3125" spans="1:64" ht="18" customHeight="1">
      <c r="B3125" s="48" t="e">
        <f>VLOOKUP(A3106,#REF!,276,FALSE)</f>
        <v>#REF!</v>
      </c>
      <c r="C3125" s="48" t="e">
        <f>VLOOKUP(A3106,#REF!,278,FALSE)</f>
        <v>#REF!</v>
      </c>
      <c r="D3125" s="48" t="e">
        <f>VLOOKUP(A3106,#REF!,280,FALSE)</f>
        <v>#REF!</v>
      </c>
      <c r="E3125" s="48" t="e">
        <f>VLOOKUP(A3106,#REF!,282,FALSE)</f>
        <v>#REF!</v>
      </c>
      <c r="F3125" s="48" t="e">
        <f>VLOOKUP(A3106,#REF!,284,FALSE)</f>
        <v>#REF!</v>
      </c>
      <c r="G3125" s="48" t="e">
        <f>VLOOKUP(A3106,#REF!,286,FALSE)</f>
        <v>#REF!</v>
      </c>
      <c r="H3125" s="48" t="e">
        <f>VLOOKUP(A3106,#REF!,288,FALSE)</f>
        <v>#REF!</v>
      </c>
      <c r="I3125" s="48" t="e">
        <f>VLOOKUP(A3106,#REF!,290,FALSE)</f>
        <v>#REF!</v>
      </c>
      <c r="J3125" s="48" t="e">
        <f>VLOOKUP(A3106,#REF!,292,FALSE)</f>
        <v>#REF!</v>
      </c>
      <c r="K3125" s="48" t="e">
        <f>VLOOKUP(A3106,#REF!,294,FALSE)</f>
        <v>#REF!</v>
      </c>
      <c r="L3125" s="48" t="e">
        <f>VLOOKUP(A3106,#REF!,296,FALSE)</f>
        <v>#REF!</v>
      </c>
      <c r="M3125" s="48" t="e">
        <f>VLOOKUP(A3106,#REF!,298,FALSE)</f>
        <v>#REF!</v>
      </c>
      <c r="N3125" s="48" t="e">
        <f>VLOOKUP(A3106,#REF!,300,FALSE)</f>
        <v>#REF!</v>
      </c>
      <c r="O3125" s="48" t="e">
        <f>VLOOKUP(A3106,#REF!,302,FALSE)</f>
        <v>#REF!</v>
      </c>
      <c r="P3125" s="48" t="e">
        <f>VLOOKUP(A3106,#REF!,304,FALSE)</f>
        <v>#REF!</v>
      </c>
      <c r="Q3125" s="48" t="e">
        <f>VLOOKUP(A3106,#REF!,306,FALSE)</f>
        <v>#REF!</v>
      </c>
      <c r="R3125" s="48" t="e">
        <f>VLOOKUP(A3106,#REF!,308,FALSE)</f>
        <v>#REF!</v>
      </c>
      <c r="S3125" s="48" t="e">
        <f>VLOOKUP(A3106,#REF!,310,FALSE)</f>
        <v>#REF!</v>
      </c>
      <c r="T3125" s="48" t="e">
        <f>VLOOKUP(A3106,#REF!,312,FALSE)</f>
        <v>#REF!</v>
      </c>
      <c r="U3125" s="48" t="e">
        <f>VLOOKUP(A3106,#REF!,314,FALSE)</f>
        <v>#REF!</v>
      </c>
      <c r="V3125" s="48" t="e">
        <f>VLOOKUP(A3106,#REF!,316,FALSE)</f>
        <v>#REF!</v>
      </c>
      <c r="W3125" s="48" t="e">
        <f>VLOOKUP(A3106,#REF!,318,FALSE)</f>
        <v>#REF!</v>
      </c>
      <c r="X3125" s="48" t="e">
        <f>VLOOKUP(A3106,#REF!,320,FALSE)</f>
        <v>#REF!</v>
      </c>
      <c r="Y3125" s="48" t="e">
        <f>VLOOKUP(A3106,#REF!,322,FALSE)</f>
        <v>#REF!</v>
      </c>
      <c r="Z3125" s="48" t="e">
        <f>VLOOKUP(A3106,#REF!,324,FALSE)</f>
        <v>#REF!</v>
      </c>
      <c r="AA3125" s="48" t="e">
        <f>VLOOKUP(A3106,#REF!,326,FALSE)</f>
        <v>#REF!</v>
      </c>
      <c r="AB3125" s="48" t="e">
        <f>VLOOKUP(A3106,#REF!,328,FALSE)</f>
        <v>#REF!</v>
      </c>
      <c r="AC3125" s="48" t="e">
        <f>VLOOKUP(A3106,#REF!,330,FALSE)</f>
        <v>#REF!</v>
      </c>
      <c r="AD3125" s="48" t="e">
        <f>VLOOKUP(A3106,#REF!,332,FALSE)</f>
        <v>#REF!</v>
      </c>
      <c r="AE3125" s="48" t="e">
        <f>VLOOKUP(A3106,#REF!,334,FALSE)</f>
        <v>#REF!</v>
      </c>
      <c r="AF3125" s="48" t="e">
        <f>VLOOKUP(A3106,#REF!,336,FALSE)</f>
        <v>#REF!</v>
      </c>
      <c r="AG3125" s="33"/>
    </row>
    <row r="3126" spans="1:64" ht="18" customHeight="1">
      <c r="B3126" s="48" t="e">
        <f>VLOOKUP(A3106,#REF!,53,FALSE)</f>
        <v>#REF!</v>
      </c>
      <c r="C3126" s="48" t="e">
        <f>VLOOKUP(A3106,#REF!,54,FALSE)</f>
        <v>#REF!</v>
      </c>
      <c r="D3126" s="48" t="e">
        <f>VLOOKUP(A3106,#REF!,55,FALSE)</f>
        <v>#REF!</v>
      </c>
      <c r="E3126" s="48" t="e">
        <f>VLOOKUP(A3106,#REF!,56,FALSE)</f>
        <v>#REF!</v>
      </c>
      <c r="F3126" s="48" t="e">
        <f>VLOOKUP(A3106,#REF!,57,FALSE)</f>
        <v>#REF!</v>
      </c>
      <c r="G3126" s="48" t="e">
        <f>VLOOKUP(A3106,#REF!,58,FALSE)</f>
        <v>#REF!</v>
      </c>
      <c r="H3126" s="48" t="e">
        <f>VLOOKUP(A3106,#REF!,59,FALSE)</f>
        <v>#REF!</v>
      </c>
      <c r="I3126" s="48" t="e">
        <f>VLOOKUP(A3106,#REF!,60,FALSE)</f>
        <v>#REF!</v>
      </c>
      <c r="J3126" s="48" t="e">
        <f>VLOOKUP(A3106,#REF!,61,FALSE)</f>
        <v>#REF!</v>
      </c>
      <c r="K3126" s="48" t="e">
        <f>VLOOKUP(A3106,#REF!,62,FALSE)</f>
        <v>#REF!</v>
      </c>
      <c r="L3126" s="48" t="e">
        <f>VLOOKUP(A3106,#REF!,63,FALSE)</f>
        <v>#REF!</v>
      </c>
      <c r="M3126" s="48" t="e">
        <f>VLOOKUP(A3106,#REF!,64,FALSE)</f>
        <v>#REF!</v>
      </c>
      <c r="N3126" s="48" t="e">
        <f>VLOOKUP(A3106,#REF!,65,FALSE)</f>
        <v>#REF!</v>
      </c>
      <c r="O3126" s="48" t="e">
        <f>VLOOKUP(A3106,#REF!,66,FALSE)</f>
        <v>#REF!</v>
      </c>
      <c r="P3126" s="48" t="e">
        <f>VLOOKUP(A3106,#REF!,67,FALSE)</f>
        <v>#REF!</v>
      </c>
      <c r="Q3126" s="48" t="e">
        <f>VLOOKUP(A3106,#REF!,68,FALSE)</f>
        <v>#REF!</v>
      </c>
      <c r="R3126" s="48" t="e">
        <f>VLOOKUP(A3106,#REF!,69,FALSE)</f>
        <v>#REF!</v>
      </c>
      <c r="S3126" s="48" t="e">
        <f>VLOOKUP(A3106,#REF!,70,FALSE)</f>
        <v>#REF!</v>
      </c>
      <c r="T3126" s="48" t="e">
        <f>VLOOKUP(A3106,#REF!,71,FALSE)</f>
        <v>#REF!</v>
      </c>
      <c r="U3126" s="48" t="e">
        <f>VLOOKUP(A3106,#REF!,72,FALSE)</f>
        <v>#REF!</v>
      </c>
      <c r="V3126" s="48" t="e">
        <f>VLOOKUP(A3106,#REF!,73,FALSE)</f>
        <v>#REF!</v>
      </c>
      <c r="W3126" s="48" t="e">
        <f>VLOOKUP(A3106,#REF!,74,FALSE)</f>
        <v>#REF!</v>
      </c>
      <c r="X3126" s="48" t="e">
        <f>VLOOKUP(A3106,#REF!,75,FALSE)</f>
        <v>#REF!</v>
      </c>
      <c r="Y3126" s="48" t="e">
        <f>VLOOKUP(A3106,#REF!,76,FALSE)</f>
        <v>#REF!</v>
      </c>
      <c r="Z3126" s="48" t="e">
        <f>VLOOKUP(A3106,#REF!,77,FALSE)</f>
        <v>#REF!</v>
      </c>
      <c r="AA3126" s="48" t="e">
        <f>VLOOKUP(A3106,#REF!,78,FALSE)</f>
        <v>#REF!</v>
      </c>
      <c r="AB3126" s="48" t="e">
        <f>VLOOKUP(A3106,#REF!,79,FALSE)</f>
        <v>#REF!</v>
      </c>
      <c r="AC3126" s="48" t="e">
        <f>VLOOKUP(A3106,#REF!,80,FALSE)</f>
        <v>#REF!</v>
      </c>
      <c r="AD3126" s="48" t="e">
        <f>VLOOKUP(A3106,#REF!,81,FALSE)</f>
        <v>#REF!</v>
      </c>
      <c r="AE3126" s="48" t="e">
        <f>VLOOKUP(A3106,#REF!,82,FALSE)</f>
        <v>#REF!</v>
      </c>
      <c r="AF3126" s="48" t="e">
        <f>VLOOKUP(A3106,#REF!,83,FALSE)</f>
        <v>#REF!</v>
      </c>
      <c r="AG3126" s="33"/>
    </row>
    <row r="3127" spans="1:64" ht="18" customHeight="1">
      <c r="B3127" s="48" t="e">
        <f>VLOOKUP(A3106,#REF!,277,FALSE)</f>
        <v>#REF!</v>
      </c>
      <c r="C3127" s="48" t="e">
        <f>VLOOKUP(A3106,#REF!,279,FALSE)</f>
        <v>#REF!</v>
      </c>
      <c r="D3127" s="48" t="e">
        <f>VLOOKUP(A3106,#REF!,281,FALSE)</f>
        <v>#REF!</v>
      </c>
      <c r="E3127" s="48" t="e">
        <f>VLOOKUP(A3106,#REF!,283,FALSE)</f>
        <v>#REF!</v>
      </c>
      <c r="F3127" s="48" t="e">
        <f>VLOOKUP(A3106,#REF!,285,FALSE)</f>
        <v>#REF!</v>
      </c>
      <c r="G3127" s="48" t="e">
        <f>VLOOKUP(A3106,#REF!,287,FALSE)</f>
        <v>#REF!</v>
      </c>
      <c r="H3127" s="48" t="e">
        <f>VLOOKUP(A3106,#REF!,289,FALSE)</f>
        <v>#REF!</v>
      </c>
      <c r="I3127" s="48" t="e">
        <f>VLOOKUP(A3106,#REF!,291,FALSE)</f>
        <v>#REF!</v>
      </c>
      <c r="J3127" s="48" t="e">
        <f>VLOOKUP(A3106,#REF!,293,FALSE)</f>
        <v>#REF!</v>
      </c>
      <c r="K3127" s="48" t="e">
        <f>VLOOKUP(A3106,#REF!,295,FALSE)</f>
        <v>#REF!</v>
      </c>
      <c r="L3127" s="48" t="e">
        <f>VLOOKUP(A3106,#REF!,297,FALSE)</f>
        <v>#REF!</v>
      </c>
      <c r="M3127" s="48" t="e">
        <f>VLOOKUP(A3106,#REF!,299,FALSE)</f>
        <v>#REF!</v>
      </c>
      <c r="N3127" s="48" t="e">
        <f>VLOOKUP(A3106,#REF!,301,FALSE)</f>
        <v>#REF!</v>
      </c>
      <c r="O3127" s="48" t="e">
        <f>VLOOKUP(A3106,#REF!,303,FALSE)</f>
        <v>#REF!</v>
      </c>
      <c r="P3127" s="48" t="e">
        <f>VLOOKUP(A3106,#REF!,305,FALSE)</f>
        <v>#REF!</v>
      </c>
      <c r="Q3127" s="48" t="e">
        <f>VLOOKUP(A3106,#REF!,307,FALSE)</f>
        <v>#REF!</v>
      </c>
      <c r="R3127" s="48" t="e">
        <f>VLOOKUP(A3106,#REF!,309,FALSE)</f>
        <v>#REF!</v>
      </c>
      <c r="S3127" s="48" t="e">
        <f>VLOOKUP(A3106,#REF!,311,FALSE)</f>
        <v>#REF!</v>
      </c>
      <c r="T3127" s="48" t="e">
        <f>VLOOKUP(A3106,#REF!,313,FALSE)</f>
        <v>#REF!</v>
      </c>
      <c r="U3127" s="48" t="e">
        <f>VLOOKUP(A3106,#REF!,315,FALSE)</f>
        <v>#REF!</v>
      </c>
      <c r="V3127" s="48" t="e">
        <f>VLOOKUP(A3106,#REF!,317,FALSE)</f>
        <v>#REF!</v>
      </c>
      <c r="W3127" s="48" t="e">
        <f>VLOOKUP(A3106,#REF!,319,FALSE)</f>
        <v>#REF!</v>
      </c>
      <c r="X3127" s="48" t="e">
        <f>VLOOKUP(A3106,#REF!,321,FALSE)</f>
        <v>#REF!</v>
      </c>
      <c r="Y3127" s="48" t="e">
        <f>VLOOKUP(A3106,#REF!,323,FALSE)</f>
        <v>#REF!</v>
      </c>
      <c r="Z3127" s="48" t="e">
        <f>VLOOKUP(A3106,#REF!,325,FALSE)</f>
        <v>#REF!</v>
      </c>
      <c r="AA3127" s="48" t="e">
        <f>VLOOKUP(A3106,#REF!,327,FALSE)</f>
        <v>#REF!</v>
      </c>
      <c r="AB3127" s="48" t="e">
        <f>VLOOKUP(A3106,#REF!,329,FALSE)</f>
        <v>#REF!</v>
      </c>
      <c r="AC3127" s="48" t="e">
        <f>VLOOKUP(A3106,#REF!,331,FALSE)</f>
        <v>#REF!</v>
      </c>
      <c r="AD3127" s="48" t="e">
        <f>VLOOKUP(A3106,#REF!,333,FALSE)</f>
        <v>#REF!</v>
      </c>
      <c r="AE3127" s="48" t="e">
        <f>VLOOKUP(A3106,#REF!,335,FALSE)</f>
        <v>#REF!</v>
      </c>
      <c r="AF3127" s="48" t="e">
        <f>VLOOKUP(A3106,#REF!,337,FALSE)</f>
        <v>#REF!</v>
      </c>
      <c r="AG3127" s="33"/>
    </row>
    <row r="3128" spans="1:64" s="140" customFormat="1" ht="18" customHeight="1">
      <c r="B3128" s="980"/>
      <c r="C3128" s="980"/>
      <c r="D3128" s="980"/>
      <c r="E3128" s="980"/>
      <c r="F3128" s="980"/>
      <c r="G3128" s="980"/>
      <c r="H3128" s="980"/>
      <c r="I3128" s="980"/>
      <c r="J3128" s="980"/>
      <c r="K3128" s="980"/>
      <c r="L3128" s="980"/>
      <c r="M3128" s="980"/>
      <c r="N3128" s="980"/>
      <c r="O3128" s="980"/>
      <c r="P3128" s="980"/>
      <c r="Q3128" s="980"/>
      <c r="R3128" s="980"/>
      <c r="S3128" s="980"/>
      <c r="T3128" s="980"/>
      <c r="U3128" s="980"/>
      <c r="V3128" s="980"/>
      <c r="W3128" s="980"/>
      <c r="X3128" s="980"/>
      <c r="Y3128" s="980"/>
      <c r="Z3128" s="980"/>
      <c r="AA3128" s="980"/>
      <c r="AB3128" s="980"/>
      <c r="AC3128" s="980"/>
      <c r="AD3128" s="980"/>
      <c r="AE3128" s="980"/>
      <c r="AF3128" s="980"/>
      <c r="AH3128" s="33"/>
      <c r="AI3128" s="33"/>
      <c r="AJ3128" s="33"/>
      <c r="AK3128" s="33"/>
      <c r="AL3128" s="33"/>
      <c r="AM3128" s="33"/>
      <c r="AN3128" s="33"/>
      <c r="AO3128" s="33"/>
      <c r="AP3128" s="33"/>
      <c r="AQ3128" s="33"/>
      <c r="AR3128" s="33"/>
      <c r="AS3128" s="33"/>
      <c r="AT3128" s="33"/>
      <c r="AU3128" s="33"/>
      <c r="AV3128" s="33"/>
      <c r="AW3128" s="33"/>
      <c r="AX3128" s="33"/>
      <c r="AY3128" s="33"/>
      <c r="AZ3128" s="33"/>
      <c r="BA3128" s="33"/>
      <c r="BB3128" s="33"/>
      <c r="BC3128" s="33"/>
      <c r="BD3128" s="33"/>
      <c r="BE3128" s="33"/>
      <c r="BF3128" s="33"/>
      <c r="BG3128" s="33"/>
      <c r="BH3128" s="33"/>
      <c r="BI3128" s="33"/>
      <c r="BJ3128" s="33"/>
      <c r="BK3128" s="33"/>
      <c r="BL3128" s="33"/>
    </row>
    <row r="3129" spans="1:64" ht="18" customHeight="1">
      <c r="B3129" s="880" t="s">
        <v>826</v>
      </c>
      <c r="C3129" s="880"/>
      <c r="D3129" s="880"/>
      <c r="E3129" s="880"/>
      <c r="F3129" s="880"/>
      <c r="G3129" s="880"/>
      <c r="H3129" s="880"/>
      <c r="I3129" s="880"/>
      <c r="J3129" s="880"/>
      <c r="K3129" s="880"/>
      <c r="L3129" s="880"/>
      <c r="M3129" s="880"/>
      <c r="N3129" s="880"/>
      <c r="O3129" s="880"/>
      <c r="P3129" s="880"/>
      <c r="Q3129" s="880"/>
      <c r="R3129" s="880"/>
      <c r="S3129" s="880"/>
      <c r="T3129" s="880"/>
      <c r="U3129" s="880"/>
      <c r="V3129" s="880"/>
      <c r="W3129" s="880"/>
      <c r="X3129" s="880"/>
      <c r="Y3129" s="880"/>
      <c r="Z3129" s="880"/>
      <c r="AA3129" s="880"/>
      <c r="AB3129" s="880"/>
      <c r="AC3129" s="880"/>
      <c r="AD3129" s="880"/>
      <c r="AE3129" s="880"/>
      <c r="AF3129" s="880"/>
      <c r="AG3129" s="33"/>
    </row>
    <row r="3130" spans="1:64" ht="18" customHeight="1">
      <c r="B3130" s="15" t="s">
        <v>80</v>
      </c>
      <c r="C3130" s="16"/>
      <c r="D3130" s="16"/>
      <c r="E3130" s="16"/>
      <c r="F3130" s="16"/>
      <c r="G3130" s="216"/>
      <c r="H3130" s="201"/>
      <c r="I3130" s="201"/>
      <c r="J3130" s="201"/>
      <c r="K3130" s="202"/>
      <c r="L3130" s="201"/>
      <c r="M3130" s="201"/>
      <c r="N3130" s="201"/>
      <c r="O3130" s="270"/>
      <c r="P3130" s="270"/>
      <c r="Q3130" s="201"/>
      <c r="R3130" s="201"/>
      <c r="S3130" s="201"/>
      <c r="T3130" s="201"/>
      <c r="U3130" s="201"/>
      <c r="V3130" s="201"/>
      <c r="W3130" s="270"/>
      <c r="X3130" s="984" t="str">
        <f>X3105</f>
        <v>វិច្ឆិកា ឆ្នាំ ២០២៣</v>
      </c>
      <c r="Y3130" s="985"/>
      <c r="Z3130" s="985"/>
      <c r="AA3130" s="985"/>
      <c r="AB3130" s="985"/>
      <c r="AC3130" s="985"/>
      <c r="AD3130" s="985"/>
      <c r="AE3130" s="985"/>
      <c r="AF3130" s="986"/>
      <c r="AG3130" s="33"/>
    </row>
    <row r="3131" spans="1:64" ht="18" customHeight="1">
      <c r="A3131" s="140" t="e">
        <f>#REF!</f>
        <v>#REF!</v>
      </c>
      <c r="B3131" s="20" t="s">
        <v>176</v>
      </c>
      <c r="C3131" s="3"/>
      <c r="D3131" s="3"/>
      <c r="E3131" s="3"/>
      <c r="F3131" s="3"/>
      <c r="G3131" s="217"/>
      <c r="H3131" s="271"/>
      <c r="I3131" s="217"/>
      <c r="J3131" s="271"/>
      <c r="K3131" s="991" t="e">
        <f>VLOOKUP(A3131,'Payroll master 总表'!B:AY,3,FALSE)</f>
        <v>#REF!</v>
      </c>
      <c r="L3131" s="992"/>
      <c r="M3131" s="992"/>
      <c r="N3131" s="993"/>
      <c r="O3131" s="272" t="s">
        <v>183</v>
      </c>
      <c r="P3131" s="273"/>
      <c r="Q3131" s="203"/>
      <c r="R3131" s="203"/>
      <c r="S3131" s="203"/>
      <c r="T3131" s="994" t="e">
        <f>#REF!</f>
        <v>#REF!</v>
      </c>
      <c r="U3131" s="994"/>
      <c r="V3131" s="217"/>
      <c r="W3131" s="274"/>
      <c r="X3131" s="275" t="s">
        <v>279</v>
      </c>
      <c r="Y3131" s="203"/>
      <c r="Z3131" s="203"/>
      <c r="AA3131" s="203"/>
      <c r="AB3131" s="227"/>
      <c r="AC3131" s="75"/>
      <c r="AD3131" s="139" t="e">
        <f>VLOOKUP(A3131,'Payroll master 总表'!B:AY,39,FALSE)</f>
        <v>#REF!</v>
      </c>
      <c r="AE3131" s="23" t="s">
        <v>82</v>
      </c>
      <c r="AF3131" s="244"/>
      <c r="AG3131" s="33"/>
    </row>
    <row r="3132" spans="1:64" ht="18" customHeight="1">
      <c r="B3132" s="55" t="s">
        <v>177</v>
      </c>
      <c r="C3132" s="28"/>
      <c r="D3132" s="28"/>
      <c r="E3132" s="28"/>
      <c r="F3132" s="21"/>
      <c r="G3132" s="206"/>
      <c r="H3132" s="206"/>
      <c r="I3132" s="206"/>
      <c r="J3132" s="206"/>
      <c r="K3132" s="995" t="e">
        <f>VLOOKUP(A3131,'Payroll master 总表'!B:AY,1,FALSE)</f>
        <v>#REF!</v>
      </c>
      <c r="L3132" s="996"/>
      <c r="M3132" s="206"/>
      <c r="N3132" s="208"/>
      <c r="O3132" s="276" t="s">
        <v>184</v>
      </c>
      <c r="P3132" s="273"/>
      <c r="Q3132" s="218"/>
      <c r="R3132" s="218"/>
      <c r="S3132" s="218"/>
      <c r="U3132" s="222" t="e">
        <f>VLOOKUP(A3131,'Payroll master 总表'!B:AY,15,FALSE)</f>
        <v>#REF!</v>
      </c>
      <c r="V3132" s="222"/>
      <c r="W3132" s="208"/>
      <c r="X3132" s="278" t="s">
        <v>187</v>
      </c>
      <c r="Y3132" s="218"/>
      <c r="Z3132" s="218"/>
      <c r="AA3132" s="218"/>
      <c r="AB3132" s="209"/>
      <c r="AC3132" s="26"/>
      <c r="AD3132" s="139" t="e">
        <f>VLOOKUP(A3131,'Payroll master 总表'!B:AY,35,FALSE)</f>
        <v>#REF!</v>
      </c>
      <c r="AE3132" s="23" t="s">
        <v>82</v>
      </c>
      <c r="AF3132" s="103"/>
      <c r="AG3132" s="33"/>
    </row>
    <row r="3133" spans="1:64" ht="18" customHeight="1">
      <c r="B3133" s="24" t="s">
        <v>178</v>
      </c>
      <c r="C3133" s="22"/>
      <c r="D3133" s="25"/>
      <c r="E3133" s="21"/>
      <c r="F3133" s="21"/>
      <c r="G3133" s="206"/>
      <c r="H3133" s="206"/>
      <c r="I3133" s="206"/>
      <c r="J3133" s="206"/>
      <c r="K3133" s="995" t="e">
        <f>VLOOKUP(A3131,'Payroll master 总表'!B:AY,5,FALSE)</f>
        <v>#REF!</v>
      </c>
      <c r="L3133" s="996"/>
      <c r="M3133" s="206"/>
      <c r="N3133" s="208"/>
      <c r="O3133" s="205" t="s">
        <v>198</v>
      </c>
      <c r="P3133" s="273"/>
      <c r="Q3133" s="218"/>
      <c r="R3133" s="218"/>
      <c r="S3133" s="218"/>
      <c r="T3133" s="206"/>
      <c r="U3133" s="997" t="e">
        <f>VLOOKUP(A3131,'Payroll master 总表'!B:AY,8,FALSE)</f>
        <v>#REF!</v>
      </c>
      <c r="V3133" s="997"/>
      <c r="W3133" s="998"/>
      <c r="X3133" s="278" t="s">
        <v>185</v>
      </c>
      <c r="Y3133" s="218"/>
      <c r="Z3133" s="218"/>
      <c r="AA3133" s="218"/>
      <c r="AB3133" s="209"/>
      <c r="AC3133" s="26"/>
      <c r="AD3133" s="139" t="e">
        <f>VLOOKUP(A3131,'Payroll master 总表'!B:AY,34,FALSE)</f>
        <v>#REF!</v>
      </c>
      <c r="AE3133" s="23" t="s">
        <v>82</v>
      </c>
      <c r="AF3133" s="103"/>
      <c r="AG3133" s="33"/>
    </row>
    <row r="3134" spans="1:64" ht="18" customHeight="1">
      <c r="B3134" s="58"/>
      <c r="C3134" s="28"/>
      <c r="D3134" s="28"/>
      <c r="E3134" s="28"/>
      <c r="F3134" s="28"/>
      <c r="G3134" s="206"/>
      <c r="H3134" s="206"/>
      <c r="I3134" s="206"/>
      <c r="J3134" s="206"/>
      <c r="K3134" s="280"/>
      <c r="L3134" s="281" t="s">
        <v>76</v>
      </c>
      <c r="M3134" s="206"/>
      <c r="N3134" s="208"/>
      <c r="O3134" s="278" t="s">
        <v>199</v>
      </c>
      <c r="P3134" s="273"/>
      <c r="Q3134" s="218"/>
      <c r="R3134" s="218"/>
      <c r="S3134" s="218"/>
      <c r="T3134" s="218"/>
      <c r="U3134" s="218"/>
      <c r="V3134" s="218"/>
      <c r="W3134" s="230"/>
      <c r="X3134" s="278" t="s">
        <v>753</v>
      </c>
      <c r="Y3134" s="218"/>
      <c r="Z3134" s="218"/>
      <c r="AA3134" s="218"/>
      <c r="AB3134" s="209"/>
      <c r="AC3134" s="26"/>
      <c r="AD3134" s="139" t="e">
        <f>VLOOKUP(A3131,'Payroll master 总表'!B:AY,33,FALSE)</f>
        <v>#REF!</v>
      </c>
      <c r="AE3134" s="23" t="s">
        <v>82</v>
      </c>
      <c r="AF3134" s="103"/>
      <c r="AG3134" s="33"/>
    </row>
    <row r="3135" spans="1:64" ht="18" customHeight="1">
      <c r="B3135" s="54" t="s">
        <v>196</v>
      </c>
      <c r="C3135" s="28"/>
      <c r="D3135" s="28"/>
      <c r="E3135" s="28"/>
      <c r="F3135" s="28"/>
      <c r="G3135" s="206"/>
      <c r="H3135" s="206"/>
      <c r="I3135" s="206"/>
      <c r="J3135" s="206"/>
      <c r="K3135" s="280"/>
      <c r="L3135" s="282" t="e">
        <f>VLOOKUP(A3131,'Payroll master 总表'!B:AY,18,FALSE)</f>
        <v>#REF!</v>
      </c>
      <c r="M3135" s="206"/>
      <c r="N3135" s="208"/>
      <c r="O3135" s="283"/>
      <c r="P3135" s="273"/>
      <c r="Q3135" s="223"/>
      <c r="R3135" s="987" t="e">
        <f>U3132/26*L3135</f>
        <v>#REF!</v>
      </c>
      <c r="S3135" s="987"/>
      <c r="T3135" s="284" t="s">
        <v>82</v>
      </c>
      <c r="U3135" s="223"/>
      <c r="V3135" s="223"/>
      <c r="W3135" s="285"/>
      <c r="X3135" s="278" t="s">
        <v>186</v>
      </c>
      <c r="Y3135" s="218"/>
      <c r="Z3135" s="218"/>
      <c r="AA3135" s="218"/>
      <c r="AB3135" s="209"/>
      <c r="AC3135" s="26"/>
      <c r="AD3135" s="139" t="e">
        <f>VLOOKUP(A3131,'Payroll master 总表'!B:AY,37,FALSE)+'Payroll master 总表'!AM131</f>
        <v>#REF!</v>
      </c>
      <c r="AE3135" s="23" t="s">
        <v>82</v>
      </c>
      <c r="AF3135" s="103"/>
      <c r="AG3135" s="33"/>
    </row>
    <row r="3136" spans="1:64" ht="18" customHeight="1">
      <c r="B3136" s="27" t="s">
        <v>528</v>
      </c>
      <c r="C3136" s="28"/>
      <c r="D3136" s="28"/>
      <c r="E3136" s="28"/>
      <c r="F3136" s="28"/>
      <c r="G3136" s="206"/>
      <c r="H3136" s="206"/>
      <c r="I3136" s="206"/>
      <c r="J3136" s="206"/>
      <c r="K3136" s="280"/>
      <c r="L3136" s="282" t="e">
        <f>VLOOKUP(A3131,'Payroll master 总表'!B:AY,21,FALSE)</f>
        <v>#REF!</v>
      </c>
      <c r="M3136" s="206"/>
      <c r="N3136" s="208"/>
      <c r="O3136" s="283"/>
      <c r="P3136" s="273"/>
      <c r="Q3136" s="223"/>
      <c r="R3136" s="987" t="e">
        <f>VLOOKUP(A3131,'Payroll master 总表'!B:AY,29,FALSE)</f>
        <v>#REF!</v>
      </c>
      <c r="S3136" s="987"/>
      <c r="T3136" s="284" t="s">
        <v>82</v>
      </c>
      <c r="U3136" s="223"/>
      <c r="V3136" s="223"/>
      <c r="W3136" s="285"/>
      <c r="X3136" s="278" t="s">
        <v>455</v>
      </c>
      <c r="Y3136" s="218"/>
      <c r="Z3136" s="218"/>
      <c r="AA3136" s="218"/>
      <c r="AB3136" s="209"/>
      <c r="AC3136" s="26"/>
      <c r="AD3136" s="139" t="e">
        <f>VLOOKUP(A3131,'Payroll master 总表'!B:AY,32,FALSE)</f>
        <v>#REF!</v>
      </c>
      <c r="AE3136" s="23" t="s">
        <v>82</v>
      </c>
      <c r="AF3136" s="103"/>
      <c r="AG3136" s="33"/>
    </row>
    <row r="3137" spans="2:64" ht="18" customHeight="1">
      <c r="B3137" s="58" t="s">
        <v>534</v>
      </c>
      <c r="C3137" s="28"/>
      <c r="D3137" s="28"/>
      <c r="E3137" s="28"/>
      <c r="F3137" s="28"/>
      <c r="G3137" s="206"/>
      <c r="H3137" s="206"/>
      <c r="I3137" s="206"/>
      <c r="J3137" s="206"/>
      <c r="K3137" s="280"/>
      <c r="L3137" s="282" t="e">
        <f>VLOOKUP(A3131,'Payroll master 总表'!B:AY,20,FALSE)</f>
        <v>#REF!</v>
      </c>
      <c r="M3137" s="206"/>
      <c r="N3137" s="208"/>
      <c r="O3137" s="283"/>
      <c r="P3137" s="273"/>
      <c r="Q3137" s="223"/>
      <c r="R3137" s="987" t="e">
        <f>VLOOKUP(A3131,'Payroll master 总表'!B:AY,27,FALSE)</f>
        <v>#REF!</v>
      </c>
      <c r="S3137" s="987"/>
      <c r="T3137" s="284" t="s">
        <v>82</v>
      </c>
      <c r="U3137" s="223"/>
      <c r="V3137" s="223"/>
      <c r="W3137" s="285"/>
      <c r="X3137" s="278" t="s">
        <v>189</v>
      </c>
      <c r="Y3137" s="218"/>
      <c r="Z3137" s="218"/>
      <c r="AA3137" s="218"/>
      <c r="AB3137" s="209"/>
      <c r="AC3137" s="26"/>
      <c r="AD3137" s="139" t="e">
        <f>VLOOKUP(A3131,'Payroll master 总表'!B:AY,31,FALSE)</f>
        <v>#REF!</v>
      </c>
      <c r="AE3137" s="23" t="s">
        <v>82</v>
      </c>
      <c r="AF3137" s="103"/>
      <c r="AG3137" s="33"/>
    </row>
    <row r="3138" spans="2:64" ht="18" customHeight="1">
      <c r="B3138" s="58" t="s">
        <v>195</v>
      </c>
      <c r="C3138" s="28"/>
      <c r="D3138" s="28"/>
      <c r="E3138" s="28"/>
      <c r="F3138" s="28"/>
      <c r="G3138" s="206"/>
      <c r="H3138" s="206"/>
      <c r="I3138" s="206"/>
      <c r="J3138" s="206"/>
      <c r="K3138" s="280"/>
      <c r="L3138" s="282" t="e">
        <f>VLOOKUP(A3131,'Payroll master 总表'!B:AY,17,FALSE)</f>
        <v>#REF!</v>
      </c>
      <c r="M3138" s="206"/>
      <c r="N3138" s="208"/>
      <c r="O3138" s="283"/>
      <c r="P3138" s="273"/>
      <c r="Q3138" s="223"/>
      <c r="R3138" s="987" t="e">
        <f>U3132/26*L3138</f>
        <v>#REF!</v>
      </c>
      <c r="S3138" s="987"/>
      <c r="T3138" s="284" t="s">
        <v>82</v>
      </c>
      <c r="U3138" s="223"/>
      <c r="V3138" s="223"/>
      <c r="W3138" s="285"/>
      <c r="X3138" s="278" t="s">
        <v>188</v>
      </c>
      <c r="Y3138" s="218"/>
      <c r="Z3138" s="218"/>
      <c r="AA3138" s="218"/>
      <c r="AB3138" s="209"/>
      <c r="AC3138" s="26"/>
      <c r="AD3138" s="139" t="e">
        <f>VLOOKUP(A3131,'Payroll master 总表'!B:AY,36,FALSE)</f>
        <v>#REF!</v>
      </c>
      <c r="AE3138" s="23" t="s">
        <v>82</v>
      </c>
      <c r="AF3138" s="103"/>
      <c r="AG3138" s="33"/>
    </row>
    <row r="3139" spans="2:64" ht="18" customHeight="1">
      <c r="B3139" s="27" t="s">
        <v>179</v>
      </c>
      <c r="C3139" s="28"/>
      <c r="D3139" s="28"/>
      <c r="E3139" s="28"/>
      <c r="F3139" s="28"/>
      <c r="G3139" s="218"/>
      <c r="H3139" s="218"/>
      <c r="I3139" s="218"/>
      <c r="J3139" s="206"/>
      <c r="K3139" s="280"/>
      <c r="L3139" s="286"/>
      <c r="M3139" s="206"/>
      <c r="N3139" s="208"/>
      <c r="O3139" s="283"/>
      <c r="P3139" s="273"/>
      <c r="Q3139" s="223"/>
      <c r="R3139" s="987" t="e">
        <f>SUM(R3135:S3138)</f>
        <v>#REF!</v>
      </c>
      <c r="S3139" s="987"/>
      <c r="T3139" s="284" t="s">
        <v>82</v>
      </c>
      <c r="U3139" s="223"/>
      <c r="V3139" s="223"/>
      <c r="W3139" s="285"/>
      <c r="X3139" s="278" t="s">
        <v>190</v>
      </c>
      <c r="Y3139" s="218"/>
      <c r="Z3139" s="218"/>
      <c r="AA3139" s="218"/>
      <c r="AB3139" s="209"/>
      <c r="AC3139" s="988" t="e">
        <f>R3139+R3141+R3142+R3143+AD3131+AD3132+AD3133+AD3134+AD3135+AD3136+AD3137+AD3138</f>
        <v>#REF!</v>
      </c>
      <c r="AD3139" s="989"/>
      <c r="AF3139" s="103"/>
      <c r="AG3139" s="33"/>
    </row>
    <row r="3140" spans="2:64" ht="18" customHeight="1">
      <c r="B3140" s="58" t="s">
        <v>197</v>
      </c>
      <c r="C3140" s="28"/>
      <c r="D3140" s="28"/>
      <c r="E3140" s="28"/>
      <c r="F3140" s="28"/>
      <c r="G3140" s="206"/>
      <c r="H3140" s="206"/>
      <c r="I3140" s="206"/>
      <c r="J3140" s="206"/>
      <c r="K3140" s="280"/>
      <c r="L3140" s="287" t="s">
        <v>77</v>
      </c>
      <c r="M3140" s="288"/>
      <c r="N3140" s="211"/>
      <c r="O3140" s="278" t="s">
        <v>199</v>
      </c>
      <c r="P3140" s="210"/>
      <c r="Q3140" s="210"/>
      <c r="R3140" s="210"/>
      <c r="S3140" s="210"/>
      <c r="T3140" s="210"/>
      <c r="U3140" s="210"/>
      <c r="V3140" s="210"/>
      <c r="W3140" s="289"/>
      <c r="X3140" s="278" t="s">
        <v>433</v>
      </c>
      <c r="Y3140" s="218"/>
      <c r="Z3140" s="230"/>
      <c r="AA3140" s="290"/>
      <c r="AB3140" s="228"/>
      <c r="AC3140" s="135" t="e">
        <f>VLOOKUP(A3131,'Payroll master 总表'!B:AY,45,FALSE)</f>
        <v>#REF!</v>
      </c>
      <c r="AE3140" s="61"/>
      <c r="AF3140" s="245"/>
      <c r="AG3140" s="33"/>
    </row>
    <row r="3141" spans="2:64" ht="18" customHeight="1">
      <c r="B3141" s="58" t="s">
        <v>180</v>
      </c>
      <c r="C3141" s="28"/>
      <c r="D3141" s="28"/>
      <c r="E3141" s="28"/>
      <c r="F3141" s="28"/>
      <c r="G3141" s="206"/>
      <c r="H3141" s="206"/>
      <c r="I3141" s="206"/>
      <c r="J3141" s="206"/>
      <c r="K3141" s="280"/>
      <c r="L3141" s="282" t="e">
        <f>VLOOKUP(A3131,'Payroll master 总表'!B:AY,19,FALSE)</f>
        <v>#REF!</v>
      </c>
      <c r="M3141" s="206"/>
      <c r="N3141" s="208"/>
      <c r="O3141" s="283"/>
      <c r="P3141" s="273"/>
      <c r="Q3141" s="224"/>
      <c r="R3141" s="990" t="e">
        <f>VLOOKUP(A3131,'Payroll master 总表'!B:AY,26,FALSE)</f>
        <v>#REF!</v>
      </c>
      <c r="S3141" s="990"/>
      <c r="T3141" s="224" t="s">
        <v>82</v>
      </c>
      <c r="U3141" s="224"/>
      <c r="V3141" s="224"/>
      <c r="W3141" s="228"/>
      <c r="X3141" s="278" t="s">
        <v>861</v>
      </c>
      <c r="Y3141" s="218"/>
      <c r="Z3141" s="230"/>
      <c r="AB3141" s="224"/>
      <c r="AD3141" s="57"/>
      <c r="AE3141" s="999" t="e">
        <f>VLOOKUP(A3131,'Payroll master 总表'!B:AY,42,FALSE)</f>
        <v>#REF!</v>
      </c>
      <c r="AF3141" s="1000"/>
      <c r="AG3141" s="33"/>
    </row>
    <row r="3142" spans="2:64" ht="18" customHeight="1">
      <c r="B3142" s="58" t="s">
        <v>181</v>
      </c>
      <c r="C3142" s="28"/>
      <c r="D3142" s="28"/>
      <c r="E3142" s="28"/>
      <c r="F3142" s="28"/>
      <c r="G3142" s="206"/>
      <c r="H3142" s="206"/>
      <c r="I3142" s="206"/>
      <c r="J3142" s="206"/>
      <c r="K3142" s="280"/>
      <c r="L3142" s="282" t="e">
        <f>VLOOKUP(A3131,'Payroll master 总表'!B:AY,22,FALSE)</f>
        <v>#REF!</v>
      </c>
      <c r="M3142" s="206"/>
      <c r="N3142" s="208"/>
      <c r="O3142" s="283"/>
      <c r="P3142" s="273"/>
      <c r="Q3142" s="224"/>
      <c r="R3142" s="990" t="e">
        <f>VLOOKUP(A3131,'Payroll master 总表'!B:AY,28,FALSE)</f>
        <v>#REF!</v>
      </c>
      <c r="S3142" s="990"/>
      <c r="T3142" s="224" t="s">
        <v>82</v>
      </c>
      <c r="U3142" s="224"/>
      <c r="V3142" s="224"/>
      <c r="W3142" s="228"/>
      <c r="X3142" s="291" t="s">
        <v>244</v>
      </c>
      <c r="Y3142" s="218"/>
      <c r="Z3142" s="218"/>
      <c r="AA3142" s="230"/>
      <c r="AB3142" s="229"/>
      <c r="AC3142" s="76"/>
      <c r="AD3142" s="57" t="e">
        <f>VLOOKUP(A3131,'Payroll master 总表'!B:AY,44,FALSE)</f>
        <v>#REF!</v>
      </c>
      <c r="AE3142" s="541"/>
      <c r="AF3142" s="542"/>
      <c r="AG3142" s="33"/>
    </row>
    <row r="3143" spans="2:64" ht="18" customHeight="1">
      <c r="B3143" s="59" t="s">
        <v>182</v>
      </c>
      <c r="C3143" s="56"/>
      <c r="D3143" s="56"/>
      <c r="E3143" s="56"/>
      <c r="F3143" s="56"/>
      <c r="G3143" s="219"/>
      <c r="H3143" s="219"/>
      <c r="I3143" s="219"/>
      <c r="J3143" s="219"/>
      <c r="K3143" s="292"/>
      <c r="L3143" s="293" t="e">
        <f>VLOOKUP(A3131,'Payroll master 总表'!B:AY,23,FALSE)</f>
        <v>#REF!</v>
      </c>
      <c r="M3143" s="219"/>
      <c r="N3143" s="212"/>
      <c r="O3143" s="294"/>
      <c r="P3143" s="295"/>
      <c r="Q3143" s="225"/>
      <c r="R3143" s="981" t="e">
        <f>VLOOKUP(A3131,'Payroll master 总表'!B:AY,30,FALSE)</f>
        <v>#REF!</v>
      </c>
      <c r="S3143" s="981"/>
      <c r="T3143" s="225" t="s">
        <v>82</v>
      </c>
      <c r="U3143" s="225"/>
      <c r="V3143" s="225"/>
      <c r="W3143" s="225"/>
      <c r="X3143" s="278" t="s">
        <v>194</v>
      </c>
      <c r="Y3143" s="218"/>
      <c r="Z3143" s="218"/>
      <c r="AA3143" s="218"/>
      <c r="AB3143" s="230"/>
      <c r="AC3143" s="26"/>
      <c r="AD3143" s="57" t="e">
        <f>AE3141+AD3142</f>
        <v>#REF!</v>
      </c>
      <c r="AE3143" s="49"/>
      <c r="AF3143" s="73"/>
      <c r="AG3143" s="33"/>
    </row>
    <row r="3144" spans="2:64" ht="18" customHeight="1">
      <c r="B3144" s="29"/>
      <c r="C3144" s="30"/>
      <c r="D3144" s="31"/>
      <c r="E3144" s="30"/>
      <c r="F3144" s="32"/>
      <c r="G3144" s="220"/>
      <c r="H3144" s="220"/>
      <c r="I3144" s="220"/>
      <c r="J3144" s="220"/>
      <c r="S3144" s="220"/>
      <c r="T3144" s="220"/>
      <c r="U3144" s="220"/>
      <c r="X3144" s="297" t="s">
        <v>191</v>
      </c>
      <c r="Y3144" s="218"/>
      <c r="Z3144" s="218"/>
      <c r="AA3144" s="218"/>
      <c r="AB3144" s="230"/>
      <c r="AC3144" s="982" t="e">
        <f>ROUND((AC3139-AD3143-AC3140),2)</f>
        <v>#REF!</v>
      </c>
      <c r="AD3144" s="983"/>
      <c r="AE3144" s="49"/>
      <c r="AF3144" s="73"/>
      <c r="AG3144" s="33"/>
    </row>
    <row r="3145" spans="2:64" ht="18" customHeight="1">
      <c r="B3145" s="35" t="s">
        <v>78</v>
      </c>
      <c r="C3145" s="36"/>
      <c r="D3145" s="36"/>
      <c r="E3145" s="36"/>
      <c r="F3145" s="36"/>
      <c r="G3145" s="221"/>
      <c r="H3145" s="221"/>
      <c r="I3145" s="220"/>
      <c r="J3145" s="220"/>
      <c r="S3145" s="220"/>
      <c r="T3145" s="220"/>
      <c r="U3145" s="220"/>
      <c r="X3145" s="298" t="s">
        <v>432</v>
      </c>
      <c r="Y3145" s="299"/>
      <c r="Z3145" s="280"/>
      <c r="AA3145" s="206"/>
      <c r="AB3145" s="231"/>
      <c r="AC3145" s="63" t="e">
        <f>INT(AC3144)</f>
        <v>#REF!</v>
      </c>
      <c r="AE3145" s="62"/>
      <c r="AF3145" s="80"/>
      <c r="AG3145" s="33"/>
    </row>
    <row r="3146" spans="2:64" ht="18" customHeight="1">
      <c r="B3146" s="37"/>
      <c r="C3146" s="38"/>
      <c r="D3146" s="39"/>
      <c r="E3146" s="38"/>
      <c r="F3146" s="38"/>
      <c r="G3146" s="202"/>
      <c r="H3146" s="202"/>
      <c r="I3146" s="220"/>
      <c r="J3146" s="220"/>
      <c r="S3146" s="220"/>
      <c r="T3146" s="220"/>
      <c r="U3146" s="220"/>
      <c r="X3146" s="300" t="s">
        <v>192</v>
      </c>
      <c r="Y3146" s="301"/>
      <c r="Z3146" s="302"/>
      <c r="AA3146" s="219"/>
      <c r="AB3146" s="232"/>
      <c r="AC3146" s="77" t="e">
        <f>ROUND((MOD(AC3144,1)*4000),-2)</f>
        <v>#REF!</v>
      </c>
      <c r="AD3146" s="45"/>
      <c r="AE3146" s="45"/>
      <c r="AF3146" s="81"/>
      <c r="AG3146" s="33"/>
    </row>
    <row r="3147" spans="2:64" ht="18" customHeight="1">
      <c r="B3147" s="29"/>
      <c r="C3147" s="30"/>
      <c r="D3147" s="31"/>
      <c r="E3147" s="30"/>
      <c r="F3147" s="30"/>
      <c r="G3147" s="220"/>
      <c r="H3147" s="220"/>
      <c r="I3147" s="220"/>
      <c r="J3147" s="220"/>
      <c r="S3147" s="220"/>
      <c r="T3147" s="220"/>
      <c r="U3147" s="220"/>
      <c r="Y3147" s="221"/>
      <c r="Z3147" s="303"/>
      <c r="AB3147" s="233"/>
      <c r="AD3147" s="82"/>
      <c r="AE3147" s="82"/>
      <c r="AF3147" s="84"/>
      <c r="AG3147" s="33"/>
    </row>
    <row r="3148" spans="2:64" ht="18" customHeight="1">
      <c r="B3148" s="40" t="s">
        <v>79</v>
      </c>
      <c r="C3148" s="41"/>
      <c r="D3148" s="41"/>
      <c r="E3148" s="41"/>
      <c r="AF3148" s="101"/>
      <c r="AG3148" s="33"/>
    </row>
    <row r="3149" spans="2:64" s="10" customFormat="1" ht="18" customHeight="1">
      <c r="B3149" s="237">
        <v>1</v>
      </c>
      <c r="C3149" s="236">
        <v>2</v>
      </c>
      <c r="D3149" s="236">
        <v>3</v>
      </c>
      <c r="E3149" s="236">
        <v>4</v>
      </c>
      <c r="F3149" s="670">
        <v>5</v>
      </c>
      <c r="G3149" s="669">
        <v>6</v>
      </c>
      <c r="H3149" s="237">
        <v>7</v>
      </c>
      <c r="I3149" s="237">
        <v>8</v>
      </c>
      <c r="J3149" s="670">
        <v>9</v>
      </c>
      <c r="K3149" s="236">
        <v>10</v>
      </c>
      <c r="L3149" s="236">
        <v>11</v>
      </c>
      <c r="M3149" s="670">
        <v>12</v>
      </c>
      <c r="N3149" s="669">
        <v>13</v>
      </c>
      <c r="O3149" s="236">
        <v>14</v>
      </c>
      <c r="P3149" s="237">
        <v>15</v>
      </c>
      <c r="Q3149" s="236">
        <v>16</v>
      </c>
      <c r="R3149" s="236">
        <v>17</v>
      </c>
      <c r="S3149" s="236">
        <v>18</v>
      </c>
      <c r="T3149" s="670">
        <v>19</v>
      </c>
      <c r="U3149" s="669">
        <v>20</v>
      </c>
      <c r="V3149" s="236">
        <v>21</v>
      </c>
      <c r="W3149" s="237">
        <v>22</v>
      </c>
      <c r="X3149" s="236">
        <v>23</v>
      </c>
      <c r="Y3149" s="237">
        <v>24</v>
      </c>
      <c r="Z3149" s="236">
        <v>25</v>
      </c>
      <c r="AA3149" s="670">
        <v>26</v>
      </c>
      <c r="AB3149" s="697">
        <v>27</v>
      </c>
      <c r="AC3149" s="670">
        <v>28</v>
      </c>
      <c r="AD3149" s="237">
        <v>29</v>
      </c>
      <c r="AE3149" s="236">
        <v>30</v>
      </c>
      <c r="AF3149" s="236">
        <v>31</v>
      </c>
      <c r="AG3149" s="11"/>
      <c r="AH3149" s="11"/>
      <c r="AI3149" s="11"/>
      <c r="AJ3149" s="11"/>
      <c r="AK3149" s="11"/>
      <c r="AL3149" s="11"/>
      <c r="AM3149" s="11"/>
      <c r="AN3149" s="11"/>
      <c r="AO3149" s="11"/>
      <c r="AP3149" s="11"/>
      <c r="AQ3149" s="11"/>
      <c r="AR3149" s="11"/>
      <c r="AS3149" s="11"/>
      <c r="AT3149" s="11"/>
      <c r="AU3149" s="11"/>
      <c r="AV3149" s="11"/>
      <c r="AW3149" s="11"/>
      <c r="AX3149" s="11"/>
      <c r="AY3149" s="11"/>
      <c r="AZ3149" s="11"/>
      <c r="BA3149" s="11"/>
      <c r="BB3149" s="11"/>
      <c r="BC3149" s="11"/>
      <c r="BD3149" s="11"/>
      <c r="BE3149" s="11"/>
      <c r="BF3149" s="11"/>
      <c r="BG3149" s="11"/>
      <c r="BH3149" s="11"/>
      <c r="BI3149" s="11"/>
      <c r="BJ3149" s="11"/>
      <c r="BK3149" s="11"/>
      <c r="BL3149" s="11"/>
    </row>
    <row r="3150" spans="2:64" ht="18" customHeight="1">
      <c r="B3150" s="48" t="e">
        <f>VLOOKUP(A3131,#REF!,276,FALSE)</f>
        <v>#REF!</v>
      </c>
      <c r="C3150" s="48" t="e">
        <f>VLOOKUP(A3131,#REF!,278,FALSE)</f>
        <v>#REF!</v>
      </c>
      <c r="D3150" s="48" t="e">
        <f>VLOOKUP(A3131,#REF!,280,FALSE)</f>
        <v>#REF!</v>
      </c>
      <c r="E3150" s="48" t="e">
        <f>VLOOKUP(A3131,#REF!,282,FALSE)</f>
        <v>#REF!</v>
      </c>
      <c r="F3150" s="48" t="e">
        <f>VLOOKUP(A3131,#REF!,284,FALSE)</f>
        <v>#REF!</v>
      </c>
      <c r="G3150" s="48" t="e">
        <f>VLOOKUP(A3131,#REF!,286,FALSE)</f>
        <v>#REF!</v>
      </c>
      <c r="H3150" s="48" t="e">
        <f>VLOOKUP(A3131,#REF!,288,FALSE)</f>
        <v>#REF!</v>
      </c>
      <c r="I3150" s="48" t="e">
        <f>VLOOKUP(A3131,#REF!,290,FALSE)</f>
        <v>#REF!</v>
      </c>
      <c r="J3150" s="48" t="e">
        <f>VLOOKUP(A3131,#REF!,292,FALSE)</f>
        <v>#REF!</v>
      </c>
      <c r="K3150" s="48" t="e">
        <f>VLOOKUP(A3131,#REF!,294,FALSE)</f>
        <v>#REF!</v>
      </c>
      <c r="L3150" s="48" t="e">
        <f>VLOOKUP(A3131,#REF!,296,FALSE)</f>
        <v>#REF!</v>
      </c>
      <c r="M3150" s="48" t="e">
        <f>VLOOKUP(A3131,#REF!,298,FALSE)</f>
        <v>#REF!</v>
      </c>
      <c r="N3150" s="48" t="e">
        <f>VLOOKUP(A3131,#REF!,300,FALSE)</f>
        <v>#REF!</v>
      </c>
      <c r="O3150" s="48" t="e">
        <f>VLOOKUP(A3131,#REF!,302,FALSE)</f>
        <v>#REF!</v>
      </c>
      <c r="P3150" s="48" t="e">
        <f>VLOOKUP(A3131,#REF!,304,FALSE)</f>
        <v>#REF!</v>
      </c>
      <c r="Q3150" s="48" t="e">
        <f>VLOOKUP(A3131,#REF!,306,FALSE)</f>
        <v>#REF!</v>
      </c>
      <c r="R3150" s="48" t="e">
        <f>VLOOKUP(A3131,#REF!,308,FALSE)</f>
        <v>#REF!</v>
      </c>
      <c r="S3150" s="48" t="e">
        <f>VLOOKUP(A3131,#REF!,310,FALSE)</f>
        <v>#REF!</v>
      </c>
      <c r="T3150" s="48" t="e">
        <f>VLOOKUP(A3131,#REF!,312,FALSE)</f>
        <v>#REF!</v>
      </c>
      <c r="U3150" s="48" t="e">
        <f>VLOOKUP(A3131,#REF!,314,FALSE)</f>
        <v>#REF!</v>
      </c>
      <c r="V3150" s="48" t="e">
        <f>VLOOKUP(A3131,#REF!,316,FALSE)</f>
        <v>#REF!</v>
      </c>
      <c r="W3150" s="48" t="e">
        <f>VLOOKUP(A3131,#REF!,318,FALSE)</f>
        <v>#REF!</v>
      </c>
      <c r="X3150" s="48" t="e">
        <f>VLOOKUP(A3131,#REF!,320,FALSE)</f>
        <v>#REF!</v>
      </c>
      <c r="Y3150" s="48" t="e">
        <f>VLOOKUP(A3131,#REF!,322,FALSE)</f>
        <v>#REF!</v>
      </c>
      <c r="Z3150" s="48" t="e">
        <f>VLOOKUP(A3131,#REF!,324,FALSE)</f>
        <v>#REF!</v>
      </c>
      <c r="AA3150" s="48" t="e">
        <f>VLOOKUP(A3131,#REF!,326,FALSE)</f>
        <v>#REF!</v>
      </c>
      <c r="AB3150" s="48" t="e">
        <f>VLOOKUP(A3131,#REF!,328,FALSE)</f>
        <v>#REF!</v>
      </c>
      <c r="AC3150" s="48" t="e">
        <f>VLOOKUP(A3131,#REF!,330,FALSE)</f>
        <v>#REF!</v>
      </c>
      <c r="AD3150" s="48" t="e">
        <f>VLOOKUP(A3131,#REF!,332,FALSE)</f>
        <v>#REF!</v>
      </c>
      <c r="AE3150" s="48" t="e">
        <f>VLOOKUP(A3131,#REF!,334,FALSE)</f>
        <v>#REF!</v>
      </c>
      <c r="AF3150" s="48" t="e">
        <f>VLOOKUP(A3131,#REF!,336,FALSE)</f>
        <v>#REF!</v>
      </c>
      <c r="AG3150" s="33"/>
    </row>
    <row r="3151" spans="2:64" ht="18" customHeight="1">
      <c r="B3151" s="48" t="e">
        <f>VLOOKUP(A3131,#REF!,53,FALSE)</f>
        <v>#REF!</v>
      </c>
      <c r="C3151" s="48" t="e">
        <f>VLOOKUP(A3131,#REF!,54,FALSE)</f>
        <v>#REF!</v>
      </c>
      <c r="D3151" s="48" t="e">
        <f>VLOOKUP(A3131,#REF!,55,FALSE)</f>
        <v>#REF!</v>
      </c>
      <c r="E3151" s="48" t="e">
        <f>VLOOKUP(A3131,#REF!,56,FALSE)</f>
        <v>#REF!</v>
      </c>
      <c r="F3151" s="48" t="e">
        <f>VLOOKUP(A3131,#REF!,57,FALSE)</f>
        <v>#REF!</v>
      </c>
      <c r="G3151" s="48" t="e">
        <f>VLOOKUP(A3131,#REF!,58,FALSE)</f>
        <v>#REF!</v>
      </c>
      <c r="H3151" s="48" t="e">
        <f>VLOOKUP(A3131,#REF!,59,FALSE)</f>
        <v>#REF!</v>
      </c>
      <c r="I3151" s="48" t="e">
        <f>VLOOKUP(A3131,#REF!,60,FALSE)</f>
        <v>#REF!</v>
      </c>
      <c r="J3151" s="48" t="e">
        <f>VLOOKUP(A3131,#REF!,61,FALSE)</f>
        <v>#REF!</v>
      </c>
      <c r="K3151" s="48" t="e">
        <f>VLOOKUP(A3131,#REF!,62,FALSE)</f>
        <v>#REF!</v>
      </c>
      <c r="L3151" s="48" t="e">
        <f>VLOOKUP(A3131,#REF!,63,FALSE)</f>
        <v>#REF!</v>
      </c>
      <c r="M3151" s="48" t="e">
        <f>VLOOKUP(A3131,#REF!,64,FALSE)</f>
        <v>#REF!</v>
      </c>
      <c r="N3151" s="48" t="e">
        <f>VLOOKUP(A3131,#REF!,65,FALSE)</f>
        <v>#REF!</v>
      </c>
      <c r="O3151" s="48" t="e">
        <f>VLOOKUP(A3131,#REF!,66,FALSE)</f>
        <v>#REF!</v>
      </c>
      <c r="P3151" s="48" t="e">
        <f>VLOOKUP(A3131,#REF!,67,FALSE)</f>
        <v>#REF!</v>
      </c>
      <c r="Q3151" s="48" t="e">
        <f>VLOOKUP(A3131,#REF!,68,FALSE)</f>
        <v>#REF!</v>
      </c>
      <c r="R3151" s="48" t="e">
        <f>VLOOKUP(A3131,#REF!,69,FALSE)</f>
        <v>#REF!</v>
      </c>
      <c r="S3151" s="48" t="e">
        <f>VLOOKUP(A3131,#REF!,70,FALSE)</f>
        <v>#REF!</v>
      </c>
      <c r="T3151" s="48" t="e">
        <f>VLOOKUP(A3131,#REF!,71,FALSE)</f>
        <v>#REF!</v>
      </c>
      <c r="U3151" s="48" t="e">
        <f>VLOOKUP(A3131,#REF!,72,FALSE)</f>
        <v>#REF!</v>
      </c>
      <c r="V3151" s="48" t="e">
        <f>VLOOKUP(A3131,#REF!,73,FALSE)</f>
        <v>#REF!</v>
      </c>
      <c r="W3151" s="48" t="e">
        <f>VLOOKUP(A3131,#REF!,74,FALSE)</f>
        <v>#REF!</v>
      </c>
      <c r="X3151" s="48" t="e">
        <f>VLOOKUP(A3131,#REF!,75,FALSE)</f>
        <v>#REF!</v>
      </c>
      <c r="Y3151" s="48" t="e">
        <f>VLOOKUP(A3131,#REF!,76,FALSE)</f>
        <v>#REF!</v>
      </c>
      <c r="Z3151" s="48" t="e">
        <f>VLOOKUP(A3131,#REF!,77,FALSE)</f>
        <v>#REF!</v>
      </c>
      <c r="AA3151" s="48" t="e">
        <f>VLOOKUP(A3131,#REF!,78,FALSE)</f>
        <v>#REF!</v>
      </c>
      <c r="AB3151" s="48" t="e">
        <f>VLOOKUP(A3131,#REF!,79,FALSE)</f>
        <v>#REF!</v>
      </c>
      <c r="AC3151" s="48" t="e">
        <f>VLOOKUP(A3131,#REF!,80,FALSE)</f>
        <v>#REF!</v>
      </c>
      <c r="AD3151" s="48" t="e">
        <f>VLOOKUP(A3131,#REF!,81,FALSE)</f>
        <v>#REF!</v>
      </c>
      <c r="AE3151" s="48" t="e">
        <f>VLOOKUP(A3131,#REF!,82,FALSE)</f>
        <v>#REF!</v>
      </c>
      <c r="AF3151" s="48" t="e">
        <f>VLOOKUP(A3131,#REF!,83,FALSE)</f>
        <v>#REF!</v>
      </c>
      <c r="AG3151" s="33"/>
    </row>
    <row r="3152" spans="2:64" ht="18" customHeight="1">
      <c r="B3152" s="48" t="e">
        <f>VLOOKUP(A3131,#REF!,277,FALSE)</f>
        <v>#REF!</v>
      </c>
      <c r="C3152" s="48" t="e">
        <f>VLOOKUP(A3131,#REF!,279,FALSE)</f>
        <v>#REF!</v>
      </c>
      <c r="D3152" s="48" t="e">
        <f>VLOOKUP(A3131,#REF!,281,FALSE)</f>
        <v>#REF!</v>
      </c>
      <c r="E3152" s="48" t="e">
        <f>VLOOKUP(A3131,#REF!,283,FALSE)</f>
        <v>#REF!</v>
      </c>
      <c r="F3152" s="48" t="e">
        <f>VLOOKUP(A3131,#REF!,285,FALSE)</f>
        <v>#REF!</v>
      </c>
      <c r="G3152" s="48" t="e">
        <f>VLOOKUP(A3131,#REF!,287,FALSE)</f>
        <v>#REF!</v>
      </c>
      <c r="H3152" s="48" t="e">
        <f>VLOOKUP(A3131,#REF!,289,FALSE)</f>
        <v>#REF!</v>
      </c>
      <c r="I3152" s="48" t="e">
        <f>VLOOKUP(A3131,#REF!,291,FALSE)</f>
        <v>#REF!</v>
      </c>
      <c r="J3152" s="48" t="e">
        <f>VLOOKUP(A3131,#REF!,293,FALSE)</f>
        <v>#REF!</v>
      </c>
      <c r="K3152" s="48" t="e">
        <f>VLOOKUP(A3131,#REF!,295,FALSE)</f>
        <v>#REF!</v>
      </c>
      <c r="L3152" s="48" t="e">
        <f>VLOOKUP(A3131,#REF!,297,FALSE)</f>
        <v>#REF!</v>
      </c>
      <c r="M3152" s="48" t="e">
        <f>VLOOKUP(A3131,#REF!,299,FALSE)</f>
        <v>#REF!</v>
      </c>
      <c r="N3152" s="48" t="e">
        <f>VLOOKUP(A3131,#REF!,301,FALSE)</f>
        <v>#REF!</v>
      </c>
      <c r="O3152" s="48" t="e">
        <f>VLOOKUP(A3131,#REF!,303,FALSE)</f>
        <v>#REF!</v>
      </c>
      <c r="P3152" s="48" t="e">
        <f>VLOOKUP(A3131,#REF!,305,FALSE)</f>
        <v>#REF!</v>
      </c>
      <c r="Q3152" s="48" t="e">
        <f>VLOOKUP(A3131,#REF!,307,FALSE)</f>
        <v>#REF!</v>
      </c>
      <c r="R3152" s="48" t="e">
        <f>VLOOKUP(A3131,#REF!,309,FALSE)</f>
        <v>#REF!</v>
      </c>
      <c r="S3152" s="48" t="e">
        <f>VLOOKUP(A3131,#REF!,311,FALSE)</f>
        <v>#REF!</v>
      </c>
      <c r="T3152" s="48" t="e">
        <f>VLOOKUP(A3131,#REF!,313,FALSE)</f>
        <v>#REF!</v>
      </c>
      <c r="U3152" s="48" t="e">
        <f>VLOOKUP(A3131,#REF!,315,FALSE)</f>
        <v>#REF!</v>
      </c>
      <c r="V3152" s="48" t="e">
        <f>VLOOKUP(A3131,#REF!,317,FALSE)</f>
        <v>#REF!</v>
      </c>
      <c r="W3152" s="48" t="e">
        <f>VLOOKUP(A3131,#REF!,319,FALSE)</f>
        <v>#REF!</v>
      </c>
      <c r="X3152" s="48" t="e">
        <f>VLOOKUP(A3131,#REF!,321,FALSE)</f>
        <v>#REF!</v>
      </c>
      <c r="Y3152" s="48" t="e">
        <f>VLOOKUP(A3131,#REF!,323,FALSE)</f>
        <v>#REF!</v>
      </c>
      <c r="Z3152" s="48" t="e">
        <f>VLOOKUP(A3131,#REF!,325,FALSE)</f>
        <v>#REF!</v>
      </c>
      <c r="AA3152" s="48" t="e">
        <f>VLOOKUP(A3131,#REF!,327,FALSE)</f>
        <v>#REF!</v>
      </c>
      <c r="AB3152" s="48" t="e">
        <f>VLOOKUP(A3131,#REF!,329,FALSE)</f>
        <v>#REF!</v>
      </c>
      <c r="AC3152" s="48" t="e">
        <f>VLOOKUP(A3131,#REF!,331,FALSE)</f>
        <v>#REF!</v>
      </c>
      <c r="AD3152" s="48" t="e">
        <f>VLOOKUP(A3131,#REF!,333,FALSE)</f>
        <v>#REF!</v>
      </c>
      <c r="AE3152" s="48" t="e">
        <f>VLOOKUP(A3131,#REF!,335,FALSE)</f>
        <v>#REF!</v>
      </c>
      <c r="AF3152" s="48" t="e">
        <f>VLOOKUP(A3131,#REF!,337,FALSE)</f>
        <v>#REF!</v>
      </c>
      <c r="AG3152" s="33"/>
    </row>
    <row r="3153" spans="1:64" s="140" customFormat="1" ht="18" customHeight="1">
      <c r="B3153" s="980"/>
      <c r="C3153" s="980"/>
      <c r="D3153" s="980"/>
      <c r="E3153" s="980"/>
      <c r="F3153" s="980"/>
      <c r="G3153" s="980"/>
      <c r="H3153" s="980"/>
      <c r="I3153" s="980"/>
      <c r="J3153" s="980"/>
      <c r="K3153" s="980"/>
      <c r="L3153" s="980"/>
      <c r="M3153" s="980"/>
      <c r="N3153" s="980"/>
      <c r="O3153" s="980"/>
      <c r="P3153" s="980"/>
      <c r="Q3153" s="980"/>
      <c r="R3153" s="980"/>
      <c r="S3153" s="980"/>
      <c r="T3153" s="980"/>
      <c r="U3153" s="980"/>
      <c r="V3153" s="980"/>
      <c r="W3153" s="980"/>
      <c r="X3153" s="980"/>
      <c r="Y3153" s="980"/>
      <c r="Z3153" s="980"/>
      <c r="AA3153" s="980"/>
      <c r="AB3153" s="980"/>
      <c r="AC3153" s="980"/>
      <c r="AD3153" s="980"/>
      <c r="AE3153" s="980"/>
      <c r="AF3153" s="980"/>
      <c r="AH3153" s="33"/>
      <c r="AI3153" s="33"/>
      <c r="AJ3153" s="33"/>
      <c r="AK3153" s="33"/>
      <c r="AL3153" s="33"/>
      <c r="AM3153" s="33"/>
      <c r="AN3153" s="33"/>
      <c r="AO3153" s="33"/>
      <c r="AP3153" s="33"/>
      <c r="AQ3153" s="33"/>
      <c r="AR3153" s="33"/>
      <c r="AS3153" s="33"/>
      <c r="AT3153" s="33"/>
      <c r="AU3153" s="33"/>
      <c r="AV3153" s="33"/>
      <c r="AW3153" s="33"/>
      <c r="AX3153" s="33"/>
      <c r="AY3153" s="33"/>
      <c r="AZ3153" s="33"/>
      <c r="BA3153" s="33"/>
      <c r="BB3153" s="33"/>
      <c r="BC3153" s="33"/>
      <c r="BD3153" s="33"/>
      <c r="BE3153" s="33"/>
      <c r="BF3153" s="33"/>
      <c r="BG3153" s="33"/>
      <c r="BH3153" s="33"/>
      <c r="BI3153" s="33"/>
      <c r="BJ3153" s="33"/>
      <c r="BK3153" s="33"/>
      <c r="BL3153" s="33"/>
    </row>
    <row r="3154" spans="1:64" ht="18" customHeight="1">
      <c r="B3154" s="880" t="s">
        <v>826</v>
      </c>
      <c r="C3154" s="880"/>
      <c r="D3154" s="880"/>
      <c r="E3154" s="880"/>
      <c r="F3154" s="880"/>
      <c r="G3154" s="880"/>
      <c r="H3154" s="880"/>
      <c r="I3154" s="880"/>
      <c r="J3154" s="880"/>
      <c r="K3154" s="880"/>
      <c r="L3154" s="880"/>
      <c r="M3154" s="880"/>
      <c r="N3154" s="880"/>
      <c r="O3154" s="880"/>
      <c r="P3154" s="880"/>
      <c r="Q3154" s="880"/>
      <c r="R3154" s="880"/>
      <c r="S3154" s="880"/>
      <c r="T3154" s="880"/>
      <c r="U3154" s="880"/>
      <c r="V3154" s="880"/>
      <c r="W3154" s="880"/>
      <c r="X3154" s="880"/>
      <c r="Y3154" s="880"/>
      <c r="Z3154" s="880"/>
      <c r="AA3154" s="880"/>
      <c r="AB3154" s="880"/>
      <c r="AC3154" s="880"/>
      <c r="AD3154" s="880"/>
      <c r="AE3154" s="880"/>
      <c r="AF3154" s="880"/>
      <c r="AG3154" s="33"/>
    </row>
    <row r="3155" spans="1:64" s="140" customFormat="1" ht="18" customHeight="1">
      <c r="B3155" s="15" t="s">
        <v>80</v>
      </c>
      <c r="C3155" s="16"/>
      <c r="D3155" s="16"/>
      <c r="E3155" s="16"/>
      <c r="F3155" s="16"/>
      <c r="G3155" s="216"/>
      <c r="H3155" s="201"/>
      <c r="I3155" s="201"/>
      <c r="J3155" s="201"/>
      <c r="K3155" s="202"/>
      <c r="L3155" s="201"/>
      <c r="M3155" s="201"/>
      <c r="N3155" s="201"/>
      <c r="O3155" s="270"/>
      <c r="P3155" s="270"/>
      <c r="Q3155" s="201"/>
      <c r="R3155" s="201"/>
      <c r="S3155" s="201"/>
      <c r="T3155" s="201"/>
      <c r="U3155" s="201"/>
      <c r="V3155" s="201"/>
      <c r="W3155" s="270"/>
      <c r="X3155" s="984" t="str">
        <f>X3130</f>
        <v>វិច្ឆិកា ឆ្នាំ ២០២៣</v>
      </c>
      <c r="Y3155" s="985"/>
      <c r="Z3155" s="985"/>
      <c r="AA3155" s="985"/>
      <c r="AB3155" s="985"/>
      <c r="AC3155" s="985"/>
      <c r="AD3155" s="985"/>
      <c r="AE3155" s="985"/>
      <c r="AF3155" s="986"/>
      <c r="AG3155" s="33"/>
      <c r="AH3155" s="33"/>
      <c r="AI3155" s="33"/>
      <c r="AJ3155" s="33"/>
      <c r="AK3155" s="33"/>
      <c r="AL3155" s="33"/>
      <c r="AM3155" s="33"/>
      <c r="AN3155" s="33"/>
      <c r="AO3155" s="33"/>
      <c r="AP3155" s="33"/>
      <c r="AQ3155" s="33"/>
      <c r="AR3155" s="33"/>
      <c r="AS3155" s="33"/>
      <c r="AT3155" s="33"/>
      <c r="AU3155" s="33"/>
      <c r="AV3155" s="33"/>
      <c r="AW3155" s="33"/>
      <c r="AX3155" s="33"/>
      <c r="AY3155" s="33"/>
      <c r="AZ3155" s="33"/>
      <c r="BA3155" s="33"/>
      <c r="BB3155" s="33"/>
      <c r="BC3155" s="33"/>
      <c r="BD3155" s="33"/>
      <c r="BE3155" s="33"/>
      <c r="BF3155" s="33"/>
      <c r="BG3155" s="33"/>
      <c r="BH3155" s="33"/>
      <c r="BI3155" s="33"/>
      <c r="BJ3155" s="33"/>
      <c r="BK3155" s="33"/>
      <c r="BL3155" s="33"/>
    </row>
    <row r="3156" spans="1:64" ht="18" customHeight="1">
      <c r="A3156" s="140" t="e">
        <f>#REF!</f>
        <v>#REF!</v>
      </c>
      <c r="B3156" s="20" t="s">
        <v>176</v>
      </c>
      <c r="C3156" s="3"/>
      <c r="D3156" s="3"/>
      <c r="E3156" s="3"/>
      <c r="F3156" s="3"/>
      <c r="G3156" s="217"/>
      <c r="H3156" s="271"/>
      <c r="I3156" s="217"/>
      <c r="J3156" s="271"/>
      <c r="K3156" s="991" t="e">
        <f>VLOOKUP(A3156,'Payroll master 总表'!B:AY,3,FALSE)</f>
        <v>#REF!</v>
      </c>
      <c r="L3156" s="992"/>
      <c r="M3156" s="992"/>
      <c r="N3156" s="993"/>
      <c r="O3156" s="272" t="s">
        <v>183</v>
      </c>
      <c r="P3156" s="273"/>
      <c r="Q3156" s="203"/>
      <c r="R3156" s="203"/>
      <c r="S3156" s="203"/>
      <c r="T3156" s="994" t="e">
        <f>#REF!</f>
        <v>#REF!</v>
      </c>
      <c r="U3156" s="994"/>
      <c r="V3156" s="217"/>
      <c r="W3156" s="274"/>
      <c r="X3156" s="275" t="s">
        <v>279</v>
      </c>
      <c r="Y3156" s="203"/>
      <c r="Z3156" s="203"/>
      <c r="AA3156" s="203"/>
      <c r="AB3156" s="227"/>
      <c r="AC3156" s="75"/>
      <c r="AD3156" s="139" t="e">
        <f>VLOOKUP(A3156,'Payroll master 总表'!B:AY,39,FALSE)</f>
        <v>#REF!</v>
      </c>
      <c r="AE3156" s="23" t="s">
        <v>82</v>
      </c>
      <c r="AF3156" s="244"/>
      <c r="AG3156" s="33"/>
    </row>
    <row r="3157" spans="1:64" ht="18" customHeight="1">
      <c r="B3157" s="55" t="s">
        <v>177</v>
      </c>
      <c r="C3157" s="28"/>
      <c r="D3157" s="28"/>
      <c r="E3157" s="28"/>
      <c r="F3157" s="21"/>
      <c r="G3157" s="206"/>
      <c r="H3157" s="206"/>
      <c r="I3157" s="206"/>
      <c r="J3157" s="206"/>
      <c r="K3157" s="995" t="e">
        <f>VLOOKUP(A3156,'Payroll master 总表'!B:AY,1,FALSE)</f>
        <v>#REF!</v>
      </c>
      <c r="L3157" s="996"/>
      <c r="M3157" s="206"/>
      <c r="N3157" s="208"/>
      <c r="O3157" s="276" t="s">
        <v>184</v>
      </c>
      <c r="P3157" s="273"/>
      <c r="Q3157" s="218"/>
      <c r="R3157" s="218"/>
      <c r="S3157" s="218"/>
      <c r="U3157" s="222" t="e">
        <f>VLOOKUP(A3156,'Payroll master 总表'!B:AY,15,FALSE)</f>
        <v>#REF!</v>
      </c>
      <c r="V3157" s="222"/>
      <c r="W3157" s="208"/>
      <c r="X3157" s="278" t="s">
        <v>187</v>
      </c>
      <c r="Y3157" s="218"/>
      <c r="Z3157" s="218"/>
      <c r="AA3157" s="218"/>
      <c r="AB3157" s="209"/>
      <c r="AC3157" s="26"/>
      <c r="AD3157" s="139" t="e">
        <f>VLOOKUP(A3156,'Payroll master 总表'!B:AY,35,FALSE)</f>
        <v>#REF!</v>
      </c>
      <c r="AE3157" s="23" t="s">
        <v>82</v>
      </c>
      <c r="AF3157" s="103"/>
      <c r="AG3157" s="33"/>
    </row>
    <row r="3158" spans="1:64" ht="18" customHeight="1">
      <c r="B3158" s="24" t="s">
        <v>178</v>
      </c>
      <c r="C3158" s="22"/>
      <c r="D3158" s="25"/>
      <c r="E3158" s="21"/>
      <c r="F3158" s="21"/>
      <c r="G3158" s="206"/>
      <c r="H3158" s="206"/>
      <c r="I3158" s="206"/>
      <c r="J3158" s="206"/>
      <c r="K3158" s="995" t="e">
        <f>VLOOKUP(A3156,'Payroll master 总表'!B:AY,5,FALSE)</f>
        <v>#REF!</v>
      </c>
      <c r="L3158" s="996"/>
      <c r="M3158" s="206"/>
      <c r="N3158" s="208"/>
      <c r="O3158" s="205" t="s">
        <v>198</v>
      </c>
      <c r="P3158" s="273"/>
      <c r="Q3158" s="218"/>
      <c r="R3158" s="218"/>
      <c r="S3158" s="218"/>
      <c r="T3158" s="206"/>
      <c r="U3158" s="997" t="e">
        <f>VLOOKUP(A3156,'Payroll master 总表'!B:AY,8,FALSE)</f>
        <v>#REF!</v>
      </c>
      <c r="V3158" s="997"/>
      <c r="W3158" s="998"/>
      <c r="X3158" s="278" t="s">
        <v>185</v>
      </c>
      <c r="Y3158" s="218"/>
      <c r="Z3158" s="218"/>
      <c r="AA3158" s="218"/>
      <c r="AB3158" s="209"/>
      <c r="AC3158" s="26"/>
      <c r="AD3158" s="139" t="e">
        <f>VLOOKUP(A3156,'Payroll master 总表'!B:AY,34,FALSE)</f>
        <v>#REF!</v>
      </c>
      <c r="AE3158" s="23" t="s">
        <v>82</v>
      </c>
      <c r="AF3158" s="103"/>
      <c r="AG3158" s="33"/>
    </row>
    <row r="3159" spans="1:64" ht="18" customHeight="1">
      <c r="B3159" s="58"/>
      <c r="C3159" s="28"/>
      <c r="D3159" s="28"/>
      <c r="E3159" s="28"/>
      <c r="F3159" s="28"/>
      <c r="G3159" s="206"/>
      <c r="H3159" s="206"/>
      <c r="I3159" s="206"/>
      <c r="J3159" s="206"/>
      <c r="K3159" s="280"/>
      <c r="L3159" s="281" t="s">
        <v>76</v>
      </c>
      <c r="M3159" s="206"/>
      <c r="N3159" s="208"/>
      <c r="O3159" s="278" t="s">
        <v>199</v>
      </c>
      <c r="P3159" s="273"/>
      <c r="Q3159" s="218"/>
      <c r="R3159" s="218"/>
      <c r="S3159" s="218"/>
      <c r="T3159" s="218"/>
      <c r="U3159" s="218"/>
      <c r="V3159" s="218"/>
      <c r="W3159" s="230"/>
      <c r="X3159" s="278" t="s">
        <v>753</v>
      </c>
      <c r="Y3159" s="218"/>
      <c r="Z3159" s="218"/>
      <c r="AA3159" s="218"/>
      <c r="AB3159" s="209"/>
      <c r="AC3159" s="26"/>
      <c r="AD3159" s="139" t="e">
        <f>VLOOKUP(A3156,'Payroll master 总表'!B:AY,33,FALSE)</f>
        <v>#REF!</v>
      </c>
      <c r="AE3159" s="23" t="s">
        <v>82</v>
      </c>
      <c r="AF3159" s="103"/>
      <c r="AG3159" s="33"/>
    </row>
    <row r="3160" spans="1:64" ht="18" customHeight="1">
      <c r="B3160" s="54" t="s">
        <v>196</v>
      </c>
      <c r="C3160" s="28"/>
      <c r="D3160" s="28"/>
      <c r="E3160" s="28"/>
      <c r="F3160" s="28"/>
      <c r="G3160" s="206"/>
      <c r="H3160" s="206"/>
      <c r="I3160" s="206"/>
      <c r="J3160" s="206"/>
      <c r="K3160" s="280"/>
      <c r="L3160" s="282" t="e">
        <f>VLOOKUP(A3156,'Payroll master 总表'!B:AY,18,FALSE)</f>
        <v>#REF!</v>
      </c>
      <c r="M3160" s="206"/>
      <c r="N3160" s="208"/>
      <c r="O3160" s="283"/>
      <c r="P3160" s="273"/>
      <c r="Q3160" s="223"/>
      <c r="R3160" s="987" t="e">
        <f>U3157/26*L3160</f>
        <v>#REF!</v>
      </c>
      <c r="S3160" s="987"/>
      <c r="T3160" s="284" t="s">
        <v>82</v>
      </c>
      <c r="U3160" s="223"/>
      <c r="V3160" s="223"/>
      <c r="W3160" s="285"/>
      <c r="X3160" s="278" t="s">
        <v>186</v>
      </c>
      <c r="Y3160" s="218"/>
      <c r="Z3160" s="218"/>
      <c r="AA3160" s="218"/>
      <c r="AB3160" s="209"/>
      <c r="AC3160" s="26"/>
      <c r="AD3160" s="139" t="e">
        <f>VLOOKUP(A3156,'Payroll master 总表'!B:AY,37,FALSE)+'Payroll master 总表'!AM132</f>
        <v>#REF!</v>
      </c>
      <c r="AE3160" s="23" t="s">
        <v>82</v>
      </c>
      <c r="AF3160" s="103"/>
      <c r="AG3160" s="33"/>
    </row>
    <row r="3161" spans="1:64" ht="18" customHeight="1">
      <c r="B3161" s="27" t="s">
        <v>528</v>
      </c>
      <c r="C3161" s="28"/>
      <c r="D3161" s="28"/>
      <c r="E3161" s="28"/>
      <c r="F3161" s="28"/>
      <c r="G3161" s="206"/>
      <c r="H3161" s="206"/>
      <c r="I3161" s="206"/>
      <c r="J3161" s="206"/>
      <c r="K3161" s="280"/>
      <c r="L3161" s="282" t="e">
        <f>VLOOKUP(A3156,'Payroll master 总表'!B:AY,21,FALSE)</f>
        <v>#REF!</v>
      </c>
      <c r="M3161" s="206"/>
      <c r="N3161" s="208"/>
      <c r="O3161" s="283"/>
      <c r="P3161" s="273"/>
      <c r="Q3161" s="223"/>
      <c r="R3161" s="987" t="e">
        <f>VLOOKUP(A3156,'Payroll master 总表'!B:AY,29,FALSE)</f>
        <v>#REF!</v>
      </c>
      <c r="S3161" s="987"/>
      <c r="T3161" s="284" t="s">
        <v>82</v>
      </c>
      <c r="U3161" s="223"/>
      <c r="V3161" s="223"/>
      <c r="W3161" s="285"/>
      <c r="X3161" s="278" t="s">
        <v>455</v>
      </c>
      <c r="Y3161" s="218"/>
      <c r="Z3161" s="218"/>
      <c r="AA3161" s="218"/>
      <c r="AB3161" s="209"/>
      <c r="AC3161" s="26"/>
      <c r="AD3161" s="139" t="e">
        <f>VLOOKUP(A3156,'Payroll master 总表'!B:AY,32,FALSE)</f>
        <v>#REF!</v>
      </c>
      <c r="AE3161" s="23" t="s">
        <v>82</v>
      </c>
      <c r="AF3161" s="103"/>
      <c r="AG3161" s="33"/>
    </row>
    <row r="3162" spans="1:64" ht="18" customHeight="1">
      <c r="B3162" s="58" t="s">
        <v>534</v>
      </c>
      <c r="C3162" s="28"/>
      <c r="D3162" s="28"/>
      <c r="E3162" s="28"/>
      <c r="F3162" s="28"/>
      <c r="G3162" s="206"/>
      <c r="H3162" s="206"/>
      <c r="I3162" s="206"/>
      <c r="J3162" s="206"/>
      <c r="K3162" s="280"/>
      <c r="L3162" s="282" t="e">
        <f>VLOOKUP(A3156,'Payroll master 总表'!B:AY,20,FALSE)</f>
        <v>#REF!</v>
      </c>
      <c r="M3162" s="206"/>
      <c r="N3162" s="208"/>
      <c r="O3162" s="283"/>
      <c r="P3162" s="273"/>
      <c r="Q3162" s="223"/>
      <c r="R3162" s="987" t="e">
        <f>VLOOKUP(A3156,'Payroll master 总表'!B:AY,27,FALSE)</f>
        <v>#REF!</v>
      </c>
      <c r="S3162" s="987"/>
      <c r="T3162" s="284" t="s">
        <v>82</v>
      </c>
      <c r="U3162" s="223"/>
      <c r="V3162" s="223"/>
      <c r="W3162" s="285"/>
      <c r="X3162" s="278" t="s">
        <v>189</v>
      </c>
      <c r="Y3162" s="218"/>
      <c r="Z3162" s="218"/>
      <c r="AA3162" s="218"/>
      <c r="AB3162" s="209"/>
      <c r="AC3162" s="26"/>
      <c r="AD3162" s="139" t="e">
        <f>VLOOKUP(A3156,'Payroll master 总表'!B:AY,31,FALSE)</f>
        <v>#REF!</v>
      </c>
      <c r="AE3162" s="23" t="s">
        <v>82</v>
      </c>
      <c r="AF3162" s="103"/>
      <c r="AG3162" s="33"/>
    </row>
    <row r="3163" spans="1:64" ht="18" customHeight="1">
      <c r="B3163" s="58" t="s">
        <v>195</v>
      </c>
      <c r="C3163" s="28"/>
      <c r="D3163" s="28"/>
      <c r="E3163" s="28"/>
      <c r="F3163" s="28"/>
      <c r="G3163" s="206"/>
      <c r="H3163" s="206"/>
      <c r="I3163" s="206"/>
      <c r="J3163" s="206"/>
      <c r="K3163" s="280"/>
      <c r="L3163" s="282" t="e">
        <f>VLOOKUP(A3156,'Payroll master 总表'!B:AY,17,FALSE)</f>
        <v>#REF!</v>
      </c>
      <c r="M3163" s="206"/>
      <c r="N3163" s="208"/>
      <c r="O3163" s="283"/>
      <c r="P3163" s="273"/>
      <c r="Q3163" s="223"/>
      <c r="R3163" s="987" t="e">
        <f>U3157/26*L3163</f>
        <v>#REF!</v>
      </c>
      <c r="S3163" s="987"/>
      <c r="T3163" s="284" t="s">
        <v>82</v>
      </c>
      <c r="U3163" s="223"/>
      <c r="V3163" s="223"/>
      <c r="W3163" s="285"/>
      <c r="X3163" s="278" t="s">
        <v>188</v>
      </c>
      <c r="Y3163" s="218"/>
      <c r="Z3163" s="218"/>
      <c r="AA3163" s="218"/>
      <c r="AB3163" s="209"/>
      <c r="AC3163" s="26"/>
      <c r="AD3163" s="139" t="e">
        <f>VLOOKUP(A3156,'Payroll master 总表'!B:AY,36,FALSE)</f>
        <v>#REF!</v>
      </c>
      <c r="AE3163" s="23" t="s">
        <v>82</v>
      </c>
      <c r="AF3163" s="103"/>
      <c r="AG3163" s="33"/>
    </row>
    <row r="3164" spans="1:64" ht="18" customHeight="1">
      <c r="B3164" s="27" t="s">
        <v>179</v>
      </c>
      <c r="C3164" s="28"/>
      <c r="D3164" s="28"/>
      <c r="E3164" s="28"/>
      <c r="F3164" s="28"/>
      <c r="G3164" s="218"/>
      <c r="H3164" s="218"/>
      <c r="I3164" s="218"/>
      <c r="J3164" s="206"/>
      <c r="K3164" s="280"/>
      <c r="L3164" s="286"/>
      <c r="M3164" s="206"/>
      <c r="N3164" s="208"/>
      <c r="O3164" s="283"/>
      <c r="P3164" s="273"/>
      <c r="Q3164" s="223"/>
      <c r="R3164" s="987" t="e">
        <f>SUM(R3160:S3163)</f>
        <v>#REF!</v>
      </c>
      <c r="S3164" s="987"/>
      <c r="T3164" s="284" t="s">
        <v>82</v>
      </c>
      <c r="U3164" s="223"/>
      <c r="V3164" s="223"/>
      <c r="W3164" s="285"/>
      <c r="X3164" s="278" t="s">
        <v>190</v>
      </c>
      <c r="Y3164" s="218"/>
      <c r="Z3164" s="218"/>
      <c r="AA3164" s="218"/>
      <c r="AB3164" s="209"/>
      <c r="AC3164" s="988" t="e">
        <f>R3164+R3166+R3167+R3168+AD3156+AD3157+AD3158+AD3159+AD3160+AD3161+AD3162+AD3163</f>
        <v>#REF!</v>
      </c>
      <c r="AD3164" s="989"/>
      <c r="AF3164" s="103"/>
      <c r="AG3164" s="33"/>
    </row>
    <row r="3165" spans="1:64" ht="18" customHeight="1">
      <c r="B3165" s="58" t="s">
        <v>197</v>
      </c>
      <c r="C3165" s="28"/>
      <c r="D3165" s="28"/>
      <c r="E3165" s="28"/>
      <c r="F3165" s="28"/>
      <c r="G3165" s="206"/>
      <c r="H3165" s="206"/>
      <c r="I3165" s="206"/>
      <c r="J3165" s="206"/>
      <c r="K3165" s="280"/>
      <c r="L3165" s="287" t="s">
        <v>77</v>
      </c>
      <c r="M3165" s="288"/>
      <c r="N3165" s="211"/>
      <c r="O3165" s="278" t="s">
        <v>199</v>
      </c>
      <c r="P3165" s="210"/>
      <c r="Q3165" s="210"/>
      <c r="R3165" s="210"/>
      <c r="S3165" s="210"/>
      <c r="T3165" s="210"/>
      <c r="U3165" s="210"/>
      <c r="V3165" s="210"/>
      <c r="W3165" s="289"/>
      <c r="X3165" s="278" t="s">
        <v>433</v>
      </c>
      <c r="Y3165" s="218"/>
      <c r="Z3165" s="230"/>
      <c r="AA3165" s="290"/>
      <c r="AB3165" s="228"/>
      <c r="AC3165" s="135" t="e">
        <f>VLOOKUP(A3156,'Payroll master 总表'!B:AY,45,FALSE)</f>
        <v>#REF!</v>
      </c>
      <c r="AE3165" s="61"/>
      <c r="AF3165" s="245"/>
      <c r="AG3165" s="33"/>
    </row>
    <row r="3166" spans="1:64" ht="18" customHeight="1">
      <c r="B3166" s="58" t="s">
        <v>180</v>
      </c>
      <c r="C3166" s="28"/>
      <c r="D3166" s="28"/>
      <c r="E3166" s="28"/>
      <c r="F3166" s="28"/>
      <c r="G3166" s="206"/>
      <c r="H3166" s="206"/>
      <c r="I3166" s="206"/>
      <c r="J3166" s="206"/>
      <c r="K3166" s="280"/>
      <c r="L3166" s="282" t="e">
        <f>VLOOKUP(A3156,'Payroll master 总表'!B:AY,19,FALSE)</f>
        <v>#REF!</v>
      </c>
      <c r="M3166" s="206"/>
      <c r="N3166" s="208"/>
      <c r="O3166" s="283"/>
      <c r="P3166" s="273"/>
      <c r="Q3166" s="224"/>
      <c r="R3166" s="990" t="e">
        <f>VLOOKUP(A3156,'Payroll master 总表'!B:AY,26,FALSE)</f>
        <v>#REF!</v>
      </c>
      <c r="S3166" s="990"/>
      <c r="T3166" s="224" t="s">
        <v>82</v>
      </c>
      <c r="U3166" s="224"/>
      <c r="V3166" s="224"/>
      <c r="W3166" s="228"/>
      <c r="X3166" s="278" t="s">
        <v>861</v>
      </c>
      <c r="Y3166" s="218"/>
      <c r="Z3166" s="230"/>
      <c r="AB3166" s="224"/>
      <c r="AD3166" s="57"/>
      <c r="AE3166" s="999" t="e">
        <f>VLOOKUP(A3156,'Payroll master 总表'!B:AY,42,FALSE)</f>
        <v>#REF!</v>
      </c>
      <c r="AF3166" s="1000"/>
      <c r="AG3166" s="33"/>
    </row>
    <row r="3167" spans="1:64" ht="18" customHeight="1">
      <c r="B3167" s="58" t="s">
        <v>181</v>
      </c>
      <c r="C3167" s="28"/>
      <c r="D3167" s="28"/>
      <c r="E3167" s="28"/>
      <c r="F3167" s="28"/>
      <c r="G3167" s="206"/>
      <c r="H3167" s="206"/>
      <c r="I3167" s="206"/>
      <c r="J3167" s="206"/>
      <c r="K3167" s="280"/>
      <c r="L3167" s="282" t="e">
        <f>VLOOKUP(A3156,'Payroll master 总表'!B:AY,22,FALSE)</f>
        <v>#REF!</v>
      </c>
      <c r="M3167" s="206"/>
      <c r="N3167" s="208"/>
      <c r="O3167" s="283"/>
      <c r="P3167" s="273"/>
      <c r="Q3167" s="224"/>
      <c r="R3167" s="990" t="e">
        <f>VLOOKUP(A3156,'Payroll master 总表'!B:AY,28,FALSE)</f>
        <v>#REF!</v>
      </c>
      <c r="S3167" s="990"/>
      <c r="T3167" s="224" t="s">
        <v>82</v>
      </c>
      <c r="U3167" s="224"/>
      <c r="V3167" s="224"/>
      <c r="W3167" s="228"/>
      <c r="X3167" s="291" t="s">
        <v>244</v>
      </c>
      <c r="Y3167" s="218"/>
      <c r="Z3167" s="218"/>
      <c r="AA3167" s="230"/>
      <c r="AB3167" s="229"/>
      <c r="AC3167" s="76"/>
      <c r="AD3167" s="57" t="e">
        <f>VLOOKUP(A3156,'Payroll master 总表'!B:AY,44,FALSE)</f>
        <v>#REF!</v>
      </c>
      <c r="AE3167" s="541"/>
      <c r="AF3167" s="542"/>
      <c r="AG3167" s="33"/>
    </row>
    <row r="3168" spans="1:64" ht="18" customHeight="1">
      <c r="B3168" s="59" t="s">
        <v>182</v>
      </c>
      <c r="C3168" s="56"/>
      <c r="D3168" s="56"/>
      <c r="E3168" s="56"/>
      <c r="F3168" s="56"/>
      <c r="G3168" s="219"/>
      <c r="H3168" s="219"/>
      <c r="I3168" s="219"/>
      <c r="J3168" s="219"/>
      <c r="K3168" s="292"/>
      <c r="L3168" s="293" t="e">
        <f>VLOOKUP(A3156,'Payroll master 总表'!B:AY,23,FALSE)</f>
        <v>#REF!</v>
      </c>
      <c r="M3168" s="219"/>
      <c r="N3168" s="212"/>
      <c r="O3168" s="294"/>
      <c r="P3168" s="295"/>
      <c r="Q3168" s="225"/>
      <c r="R3168" s="981" t="e">
        <f>VLOOKUP(A3156,'Payroll master 总表'!B:AY,30,FALSE)</f>
        <v>#REF!</v>
      </c>
      <c r="S3168" s="981"/>
      <c r="T3168" s="225" t="s">
        <v>82</v>
      </c>
      <c r="U3168" s="225"/>
      <c r="V3168" s="225"/>
      <c r="W3168" s="225"/>
      <c r="X3168" s="278" t="s">
        <v>194</v>
      </c>
      <c r="Y3168" s="218"/>
      <c r="Z3168" s="218"/>
      <c r="AA3168" s="218"/>
      <c r="AB3168" s="230"/>
      <c r="AC3168" s="26"/>
      <c r="AD3168" s="57" t="e">
        <f>AE3166+AD3167</f>
        <v>#REF!</v>
      </c>
      <c r="AE3168" s="49"/>
      <c r="AF3168" s="73"/>
      <c r="AG3168" s="33"/>
    </row>
    <row r="3169" spans="1:64" ht="18" customHeight="1">
      <c r="B3169" s="29"/>
      <c r="C3169" s="30"/>
      <c r="D3169" s="31"/>
      <c r="E3169" s="30"/>
      <c r="F3169" s="32"/>
      <c r="G3169" s="220"/>
      <c r="H3169" s="220"/>
      <c r="I3169" s="220"/>
      <c r="J3169" s="220"/>
      <c r="S3169" s="220"/>
      <c r="T3169" s="220"/>
      <c r="U3169" s="220"/>
      <c r="X3169" s="297" t="s">
        <v>191</v>
      </c>
      <c r="Y3169" s="218"/>
      <c r="Z3169" s="218"/>
      <c r="AA3169" s="218"/>
      <c r="AB3169" s="230"/>
      <c r="AC3169" s="982" t="e">
        <f>ROUND((AC3164-AD3168-AC3165),2)</f>
        <v>#REF!</v>
      </c>
      <c r="AD3169" s="983"/>
      <c r="AE3169" s="49"/>
      <c r="AF3169" s="73"/>
      <c r="AG3169" s="33"/>
    </row>
    <row r="3170" spans="1:64" ht="18" customHeight="1">
      <c r="B3170" s="35" t="s">
        <v>78</v>
      </c>
      <c r="C3170" s="36"/>
      <c r="D3170" s="36"/>
      <c r="E3170" s="36"/>
      <c r="F3170" s="36"/>
      <c r="G3170" s="221"/>
      <c r="H3170" s="221"/>
      <c r="I3170" s="220"/>
      <c r="J3170" s="220"/>
      <c r="S3170" s="220"/>
      <c r="T3170" s="220"/>
      <c r="U3170" s="220"/>
      <c r="X3170" s="298" t="s">
        <v>432</v>
      </c>
      <c r="Y3170" s="299"/>
      <c r="Z3170" s="280"/>
      <c r="AA3170" s="206"/>
      <c r="AB3170" s="231"/>
      <c r="AC3170" s="63" t="e">
        <f>INT(AC3169)</f>
        <v>#REF!</v>
      </c>
      <c r="AE3170" s="62"/>
      <c r="AF3170" s="80"/>
      <c r="AG3170" s="33"/>
    </row>
    <row r="3171" spans="1:64" ht="18" customHeight="1">
      <c r="B3171" s="37"/>
      <c r="C3171" s="38"/>
      <c r="D3171" s="39"/>
      <c r="E3171" s="38"/>
      <c r="F3171" s="38"/>
      <c r="G3171" s="202"/>
      <c r="H3171" s="202"/>
      <c r="I3171" s="220"/>
      <c r="J3171" s="220"/>
      <c r="S3171" s="220"/>
      <c r="T3171" s="220"/>
      <c r="U3171" s="220"/>
      <c r="X3171" s="300" t="s">
        <v>192</v>
      </c>
      <c r="Y3171" s="301"/>
      <c r="Z3171" s="302"/>
      <c r="AA3171" s="219"/>
      <c r="AB3171" s="232"/>
      <c r="AC3171" s="77" t="e">
        <f>ROUND((MOD(AC3169,1)*4000),-2)</f>
        <v>#REF!</v>
      </c>
      <c r="AD3171" s="45"/>
      <c r="AE3171" s="45"/>
      <c r="AF3171" s="81"/>
      <c r="AG3171" s="33"/>
    </row>
    <row r="3172" spans="1:64" ht="18" customHeight="1">
      <c r="B3172" s="29"/>
      <c r="C3172" s="30"/>
      <c r="D3172" s="31"/>
      <c r="E3172" s="30"/>
      <c r="F3172" s="30"/>
      <c r="G3172" s="220"/>
      <c r="H3172" s="220"/>
      <c r="I3172" s="220"/>
      <c r="J3172" s="220"/>
      <c r="S3172" s="220"/>
      <c r="T3172" s="220"/>
      <c r="U3172" s="220"/>
      <c r="Y3172" s="221"/>
      <c r="Z3172" s="303"/>
      <c r="AB3172" s="233"/>
      <c r="AD3172" s="82"/>
      <c r="AE3172" s="82"/>
      <c r="AF3172" s="84"/>
      <c r="AG3172" s="33"/>
    </row>
    <row r="3173" spans="1:64" ht="18" customHeight="1">
      <c r="B3173" s="40" t="s">
        <v>79</v>
      </c>
      <c r="C3173" s="41"/>
      <c r="D3173" s="41"/>
      <c r="E3173" s="41"/>
      <c r="AF3173" s="101"/>
      <c r="AG3173" s="33"/>
    </row>
    <row r="3174" spans="1:64" s="10" customFormat="1" ht="18" customHeight="1">
      <c r="B3174" s="237">
        <v>1</v>
      </c>
      <c r="C3174" s="236">
        <v>2</v>
      </c>
      <c r="D3174" s="236">
        <v>3</v>
      </c>
      <c r="E3174" s="236">
        <v>4</v>
      </c>
      <c r="F3174" s="670">
        <v>5</v>
      </c>
      <c r="G3174" s="669">
        <v>6</v>
      </c>
      <c r="H3174" s="237">
        <v>7</v>
      </c>
      <c r="I3174" s="237">
        <v>8</v>
      </c>
      <c r="J3174" s="670">
        <v>9</v>
      </c>
      <c r="K3174" s="236">
        <v>10</v>
      </c>
      <c r="L3174" s="236">
        <v>11</v>
      </c>
      <c r="M3174" s="670">
        <v>12</v>
      </c>
      <c r="N3174" s="669">
        <v>13</v>
      </c>
      <c r="O3174" s="236">
        <v>14</v>
      </c>
      <c r="P3174" s="237">
        <v>15</v>
      </c>
      <c r="Q3174" s="236">
        <v>16</v>
      </c>
      <c r="R3174" s="236">
        <v>17</v>
      </c>
      <c r="S3174" s="236">
        <v>18</v>
      </c>
      <c r="T3174" s="670">
        <v>19</v>
      </c>
      <c r="U3174" s="669">
        <v>20</v>
      </c>
      <c r="V3174" s="236">
        <v>21</v>
      </c>
      <c r="W3174" s="237">
        <v>22</v>
      </c>
      <c r="X3174" s="236">
        <v>23</v>
      </c>
      <c r="Y3174" s="237">
        <v>24</v>
      </c>
      <c r="Z3174" s="236">
        <v>25</v>
      </c>
      <c r="AA3174" s="670">
        <v>26</v>
      </c>
      <c r="AB3174" s="697">
        <v>27</v>
      </c>
      <c r="AC3174" s="670">
        <v>28</v>
      </c>
      <c r="AD3174" s="237">
        <v>29</v>
      </c>
      <c r="AE3174" s="236">
        <v>30</v>
      </c>
      <c r="AF3174" s="236">
        <v>31</v>
      </c>
      <c r="AG3174" s="11"/>
      <c r="AH3174" s="11"/>
      <c r="AI3174" s="11"/>
      <c r="AJ3174" s="11"/>
      <c r="AK3174" s="11"/>
      <c r="AL3174" s="11"/>
      <c r="AM3174" s="11"/>
      <c r="AN3174" s="11"/>
      <c r="AO3174" s="11"/>
      <c r="AP3174" s="11"/>
      <c r="AQ3174" s="11"/>
      <c r="AR3174" s="11"/>
      <c r="AS3174" s="11"/>
      <c r="AT3174" s="11"/>
      <c r="AU3174" s="11"/>
      <c r="AV3174" s="11"/>
      <c r="AW3174" s="11"/>
      <c r="AX3174" s="11"/>
      <c r="AY3174" s="11"/>
      <c r="AZ3174" s="11"/>
      <c r="BA3174" s="11"/>
      <c r="BB3174" s="11"/>
      <c r="BC3174" s="11"/>
      <c r="BD3174" s="11"/>
      <c r="BE3174" s="11"/>
      <c r="BF3174" s="11"/>
      <c r="BG3174" s="11"/>
      <c r="BH3174" s="11"/>
      <c r="BI3174" s="11"/>
      <c r="BJ3174" s="11"/>
      <c r="BK3174" s="11"/>
      <c r="BL3174" s="11"/>
    </row>
    <row r="3175" spans="1:64" ht="18" customHeight="1">
      <c r="B3175" s="48" t="e">
        <f>VLOOKUP(A3156,#REF!,276,FALSE)</f>
        <v>#REF!</v>
      </c>
      <c r="C3175" s="48" t="e">
        <f>VLOOKUP(A3156,#REF!,278,FALSE)</f>
        <v>#REF!</v>
      </c>
      <c r="D3175" s="48" t="e">
        <f>VLOOKUP(A3156,#REF!,280,FALSE)</f>
        <v>#REF!</v>
      </c>
      <c r="E3175" s="48" t="e">
        <f>VLOOKUP(A3156,#REF!,282,FALSE)</f>
        <v>#REF!</v>
      </c>
      <c r="F3175" s="48" t="e">
        <f>VLOOKUP(A3156,#REF!,284,FALSE)</f>
        <v>#REF!</v>
      </c>
      <c r="G3175" s="48" t="e">
        <f>VLOOKUP(A3156,#REF!,286,FALSE)</f>
        <v>#REF!</v>
      </c>
      <c r="H3175" s="48" t="e">
        <f>VLOOKUP(A3156,#REF!,288,FALSE)</f>
        <v>#REF!</v>
      </c>
      <c r="I3175" s="48" t="e">
        <f>VLOOKUP(A3156,#REF!,290,FALSE)</f>
        <v>#REF!</v>
      </c>
      <c r="J3175" s="48" t="e">
        <f>VLOOKUP(A3156,#REF!,292,FALSE)</f>
        <v>#REF!</v>
      </c>
      <c r="K3175" s="48" t="e">
        <f>VLOOKUP(A3156,#REF!,294,FALSE)</f>
        <v>#REF!</v>
      </c>
      <c r="L3175" s="48" t="e">
        <f>VLOOKUP(A3156,#REF!,296,FALSE)</f>
        <v>#REF!</v>
      </c>
      <c r="M3175" s="48" t="e">
        <f>VLOOKUP(A3156,#REF!,298,FALSE)</f>
        <v>#REF!</v>
      </c>
      <c r="N3175" s="48" t="e">
        <f>VLOOKUP(A3156,#REF!,300,FALSE)</f>
        <v>#REF!</v>
      </c>
      <c r="O3175" s="48" t="e">
        <f>VLOOKUP(A3156,#REF!,302,FALSE)</f>
        <v>#REF!</v>
      </c>
      <c r="P3175" s="48" t="e">
        <f>VLOOKUP(A3156,#REF!,304,FALSE)</f>
        <v>#REF!</v>
      </c>
      <c r="Q3175" s="48" t="e">
        <f>VLOOKUP(A3156,#REF!,306,FALSE)</f>
        <v>#REF!</v>
      </c>
      <c r="R3175" s="48" t="e">
        <f>VLOOKUP(A3156,#REF!,308,FALSE)</f>
        <v>#REF!</v>
      </c>
      <c r="S3175" s="48" t="e">
        <f>VLOOKUP(A3156,#REF!,310,FALSE)</f>
        <v>#REF!</v>
      </c>
      <c r="T3175" s="48" t="e">
        <f>VLOOKUP(A3156,#REF!,312,FALSE)</f>
        <v>#REF!</v>
      </c>
      <c r="U3175" s="48" t="e">
        <f>VLOOKUP(A3156,#REF!,314,FALSE)</f>
        <v>#REF!</v>
      </c>
      <c r="V3175" s="48" t="e">
        <f>VLOOKUP(A3156,#REF!,316,FALSE)</f>
        <v>#REF!</v>
      </c>
      <c r="W3175" s="48" t="e">
        <f>VLOOKUP(A3156,#REF!,318,FALSE)</f>
        <v>#REF!</v>
      </c>
      <c r="X3175" s="48" t="e">
        <f>VLOOKUP(A3156,#REF!,320,FALSE)</f>
        <v>#REF!</v>
      </c>
      <c r="Y3175" s="48" t="e">
        <f>VLOOKUP(A3156,#REF!,322,FALSE)</f>
        <v>#REF!</v>
      </c>
      <c r="Z3175" s="48" t="e">
        <f>VLOOKUP(A3156,#REF!,324,FALSE)</f>
        <v>#REF!</v>
      </c>
      <c r="AA3175" s="48" t="e">
        <f>VLOOKUP(A3156,#REF!,326,FALSE)</f>
        <v>#REF!</v>
      </c>
      <c r="AB3175" s="48" t="e">
        <f>VLOOKUP(A3156,#REF!,328,FALSE)</f>
        <v>#REF!</v>
      </c>
      <c r="AC3175" s="48" t="e">
        <f>VLOOKUP(A3156,#REF!,330,FALSE)</f>
        <v>#REF!</v>
      </c>
      <c r="AD3175" s="48" t="e">
        <f>VLOOKUP(A3156,#REF!,332,FALSE)</f>
        <v>#REF!</v>
      </c>
      <c r="AE3175" s="48" t="e">
        <f>VLOOKUP(A3156,#REF!,334,FALSE)</f>
        <v>#REF!</v>
      </c>
      <c r="AF3175" s="48" t="e">
        <f>VLOOKUP(A3156,#REF!,336,FALSE)</f>
        <v>#REF!</v>
      </c>
      <c r="AG3175" s="33"/>
    </row>
    <row r="3176" spans="1:64" ht="18" customHeight="1">
      <c r="B3176" s="48" t="e">
        <f>VLOOKUP(A3156,#REF!,53,FALSE)</f>
        <v>#REF!</v>
      </c>
      <c r="C3176" s="48" t="e">
        <f>VLOOKUP(A3156,#REF!,54,FALSE)</f>
        <v>#REF!</v>
      </c>
      <c r="D3176" s="48" t="e">
        <f>VLOOKUP(A3156,#REF!,55,FALSE)</f>
        <v>#REF!</v>
      </c>
      <c r="E3176" s="48" t="e">
        <f>VLOOKUP(A3156,#REF!,56,FALSE)</f>
        <v>#REF!</v>
      </c>
      <c r="F3176" s="48" t="e">
        <f>VLOOKUP(A3156,#REF!,57,FALSE)</f>
        <v>#REF!</v>
      </c>
      <c r="G3176" s="48" t="e">
        <f>VLOOKUP(A3156,#REF!,58,FALSE)</f>
        <v>#REF!</v>
      </c>
      <c r="H3176" s="48" t="e">
        <f>VLOOKUP(A3156,#REF!,59,FALSE)</f>
        <v>#REF!</v>
      </c>
      <c r="I3176" s="48" t="e">
        <f>VLOOKUP(A3156,#REF!,60,FALSE)</f>
        <v>#REF!</v>
      </c>
      <c r="J3176" s="48" t="e">
        <f>VLOOKUP(A3156,#REF!,61,FALSE)</f>
        <v>#REF!</v>
      </c>
      <c r="K3176" s="48" t="e">
        <f>VLOOKUP(A3156,#REF!,62,FALSE)</f>
        <v>#REF!</v>
      </c>
      <c r="L3176" s="48" t="e">
        <f>VLOOKUP(A3156,#REF!,63,FALSE)</f>
        <v>#REF!</v>
      </c>
      <c r="M3176" s="48" t="e">
        <f>VLOOKUP(A3156,#REF!,64,FALSE)</f>
        <v>#REF!</v>
      </c>
      <c r="N3176" s="48" t="e">
        <f>VLOOKUP(A3156,#REF!,65,FALSE)</f>
        <v>#REF!</v>
      </c>
      <c r="O3176" s="48" t="e">
        <f>VLOOKUP(A3156,#REF!,66,FALSE)</f>
        <v>#REF!</v>
      </c>
      <c r="P3176" s="48" t="e">
        <f>VLOOKUP(A3156,#REF!,67,FALSE)</f>
        <v>#REF!</v>
      </c>
      <c r="Q3176" s="48" t="e">
        <f>VLOOKUP(A3156,#REF!,68,FALSE)</f>
        <v>#REF!</v>
      </c>
      <c r="R3176" s="48" t="e">
        <f>VLOOKUP(A3156,#REF!,69,FALSE)</f>
        <v>#REF!</v>
      </c>
      <c r="S3176" s="48" t="e">
        <f>VLOOKUP(A3156,#REF!,70,FALSE)</f>
        <v>#REF!</v>
      </c>
      <c r="T3176" s="48" t="e">
        <f>VLOOKUP(A3156,#REF!,71,FALSE)</f>
        <v>#REF!</v>
      </c>
      <c r="U3176" s="48" t="e">
        <f>VLOOKUP(A3156,#REF!,72,FALSE)</f>
        <v>#REF!</v>
      </c>
      <c r="V3176" s="48" t="e">
        <f>VLOOKUP(A3156,#REF!,73,FALSE)</f>
        <v>#REF!</v>
      </c>
      <c r="W3176" s="48" t="e">
        <f>VLOOKUP(A3156,#REF!,74,FALSE)</f>
        <v>#REF!</v>
      </c>
      <c r="X3176" s="48" t="e">
        <f>VLOOKUP(A3156,#REF!,75,FALSE)</f>
        <v>#REF!</v>
      </c>
      <c r="Y3176" s="48" t="e">
        <f>VLOOKUP(A3156,#REF!,76,FALSE)</f>
        <v>#REF!</v>
      </c>
      <c r="Z3176" s="48" t="e">
        <f>VLOOKUP(A3156,#REF!,77,FALSE)</f>
        <v>#REF!</v>
      </c>
      <c r="AA3176" s="48" t="e">
        <f>VLOOKUP(A3156,#REF!,78,FALSE)</f>
        <v>#REF!</v>
      </c>
      <c r="AB3176" s="48" t="e">
        <f>VLOOKUP(A3156,#REF!,79,FALSE)</f>
        <v>#REF!</v>
      </c>
      <c r="AC3176" s="48" t="e">
        <f>VLOOKUP(A3156,#REF!,80,FALSE)</f>
        <v>#REF!</v>
      </c>
      <c r="AD3176" s="48" t="e">
        <f>VLOOKUP(A3156,#REF!,81,FALSE)</f>
        <v>#REF!</v>
      </c>
      <c r="AE3176" s="48" t="e">
        <f>VLOOKUP(A3156,#REF!,82,FALSE)</f>
        <v>#REF!</v>
      </c>
      <c r="AF3176" s="48" t="e">
        <f>VLOOKUP(A3156,#REF!,83,FALSE)</f>
        <v>#REF!</v>
      </c>
      <c r="AG3176" s="33"/>
    </row>
    <row r="3177" spans="1:64" ht="18" customHeight="1">
      <c r="B3177" s="48" t="e">
        <f>VLOOKUP(A3156,#REF!,277,FALSE)</f>
        <v>#REF!</v>
      </c>
      <c r="C3177" s="48" t="e">
        <f>VLOOKUP(A3156,#REF!,279,FALSE)</f>
        <v>#REF!</v>
      </c>
      <c r="D3177" s="48" t="e">
        <f>VLOOKUP(A3156,#REF!,281,FALSE)</f>
        <v>#REF!</v>
      </c>
      <c r="E3177" s="48" t="e">
        <f>VLOOKUP(A3156,#REF!,283,FALSE)</f>
        <v>#REF!</v>
      </c>
      <c r="F3177" s="48" t="e">
        <f>VLOOKUP(A3156,#REF!,285,FALSE)</f>
        <v>#REF!</v>
      </c>
      <c r="G3177" s="48" t="e">
        <f>VLOOKUP(A3156,#REF!,287,FALSE)</f>
        <v>#REF!</v>
      </c>
      <c r="H3177" s="48" t="e">
        <f>VLOOKUP(A3156,#REF!,289,FALSE)</f>
        <v>#REF!</v>
      </c>
      <c r="I3177" s="48" t="e">
        <f>VLOOKUP(A3156,#REF!,291,FALSE)</f>
        <v>#REF!</v>
      </c>
      <c r="J3177" s="48" t="e">
        <f>VLOOKUP(A3156,#REF!,293,FALSE)</f>
        <v>#REF!</v>
      </c>
      <c r="K3177" s="48" t="e">
        <f>VLOOKUP(A3156,#REF!,295,FALSE)</f>
        <v>#REF!</v>
      </c>
      <c r="L3177" s="48" t="e">
        <f>VLOOKUP(A3156,#REF!,297,FALSE)</f>
        <v>#REF!</v>
      </c>
      <c r="M3177" s="48" t="e">
        <f>VLOOKUP(A3156,#REF!,299,FALSE)</f>
        <v>#REF!</v>
      </c>
      <c r="N3177" s="48" t="e">
        <f>VLOOKUP(A3156,#REF!,301,FALSE)</f>
        <v>#REF!</v>
      </c>
      <c r="O3177" s="48" t="e">
        <f>VLOOKUP(A3156,#REF!,303,FALSE)</f>
        <v>#REF!</v>
      </c>
      <c r="P3177" s="48" t="e">
        <f>VLOOKUP(A3156,#REF!,305,FALSE)</f>
        <v>#REF!</v>
      </c>
      <c r="Q3177" s="48" t="e">
        <f>VLOOKUP(A3156,#REF!,307,FALSE)</f>
        <v>#REF!</v>
      </c>
      <c r="R3177" s="48" t="e">
        <f>VLOOKUP(A3156,#REF!,309,FALSE)</f>
        <v>#REF!</v>
      </c>
      <c r="S3177" s="48" t="e">
        <f>VLOOKUP(A3156,#REF!,311,FALSE)</f>
        <v>#REF!</v>
      </c>
      <c r="T3177" s="48" t="e">
        <f>VLOOKUP(A3156,#REF!,313,FALSE)</f>
        <v>#REF!</v>
      </c>
      <c r="U3177" s="48" t="e">
        <f>VLOOKUP(A3156,#REF!,315,FALSE)</f>
        <v>#REF!</v>
      </c>
      <c r="V3177" s="48" t="e">
        <f>VLOOKUP(A3156,#REF!,317,FALSE)</f>
        <v>#REF!</v>
      </c>
      <c r="W3177" s="48" t="e">
        <f>VLOOKUP(A3156,#REF!,319,FALSE)</f>
        <v>#REF!</v>
      </c>
      <c r="X3177" s="48" t="e">
        <f>VLOOKUP(A3156,#REF!,321,FALSE)</f>
        <v>#REF!</v>
      </c>
      <c r="Y3177" s="48" t="e">
        <f>VLOOKUP(A3156,#REF!,323,FALSE)</f>
        <v>#REF!</v>
      </c>
      <c r="Z3177" s="48" t="e">
        <f>VLOOKUP(A3156,#REF!,325,FALSE)</f>
        <v>#REF!</v>
      </c>
      <c r="AA3177" s="48" t="e">
        <f>VLOOKUP(A3156,#REF!,327,FALSE)</f>
        <v>#REF!</v>
      </c>
      <c r="AB3177" s="48" t="e">
        <f>VLOOKUP(A3156,#REF!,329,FALSE)</f>
        <v>#REF!</v>
      </c>
      <c r="AC3177" s="48" t="e">
        <f>VLOOKUP(A3156,#REF!,331,FALSE)</f>
        <v>#REF!</v>
      </c>
      <c r="AD3177" s="48" t="e">
        <f>VLOOKUP(A3156,#REF!,333,FALSE)</f>
        <v>#REF!</v>
      </c>
      <c r="AE3177" s="48" t="e">
        <f>VLOOKUP(A3156,#REF!,335,FALSE)</f>
        <v>#REF!</v>
      </c>
      <c r="AF3177" s="48" t="e">
        <f>VLOOKUP(A3156,#REF!,337,FALSE)</f>
        <v>#REF!</v>
      </c>
      <c r="AG3177" s="33"/>
    </row>
    <row r="3178" spans="1:64" s="140" customFormat="1" ht="18" customHeight="1">
      <c r="B3178" s="980"/>
      <c r="C3178" s="980"/>
      <c r="D3178" s="980"/>
      <c r="E3178" s="980"/>
      <c r="F3178" s="980"/>
      <c r="G3178" s="980"/>
      <c r="H3178" s="980"/>
      <c r="I3178" s="980"/>
      <c r="J3178" s="980"/>
      <c r="K3178" s="980"/>
      <c r="L3178" s="980"/>
      <c r="M3178" s="980"/>
      <c r="N3178" s="980"/>
      <c r="O3178" s="980"/>
      <c r="P3178" s="980"/>
      <c r="Q3178" s="980"/>
      <c r="R3178" s="980"/>
      <c r="S3178" s="980"/>
      <c r="T3178" s="980"/>
      <c r="U3178" s="980"/>
      <c r="V3178" s="980"/>
      <c r="W3178" s="980"/>
      <c r="X3178" s="980"/>
      <c r="Y3178" s="980"/>
      <c r="Z3178" s="980"/>
      <c r="AA3178" s="980"/>
      <c r="AB3178" s="980"/>
      <c r="AC3178" s="980"/>
      <c r="AD3178" s="980"/>
      <c r="AE3178" s="980"/>
      <c r="AF3178" s="980"/>
      <c r="AG3178" s="33"/>
      <c r="AH3178" s="33"/>
      <c r="AI3178" s="33"/>
      <c r="AJ3178" s="33"/>
      <c r="AK3178" s="33"/>
      <c r="AL3178" s="33"/>
      <c r="AM3178" s="33"/>
      <c r="AN3178" s="33"/>
      <c r="AO3178" s="33"/>
      <c r="AP3178" s="33"/>
      <c r="AQ3178" s="33"/>
      <c r="AR3178" s="33"/>
      <c r="AS3178" s="33"/>
      <c r="AT3178" s="33"/>
      <c r="AU3178" s="33"/>
      <c r="AV3178" s="33"/>
      <c r="AW3178" s="33"/>
      <c r="AX3178" s="33"/>
      <c r="AY3178" s="33"/>
      <c r="AZ3178" s="33"/>
      <c r="BA3178" s="33"/>
      <c r="BB3178" s="33"/>
      <c r="BC3178" s="33"/>
      <c r="BD3178" s="33"/>
      <c r="BE3178" s="33"/>
      <c r="BF3178" s="33"/>
      <c r="BG3178" s="33"/>
      <c r="BH3178" s="33"/>
      <c r="BI3178" s="33"/>
      <c r="BJ3178" s="33"/>
      <c r="BK3178" s="33"/>
      <c r="BL3178" s="33"/>
    </row>
    <row r="3179" spans="1:64" ht="18" customHeight="1">
      <c r="B3179" s="880" t="s">
        <v>826</v>
      </c>
      <c r="C3179" s="880"/>
      <c r="D3179" s="880"/>
      <c r="E3179" s="880"/>
      <c r="F3179" s="880"/>
      <c r="G3179" s="880"/>
      <c r="H3179" s="880"/>
      <c r="I3179" s="880"/>
      <c r="J3179" s="880"/>
      <c r="K3179" s="880"/>
      <c r="L3179" s="880"/>
      <c r="M3179" s="880"/>
      <c r="N3179" s="880"/>
      <c r="O3179" s="880"/>
      <c r="P3179" s="880"/>
      <c r="Q3179" s="880"/>
      <c r="R3179" s="880"/>
      <c r="S3179" s="880"/>
      <c r="T3179" s="880"/>
      <c r="U3179" s="880"/>
      <c r="V3179" s="880"/>
      <c r="W3179" s="880"/>
      <c r="X3179" s="880"/>
      <c r="Y3179" s="880"/>
      <c r="Z3179" s="880"/>
      <c r="AA3179" s="880"/>
      <c r="AB3179" s="880"/>
      <c r="AC3179" s="880"/>
      <c r="AD3179" s="880"/>
      <c r="AE3179" s="880"/>
      <c r="AF3179" s="880"/>
      <c r="AG3179" s="33"/>
    </row>
    <row r="3180" spans="1:64" ht="18" customHeight="1">
      <c r="B3180" s="15" t="s">
        <v>80</v>
      </c>
      <c r="C3180" s="16"/>
      <c r="D3180" s="16"/>
      <c r="E3180" s="16"/>
      <c r="F3180" s="16"/>
      <c r="G3180" s="216"/>
      <c r="H3180" s="201"/>
      <c r="I3180" s="201"/>
      <c r="J3180" s="201"/>
      <c r="K3180" s="202"/>
      <c r="L3180" s="201"/>
      <c r="M3180" s="201"/>
      <c r="N3180" s="201"/>
      <c r="O3180" s="270"/>
      <c r="P3180" s="270"/>
      <c r="Q3180" s="201"/>
      <c r="R3180" s="201"/>
      <c r="S3180" s="201"/>
      <c r="T3180" s="201"/>
      <c r="U3180" s="201"/>
      <c r="V3180" s="201"/>
      <c r="W3180" s="270"/>
      <c r="X3180" s="984" t="str">
        <f>X3155</f>
        <v>វិច្ឆិកា ឆ្នាំ ២០២៣</v>
      </c>
      <c r="Y3180" s="985"/>
      <c r="Z3180" s="985"/>
      <c r="AA3180" s="985"/>
      <c r="AB3180" s="985"/>
      <c r="AC3180" s="985"/>
      <c r="AD3180" s="985"/>
      <c r="AE3180" s="985"/>
      <c r="AF3180" s="986"/>
      <c r="AG3180" s="33"/>
    </row>
    <row r="3181" spans="1:64" ht="18" customHeight="1">
      <c r="A3181" s="140" t="e">
        <f>#REF!</f>
        <v>#REF!</v>
      </c>
      <c r="B3181" s="20" t="s">
        <v>176</v>
      </c>
      <c r="C3181" s="3"/>
      <c r="D3181" s="3"/>
      <c r="E3181" s="3"/>
      <c r="F3181" s="3"/>
      <c r="G3181" s="217"/>
      <c r="H3181" s="271"/>
      <c r="I3181" s="217"/>
      <c r="J3181" s="271"/>
      <c r="K3181" s="991" t="e">
        <f>VLOOKUP(A3181,'Payroll master 总表'!B:AY,3,FALSE)</f>
        <v>#REF!</v>
      </c>
      <c r="L3181" s="992"/>
      <c r="M3181" s="992"/>
      <c r="N3181" s="993"/>
      <c r="O3181" s="272" t="s">
        <v>183</v>
      </c>
      <c r="P3181" s="273"/>
      <c r="Q3181" s="203"/>
      <c r="R3181" s="203"/>
      <c r="S3181" s="203"/>
      <c r="T3181" s="994" t="e">
        <f>#REF!</f>
        <v>#REF!</v>
      </c>
      <c r="U3181" s="994"/>
      <c r="V3181" s="217"/>
      <c r="W3181" s="274"/>
      <c r="X3181" s="275" t="s">
        <v>279</v>
      </c>
      <c r="Y3181" s="203"/>
      <c r="Z3181" s="203"/>
      <c r="AA3181" s="203"/>
      <c r="AB3181" s="227"/>
      <c r="AC3181" s="75"/>
      <c r="AD3181" s="139" t="e">
        <f>VLOOKUP(A3181,'Payroll master 总表'!B:AY,39,FALSE)</f>
        <v>#REF!</v>
      </c>
      <c r="AE3181" s="23" t="s">
        <v>82</v>
      </c>
      <c r="AF3181" s="244"/>
      <c r="AG3181" s="33"/>
    </row>
    <row r="3182" spans="1:64" ht="18" customHeight="1">
      <c r="B3182" s="55" t="s">
        <v>177</v>
      </c>
      <c r="C3182" s="28"/>
      <c r="D3182" s="28"/>
      <c r="E3182" s="28"/>
      <c r="F3182" s="21"/>
      <c r="G3182" s="206"/>
      <c r="H3182" s="206"/>
      <c r="I3182" s="206"/>
      <c r="J3182" s="206"/>
      <c r="K3182" s="995" t="e">
        <f>VLOOKUP(A3181,'Payroll master 总表'!B:AY,1,FALSE)</f>
        <v>#REF!</v>
      </c>
      <c r="L3182" s="996"/>
      <c r="M3182" s="206"/>
      <c r="N3182" s="208"/>
      <c r="O3182" s="276" t="s">
        <v>184</v>
      </c>
      <c r="P3182" s="273"/>
      <c r="Q3182" s="218"/>
      <c r="R3182" s="218"/>
      <c r="S3182" s="218"/>
      <c r="U3182" s="222" t="e">
        <f>VLOOKUP(A3181,'Payroll master 总表'!B:AY,15,FALSE)</f>
        <v>#REF!</v>
      </c>
      <c r="V3182" s="222"/>
      <c r="W3182" s="208"/>
      <c r="X3182" s="278" t="s">
        <v>187</v>
      </c>
      <c r="Y3182" s="218"/>
      <c r="Z3182" s="218"/>
      <c r="AA3182" s="218"/>
      <c r="AB3182" s="209"/>
      <c r="AC3182" s="26"/>
      <c r="AD3182" s="139" t="e">
        <f>VLOOKUP(A3181,'Payroll master 总表'!B:AY,35,FALSE)</f>
        <v>#REF!</v>
      </c>
      <c r="AE3182" s="23" t="s">
        <v>82</v>
      </c>
      <c r="AF3182" s="103"/>
      <c r="AG3182" s="33"/>
    </row>
    <row r="3183" spans="1:64" ht="18" customHeight="1">
      <c r="B3183" s="24" t="s">
        <v>178</v>
      </c>
      <c r="C3183" s="22"/>
      <c r="D3183" s="25"/>
      <c r="E3183" s="21"/>
      <c r="F3183" s="21"/>
      <c r="G3183" s="206"/>
      <c r="H3183" s="206"/>
      <c r="I3183" s="206"/>
      <c r="J3183" s="206"/>
      <c r="K3183" s="995" t="e">
        <f>VLOOKUP(A3181,'Payroll master 总表'!B:AY,5,FALSE)</f>
        <v>#REF!</v>
      </c>
      <c r="L3183" s="996"/>
      <c r="M3183" s="206"/>
      <c r="N3183" s="208"/>
      <c r="O3183" s="205" t="s">
        <v>198</v>
      </c>
      <c r="P3183" s="273"/>
      <c r="Q3183" s="218"/>
      <c r="R3183" s="218"/>
      <c r="S3183" s="218"/>
      <c r="T3183" s="206"/>
      <c r="U3183" s="997" t="e">
        <f>VLOOKUP(A3181,'Payroll master 总表'!B:AY,8,FALSE)</f>
        <v>#REF!</v>
      </c>
      <c r="V3183" s="997"/>
      <c r="W3183" s="998"/>
      <c r="X3183" s="278" t="s">
        <v>185</v>
      </c>
      <c r="Y3183" s="218"/>
      <c r="Z3183" s="218"/>
      <c r="AA3183" s="218"/>
      <c r="AB3183" s="209"/>
      <c r="AC3183" s="26"/>
      <c r="AD3183" s="139" t="e">
        <f>VLOOKUP(A3181,'Payroll master 总表'!B:AY,34,FALSE)</f>
        <v>#REF!</v>
      </c>
      <c r="AE3183" s="23" t="s">
        <v>82</v>
      </c>
      <c r="AF3183" s="103"/>
      <c r="AG3183" s="33"/>
    </row>
    <row r="3184" spans="1:64" ht="18" customHeight="1">
      <c r="B3184" s="58"/>
      <c r="C3184" s="28"/>
      <c r="D3184" s="28"/>
      <c r="E3184" s="28"/>
      <c r="F3184" s="28"/>
      <c r="G3184" s="206"/>
      <c r="H3184" s="206"/>
      <c r="I3184" s="206"/>
      <c r="J3184" s="206"/>
      <c r="K3184" s="280"/>
      <c r="L3184" s="281" t="s">
        <v>76</v>
      </c>
      <c r="M3184" s="206"/>
      <c r="N3184" s="208"/>
      <c r="O3184" s="278" t="s">
        <v>199</v>
      </c>
      <c r="P3184" s="273"/>
      <c r="Q3184" s="218"/>
      <c r="R3184" s="218"/>
      <c r="S3184" s="218"/>
      <c r="T3184" s="218"/>
      <c r="U3184" s="218"/>
      <c r="V3184" s="218"/>
      <c r="W3184" s="230"/>
      <c r="X3184" s="278" t="s">
        <v>753</v>
      </c>
      <c r="Y3184" s="218"/>
      <c r="Z3184" s="218"/>
      <c r="AA3184" s="218"/>
      <c r="AB3184" s="209"/>
      <c r="AC3184" s="26"/>
      <c r="AD3184" s="139" t="e">
        <f>VLOOKUP(A3181,'Payroll master 总表'!B:AY,33,FALSE)</f>
        <v>#REF!</v>
      </c>
      <c r="AE3184" s="23" t="s">
        <v>82</v>
      </c>
      <c r="AF3184" s="103"/>
      <c r="AG3184" s="33"/>
    </row>
    <row r="3185" spans="2:64" ht="18" customHeight="1">
      <c r="B3185" s="54" t="s">
        <v>196</v>
      </c>
      <c r="C3185" s="28"/>
      <c r="D3185" s="28"/>
      <c r="E3185" s="28"/>
      <c r="F3185" s="28"/>
      <c r="G3185" s="206"/>
      <c r="H3185" s="206"/>
      <c r="I3185" s="206"/>
      <c r="J3185" s="206"/>
      <c r="K3185" s="280"/>
      <c r="L3185" s="282" t="e">
        <f>VLOOKUP(A3181,'Payroll master 总表'!B:AY,18,FALSE)</f>
        <v>#REF!</v>
      </c>
      <c r="M3185" s="206"/>
      <c r="N3185" s="208"/>
      <c r="O3185" s="283"/>
      <c r="P3185" s="273"/>
      <c r="Q3185" s="223"/>
      <c r="R3185" s="987" t="e">
        <f>U3182/26*L3185</f>
        <v>#REF!</v>
      </c>
      <c r="S3185" s="987"/>
      <c r="T3185" s="284" t="s">
        <v>82</v>
      </c>
      <c r="U3185" s="223"/>
      <c r="V3185" s="223"/>
      <c r="W3185" s="285"/>
      <c r="X3185" s="278" t="s">
        <v>186</v>
      </c>
      <c r="Y3185" s="218"/>
      <c r="Z3185" s="218"/>
      <c r="AA3185" s="218"/>
      <c r="AB3185" s="209"/>
      <c r="AC3185" s="26"/>
      <c r="AD3185" s="139" t="e">
        <f>VLOOKUP(A3181,'Payroll master 总表'!B:AY,37,FALSE)+'Payroll master 总表'!AM113</f>
        <v>#REF!</v>
      </c>
      <c r="AE3185" s="23" t="s">
        <v>82</v>
      </c>
      <c r="AF3185" s="103"/>
      <c r="AG3185" s="33"/>
    </row>
    <row r="3186" spans="2:64" ht="18" customHeight="1">
      <c r="B3186" s="27" t="s">
        <v>528</v>
      </c>
      <c r="C3186" s="28"/>
      <c r="D3186" s="28"/>
      <c r="E3186" s="28"/>
      <c r="F3186" s="28"/>
      <c r="G3186" s="206"/>
      <c r="H3186" s="206"/>
      <c r="I3186" s="206"/>
      <c r="J3186" s="206"/>
      <c r="K3186" s="280"/>
      <c r="L3186" s="282" t="e">
        <f>VLOOKUP(A3181,'Payroll master 总表'!B:AY,22,FALSE)</f>
        <v>#REF!</v>
      </c>
      <c r="M3186" s="206"/>
      <c r="N3186" s="208"/>
      <c r="O3186" s="283"/>
      <c r="P3186" s="273"/>
      <c r="Q3186" s="223"/>
      <c r="R3186" s="987" t="e">
        <f>VLOOKUP(A3181,'Payroll master 总表'!B:AY,29,FALSE)</f>
        <v>#REF!</v>
      </c>
      <c r="S3186" s="987"/>
      <c r="T3186" s="284" t="s">
        <v>82</v>
      </c>
      <c r="U3186" s="223"/>
      <c r="V3186" s="223"/>
      <c r="W3186" s="285"/>
      <c r="X3186" s="278" t="s">
        <v>455</v>
      </c>
      <c r="Y3186" s="218"/>
      <c r="Z3186" s="218"/>
      <c r="AA3186" s="218"/>
      <c r="AB3186" s="209"/>
      <c r="AC3186" s="26"/>
      <c r="AD3186" s="139" t="e">
        <f>VLOOKUP(A3181,'Payroll master 总表'!B:AY,32,FALSE)</f>
        <v>#REF!</v>
      </c>
      <c r="AE3186" s="23" t="s">
        <v>82</v>
      </c>
      <c r="AF3186" s="103"/>
      <c r="AG3186" s="33"/>
    </row>
    <row r="3187" spans="2:64" ht="18" customHeight="1">
      <c r="B3187" s="58" t="s">
        <v>534</v>
      </c>
      <c r="C3187" s="28"/>
      <c r="D3187" s="28"/>
      <c r="E3187" s="28"/>
      <c r="F3187" s="28"/>
      <c r="G3187" s="206"/>
      <c r="H3187" s="206"/>
      <c r="I3187" s="206"/>
      <c r="J3187" s="206"/>
      <c r="K3187" s="280"/>
      <c r="L3187" s="282" t="e">
        <f>VLOOKUP(A3181,'Payroll master 总表'!B:AY,21,FALSE)</f>
        <v>#REF!</v>
      </c>
      <c r="M3187" s="206"/>
      <c r="N3187" s="208"/>
      <c r="O3187" s="283"/>
      <c r="P3187" s="273"/>
      <c r="Q3187" s="223"/>
      <c r="R3187" s="987" t="e">
        <f>VLOOKUP(A3181,'Payroll master 总表'!B:AY,27,FALSE)</f>
        <v>#REF!</v>
      </c>
      <c r="S3187" s="987"/>
      <c r="T3187" s="284" t="s">
        <v>82</v>
      </c>
      <c r="U3187" s="223"/>
      <c r="V3187" s="223"/>
      <c r="W3187" s="285"/>
      <c r="X3187" s="278" t="s">
        <v>189</v>
      </c>
      <c r="Y3187" s="218"/>
      <c r="Z3187" s="218"/>
      <c r="AA3187" s="218"/>
      <c r="AB3187" s="209"/>
      <c r="AC3187" s="26"/>
      <c r="AD3187" s="139" t="e">
        <f>VLOOKUP(A3181,'Payroll master 总表'!B:AY,31,FALSE)</f>
        <v>#REF!</v>
      </c>
      <c r="AE3187" s="23" t="s">
        <v>82</v>
      </c>
      <c r="AF3187" s="103"/>
      <c r="AG3187" s="33"/>
    </row>
    <row r="3188" spans="2:64" ht="18" customHeight="1">
      <c r="B3188" s="58" t="s">
        <v>195</v>
      </c>
      <c r="C3188" s="28"/>
      <c r="D3188" s="28"/>
      <c r="E3188" s="28"/>
      <c r="F3188" s="28"/>
      <c r="G3188" s="206"/>
      <c r="H3188" s="206"/>
      <c r="I3188" s="206"/>
      <c r="J3188" s="206"/>
      <c r="K3188" s="280"/>
      <c r="L3188" s="282" t="e">
        <f>VLOOKUP(A3181,'Payroll master 总表'!B:AY,17,FALSE)</f>
        <v>#REF!</v>
      </c>
      <c r="M3188" s="206"/>
      <c r="N3188" s="208"/>
      <c r="O3188" s="283"/>
      <c r="P3188" s="273"/>
      <c r="Q3188" s="223"/>
      <c r="R3188" s="987" t="e">
        <f>U3182/26*L3188</f>
        <v>#REF!</v>
      </c>
      <c r="S3188" s="987"/>
      <c r="T3188" s="284" t="s">
        <v>82</v>
      </c>
      <c r="U3188" s="223"/>
      <c r="V3188" s="223"/>
      <c r="W3188" s="285"/>
      <c r="X3188" s="278" t="s">
        <v>188</v>
      </c>
      <c r="Y3188" s="218"/>
      <c r="Z3188" s="218"/>
      <c r="AA3188" s="218"/>
      <c r="AB3188" s="209"/>
      <c r="AC3188" s="26"/>
      <c r="AD3188" s="139" t="e">
        <f>VLOOKUP(A3181,'Payroll master 总表'!B:AY,36,FALSE)</f>
        <v>#REF!</v>
      </c>
      <c r="AE3188" s="23" t="s">
        <v>82</v>
      </c>
      <c r="AF3188" s="103"/>
      <c r="AG3188" s="33"/>
    </row>
    <row r="3189" spans="2:64" ht="18" customHeight="1">
      <c r="B3189" s="27" t="s">
        <v>179</v>
      </c>
      <c r="C3189" s="28"/>
      <c r="D3189" s="28"/>
      <c r="E3189" s="28"/>
      <c r="F3189" s="28"/>
      <c r="G3189" s="218"/>
      <c r="H3189" s="218"/>
      <c r="I3189" s="218"/>
      <c r="J3189" s="206"/>
      <c r="K3189" s="280"/>
      <c r="L3189" s="286"/>
      <c r="M3189" s="206"/>
      <c r="N3189" s="208"/>
      <c r="O3189" s="283"/>
      <c r="P3189" s="273"/>
      <c r="Q3189" s="223"/>
      <c r="R3189" s="987" t="e">
        <f>SUM(R3185:S3188)</f>
        <v>#REF!</v>
      </c>
      <c r="S3189" s="987"/>
      <c r="T3189" s="284" t="s">
        <v>82</v>
      </c>
      <c r="U3189" s="223"/>
      <c r="V3189" s="223"/>
      <c r="W3189" s="285"/>
      <c r="X3189" s="278" t="s">
        <v>190</v>
      </c>
      <c r="Y3189" s="218"/>
      <c r="Z3189" s="218"/>
      <c r="AA3189" s="218"/>
      <c r="AB3189" s="209"/>
      <c r="AC3189" s="988" t="e">
        <f>R3189+R3191+R3192+R3193+AD3181+AD3182+AD3183+AD3184+AD3185+AD3186+AD3187+AD3188</f>
        <v>#REF!</v>
      </c>
      <c r="AD3189" s="989"/>
      <c r="AF3189" s="103"/>
      <c r="AG3189" s="33"/>
    </row>
    <row r="3190" spans="2:64" ht="18" customHeight="1">
      <c r="B3190" s="58" t="s">
        <v>197</v>
      </c>
      <c r="C3190" s="28"/>
      <c r="D3190" s="28"/>
      <c r="E3190" s="28"/>
      <c r="F3190" s="28"/>
      <c r="G3190" s="206"/>
      <c r="H3190" s="206"/>
      <c r="I3190" s="206"/>
      <c r="J3190" s="206"/>
      <c r="K3190" s="280"/>
      <c r="L3190" s="287" t="s">
        <v>77</v>
      </c>
      <c r="M3190" s="288"/>
      <c r="N3190" s="211"/>
      <c r="O3190" s="278" t="s">
        <v>199</v>
      </c>
      <c r="P3190" s="210"/>
      <c r="Q3190" s="210"/>
      <c r="R3190" s="210"/>
      <c r="S3190" s="210"/>
      <c r="T3190" s="210"/>
      <c r="U3190" s="210"/>
      <c r="V3190" s="210"/>
      <c r="W3190" s="289"/>
      <c r="X3190" s="278" t="s">
        <v>433</v>
      </c>
      <c r="Y3190" s="218"/>
      <c r="Z3190" s="230"/>
      <c r="AA3190" s="290"/>
      <c r="AB3190" s="228"/>
      <c r="AC3190" s="135" t="e">
        <f>VLOOKUP(A3181,'Payroll master 总表'!B:AY,45,FALSE)</f>
        <v>#REF!</v>
      </c>
      <c r="AE3190" s="61"/>
      <c r="AF3190" s="245"/>
      <c r="AG3190" s="33"/>
    </row>
    <row r="3191" spans="2:64" ht="18" customHeight="1">
      <c r="B3191" s="58" t="s">
        <v>180</v>
      </c>
      <c r="C3191" s="28"/>
      <c r="D3191" s="28"/>
      <c r="E3191" s="28"/>
      <c r="F3191" s="28"/>
      <c r="G3191" s="206"/>
      <c r="H3191" s="206"/>
      <c r="I3191" s="206"/>
      <c r="J3191" s="206"/>
      <c r="K3191" s="280"/>
      <c r="L3191" s="282" t="e">
        <f>VLOOKUP(A3181,'Payroll master 总表'!B:AY,19,FALSE)</f>
        <v>#REF!</v>
      </c>
      <c r="M3191" s="206"/>
      <c r="N3191" s="208"/>
      <c r="O3191" s="283"/>
      <c r="P3191" s="273"/>
      <c r="Q3191" s="224"/>
      <c r="R3191" s="990" t="e">
        <f>VLOOKUP(A3181,'Payroll master 总表'!B:AY,26,FALSE)</f>
        <v>#REF!</v>
      </c>
      <c r="S3191" s="990"/>
      <c r="T3191" s="224" t="s">
        <v>82</v>
      </c>
      <c r="U3191" s="224"/>
      <c r="V3191" s="224"/>
      <c r="W3191" s="228"/>
      <c r="X3191" s="278" t="s">
        <v>861</v>
      </c>
      <c r="Y3191" s="218"/>
      <c r="Z3191" s="230"/>
      <c r="AB3191" s="224"/>
      <c r="AD3191" s="57"/>
      <c r="AE3191" s="999" t="e">
        <f>VLOOKUP(A3181,'Payroll master 总表'!B:AY,42,FALSE)</f>
        <v>#REF!</v>
      </c>
      <c r="AF3191" s="1000"/>
      <c r="AG3191" s="33"/>
    </row>
    <row r="3192" spans="2:64" ht="18" customHeight="1">
      <c r="B3192" s="58" t="s">
        <v>181</v>
      </c>
      <c r="C3192" s="28"/>
      <c r="D3192" s="28"/>
      <c r="E3192" s="28"/>
      <c r="F3192" s="28"/>
      <c r="G3192" s="206"/>
      <c r="H3192" s="206"/>
      <c r="I3192" s="206"/>
      <c r="J3192" s="206"/>
      <c r="K3192" s="280"/>
      <c r="L3192" s="282" t="e">
        <f>VLOOKUP(A3181,'Payroll master 总表'!B:AY,22,FALSE)</f>
        <v>#REF!</v>
      </c>
      <c r="M3192" s="206"/>
      <c r="N3192" s="208"/>
      <c r="O3192" s="283"/>
      <c r="P3192" s="273"/>
      <c r="Q3192" s="224"/>
      <c r="R3192" s="990" t="e">
        <f>VLOOKUP(A3181,'Payroll master 总表'!B:AY,28,FALSE)</f>
        <v>#REF!</v>
      </c>
      <c r="S3192" s="990"/>
      <c r="T3192" s="224" t="s">
        <v>82</v>
      </c>
      <c r="U3192" s="224"/>
      <c r="V3192" s="224"/>
      <c r="W3192" s="228"/>
      <c r="X3192" s="291" t="s">
        <v>244</v>
      </c>
      <c r="Y3192" s="218"/>
      <c r="Z3192" s="218"/>
      <c r="AA3192" s="230"/>
      <c r="AB3192" s="229"/>
      <c r="AC3192" s="76"/>
      <c r="AD3192" s="57" t="e">
        <f>VLOOKUP(A3181,'Payroll master 总表'!B:AY,44,FALSE)</f>
        <v>#REF!</v>
      </c>
      <c r="AE3192" s="541"/>
      <c r="AF3192" s="542"/>
      <c r="AG3192" s="33"/>
    </row>
    <row r="3193" spans="2:64" ht="18" customHeight="1">
      <c r="B3193" s="59" t="s">
        <v>182</v>
      </c>
      <c r="C3193" s="56"/>
      <c r="D3193" s="56"/>
      <c r="E3193" s="56"/>
      <c r="F3193" s="56"/>
      <c r="G3193" s="219"/>
      <c r="H3193" s="219"/>
      <c r="I3193" s="219"/>
      <c r="J3193" s="219"/>
      <c r="K3193" s="292"/>
      <c r="L3193" s="293" t="e">
        <f>VLOOKUP(A3181,'Payroll master 总表'!B:AY,23,FALSE)</f>
        <v>#REF!</v>
      </c>
      <c r="M3193" s="219"/>
      <c r="N3193" s="212"/>
      <c r="O3193" s="294"/>
      <c r="P3193" s="295"/>
      <c r="Q3193" s="225"/>
      <c r="R3193" s="981" t="e">
        <f>VLOOKUP(A3181,'Payroll master 总表'!B:AY,30,FALSE)</f>
        <v>#REF!</v>
      </c>
      <c r="S3193" s="981"/>
      <c r="T3193" s="225" t="s">
        <v>82</v>
      </c>
      <c r="U3193" s="225"/>
      <c r="V3193" s="225"/>
      <c r="W3193" s="225"/>
      <c r="X3193" s="278" t="s">
        <v>194</v>
      </c>
      <c r="Y3193" s="218"/>
      <c r="Z3193" s="218"/>
      <c r="AA3193" s="218"/>
      <c r="AB3193" s="230"/>
      <c r="AC3193" s="26"/>
      <c r="AD3193" s="57" t="e">
        <f>AE3191+AD3192</f>
        <v>#REF!</v>
      </c>
      <c r="AE3193" s="49"/>
      <c r="AF3193" s="73"/>
      <c r="AG3193" s="33"/>
    </row>
    <row r="3194" spans="2:64" ht="18" customHeight="1">
      <c r="B3194" s="29"/>
      <c r="C3194" s="30"/>
      <c r="D3194" s="31"/>
      <c r="E3194" s="30"/>
      <c r="F3194" s="32"/>
      <c r="G3194" s="220"/>
      <c r="H3194" s="220"/>
      <c r="I3194" s="220"/>
      <c r="J3194" s="220"/>
      <c r="S3194" s="220"/>
      <c r="T3194" s="220"/>
      <c r="U3194" s="220"/>
      <c r="X3194" s="297" t="s">
        <v>191</v>
      </c>
      <c r="Y3194" s="218"/>
      <c r="Z3194" s="218"/>
      <c r="AA3194" s="218"/>
      <c r="AB3194" s="230"/>
      <c r="AC3194" s="982" t="e">
        <f>ROUND((AC3189-AD3193-AC3190),2)</f>
        <v>#REF!</v>
      </c>
      <c r="AD3194" s="983"/>
      <c r="AE3194" s="49"/>
      <c r="AF3194" s="73"/>
      <c r="AG3194" s="33"/>
    </row>
    <row r="3195" spans="2:64" ht="18" customHeight="1">
      <c r="B3195" s="35" t="s">
        <v>78</v>
      </c>
      <c r="C3195" s="36"/>
      <c r="D3195" s="36"/>
      <c r="E3195" s="36"/>
      <c r="F3195" s="36"/>
      <c r="G3195" s="221"/>
      <c r="H3195" s="221"/>
      <c r="I3195" s="220"/>
      <c r="J3195" s="220"/>
      <c r="S3195" s="220"/>
      <c r="T3195" s="220"/>
      <c r="U3195" s="220"/>
      <c r="X3195" s="298" t="s">
        <v>432</v>
      </c>
      <c r="Y3195" s="299"/>
      <c r="Z3195" s="280"/>
      <c r="AA3195" s="206"/>
      <c r="AB3195" s="231"/>
      <c r="AC3195" s="63" t="e">
        <f>INT(AC3194)</f>
        <v>#REF!</v>
      </c>
      <c r="AE3195" s="62"/>
      <c r="AF3195" s="80"/>
      <c r="AG3195" s="33"/>
    </row>
    <row r="3196" spans="2:64" ht="18" customHeight="1">
      <c r="B3196" s="37"/>
      <c r="C3196" s="38"/>
      <c r="D3196" s="39"/>
      <c r="E3196" s="38"/>
      <c r="F3196" s="38"/>
      <c r="G3196" s="202"/>
      <c r="H3196" s="202"/>
      <c r="I3196" s="220"/>
      <c r="J3196" s="220"/>
      <c r="S3196" s="220"/>
      <c r="T3196" s="220"/>
      <c r="U3196" s="220"/>
      <c r="X3196" s="300" t="s">
        <v>192</v>
      </c>
      <c r="Y3196" s="301"/>
      <c r="Z3196" s="302"/>
      <c r="AA3196" s="219"/>
      <c r="AB3196" s="232"/>
      <c r="AC3196" s="77" t="e">
        <f>ROUND((MOD(AC3194,1)*4000),-2)</f>
        <v>#REF!</v>
      </c>
      <c r="AD3196" s="45"/>
      <c r="AE3196" s="45"/>
      <c r="AF3196" s="81"/>
      <c r="AG3196" s="33"/>
    </row>
    <row r="3197" spans="2:64" ht="18" customHeight="1">
      <c r="B3197" s="29"/>
      <c r="C3197" s="30"/>
      <c r="D3197" s="31"/>
      <c r="E3197" s="30"/>
      <c r="F3197" s="30"/>
      <c r="G3197" s="220"/>
      <c r="H3197" s="220"/>
      <c r="I3197" s="220"/>
      <c r="J3197" s="220"/>
      <c r="S3197" s="220"/>
      <c r="T3197" s="220"/>
      <c r="U3197" s="220"/>
      <c r="Y3197" s="221"/>
      <c r="Z3197" s="303"/>
      <c r="AB3197" s="233"/>
      <c r="AD3197" s="82"/>
      <c r="AE3197" s="82"/>
      <c r="AF3197" s="84"/>
      <c r="AG3197" s="33"/>
    </row>
    <row r="3198" spans="2:64" ht="18" customHeight="1">
      <c r="B3198" s="40" t="s">
        <v>79</v>
      </c>
      <c r="C3198" s="41"/>
      <c r="D3198" s="41"/>
      <c r="E3198" s="41"/>
      <c r="AF3198" s="101"/>
      <c r="AG3198" s="33"/>
    </row>
    <row r="3199" spans="2:64" s="10" customFormat="1" ht="18" customHeight="1">
      <c r="B3199" s="601">
        <v>1</v>
      </c>
      <c r="C3199" s="236">
        <v>2</v>
      </c>
      <c r="D3199" s="236">
        <v>3</v>
      </c>
      <c r="E3199" s="236">
        <v>4</v>
      </c>
      <c r="F3199" s="236">
        <v>5</v>
      </c>
      <c r="G3199" s="669">
        <v>6</v>
      </c>
      <c r="H3199" s="237">
        <v>7</v>
      </c>
      <c r="I3199" s="601">
        <v>8</v>
      </c>
      <c r="J3199" s="236">
        <v>9</v>
      </c>
      <c r="K3199" s="236">
        <v>10</v>
      </c>
      <c r="L3199" s="236">
        <v>11</v>
      </c>
      <c r="M3199" s="236">
        <v>12</v>
      </c>
      <c r="N3199" s="697">
        <v>13</v>
      </c>
      <c r="O3199" s="670">
        <v>14</v>
      </c>
      <c r="P3199" s="601">
        <v>15</v>
      </c>
      <c r="Q3199" s="236">
        <v>16</v>
      </c>
      <c r="R3199" s="236">
        <v>17</v>
      </c>
      <c r="S3199" s="236">
        <v>18</v>
      </c>
      <c r="T3199" s="236">
        <v>19</v>
      </c>
      <c r="U3199" s="669">
        <v>20</v>
      </c>
      <c r="V3199" s="236">
        <v>21</v>
      </c>
      <c r="W3199" s="601">
        <v>22</v>
      </c>
      <c r="X3199" s="236">
        <v>23</v>
      </c>
      <c r="Y3199" s="237">
        <v>24</v>
      </c>
      <c r="Z3199" s="236">
        <v>25</v>
      </c>
      <c r="AA3199" s="236">
        <v>26</v>
      </c>
      <c r="AB3199" s="669">
        <v>27</v>
      </c>
      <c r="AC3199" s="236">
        <v>28</v>
      </c>
      <c r="AD3199" s="601">
        <v>29</v>
      </c>
      <c r="AE3199" s="236">
        <v>30</v>
      </c>
      <c r="AF3199" s="236">
        <v>31</v>
      </c>
      <c r="AG3199" s="11"/>
      <c r="AH3199" s="11"/>
      <c r="AI3199" s="11"/>
      <c r="AJ3199" s="11"/>
      <c r="AK3199" s="11"/>
      <c r="AL3199" s="11"/>
      <c r="AM3199" s="11"/>
      <c r="AN3199" s="11"/>
      <c r="AO3199" s="11"/>
      <c r="AP3199" s="11"/>
      <c r="AQ3199" s="11"/>
      <c r="AR3199" s="11"/>
      <c r="AS3199" s="11"/>
      <c r="AT3199" s="11"/>
      <c r="AU3199" s="11"/>
      <c r="AV3199" s="11"/>
      <c r="AW3199" s="11"/>
      <c r="AX3199" s="11"/>
      <c r="AY3199" s="11"/>
      <c r="AZ3199" s="11"/>
      <c r="BA3199" s="11"/>
      <c r="BB3199" s="11"/>
      <c r="BC3199" s="11"/>
      <c r="BD3199" s="11"/>
      <c r="BE3199" s="11"/>
      <c r="BF3199" s="11"/>
      <c r="BG3199" s="11"/>
      <c r="BH3199" s="11"/>
      <c r="BI3199" s="11"/>
      <c r="BJ3199" s="11"/>
      <c r="BK3199" s="11"/>
      <c r="BL3199" s="11"/>
    </row>
    <row r="3200" spans="2:64" ht="18" customHeight="1">
      <c r="B3200" s="48" t="e">
        <f>VLOOKUP(A3181,#REF!,276,FALSE)</f>
        <v>#REF!</v>
      </c>
      <c r="C3200" s="48" t="e">
        <f>VLOOKUP(A3181,#REF!,278,FALSE)</f>
        <v>#REF!</v>
      </c>
      <c r="D3200" s="48" t="e">
        <f>VLOOKUP(A3181,#REF!,280,FALSE)</f>
        <v>#REF!</v>
      </c>
      <c r="E3200" s="48" t="e">
        <f>VLOOKUP(A3181,#REF!,282,FALSE)</f>
        <v>#REF!</v>
      </c>
      <c r="F3200" s="48" t="e">
        <f>VLOOKUP(A3181,#REF!,284,FALSE)</f>
        <v>#REF!</v>
      </c>
      <c r="G3200" s="48" t="e">
        <f>VLOOKUP(A3181,#REF!,286,FALSE)</f>
        <v>#REF!</v>
      </c>
      <c r="H3200" s="48" t="e">
        <f>VLOOKUP(A3181,#REF!,288,FALSE)</f>
        <v>#REF!</v>
      </c>
      <c r="I3200" s="48" t="e">
        <f>VLOOKUP(A3181,#REF!,290,FALSE)</f>
        <v>#REF!</v>
      </c>
      <c r="J3200" s="48" t="e">
        <f>VLOOKUP(A3181,#REF!,292,FALSE)</f>
        <v>#REF!</v>
      </c>
      <c r="K3200" s="48" t="e">
        <f>VLOOKUP(A3181,#REF!,294,FALSE)</f>
        <v>#REF!</v>
      </c>
      <c r="L3200" s="48" t="e">
        <f>VLOOKUP(A3181,#REF!,296,FALSE)</f>
        <v>#REF!</v>
      </c>
      <c r="M3200" s="48" t="e">
        <f>VLOOKUP(A3181,#REF!,298,FALSE)</f>
        <v>#REF!</v>
      </c>
      <c r="N3200" s="48" t="e">
        <f>VLOOKUP(A3181,#REF!,300,FALSE)</f>
        <v>#REF!</v>
      </c>
      <c r="O3200" s="48" t="e">
        <f>VLOOKUP(A3181,#REF!,302,FALSE)</f>
        <v>#REF!</v>
      </c>
      <c r="P3200" s="48" t="e">
        <f>VLOOKUP(A3181,#REF!,304,FALSE)</f>
        <v>#REF!</v>
      </c>
      <c r="Q3200" s="48" t="e">
        <f>VLOOKUP(A3181,#REF!,306,FALSE)</f>
        <v>#REF!</v>
      </c>
      <c r="R3200" s="48" t="e">
        <f>VLOOKUP(A3181,#REF!,308,FALSE)</f>
        <v>#REF!</v>
      </c>
      <c r="S3200" s="48" t="e">
        <f>VLOOKUP(A3181,#REF!,310,FALSE)</f>
        <v>#REF!</v>
      </c>
      <c r="T3200" s="48" t="e">
        <f>VLOOKUP(A3181,#REF!,312,FALSE)</f>
        <v>#REF!</v>
      </c>
      <c r="U3200" s="48" t="e">
        <f>VLOOKUP(A3181,#REF!,314,FALSE)</f>
        <v>#REF!</v>
      </c>
      <c r="V3200" s="48" t="e">
        <f>VLOOKUP(A3181,#REF!,316,FALSE)</f>
        <v>#REF!</v>
      </c>
      <c r="W3200" s="48" t="e">
        <f>VLOOKUP(A3181,#REF!,318,FALSE)</f>
        <v>#REF!</v>
      </c>
      <c r="X3200" s="48" t="e">
        <f>VLOOKUP(A3181,#REF!,320,FALSE)</f>
        <v>#REF!</v>
      </c>
      <c r="Y3200" s="48" t="e">
        <f>VLOOKUP(A3181,#REF!,322,FALSE)</f>
        <v>#REF!</v>
      </c>
      <c r="Z3200" s="48" t="e">
        <f>VLOOKUP(A3181,#REF!,324,FALSE)</f>
        <v>#REF!</v>
      </c>
      <c r="AA3200" s="48" t="e">
        <f>VLOOKUP(A3181,#REF!,326,FALSE)</f>
        <v>#REF!</v>
      </c>
      <c r="AB3200" s="48" t="e">
        <f>VLOOKUP(A3181,#REF!,328,FALSE)</f>
        <v>#REF!</v>
      </c>
      <c r="AC3200" s="48" t="e">
        <f>VLOOKUP(A3181,#REF!,330,FALSE)</f>
        <v>#REF!</v>
      </c>
      <c r="AD3200" s="48" t="e">
        <f>VLOOKUP(A3181,#REF!,332,FALSE)</f>
        <v>#REF!</v>
      </c>
      <c r="AE3200" s="48" t="e">
        <f>VLOOKUP(A3181,#REF!,334,FALSE)</f>
        <v>#REF!</v>
      </c>
      <c r="AF3200" s="48" t="e">
        <f>VLOOKUP(A3181,#REF!,336,FALSE)</f>
        <v>#REF!</v>
      </c>
      <c r="AG3200" s="33"/>
    </row>
    <row r="3201" spans="1:64" ht="18" customHeight="1">
      <c r="B3201" s="48" t="e">
        <f>IF(B3200=3,"5","0")-0</f>
        <v>#REF!</v>
      </c>
      <c r="C3201" s="48" t="e">
        <f t="shared" ref="C3201:G3201" si="3">IF(C3200=3,"5","0")-0</f>
        <v>#REF!</v>
      </c>
      <c r="D3201" s="48" t="e">
        <f t="shared" si="3"/>
        <v>#REF!</v>
      </c>
      <c r="E3201" s="48" t="e">
        <f t="shared" si="3"/>
        <v>#REF!</v>
      </c>
      <c r="F3201" s="48" t="e">
        <f t="shared" si="3"/>
        <v>#REF!</v>
      </c>
      <c r="G3201" s="198" t="e">
        <f t="shared" si="3"/>
        <v>#REF!</v>
      </c>
      <c r="H3201" s="198" t="e">
        <f>IF(H3200=3,"5","0")-0</f>
        <v>#REF!</v>
      </c>
      <c r="I3201" s="198" t="e">
        <f t="shared" ref="I3201:Q3201" si="4">IF(I3200=3,"5","0")-0</f>
        <v>#REF!</v>
      </c>
      <c r="J3201" s="198" t="e">
        <f t="shared" si="4"/>
        <v>#REF!</v>
      </c>
      <c r="K3201" s="198" t="e">
        <f t="shared" si="4"/>
        <v>#REF!</v>
      </c>
      <c r="L3201" s="198" t="e">
        <f t="shared" si="4"/>
        <v>#REF!</v>
      </c>
      <c r="M3201" s="198" t="e">
        <f t="shared" si="4"/>
        <v>#REF!</v>
      </c>
      <c r="N3201" s="198" t="e">
        <f t="shared" si="4"/>
        <v>#REF!</v>
      </c>
      <c r="O3201" s="198" t="e">
        <f t="shared" si="4"/>
        <v>#REF!</v>
      </c>
      <c r="P3201" s="198" t="e">
        <f t="shared" si="4"/>
        <v>#REF!</v>
      </c>
      <c r="Q3201" s="198" t="e">
        <f t="shared" si="4"/>
        <v>#REF!</v>
      </c>
      <c r="R3201" s="198" t="e">
        <f>IF(R3200=3,"5","0")-0</f>
        <v>#REF!</v>
      </c>
      <c r="S3201" s="198" t="e">
        <f t="shared" ref="S3201:AF3201" si="5">IF(S3200=3,"5","0")-0</f>
        <v>#REF!</v>
      </c>
      <c r="T3201" s="198" t="e">
        <f t="shared" si="5"/>
        <v>#REF!</v>
      </c>
      <c r="U3201" s="198" t="e">
        <f t="shared" si="5"/>
        <v>#REF!</v>
      </c>
      <c r="V3201" s="198" t="e">
        <f t="shared" si="5"/>
        <v>#REF!</v>
      </c>
      <c r="W3201" s="198" t="e">
        <f t="shared" si="5"/>
        <v>#REF!</v>
      </c>
      <c r="X3201" s="198" t="e">
        <f t="shared" si="5"/>
        <v>#REF!</v>
      </c>
      <c r="Y3201" s="198" t="e">
        <f t="shared" si="5"/>
        <v>#REF!</v>
      </c>
      <c r="Z3201" s="198" t="e">
        <f t="shared" si="5"/>
        <v>#REF!</v>
      </c>
      <c r="AA3201" s="198" t="e">
        <f t="shared" si="5"/>
        <v>#REF!</v>
      </c>
      <c r="AB3201" s="198" t="e">
        <f t="shared" si="5"/>
        <v>#REF!</v>
      </c>
      <c r="AC3201" s="48" t="e">
        <f t="shared" si="5"/>
        <v>#REF!</v>
      </c>
      <c r="AD3201" s="48" t="e">
        <f t="shared" si="5"/>
        <v>#REF!</v>
      </c>
      <c r="AE3201" s="50" t="e">
        <f t="shared" si="5"/>
        <v>#REF!</v>
      </c>
      <c r="AF3201" s="48" t="e">
        <f t="shared" si="5"/>
        <v>#REF!</v>
      </c>
      <c r="AG3201" s="33"/>
    </row>
    <row r="3202" spans="1:64" ht="18" customHeight="1">
      <c r="B3202" s="48" t="e">
        <f>VLOOKUP(A3181,#REF!,277,FALSE)</f>
        <v>#REF!</v>
      </c>
      <c r="C3202" s="48" t="e">
        <f>VLOOKUP(A3181,#REF!,279,FALSE)</f>
        <v>#REF!</v>
      </c>
      <c r="D3202" s="48" t="e">
        <f>VLOOKUP(A3181,#REF!,281,FALSE)</f>
        <v>#REF!</v>
      </c>
      <c r="E3202" s="48" t="e">
        <f>VLOOKUP(A3181,#REF!,283,FALSE)</f>
        <v>#REF!</v>
      </c>
      <c r="F3202" s="48" t="e">
        <f>VLOOKUP(A3181,#REF!,285,FALSE)</f>
        <v>#REF!</v>
      </c>
      <c r="G3202" s="48" t="e">
        <f>VLOOKUP(A3181,#REF!,287,FALSE)</f>
        <v>#REF!</v>
      </c>
      <c r="H3202" s="48" t="e">
        <f>VLOOKUP(A3181,#REF!,289,FALSE)</f>
        <v>#REF!</v>
      </c>
      <c r="I3202" s="48" t="e">
        <f>VLOOKUP(A3181,#REF!,291,FALSE)</f>
        <v>#REF!</v>
      </c>
      <c r="J3202" s="48" t="e">
        <f>VLOOKUP(A3181,#REF!,293,FALSE)</f>
        <v>#REF!</v>
      </c>
      <c r="K3202" s="48" t="e">
        <f>VLOOKUP(A3181,#REF!,295,FALSE)</f>
        <v>#REF!</v>
      </c>
      <c r="L3202" s="48" t="e">
        <f>VLOOKUP(A3181,#REF!,297,FALSE)</f>
        <v>#REF!</v>
      </c>
      <c r="M3202" s="48" t="e">
        <f>VLOOKUP(A3181,#REF!,299,FALSE)</f>
        <v>#REF!</v>
      </c>
      <c r="N3202" s="48" t="e">
        <f>VLOOKUP(A3181,#REF!,301,FALSE)</f>
        <v>#REF!</v>
      </c>
      <c r="O3202" s="48" t="e">
        <f>VLOOKUP(A3181,#REF!,303,FALSE)</f>
        <v>#REF!</v>
      </c>
      <c r="P3202" s="48" t="e">
        <f>VLOOKUP(A3181,#REF!,305,FALSE)</f>
        <v>#REF!</v>
      </c>
      <c r="Q3202" s="48" t="e">
        <f>VLOOKUP(A3181,#REF!,307,FALSE)</f>
        <v>#REF!</v>
      </c>
      <c r="R3202" s="48" t="e">
        <f>VLOOKUP(A3181,#REF!,309,FALSE)</f>
        <v>#REF!</v>
      </c>
      <c r="S3202" s="48" t="e">
        <f>VLOOKUP(A3181,#REF!,311,FALSE)</f>
        <v>#REF!</v>
      </c>
      <c r="T3202" s="48" t="e">
        <f>VLOOKUP(A3181,#REF!,313,FALSE)</f>
        <v>#REF!</v>
      </c>
      <c r="U3202" s="48" t="e">
        <f>VLOOKUP(A3181,#REF!,315,FALSE)</f>
        <v>#REF!</v>
      </c>
      <c r="V3202" s="48" t="e">
        <f>VLOOKUP(A3181,#REF!,317,FALSE)</f>
        <v>#REF!</v>
      </c>
      <c r="W3202" s="48" t="e">
        <f>VLOOKUP(A3181,#REF!,319,FALSE)</f>
        <v>#REF!</v>
      </c>
      <c r="X3202" s="48" t="e">
        <f>VLOOKUP(A3181,#REF!,321,FALSE)</f>
        <v>#REF!</v>
      </c>
      <c r="Y3202" s="48" t="e">
        <f>VLOOKUP(A3181,#REF!,323,FALSE)</f>
        <v>#REF!</v>
      </c>
      <c r="Z3202" s="48" t="e">
        <f>VLOOKUP(A3181,#REF!,325,FALSE)</f>
        <v>#REF!</v>
      </c>
      <c r="AA3202" s="48" t="e">
        <f>VLOOKUP(A3181,#REF!,327,FALSE)</f>
        <v>#REF!</v>
      </c>
      <c r="AB3202" s="48" t="e">
        <f>VLOOKUP(A3181,#REF!,329,FALSE)</f>
        <v>#REF!</v>
      </c>
      <c r="AC3202" s="48" t="e">
        <f>VLOOKUP(A3181,#REF!,331,FALSE)</f>
        <v>#REF!</v>
      </c>
      <c r="AD3202" s="48" t="e">
        <f>VLOOKUP(A3181,#REF!,333,FALSE)</f>
        <v>#REF!</v>
      </c>
      <c r="AE3202" s="48" t="e">
        <f>VLOOKUP(A3181,#REF!,335,FALSE)</f>
        <v>#REF!</v>
      </c>
      <c r="AF3202" s="48" t="e">
        <f>VLOOKUP(A3181,#REF!,337,FALSE)</f>
        <v>#REF!</v>
      </c>
      <c r="AG3202" s="33"/>
    </row>
    <row r="3203" spans="1:64" s="140" customFormat="1" ht="18" customHeight="1">
      <c r="B3203" s="980"/>
      <c r="C3203" s="980"/>
      <c r="D3203" s="980"/>
      <c r="E3203" s="980"/>
      <c r="F3203" s="980"/>
      <c r="G3203" s="980"/>
      <c r="H3203" s="980"/>
      <c r="I3203" s="980"/>
      <c r="J3203" s="980"/>
      <c r="K3203" s="980"/>
      <c r="L3203" s="980"/>
      <c r="M3203" s="980"/>
      <c r="N3203" s="980"/>
      <c r="O3203" s="980"/>
      <c r="P3203" s="980"/>
      <c r="Q3203" s="980"/>
      <c r="R3203" s="980"/>
      <c r="S3203" s="980"/>
      <c r="T3203" s="980"/>
      <c r="U3203" s="980"/>
      <c r="V3203" s="980"/>
      <c r="W3203" s="980"/>
      <c r="X3203" s="980"/>
      <c r="Y3203" s="980"/>
      <c r="Z3203" s="980"/>
      <c r="AA3203" s="980"/>
      <c r="AB3203" s="980"/>
      <c r="AC3203" s="980"/>
      <c r="AD3203" s="980"/>
      <c r="AE3203" s="980"/>
      <c r="AF3203" s="980"/>
      <c r="AH3203" s="33"/>
      <c r="AI3203" s="33"/>
      <c r="AJ3203" s="33"/>
      <c r="AK3203" s="33"/>
      <c r="AL3203" s="33"/>
      <c r="AM3203" s="33"/>
      <c r="AN3203" s="33"/>
      <c r="AO3203" s="33"/>
      <c r="AP3203" s="33"/>
      <c r="AQ3203" s="33"/>
      <c r="AR3203" s="33"/>
      <c r="AS3203" s="33"/>
      <c r="AT3203" s="33"/>
      <c r="AU3203" s="33"/>
      <c r="AV3203" s="33"/>
      <c r="AW3203" s="33"/>
      <c r="AX3203" s="33"/>
      <c r="AY3203" s="33"/>
      <c r="AZ3203" s="33"/>
      <c r="BA3203" s="33"/>
      <c r="BB3203" s="33"/>
      <c r="BC3203" s="33"/>
      <c r="BD3203" s="33"/>
      <c r="BE3203" s="33"/>
      <c r="BF3203" s="33"/>
      <c r="BG3203" s="33"/>
      <c r="BH3203" s="33"/>
      <c r="BI3203" s="33"/>
      <c r="BJ3203" s="33"/>
      <c r="BK3203" s="33"/>
      <c r="BL3203" s="33"/>
    </row>
    <row r="3204" spans="1:64" ht="18" customHeight="1">
      <c r="B3204" s="880" t="s">
        <v>826</v>
      </c>
      <c r="C3204" s="880"/>
      <c r="D3204" s="880"/>
      <c r="E3204" s="880"/>
      <c r="F3204" s="880"/>
      <c r="G3204" s="880"/>
      <c r="H3204" s="880"/>
      <c r="I3204" s="880"/>
      <c r="J3204" s="880"/>
      <c r="K3204" s="880"/>
      <c r="L3204" s="880"/>
      <c r="M3204" s="880"/>
      <c r="N3204" s="880"/>
      <c r="O3204" s="880"/>
      <c r="P3204" s="880"/>
      <c r="Q3204" s="880"/>
      <c r="R3204" s="880"/>
      <c r="S3204" s="880"/>
      <c r="T3204" s="880"/>
      <c r="U3204" s="880"/>
      <c r="V3204" s="880"/>
      <c r="W3204" s="880"/>
      <c r="X3204" s="880"/>
      <c r="Y3204" s="880"/>
      <c r="Z3204" s="880"/>
      <c r="AA3204" s="880"/>
      <c r="AB3204" s="880"/>
      <c r="AC3204" s="880"/>
      <c r="AD3204" s="880"/>
      <c r="AE3204" s="880"/>
      <c r="AF3204" s="880"/>
      <c r="AG3204" s="33"/>
    </row>
    <row r="3205" spans="1:64" ht="18" customHeight="1">
      <c r="B3205" s="15" t="s">
        <v>80</v>
      </c>
      <c r="C3205" s="16"/>
      <c r="D3205" s="16"/>
      <c r="E3205" s="16"/>
      <c r="F3205" s="16"/>
      <c r="G3205" s="216"/>
      <c r="H3205" s="201"/>
      <c r="I3205" s="201"/>
      <c r="J3205" s="201"/>
      <c r="K3205" s="202"/>
      <c r="L3205" s="201"/>
      <c r="M3205" s="201"/>
      <c r="N3205" s="201"/>
      <c r="O3205" s="270"/>
      <c r="P3205" s="270"/>
      <c r="Q3205" s="201"/>
      <c r="R3205" s="201"/>
      <c r="S3205" s="201"/>
      <c r="T3205" s="201"/>
      <c r="U3205" s="201"/>
      <c r="V3205" s="201"/>
      <c r="W3205" s="270"/>
      <c r="X3205" s="984" t="str">
        <f>X3180</f>
        <v>វិច្ឆិកា ឆ្នាំ ២០២៣</v>
      </c>
      <c r="Y3205" s="985"/>
      <c r="Z3205" s="985"/>
      <c r="AA3205" s="985"/>
      <c r="AB3205" s="985"/>
      <c r="AC3205" s="985"/>
      <c r="AD3205" s="985"/>
      <c r="AE3205" s="985"/>
      <c r="AF3205" s="986"/>
      <c r="AG3205" s="33"/>
    </row>
    <row r="3206" spans="1:64" ht="18" customHeight="1">
      <c r="A3206" s="140">
        <v>0</v>
      </c>
      <c r="B3206" s="20" t="s">
        <v>176</v>
      </c>
      <c r="C3206" s="3"/>
      <c r="D3206" s="3"/>
      <c r="E3206" s="3"/>
      <c r="F3206" s="3"/>
      <c r="G3206" s="217"/>
      <c r="H3206" s="271"/>
      <c r="I3206" s="217"/>
      <c r="J3206" s="271"/>
      <c r="K3206" s="991" t="e">
        <f>VLOOKUP(A3206,'Payroll master 总表'!B:AY,3,FALSE)</f>
        <v>#N/A</v>
      </c>
      <c r="L3206" s="992"/>
      <c r="M3206" s="992"/>
      <c r="N3206" s="993"/>
      <c r="O3206" s="272" t="s">
        <v>183</v>
      </c>
      <c r="P3206" s="273"/>
      <c r="Q3206" s="203"/>
      <c r="R3206" s="203"/>
      <c r="S3206" s="203"/>
      <c r="T3206" s="994" t="e">
        <f>#REF!</f>
        <v>#REF!</v>
      </c>
      <c r="U3206" s="994"/>
      <c r="V3206" s="217"/>
      <c r="W3206" s="274"/>
      <c r="X3206" s="275" t="s">
        <v>279</v>
      </c>
      <c r="Y3206" s="203"/>
      <c r="Z3206" s="203"/>
      <c r="AA3206" s="203"/>
      <c r="AB3206" s="227"/>
      <c r="AC3206" s="75"/>
      <c r="AD3206" s="139" t="e">
        <f>VLOOKUP(A3206,'Payroll master 总表'!B:AY,39,FALSE)</f>
        <v>#N/A</v>
      </c>
      <c r="AE3206" s="23" t="s">
        <v>82</v>
      </c>
      <c r="AF3206" s="244"/>
      <c r="AG3206" s="33"/>
    </row>
    <row r="3207" spans="1:64" ht="18" customHeight="1">
      <c r="B3207" s="55" t="s">
        <v>177</v>
      </c>
      <c r="C3207" s="28"/>
      <c r="D3207" s="28"/>
      <c r="E3207" s="28"/>
      <c r="F3207" s="21"/>
      <c r="G3207" s="206"/>
      <c r="H3207" s="206"/>
      <c r="I3207" s="206"/>
      <c r="J3207" s="206"/>
      <c r="K3207" s="995" t="e">
        <f>VLOOKUP(A3206,'Payroll master 总表'!B:AY,1,FALSE)</f>
        <v>#N/A</v>
      </c>
      <c r="L3207" s="996"/>
      <c r="M3207" s="206"/>
      <c r="N3207" s="208"/>
      <c r="O3207" s="276" t="s">
        <v>184</v>
      </c>
      <c r="P3207" s="273"/>
      <c r="Q3207" s="218"/>
      <c r="R3207" s="218"/>
      <c r="S3207" s="218"/>
      <c r="U3207" s="222" t="e">
        <f>VLOOKUP(A3206,'Payroll master 总表'!B:AY,15,FALSE)</f>
        <v>#N/A</v>
      </c>
      <c r="V3207" s="222"/>
      <c r="W3207" s="208"/>
      <c r="X3207" s="278" t="s">
        <v>187</v>
      </c>
      <c r="Y3207" s="218"/>
      <c r="Z3207" s="218"/>
      <c r="AA3207" s="218"/>
      <c r="AB3207" s="209"/>
      <c r="AC3207" s="26"/>
      <c r="AD3207" s="139" t="e">
        <f>VLOOKUP(A3206,'Payroll master 总表'!B:AY,35,FALSE)</f>
        <v>#N/A</v>
      </c>
      <c r="AE3207" s="23" t="s">
        <v>82</v>
      </c>
      <c r="AF3207" s="103"/>
      <c r="AG3207" s="33"/>
    </row>
    <row r="3208" spans="1:64" ht="18" customHeight="1">
      <c r="B3208" s="24" t="s">
        <v>178</v>
      </c>
      <c r="C3208" s="22"/>
      <c r="D3208" s="25"/>
      <c r="E3208" s="21"/>
      <c r="F3208" s="21"/>
      <c r="G3208" s="206"/>
      <c r="H3208" s="206"/>
      <c r="I3208" s="206"/>
      <c r="J3208" s="206"/>
      <c r="K3208" s="995" t="e">
        <f>VLOOKUP(A3206,'Payroll master 总表'!B:AY,5,FALSE)</f>
        <v>#N/A</v>
      </c>
      <c r="L3208" s="996"/>
      <c r="M3208" s="206"/>
      <c r="N3208" s="208"/>
      <c r="O3208" s="205" t="s">
        <v>198</v>
      </c>
      <c r="P3208" s="273"/>
      <c r="Q3208" s="218"/>
      <c r="R3208" s="218"/>
      <c r="S3208" s="218"/>
      <c r="T3208" s="206"/>
      <c r="U3208" s="997" t="e">
        <f>VLOOKUP(A3206,'Payroll master 总表'!B:AY,8,FALSE)</f>
        <v>#N/A</v>
      </c>
      <c r="V3208" s="997"/>
      <c r="W3208" s="998"/>
      <c r="X3208" s="278" t="s">
        <v>185</v>
      </c>
      <c r="Y3208" s="218"/>
      <c r="Z3208" s="218"/>
      <c r="AA3208" s="218"/>
      <c r="AB3208" s="209"/>
      <c r="AC3208" s="26"/>
      <c r="AD3208" s="139" t="e">
        <f>VLOOKUP(A3206,'Payroll master 总表'!B:AY,34,FALSE)</f>
        <v>#N/A</v>
      </c>
      <c r="AE3208" s="23" t="s">
        <v>82</v>
      </c>
      <c r="AF3208" s="103"/>
      <c r="AG3208" s="33"/>
    </row>
    <row r="3209" spans="1:64" ht="18" customHeight="1">
      <c r="B3209" s="58"/>
      <c r="C3209" s="28"/>
      <c r="D3209" s="28"/>
      <c r="E3209" s="28"/>
      <c r="F3209" s="28"/>
      <c r="G3209" s="206"/>
      <c r="H3209" s="206"/>
      <c r="I3209" s="206"/>
      <c r="J3209" s="206"/>
      <c r="K3209" s="280"/>
      <c r="L3209" s="281" t="s">
        <v>76</v>
      </c>
      <c r="M3209" s="206"/>
      <c r="N3209" s="208"/>
      <c r="O3209" s="278" t="s">
        <v>199</v>
      </c>
      <c r="P3209" s="273"/>
      <c r="Q3209" s="218"/>
      <c r="R3209" s="218"/>
      <c r="S3209" s="218"/>
      <c r="T3209" s="218"/>
      <c r="U3209" s="218"/>
      <c r="V3209" s="218"/>
      <c r="W3209" s="230"/>
      <c r="X3209" s="278" t="s">
        <v>753</v>
      </c>
      <c r="Y3209" s="218"/>
      <c r="Z3209" s="218"/>
      <c r="AA3209" s="218"/>
      <c r="AB3209" s="209"/>
      <c r="AC3209" s="26"/>
      <c r="AD3209" s="139" t="e">
        <f>VLOOKUP(A3206,'Payroll master 总表'!B:AY,33,FALSE)</f>
        <v>#N/A</v>
      </c>
      <c r="AE3209" s="23" t="s">
        <v>82</v>
      </c>
      <c r="AF3209" s="103"/>
      <c r="AG3209" s="33"/>
    </row>
    <row r="3210" spans="1:64" ht="18" customHeight="1">
      <c r="B3210" s="54" t="s">
        <v>196</v>
      </c>
      <c r="C3210" s="28"/>
      <c r="D3210" s="28"/>
      <c r="E3210" s="28"/>
      <c r="F3210" s="28"/>
      <c r="G3210" s="206"/>
      <c r="H3210" s="206"/>
      <c r="I3210" s="206"/>
      <c r="J3210" s="206"/>
      <c r="K3210" s="280"/>
      <c r="L3210" s="282" t="e">
        <f>VLOOKUP(A3206,'Payroll master 总表'!B:AY,18,FALSE)</f>
        <v>#N/A</v>
      </c>
      <c r="M3210" s="206"/>
      <c r="N3210" s="208"/>
      <c r="O3210" s="283"/>
      <c r="P3210" s="273"/>
      <c r="Q3210" s="223"/>
      <c r="R3210" s="987" t="e">
        <f>U3207/26*L3210</f>
        <v>#N/A</v>
      </c>
      <c r="S3210" s="987"/>
      <c r="T3210" s="284" t="s">
        <v>82</v>
      </c>
      <c r="U3210" s="223"/>
      <c r="V3210" s="223"/>
      <c r="W3210" s="285"/>
      <c r="X3210" s="278" t="s">
        <v>186</v>
      </c>
      <c r="Y3210" s="218"/>
      <c r="Z3210" s="218"/>
      <c r="AA3210" s="218"/>
      <c r="AB3210" s="209"/>
      <c r="AC3210" s="26"/>
      <c r="AD3210" s="139" t="e">
        <f>VLOOKUP(A3206,'Payroll master 总表'!B:AY,37,FALSE)+'Payroll master 总表'!AM114</f>
        <v>#N/A</v>
      </c>
      <c r="AE3210" s="23" t="s">
        <v>82</v>
      </c>
      <c r="AF3210" s="103"/>
      <c r="AG3210" s="33"/>
    </row>
    <row r="3211" spans="1:64" ht="18" customHeight="1">
      <c r="B3211" s="27" t="s">
        <v>528</v>
      </c>
      <c r="C3211" s="28"/>
      <c r="D3211" s="28"/>
      <c r="E3211" s="28"/>
      <c r="F3211" s="28"/>
      <c r="G3211" s="206"/>
      <c r="H3211" s="206"/>
      <c r="I3211" s="206"/>
      <c r="J3211" s="206"/>
      <c r="K3211" s="280"/>
      <c r="L3211" s="282" t="e">
        <f>VLOOKUP(A3206,'Payroll master 总表'!B:AY,22,FALSE)</f>
        <v>#N/A</v>
      </c>
      <c r="M3211" s="206"/>
      <c r="N3211" s="208"/>
      <c r="O3211" s="283"/>
      <c r="P3211" s="273"/>
      <c r="Q3211" s="223"/>
      <c r="R3211" s="987" t="e">
        <f>VLOOKUP(A3206,'Payroll master 总表'!B:AY,29,FALSE)</f>
        <v>#N/A</v>
      </c>
      <c r="S3211" s="987"/>
      <c r="T3211" s="284" t="s">
        <v>82</v>
      </c>
      <c r="U3211" s="223"/>
      <c r="V3211" s="223"/>
      <c r="W3211" s="285"/>
      <c r="X3211" s="278" t="s">
        <v>455</v>
      </c>
      <c r="Y3211" s="218"/>
      <c r="Z3211" s="218"/>
      <c r="AA3211" s="218"/>
      <c r="AB3211" s="209"/>
      <c r="AC3211" s="26"/>
      <c r="AD3211" s="139" t="e">
        <f>VLOOKUP(A3206,'Payroll master 总表'!B:AY,32,FALSE)</f>
        <v>#N/A</v>
      </c>
      <c r="AE3211" s="23" t="s">
        <v>82</v>
      </c>
      <c r="AF3211" s="103"/>
      <c r="AG3211" s="33"/>
    </row>
    <row r="3212" spans="1:64" ht="18" customHeight="1">
      <c r="B3212" s="58" t="s">
        <v>534</v>
      </c>
      <c r="C3212" s="28"/>
      <c r="D3212" s="28"/>
      <c r="E3212" s="28"/>
      <c r="F3212" s="28"/>
      <c r="G3212" s="206"/>
      <c r="H3212" s="206"/>
      <c r="I3212" s="206"/>
      <c r="J3212" s="206"/>
      <c r="K3212" s="280"/>
      <c r="L3212" s="282" t="e">
        <f>VLOOKUP(A3206,'Payroll master 总表'!B:AY,21,FALSE)</f>
        <v>#N/A</v>
      </c>
      <c r="M3212" s="206"/>
      <c r="N3212" s="208"/>
      <c r="O3212" s="283"/>
      <c r="P3212" s="273"/>
      <c r="Q3212" s="223"/>
      <c r="R3212" s="987" t="e">
        <f>VLOOKUP(A3206,'Payroll master 总表'!B:AY,27,FALSE)</f>
        <v>#N/A</v>
      </c>
      <c r="S3212" s="987"/>
      <c r="T3212" s="284" t="s">
        <v>82</v>
      </c>
      <c r="U3212" s="223"/>
      <c r="V3212" s="223"/>
      <c r="W3212" s="285"/>
      <c r="X3212" s="278" t="s">
        <v>189</v>
      </c>
      <c r="Y3212" s="218"/>
      <c r="Z3212" s="218"/>
      <c r="AA3212" s="218"/>
      <c r="AB3212" s="209"/>
      <c r="AC3212" s="26"/>
      <c r="AD3212" s="139" t="e">
        <f>VLOOKUP(A3206,'Payroll master 总表'!B:AY,31,FALSE)</f>
        <v>#N/A</v>
      </c>
      <c r="AE3212" s="23" t="s">
        <v>82</v>
      </c>
      <c r="AF3212" s="103"/>
      <c r="AG3212" s="33"/>
    </row>
    <row r="3213" spans="1:64" ht="18" customHeight="1">
      <c r="B3213" s="58" t="s">
        <v>195</v>
      </c>
      <c r="C3213" s="28"/>
      <c r="D3213" s="28"/>
      <c r="E3213" s="28"/>
      <c r="F3213" s="28"/>
      <c r="G3213" s="206"/>
      <c r="H3213" s="206"/>
      <c r="I3213" s="206"/>
      <c r="J3213" s="206"/>
      <c r="K3213" s="280"/>
      <c r="L3213" s="282" t="e">
        <f>VLOOKUP(A3206,'Payroll master 总表'!B:AY,17,FALSE)</f>
        <v>#N/A</v>
      </c>
      <c r="M3213" s="206"/>
      <c r="N3213" s="208"/>
      <c r="O3213" s="283"/>
      <c r="P3213" s="273"/>
      <c r="Q3213" s="223"/>
      <c r="R3213" s="987" t="e">
        <f>U3207/26*L3213</f>
        <v>#N/A</v>
      </c>
      <c r="S3213" s="987"/>
      <c r="T3213" s="284" t="s">
        <v>82</v>
      </c>
      <c r="U3213" s="223"/>
      <c r="V3213" s="223"/>
      <c r="W3213" s="285"/>
      <c r="X3213" s="278" t="s">
        <v>188</v>
      </c>
      <c r="Y3213" s="218"/>
      <c r="Z3213" s="218"/>
      <c r="AA3213" s="218"/>
      <c r="AB3213" s="209"/>
      <c r="AC3213" s="26"/>
      <c r="AD3213" s="139" t="e">
        <f>VLOOKUP(A3206,'Payroll master 总表'!B:AY,36,FALSE)</f>
        <v>#N/A</v>
      </c>
      <c r="AE3213" s="23" t="s">
        <v>82</v>
      </c>
      <c r="AF3213" s="103"/>
      <c r="AG3213" s="33"/>
    </row>
    <row r="3214" spans="1:64" ht="18" customHeight="1">
      <c r="B3214" s="27" t="s">
        <v>179</v>
      </c>
      <c r="C3214" s="28"/>
      <c r="D3214" s="28"/>
      <c r="E3214" s="28"/>
      <c r="F3214" s="28"/>
      <c r="G3214" s="218"/>
      <c r="H3214" s="218"/>
      <c r="I3214" s="218"/>
      <c r="J3214" s="206"/>
      <c r="K3214" s="280"/>
      <c r="L3214" s="286"/>
      <c r="M3214" s="206"/>
      <c r="N3214" s="208"/>
      <c r="O3214" s="283"/>
      <c r="P3214" s="273"/>
      <c r="Q3214" s="223"/>
      <c r="R3214" s="987" t="e">
        <f>SUM(R3210:S3213)</f>
        <v>#N/A</v>
      </c>
      <c r="S3214" s="987"/>
      <c r="T3214" s="284" t="s">
        <v>82</v>
      </c>
      <c r="U3214" s="223"/>
      <c r="V3214" s="223"/>
      <c r="W3214" s="285"/>
      <c r="X3214" s="278" t="s">
        <v>190</v>
      </c>
      <c r="Y3214" s="218"/>
      <c r="Z3214" s="218"/>
      <c r="AA3214" s="218"/>
      <c r="AB3214" s="209"/>
      <c r="AC3214" s="988" t="e">
        <f>R3214+R3216+R3217+R3218+AD3206+AD3207+AD3208+AD3209+AD3210+AD3211+AD3212+AD3213</f>
        <v>#N/A</v>
      </c>
      <c r="AD3214" s="989"/>
      <c r="AF3214" s="103"/>
      <c r="AG3214" s="33"/>
    </row>
    <row r="3215" spans="1:64" ht="18" customHeight="1">
      <c r="B3215" s="58" t="s">
        <v>197</v>
      </c>
      <c r="C3215" s="28"/>
      <c r="D3215" s="28"/>
      <c r="E3215" s="28"/>
      <c r="F3215" s="28"/>
      <c r="G3215" s="206"/>
      <c r="H3215" s="206"/>
      <c r="I3215" s="206"/>
      <c r="J3215" s="206"/>
      <c r="K3215" s="280"/>
      <c r="L3215" s="287" t="s">
        <v>77</v>
      </c>
      <c r="M3215" s="288"/>
      <c r="N3215" s="211"/>
      <c r="O3215" s="278" t="s">
        <v>199</v>
      </c>
      <c r="P3215" s="210"/>
      <c r="Q3215" s="210"/>
      <c r="R3215" s="210"/>
      <c r="S3215" s="210"/>
      <c r="T3215" s="210"/>
      <c r="U3215" s="210"/>
      <c r="V3215" s="210"/>
      <c r="W3215" s="289"/>
      <c r="X3215" s="278" t="s">
        <v>433</v>
      </c>
      <c r="Y3215" s="218"/>
      <c r="Z3215" s="230"/>
      <c r="AA3215" s="290"/>
      <c r="AB3215" s="228"/>
      <c r="AC3215" s="135" t="e">
        <f>VLOOKUP(A3206,'Payroll master 总表'!B:AY,45,FALSE)</f>
        <v>#N/A</v>
      </c>
      <c r="AE3215" s="61"/>
      <c r="AF3215" s="245"/>
      <c r="AG3215" s="33"/>
    </row>
    <row r="3216" spans="1:64" ht="18" customHeight="1">
      <c r="B3216" s="58" t="s">
        <v>180</v>
      </c>
      <c r="C3216" s="28"/>
      <c r="D3216" s="28"/>
      <c r="E3216" s="28"/>
      <c r="F3216" s="28"/>
      <c r="G3216" s="206"/>
      <c r="H3216" s="206"/>
      <c r="I3216" s="206"/>
      <c r="J3216" s="206"/>
      <c r="K3216" s="280"/>
      <c r="L3216" s="282" t="e">
        <f>VLOOKUP(A3206,'Payroll master 总表'!B:AY,19,FALSE)</f>
        <v>#N/A</v>
      </c>
      <c r="M3216" s="206"/>
      <c r="N3216" s="208"/>
      <c r="O3216" s="283"/>
      <c r="P3216" s="273"/>
      <c r="Q3216" s="224"/>
      <c r="R3216" s="990" t="e">
        <f>VLOOKUP(A3206,'Payroll master 总表'!B:AY,26,FALSE)</f>
        <v>#N/A</v>
      </c>
      <c r="S3216" s="990"/>
      <c r="T3216" s="224" t="s">
        <v>82</v>
      </c>
      <c r="U3216" s="224"/>
      <c r="V3216" s="224"/>
      <c r="W3216" s="228"/>
      <c r="X3216" s="278" t="s">
        <v>861</v>
      </c>
      <c r="Y3216" s="218"/>
      <c r="Z3216" s="230"/>
      <c r="AB3216" s="224"/>
      <c r="AD3216" s="57"/>
      <c r="AE3216" s="999" t="e">
        <f>VLOOKUP(A3206,'Payroll master 总表'!B:AY,42,FALSE)</f>
        <v>#N/A</v>
      </c>
      <c r="AF3216" s="1000"/>
      <c r="AG3216" s="33"/>
    </row>
    <row r="3217" spans="1:64" ht="18" customHeight="1">
      <c r="B3217" s="58" t="s">
        <v>181</v>
      </c>
      <c r="C3217" s="28"/>
      <c r="D3217" s="28"/>
      <c r="E3217" s="28"/>
      <c r="F3217" s="28"/>
      <c r="G3217" s="206"/>
      <c r="H3217" s="206"/>
      <c r="I3217" s="206"/>
      <c r="J3217" s="206"/>
      <c r="K3217" s="280"/>
      <c r="L3217" s="282" t="e">
        <f>VLOOKUP(A3206,'Payroll master 总表'!B:AY,22,FALSE)</f>
        <v>#N/A</v>
      </c>
      <c r="M3217" s="206"/>
      <c r="N3217" s="208"/>
      <c r="O3217" s="283"/>
      <c r="P3217" s="273"/>
      <c r="Q3217" s="224"/>
      <c r="R3217" s="990" t="e">
        <f>VLOOKUP(A3206,'Payroll master 总表'!B:AY,28,FALSE)</f>
        <v>#N/A</v>
      </c>
      <c r="S3217" s="990"/>
      <c r="T3217" s="224" t="s">
        <v>82</v>
      </c>
      <c r="U3217" s="224"/>
      <c r="V3217" s="224"/>
      <c r="W3217" s="228"/>
      <c r="X3217" s="291" t="s">
        <v>244</v>
      </c>
      <c r="Y3217" s="218"/>
      <c r="Z3217" s="218"/>
      <c r="AA3217" s="230"/>
      <c r="AB3217" s="229"/>
      <c r="AC3217" s="76"/>
      <c r="AD3217" s="57" t="e">
        <f>VLOOKUP(A3206,'Payroll master 总表'!B:AY,44,FALSE)</f>
        <v>#N/A</v>
      </c>
      <c r="AE3217" s="541"/>
      <c r="AF3217" s="542"/>
      <c r="AG3217" s="33"/>
    </row>
    <row r="3218" spans="1:64" ht="18" customHeight="1">
      <c r="B3218" s="59" t="s">
        <v>182</v>
      </c>
      <c r="C3218" s="56"/>
      <c r="D3218" s="56"/>
      <c r="E3218" s="56"/>
      <c r="F3218" s="56"/>
      <c r="G3218" s="219"/>
      <c r="H3218" s="219"/>
      <c r="I3218" s="219"/>
      <c r="J3218" s="219"/>
      <c r="K3218" s="292"/>
      <c r="L3218" s="293" t="e">
        <f>VLOOKUP(A3206,'Payroll master 总表'!B:AY,23,FALSE)</f>
        <v>#N/A</v>
      </c>
      <c r="M3218" s="219"/>
      <c r="N3218" s="212"/>
      <c r="O3218" s="294"/>
      <c r="P3218" s="295"/>
      <c r="Q3218" s="225"/>
      <c r="R3218" s="981" t="e">
        <f>VLOOKUP(A3206,'Payroll master 总表'!B:AY,30,FALSE)</f>
        <v>#N/A</v>
      </c>
      <c r="S3218" s="981"/>
      <c r="T3218" s="225" t="s">
        <v>82</v>
      </c>
      <c r="U3218" s="225"/>
      <c r="V3218" s="225"/>
      <c r="W3218" s="225"/>
      <c r="X3218" s="278" t="s">
        <v>194</v>
      </c>
      <c r="Y3218" s="218"/>
      <c r="Z3218" s="218"/>
      <c r="AA3218" s="218"/>
      <c r="AB3218" s="230"/>
      <c r="AC3218" s="26"/>
      <c r="AD3218" s="57" t="e">
        <f>AE3216+AD3217</f>
        <v>#N/A</v>
      </c>
      <c r="AE3218" s="49"/>
      <c r="AF3218" s="73"/>
      <c r="AG3218" s="33"/>
    </row>
    <row r="3219" spans="1:64" ht="18" customHeight="1">
      <c r="B3219" s="29"/>
      <c r="C3219" s="30"/>
      <c r="D3219" s="31"/>
      <c r="E3219" s="30"/>
      <c r="F3219" s="32"/>
      <c r="G3219" s="220"/>
      <c r="H3219" s="220"/>
      <c r="I3219" s="220"/>
      <c r="J3219" s="220"/>
      <c r="S3219" s="220"/>
      <c r="T3219" s="220"/>
      <c r="U3219" s="220"/>
      <c r="X3219" s="297" t="s">
        <v>191</v>
      </c>
      <c r="Y3219" s="218"/>
      <c r="Z3219" s="218"/>
      <c r="AA3219" s="218"/>
      <c r="AB3219" s="230"/>
      <c r="AC3219" s="982" t="e">
        <f>ROUND((AC3214-AD3218-AC3215),2)</f>
        <v>#N/A</v>
      </c>
      <c r="AD3219" s="983"/>
      <c r="AE3219" s="49"/>
      <c r="AF3219" s="73"/>
      <c r="AG3219" s="33"/>
    </row>
    <row r="3220" spans="1:64" ht="18" customHeight="1">
      <c r="B3220" s="35" t="s">
        <v>78</v>
      </c>
      <c r="C3220" s="36"/>
      <c r="D3220" s="36"/>
      <c r="E3220" s="36"/>
      <c r="F3220" s="36"/>
      <c r="G3220" s="221"/>
      <c r="H3220" s="221"/>
      <c r="I3220" s="220"/>
      <c r="J3220" s="220"/>
      <c r="S3220" s="220"/>
      <c r="T3220" s="220"/>
      <c r="U3220" s="220"/>
      <c r="X3220" s="298" t="s">
        <v>432</v>
      </c>
      <c r="Y3220" s="299"/>
      <c r="Z3220" s="280"/>
      <c r="AA3220" s="206"/>
      <c r="AB3220" s="231"/>
      <c r="AC3220" s="63" t="e">
        <f>INT(AC3219)</f>
        <v>#N/A</v>
      </c>
      <c r="AE3220" s="62"/>
      <c r="AF3220" s="80"/>
      <c r="AG3220" s="33"/>
    </row>
    <row r="3221" spans="1:64" ht="18" customHeight="1">
      <c r="B3221" s="37"/>
      <c r="C3221" s="38"/>
      <c r="D3221" s="39"/>
      <c r="E3221" s="38"/>
      <c r="F3221" s="38"/>
      <c r="G3221" s="202"/>
      <c r="H3221" s="202"/>
      <c r="I3221" s="220"/>
      <c r="J3221" s="220"/>
      <c r="S3221" s="220"/>
      <c r="T3221" s="220"/>
      <c r="U3221" s="220"/>
      <c r="X3221" s="300" t="s">
        <v>192</v>
      </c>
      <c r="Y3221" s="301"/>
      <c r="Z3221" s="302"/>
      <c r="AA3221" s="219"/>
      <c r="AB3221" s="232"/>
      <c r="AC3221" s="77" t="e">
        <f>ROUND((MOD(AC3219,1)*4000),-2)</f>
        <v>#N/A</v>
      </c>
      <c r="AD3221" s="45"/>
      <c r="AE3221" s="45"/>
      <c r="AF3221" s="81"/>
      <c r="AG3221" s="33"/>
    </row>
    <row r="3222" spans="1:64" ht="18" customHeight="1">
      <c r="B3222" s="29"/>
      <c r="C3222" s="30"/>
      <c r="D3222" s="31"/>
      <c r="E3222" s="30"/>
      <c r="F3222" s="30"/>
      <c r="G3222" s="220"/>
      <c r="H3222" s="220"/>
      <c r="I3222" s="220"/>
      <c r="J3222" s="220"/>
      <c r="S3222" s="220"/>
      <c r="T3222" s="220"/>
      <c r="U3222" s="220"/>
      <c r="Y3222" s="221"/>
      <c r="Z3222" s="303"/>
      <c r="AB3222" s="233"/>
      <c r="AD3222" s="82"/>
      <c r="AE3222" s="82"/>
      <c r="AF3222" s="84"/>
      <c r="AG3222" s="33"/>
    </row>
    <row r="3223" spans="1:64" ht="18" customHeight="1">
      <c r="B3223" s="40" t="s">
        <v>79</v>
      </c>
      <c r="C3223" s="41"/>
      <c r="D3223" s="41"/>
      <c r="E3223" s="41"/>
      <c r="AF3223" s="101"/>
      <c r="AG3223" s="33"/>
    </row>
    <row r="3224" spans="1:64" s="10" customFormat="1" ht="18" customHeight="1">
      <c r="B3224" s="601">
        <v>1</v>
      </c>
      <c r="C3224" s="236">
        <v>2</v>
      </c>
      <c r="D3224" s="236">
        <v>3</v>
      </c>
      <c r="E3224" s="236">
        <v>4</v>
      </c>
      <c r="F3224" s="236">
        <v>5</v>
      </c>
      <c r="G3224" s="669">
        <v>6</v>
      </c>
      <c r="H3224" s="237">
        <v>7</v>
      </c>
      <c r="I3224" s="601">
        <v>8</v>
      </c>
      <c r="J3224" s="236">
        <v>9</v>
      </c>
      <c r="K3224" s="236">
        <v>10</v>
      </c>
      <c r="L3224" s="236">
        <v>11</v>
      </c>
      <c r="M3224" s="236">
        <v>12</v>
      </c>
      <c r="N3224" s="697">
        <v>13</v>
      </c>
      <c r="O3224" s="670">
        <v>14</v>
      </c>
      <c r="P3224" s="601">
        <v>15</v>
      </c>
      <c r="Q3224" s="236">
        <v>16</v>
      </c>
      <c r="R3224" s="236">
        <v>17</v>
      </c>
      <c r="S3224" s="236">
        <v>18</v>
      </c>
      <c r="T3224" s="236">
        <v>19</v>
      </c>
      <c r="U3224" s="669">
        <v>20</v>
      </c>
      <c r="V3224" s="236">
        <v>21</v>
      </c>
      <c r="W3224" s="601">
        <v>22</v>
      </c>
      <c r="X3224" s="236">
        <v>23</v>
      </c>
      <c r="Y3224" s="237">
        <v>24</v>
      </c>
      <c r="Z3224" s="236">
        <v>25</v>
      </c>
      <c r="AA3224" s="236">
        <v>26</v>
      </c>
      <c r="AB3224" s="669">
        <v>27</v>
      </c>
      <c r="AC3224" s="236">
        <v>28</v>
      </c>
      <c r="AD3224" s="601">
        <v>29</v>
      </c>
      <c r="AE3224" s="236">
        <v>30</v>
      </c>
      <c r="AF3224" s="236">
        <v>31</v>
      </c>
      <c r="AG3224" s="11"/>
      <c r="AH3224" s="11"/>
      <c r="AI3224" s="11"/>
      <c r="AJ3224" s="11"/>
      <c r="AK3224" s="11"/>
      <c r="AL3224" s="11"/>
      <c r="AM3224" s="11"/>
      <c r="AN3224" s="11"/>
      <c r="AO3224" s="11"/>
      <c r="AP3224" s="11"/>
      <c r="AQ3224" s="11"/>
      <c r="AR3224" s="11"/>
      <c r="AS3224" s="11"/>
      <c r="AT3224" s="11"/>
      <c r="AU3224" s="11"/>
      <c r="AV3224" s="11"/>
      <c r="AW3224" s="11"/>
      <c r="AX3224" s="11"/>
      <c r="AY3224" s="11"/>
      <c r="AZ3224" s="11"/>
      <c r="BA3224" s="11"/>
      <c r="BB3224" s="11"/>
      <c r="BC3224" s="11"/>
      <c r="BD3224" s="11"/>
      <c r="BE3224" s="11"/>
      <c r="BF3224" s="11"/>
      <c r="BG3224" s="11"/>
      <c r="BH3224" s="11"/>
      <c r="BI3224" s="11"/>
      <c r="BJ3224" s="11"/>
      <c r="BK3224" s="11"/>
      <c r="BL3224" s="11"/>
    </row>
    <row r="3225" spans="1:64" ht="18" customHeight="1">
      <c r="B3225" s="48" t="e">
        <f>VLOOKUP(A3206,#REF!,276,FALSE)</f>
        <v>#REF!</v>
      </c>
      <c r="C3225" s="48" t="e">
        <f>VLOOKUP(A3206,#REF!,278,FALSE)</f>
        <v>#REF!</v>
      </c>
      <c r="D3225" s="48" t="e">
        <f>VLOOKUP(A3206,#REF!,280,FALSE)</f>
        <v>#REF!</v>
      </c>
      <c r="E3225" s="48" t="e">
        <f>VLOOKUP(A3206,#REF!,282,FALSE)</f>
        <v>#REF!</v>
      </c>
      <c r="F3225" s="48" t="e">
        <f>VLOOKUP(A3206,#REF!,284,FALSE)</f>
        <v>#REF!</v>
      </c>
      <c r="G3225" s="48" t="e">
        <f>VLOOKUP(A3206,#REF!,286,FALSE)</f>
        <v>#REF!</v>
      </c>
      <c r="H3225" s="48" t="e">
        <f>VLOOKUP(A3206,#REF!,288,FALSE)</f>
        <v>#REF!</v>
      </c>
      <c r="I3225" s="48" t="e">
        <f>VLOOKUP(A3206,#REF!,290,FALSE)</f>
        <v>#REF!</v>
      </c>
      <c r="J3225" s="48" t="e">
        <f>VLOOKUP(A3206,#REF!,292,FALSE)</f>
        <v>#REF!</v>
      </c>
      <c r="K3225" s="48" t="e">
        <f>VLOOKUP(A3206,#REF!,294,FALSE)</f>
        <v>#REF!</v>
      </c>
      <c r="L3225" s="48" t="e">
        <f>VLOOKUP(A3206,#REF!,296,FALSE)</f>
        <v>#REF!</v>
      </c>
      <c r="M3225" s="48" t="e">
        <f>VLOOKUP(A3206,#REF!,298,FALSE)</f>
        <v>#REF!</v>
      </c>
      <c r="N3225" s="48" t="e">
        <f>VLOOKUP(A3206,#REF!,300,FALSE)</f>
        <v>#REF!</v>
      </c>
      <c r="O3225" s="48" t="e">
        <f>VLOOKUP(A3206,#REF!,302,FALSE)</f>
        <v>#REF!</v>
      </c>
      <c r="P3225" s="48" t="e">
        <f>VLOOKUP(A3206,#REF!,304,FALSE)</f>
        <v>#REF!</v>
      </c>
      <c r="Q3225" s="48" t="e">
        <f>VLOOKUP(A3206,#REF!,306,FALSE)</f>
        <v>#REF!</v>
      </c>
      <c r="R3225" s="48" t="e">
        <f>VLOOKUP(A3206,#REF!,308,FALSE)</f>
        <v>#REF!</v>
      </c>
      <c r="S3225" s="48" t="e">
        <f>VLOOKUP(A3206,#REF!,310,FALSE)</f>
        <v>#REF!</v>
      </c>
      <c r="T3225" s="48" t="e">
        <f>VLOOKUP(A3206,#REF!,312,FALSE)</f>
        <v>#REF!</v>
      </c>
      <c r="U3225" s="48" t="e">
        <f>VLOOKUP(A3206,#REF!,314,FALSE)</f>
        <v>#REF!</v>
      </c>
      <c r="V3225" s="48" t="e">
        <f>VLOOKUP(A3206,#REF!,316,FALSE)</f>
        <v>#REF!</v>
      </c>
      <c r="W3225" s="48" t="e">
        <f>VLOOKUP(A3206,#REF!,318,FALSE)</f>
        <v>#REF!</v>
      </c>
      <c r="X3225" s="48" t="e">
        <f>VLOOKUP(A3206,#REF!,320,FALSE)</f>
        <v>#REF!</v>
      </c>
      <c r="Y3225" s="48" t="e">
        <f>VLOOKUP(A3206,#REF!,322,FALSE)</f>
        <v>#REF!</v>
      </c>
      <c r="Z3225" s="48" t="e">
        <f>VLOOKUP(A3206,#REF!,324,FALSE)</f>
        <v>#REF!</v>
      </c>
      <c r="AA3225" s="48" t="e">
        <f>VLOOKUP(A3206,#REF!,326,FALSE)</f>
        <v>#REF!</v>
      </c>
      <c r="AB3225" s="48" t="e">
        <f>VLOOKUP(A3206,#REF!,328,FALSE)</f>
        <v>#REF!</v>
      </c>
      <c r="AC3225" s="48" t="e">
        <f>VLOOKUP(A3206,#REF!,330,FALSE)</f>
        <v>#REF!</v>
      </c>
      <c r="AD3225" s="48" t="e">
        <f>VLOOKUP(A3206,#REF!,332,FALSE)</f>
        <v>#REF!</v>
      </c>
      <c r="AE3225" s="48" t="e">
        <f>VLOOKUP(A3206,#REF!,334,FALSE)</f>
        <v>#REF!</v>
      </c>
      <c r="AF3225" s="48" t="e">
        <f>VLOOKUP(A3206,#REF!,336,FALSE)</f>
        <v>#REF!</v>
      </c>
      <c r="AG3225" s="33"/>
    </row>
    <row r="3226" spans="1:64" ht="18" customHeight="1">
      <c r="B3226" s="48" t="e">
        <f>IF(B3225=3,"5","0")-0</f>
        <v>#REF!</v>
      </c>
      <c r="C3226" s="48" t="e">
        <f t="shared" ref="C3226:G3226" si="6">IF(C3225=3,"5","0")-0</f>
        <v>#REF!</v>
      </c>
      <c r="D3226" s="48" t="e">
        <f t="shared" si="6"/>
        <v>#REF!</v>
      </c>
      <c r="E3226" s="48" t="e">
        <f t="shared" si="6"/>
        <v>#REF!</v>
      </c>
      <c r="F3226" s="48" t="e">
        <f t="shared" si="6"/>
        <v>#REF!</v>
      </c>
      <c r="G3226" s="198" t="e">
        <f t="shared" si="6"/>
        <v>#REF!</v>
      </c>
      <c r="H3226" s="198" t="e">
        <f>IF(H3225=3,"5","0")-0</f>
        <v>#REF!</v>
      </c>
      <c r="I3226" s="198" t="e">
        <f t="shared" ref="I3226:Q3226" si="7">IF(I3225=3,"5","0")-0</f>
        <v>#REF!</v>
      </c>
      <c r="J3226" s="198" t="e">
        <f t="shared" si="7"/>
        <v>#REF!</v>
      </c>
      <c r="K3226" s="198" t="e">
        <f t="shared" si="7"/>
        <v>#REF!</v>
      </c>
      <c r="L3226" s="198" t="e">
        <f t="shared" si="7"/>
        <v>#REF!</v>
      </c>
      <c r="M3226" s="198" t="e">
        <f t="shared" si="7"/>
        <v>#REF!</v>
      </c>
      <c r="N3226" s="198" t="e">
        <f t="shared" si="7"/>
        <v>#REF!</v>
      </c>
      <c r="O3226" s="198" t="e">
        <f t="shared" si="7"/>
        <v>#REF!</v>
      </c>
      <c r="P3226" s="198" t="e">
        <f t="shared" si="7"/>
        <v>#REF!</v>
      </c>
      <c r="Q3226" s="198" t="e">
        <f t="shared" si="7"/>
        <v>#REF!</v>
      </c>
      <c r="R3226" s="198" t="e">
        <f>IF(R3225=3,"5","0")-0</f>
        <v>#REF!</v>
      </c>
      <c r="S3226" s="198" t="e">
        <f t="shared" ref="S3226:AF3226" si="8">IF(S3225=3,"5","0")-0</f>
        <v>#REF!</v>
      </c>
      <c r="T3226" s="198" t="e">
        <f t="shared" si="8"/>
        <v>#REF!</v>
      </c>
      <c r="U3226" s="198" t="e">
        <f t="shared" si="8"/>
        <v>#REF!</v>
      </c>
      <c r="V3226" s="198" t="e">
        <f t="shared" si="8"/>
        <v>#REF!</v>
      </c>
      <c r="W3226" s="198" t="e">
        <f t="shared" si="8"/>
        <v>#REF!</v>
      </c>
      <c r="X3226" s="198" t="e">
        <f t="shared" si="8"/>
        <v>#REF!</v>
      </c>
      <c r="Y3226" s="198" t="e">
        <f t="shared" si="8"/>
        <v>#REF!</v>
      </c>
      <c r="Z3226" s="198" t="e">
        <f t="shared" si="8"/>
        <v>#REF!</v>
      </c>
      <c r="AA3226" s="198" t="e">
        <f t="shared" si="8"/>
        <v>#REF!</v>
      </c>
      <c r="AB3226" s="198" t="e">
        <f t="shared" si="8"/>
        <v>#REF!</v>
      </c>
      <c r="AC3226" s="48" t="e">
        <f t="shared" si="8"/>
        <v>#REF!</v>
      </c>
      <c r="AD3226" s="48" t="e">
        <f t="shared" si="8"/>
        <v>#REF!</v>
      </c>
      <c r="AE3226" s="50" t="e">
        <f t="shared" si="8"/>
        <v>#REF!</v>
      </c>
      <c r="AF3226" s="48" t="e">
        <f t="shared" si="8"/>
        <v>#REF!</v>
      </c>
      <c r="AG3226" s="33"/>
    </row>
    <row r="3227" spans="1:64" ht="18" customHeight="1">
      <c r="B3227" s="48" t="e">
        <f>VLOOKUP(A3206,#REF!,277,FALSE)</f>
        <v>#REF!</v>
      </c>
      <c r="C3227" s="48" t="e">
        <f>VLOOKUP(A3206,#REF!,279,FALSE)</f>
        <v>#REF!</v>
      </c>
      <c r="D3227" s="48" t="e">
        <f>VLOOKUP(A3206,#REF!,281,FALSE)</f>
        <v>#REF!</v>
      </c>
      <c r="E3227" s="48" t="e">
        <f>VLOOKUP(A3206,#REF!,283,FALSE)</f>
        <v>#REF!</v>
      </c>
      <c r="F3227" s="48" t="e">
        <f>VLOOKUP(A3206,#REF!,285,FALSE)</f>
        <v>#REF!</v>
      </c>
      <c r="G3227" s="48" t="e">
        <f>VLOOKUP(A3206,#REF!,287,FALSE)</f>
        <v>#REF!</v>
      </c>
      <c r="H3227" s="48" t="e">
        <f>VLOOKUP(A3206,#REF!,289,FALSE)</f>
        <v>#REF!</v>
      </c>
      <c r="I3227" s="48" t="e">
        <f>VLOOKUP(A3206,#REF!,291,FALSE)</f>
        <v>#REF!</v>
      </c>
      <c r="J3227" s="48" t="e">
        <f>VLOOKUP(A3206,#REF!,293,FALSE)</f>
        <v>#REF!</v>
      </c>
      <c r="K3227" s="48" t="e">
        <f>VLOOKUP(A3206,#REF!,295,FALSE)</f>
        <v>#REF!</v>
      </c>
      <c r="L3227" s="48" t="e">
        <f>VLOOKUP(A3206,#REF!,297,FALSE)</f>
        <v>#REF!</v>
      </c>
      <c r="M3227" s="48" t="e">
        <f>VLOOKUP(A3206,#REF!,299,FALSE)</f>
        <v>#REF!</v>
      </c>
      <c r="N3227" s="48" t="e">
        <f>VLOOKUP(A3206,#REF!,301,FALSE)</f>
        <v>#REF!</v>
      </c>
      <c r="O3227" s="48" t="e">
        <f>VLOOKUP(A3206,#REF!,303,FALSE)</f>
        <v>#REF!</v>
      </c>
      <c r="P3227" s="48" t="e">
        <f>VLOOKUP(A3206,#REF!,305,FALSE)</f>
        <v>#REF!</v>
      </c>
      <c r="Q3227" s="48" t="e">
        <f>VLOOKUP(A3206,#REF!,307,FALSE)</f>
        <v>#REF!</v>
      </c>
      <c r="R3227" s="48" t="e">
        <f>VLOOKUP(A3206,#REF!,309,FALSE)</f>
        <v>#REF!</v>
      </c>
      <c r="S3227" s="48" t="e">
        <f>VLOOKUP(A3206,#REF!,311,FALSE)</f>
        <v>#REF!</v>
      </c>
      <c r="T3227" s="48" t="e">
        <f>VLOOKUP(A3206,#REF!,313,FALSE)</f>
        <v>#REF!</v>
      </c>
      <c r="U3227" s="48" t="e">
        <f>VLOOKUP(A3206,#REF!,315,FALSE)</f>
        <v>#REF!</v>
      </c>
      <c r="V3227" s="48" t="e">
        <f>VLOOKUP(A3206,#REF!,317,FALSE)</f>
        <v>#REF!</v>
      </c>
      <c r="W3227" s="48" t="e">
        <f>VLOOKUP(A3206,#REF!,319,FALSE)</f>
        <v>#REF!</v>
      </c>
      <c r="X3227" s="48" t="e">
        <f>VLOOKUP(A3206,#REF!,321,FALSE)</f>
        <v>#REF!</v>
      </c>
      <c r="Y3227" s="48" t="e">
        <f>VLOOKUP(A3206,#REF!,323,FALSE)</f>
        <v>#REF!</v>
      </c>
      <c r="Z3227" s="48" t="e">
        <f>VLOOKUP(A3206,#REF!,325,FALSE)</f>
        <v>#REF!</v>
      </c>
      <c r="AA3227" s="48" t="e">
        <f>VLOOKUP(A3206,#REF!,327,FALSE)</f>
        <v>#REF!</v>
      </c>
      <c r="AB3227" s="48" t="e">
        <f>VLOOKUP(A3206,#REF!,329,FALSE)</f>
        <v>#REF!</v>
      </c>
      <c r="AC3227" s="48" t="e">
        <f>VLOOKUP(A3206,#REF!,331,FALSE)</f>
        <v>#REF!</v>
      </c>
      <c r="AD3227" s="48" t="e">
        <f>VLOOKUP(A3206,#REF!,333,FALSE)</f>
        <v>#REF!</v>
      </c>
      <c r="AE3227" s="48" t="e">
        <f>VLOOKUP(A3206,#REF!,335,FALSE)</f>
        <v>#REF!</v>
      </c>
      <c r="AF3227" s="48" t="e">
        <f>VLOOKUP(A3206,#REF!,337,FALSE)</f>
        <v>#REF!</v>
      </c>
      <c r="AG3227" s="33"/>
    </row>
    <row r="3228" spans="1:64" s="140" customFormat="1" ht="18" customHeight="1">
      <c r="B3228" s="247"/>
      <c r="C3228" s="239"/>
      <c r="D3228" s="239"/>
      <c r="E3228" s="239"/>
      <c r="F3228" s="239"/>
      <c r="G3228" s="240"/>
      <c r="H3228" s="240"/>
      <c r="I3228" s="240"/>
      <c r="J3228" s="240"/>
      <c r="K3228" s="240"/>
      <c r="L3228" s="240"/>
      <c r="M3228" s="240"/>
      <c r="N3228" s="240"/>
      <c r="O3228" s="240"/>
      <c r="P3228" s="240"/>
      <c r="Q3228" s="240"/>
      <c r="R3228" s="240"/>
      <c r="S3228" s="240"/>
      <c r="T3228" s="240"/>
      <c r="U3228" s="240"/>
      <c r="V3228" s="240"/>
      <c r="W3228" s="240"/>
      <c r="X3228" s="240"/>
      <c r="Y3228" s="240"/>
      <c r="Z3228" s="240"/>
      <c r="AA3228" s="240"/>
      <c r="AB3228" s="240"/>
      <c r="AC3228" s="239"/>
      <c r="AD3228" s="239"/>
      <c r="AE3228" s="239"/>
      <c r="AF3228" s="248"/>
      <c r="AG3228" s="33"/>
      <c r="AH3228" s="33"/>
      <c r="AI3228" s="33"/>
      <c r="AJ3228" s="33"/>
      <c r="AK3228" s="33"/>
      <c r="AL3228" s="33"/>
      <c r="AM3228" s="33"/>
      <c r="AN3228" s="33"/>
      <c r="AO3228" s="33"/>
      <c r="AP3228" s="33"/>
      <c r="AQ3228" s="33"/>
      <c r="AR3228" s="33"/>
      <c r="AS3228" s="33"/>
      <c r="AT3228" s="33"/>
      <c r="AU3228" s="33"/>
      <c r="AV3228" s="33"/>
      <c r="AW3228" s="33"/>
      <c r="AX3228" s="33"/>
      <c r="AY3228" s="33"/>
      <c r="AZ3228" s="33"/>
      <c r="BA3228" s="33"/>
      <c r="BB3228" s="33"/>
      <c r="BC3228" s="33"/>
      <c r="BD3228" s="33"/>
      <c r="BE3228" s="33"/>
      <c r="BF3228" s="33"/>
      <c r="BG3228" s="33"/>
      <c r="BH3228" s="33"/>
      <c r="BI3228" s="33"/>
      <c r="BJ3228" s="33"/>
      <c r="BK3228" s="33"/>
      <c r="BL3228" s="33"/>
    </row>
    <row r="3229" spans="1:64" ht="18" customHeight="1">
      <c r="B3229" s="880" t="s">
        <v>826</v>
      </c>
      <c r="C3229" s="880"/>
      <c r="D3229" s="880"/>
      <c r="E3229" s="880"/>
      <c r="F3229" s="880"/>
      <c r="G3229" s="880"/>
      <c r="H3229" s="880"/>
      <c r="I3229" s="880"/>
      <c r="J3229" s="880"/>
      <c r="K3229" s="880"/>
      <c r="L3229" s="880"/>
      <c r="M3229" s="880"/>
      <c r="N3229" s="880"/>
      <c r="O3229" s="880"/>
      <c r="P3229" s="880"/>
      <c r="Q3229" s="880"/>
      <c r="R3229" s="880"/>
      <c r="S3229" s="880"/>
      <c r="T3229" s="880"/>
      <c r="U3229" s="880"/>
      <c r="V3229" s="880"/>
      <c r="W3229" s="880"/>
      <c r="X3229" s="880"/>
      <c r="Y3229" s="880"/>
      <c r="Z3229" s="880"/>
      <c r="AA3229" s="880"/>
      <c r="AB3229" s="880"/>
      <c r="AC3229" s="880"/>
      <c r="AD3229" s="880"/>
      <c r="AE3229" s="880"/>
      <c r="AF3229" s="880"/>
      <c r="AG3229" s="33"/>
    </row>
    <row r="3230" spans="1:64" ht="18" customHeight="1">
      <c r="B3230" s="15" t="s">
        <v>80</v>
      </c>
      <c r="C3230" s="16"/>
      <c r="D3230" s="16"/>
      <c r="E3230" s="16"/>
      <c r="F3230" s="16"/>
      <c r="G3230" s="216"/>
      <c r="H3230" s="201"/>
      <c r="I3230" s="201"/>
      <c r="J3230" s="201"/>
      <c r="K3230" s="202"/>
      <c r="L3230" s="201"/>
      <c r="M3230" s="201"/>
      <c r="N3230" s="201"/>
      <c r="O3230" s="270"/>
      <c r="P3230" s="270"/>
      <c r="Q3230" s="201"/>
      <c r="R3230" s="201"/>
      <c r="S3230" s="201"/>
      <c r="T3230" s="201"/>
      <c r="U3230" s="201"/>
      <c r="V3230" s="201"/>
      <c r="W3230" s="270"/>
      <c r="X3230" s="984" t="str">
        <f>X3205</f>
        <v>វិច្ឆិកា ឆ្នាំ ២០២៣</v>
      </c>
      <c r="Y3230" s="985"/>
      <c r="Z3230" s="985"/>
      <c r="AA3230" s="985"/>
      <c r="AB3230" s="985"/>
      <c r="AC3230" s="985"/>
      <c r="AD3230" s="985"/>
      <c r="AE3230" s="985"/>
      <c r="AF3230" s="986"/>
      <c r="AG3230" s="33"/>
    </row>
    <row r="3231" spans="1:64" ht="18" customHeight="1">
      <c r="A3231" s="140">
        <v>0</v>
      </c>
      <c r="B3231" s="20" t="s">
        <v>176</v>
      </c>
      <c r="C3231" s="3"/>
      <c r="D3231" s="3"/>
      <c r="E3231" s="3"/>
      <c r="F3231" s="3"/>
      <c r="G3231" s="217"/>
      <c r="H3231" s="271"/>
      <c r="I3231" s="217"/>
      <c r="J3231" s="271"/>
      <c r="K3231" s="991" t="e">
        <f>VLOOKUP(A3231,'Payroll master 总表'!B:AY,3,FALSE)</f>
        <v>#N/A</v>
      </c>
      <c r="L3231" s="992"/>
      <c r="M3231" s="992"/>
      <c r="N3231" s="993"/>
      <c r="O3231" s="272" t="s">
        <v>183</v>
      </c>
      <c r="P3231" s="273"/>
      <c r="Q3231" s="203"/>
      <c r="R3231" s="203"/>
      <c r="S3231" s="203"/>
      <c r="T3231" s="994" t="e">
        <f>#REF!</f>
        <v>#REF!</v>
      </c>
      <c r="U3231" s="994"/>
      <c r="V3231" s="217"/>
      <c r="W3231" s="274"/>
      <c r="X3231" s="275" t="s">
        <v>279</v>
      </c>
      <c r="Y3231" s="203"/>
      <c r="Z3231" s="203"/>
      <c r="AA3231" s="203"/>
      <c r="AB3231" s="227"/>
      <c r="AC3231" s="75"/>
      <c r="AD3231" s="139" t="e">
        <f>VLOOKUP(A3231,'Payroll master 总表'!B:AY,39,FALSE)</f>
        <v>#N/A</v>
      </c>
      <c r="AE3231" s="23" t="s">
        <v>82</v>
      </c>
      <c r="AF3231" s="244"/>
      <c r="AG3231" s="33"/>
    </row>
    <row r="3232" spans="1:64" ht="18" customHeight="1">
      <c r="B3232" s="55" t="s">
        <v>177</v>
      </c>
      <c r="C3232" s="28"/>
      <c r="D3232" s="28"/>
      <c r="E3232" s="28"/>
      <c r="F3232" s="21"/>
      <c r="G3232" s="206"/>
      <c r="H3232" s="206"/>
      <c r="I3232" s="206"/>
      <c r="J3232" s="206"/>
      <c r="K3232" s="995" t="e">
        <f>VLOOKUP(A3231,'Payroll master 总表'!B:AY,1,FALSE)</f>
        <v>#N/A</v>
      </c>
      <c r="L3232" s="996"/>
      <c r="M3232" s="206"/>
      <c r="N3232" s="208"/>
      <c r="O3232" s="276" t="s">
        <v>184</v>
      </c>
      <c r="P3232" s="273"/>
      <c r="Q3232" s="218"/>
      <c r="R3232" s="218"/>
      <c r="S3232" s="218"/>
      <c r="U3232" s="222" t="e">
        <f>VLOOKUP(A3231,'Payroll master 总表'!B:AY,15,FALSE)</f>
        <v>#N/A</v>
      </c>
      <c r="V3232" s="222"/>
      <c r="W3232" s="208"/>
      <c r="X3232" s="278" t="s">
        <v>187</v>
      </c>
      <c r="Y3232" s="218"/>
      <c r="Z3232" s="218"/>
      <c r="AA3232" s="218"/>
      <c r="AB3232" s="209"/>
      <c r="AC3232" s="26"/>
      <c r="AD3232" s="139" t="e">
        <f>VLOOKUP(A3231,'Payroll master 总表'!B:AY,35,FALSE)</f>
        <v>#N/A</v>
      </c>
      <c r="AE3232" s="23" t="s">
        <v>82</v>
      </c>
      <c r="AF3232" s="103"/>
      <c r="AG3232" s="33"/>
    </row>
    <row r="3233" spans="2:33" ht="18" customHeight="1">
      <c r="B3233" s="24" t="s">
        <v>178</v>
      </c>
      <c r="C3233" s="22"/>
      <c r="D3233" s="25"/>
      <c r="E3233" s="21"/>
      <c r="F3233" s="21"/>
      <c r="G3233" s="206"/>
      <c r="H3233" s="206"/>
      <c r="I3233" s="206"/>
      <c r="J3233" s="206"/>
      <c r="K3233" s="995" t="e">
        <f>VLOOKUP(A3231,'Payroll master 总表'!B:AY,5,FALSE)</f>
        <v>#N/A</v>
      </c>
      <c r="L3233" s="996"/>
      <c r="M3233" s="206"/>
      <c r="N3233" s="208"/>
      <c r="O3233" s="205" t="s">
        <v>198</v>
      </c>
      <c r="P3233" s="273"/>
      <c r="Q3233" s="218"/>
      <c r="R3233" s="218"/>
      <c r="S3233" s="218"/>
      <c r="T3233" s="206"/>
      <c r="U3233" s="997" t="e">
        <f>VLOOKUP(A3231,'Payroll master 总表'!B:AY,8,FALSE)</f>
        <v>#N/A</v>
      </c>
      <c r="V3233" s="997"/>
      <c r="W3233" s="998"/>
      <c r="X3233" s="278" t="s">
        <v>185</v>
      </c>
      <c r="Y3233" s="218"/>
      <c r="Z3233" s="218"/>
      <c r="AA3233" s="218"/>
      <c r="AB3233" s="209"/>
      <c r="AC3233" s="26"/>
      <c r="AD3233" s="139" t="e">
        <f>VLOOKUP(A3231,'Payroll master 总表'!B:AY,34,FALSE)</f>
        <v>#N/A</v>
      </c>
      <c r="AE3233" s="23" t="s">
        <v>82</v>
      </c>
      <c r="AF3233" s="103"/>
      <c r="AG3233" s="33"/>
    </row>
    <row r="3234" spans="2:33" ht="18" customHeight="1">
      <c r="B3234" s="58"/>
      <c r="C3234" s="28"/>
      <c r="D3234" s="28"/>
      <c r="E3234" s="28"/>
      <c r="F3234" s="28"/>
      <c r="G3234" s="206"/>
      <c r="H3234" s="206"/>
      <c r="I3234" s="206"/>
      <c r="J3234" s="206"/>
      <c r="K3234" s="280"/>
      <c r="L3234" s="281" t="s">
        <v>76</v>
      </c>
      <c r="M3234" s="206"/>
      <c r="N3234" s="208"/>
      <c r="O3234" s="278" t="s">
        <v>199</v>
      </c>
      <c r="P3234" s="273"/>
      <c r="Q3234" s="218"/>
      <c r="R3234" s="218"/>
      <c r="S3234" s="218"/>
      <c r="T3234" s="218"/>
      <c r="U3234" s="218"/>
      <c r="V3234" s="218"/>
      <c r="W3234" s="230"/>
      <c r="X3234" s="278" t="s">
        <v>753</v>
      </c>
      <c r="Y3234" s="218"/>
      <c r="Z3234" s="218"/>
      <c r="AA3234" s="218"/>
      <c r="AB3234" s="209"/>
      <c r="AC3234" s="26"/>
      <c r="AD3234" s="139" t="e">
        <f>VLOOKUP(A3231,'Payroll master 总表'!B:AY,33,FALSE)</f>
        <v>#N/A</v>
      </c>
      <c r="AE3234" s="23" t="s">
        <v>82</v>
      </c>
      <c r="AF3234" s="103"/>
      <c r="AG3234" s="33"/>
    </row>
    <row r="3235" spans="2:33" ht="18" customHeight="1">
      <c r="B3235" s="54" t="s">
        <v>196</v>
      </c>
      <c r="C3235" s="28"/>
      <c r="D3235" s="28"/>
      <c r="E3235" s="28"/>
      <c r="F3235" s="28"/>
      <c r="G3235" s="206"/>
      <c r="H3235" s="206"/>
      <c r="I3235" s="206"/>
      <c r="J3235" s="206"/>
      <c r="K3235" s="280"/>
      <c r="L3235" s="282" t="e">
        <f>VLOOKUP(A3231,'Payroll master 总表'!B:AY,18,FALSE)</f>
        <v>#N/A</v>
      </c>
      <c r="M3235" s="206"/>
      <c r="N3235" s="208"/>
      <c r="O3235" s="283"/>
      <c r="P3235" s="273"/>
      <c r="Q3235" s="223"/>
      <c r="R3235" s="987" t="e">
        <f>U3232/26*L3235</f>
        <v>#N/A</v>
      </c>
      <c r="S3235" s="987"/>
      <c r="T3235" s="284" t="s">
        <v>82</v>
      </c>
      <c r="U3235" s="223"/>
      <c r="V3235" s="223"/>
      <c r="W3235" s="285"/>
      <c r="X3235" s="278" t="s">
        <v>186</v>
      </c>
      <c r="Y3235" s="218"/>
      <c r="Z3235" s="218"/>
      <c r="AA3235" s="218"/>
      <c r="AB3235" s="209"/>
      <c r="AC3235" s="26"/>
      <c r="AD3235" s="139" t="e">
        <f>VLOOKUP(A3231,'Payroll master 总表'!B:AY,37,FALSE)+'Payroll master 总表'!AM115</f>
        <v>#N/A</v>
      </c>
      <c r="AE3235" s="23" t="s">
        <v>82</v>
      </c>
      <c r="AF3235" s="103"/>
      <c r="AG3235" s="33"/>
    </row>
    <row r="3236" spans="2:33" ht="18" customHeight="1">
      <c r="B3236" s="27" t="s">
        <v>528</v>
      </c>
      <c r="C3236" s="28"/>
      <c r="D3236" s="28"/>
      <c r="E3236" s="28"/>
      <c r="F3236" s="28"/>
      <c r="G3236" s="206"/>
      <c r="H3236" s="206"/>
      <c r="I3236" s="206"/>
      <c r="J3236" s="206"/>
      <c r="K3236" s="280"/>
      <c r="L3236" s="282" t="e">
        <f>VLOOKUP(A3231,'Payroll master 总表'!B:AY,22,FALSE)</f>
        <v>#N/A</v>
      </c>
      <c r="M3236" s="206"/>
      <c r="N3236" s="208"/>
      <c r="O3236" s="283"/>
      <c r="P3236" s="273"/>
      <c r="Q3236" s="223"/>
      <c r="R3236" s="987" t="e">
        <f>VLOOKUP(A3231,'Payroll master 总表'!B:AY,29,FALSE)</f>
        <v>#N/A</v>
      </c>
      <c r="S3236" s="987"/>
      <c r="T3236" s="284" t="s">
        <v>82</v>
      </c>
      <c r="U3236" s="223"/>
      <c r="V3236" s="223"/>
      <c r="W3236" s="285"/>
      <c r="X3236" s="278" t="s">
        <v>455</v>
      </c>
      <c r="Y3236" s="218"/>
      <c r="Z3236" s="218"/>
      <c r="AA3236" s="218"/>
      <c r="AB3236" s="209"/>
      <c r="AC3236" s="26"/>
      <c r="AD3236" s="139" t="e">
        <f>VLOOKUP(A3231,'Payroll master 总表'!B:AY,32,FALSE)</f>
        <v>#N/A</v>
      </c>
      <c r="AE3236" s="23" t="s">
        <v>82</v>
      </c>
      <c r="AF3236" s="103"/>
      <c r="AG3236" s="33"/>
    </row>
    <row r="3237" spans="2:33" ht="18" customHeight="1">
      <c r="B3237" s="58" t="s">
        <v>534</v>
      </c>
      <c r="C3237" s="28"/>
      <c r="D3237" s="28"/>
      <c r="E3237" s="28"/>
      <c r="F3237" s="28"/>
      <c r="G3237" s="206"/>
      <c r="H3237" s="206"/>
      <c r="I3237" s="206"/>
      <c r="J3237" s="206"/>
      <c r="K3237" s="280"/>
      <c r="L3237" s="282" t="e">
        <f>VLOOKUP(A3231,'Payroll master 总表'!B:AY,21,FALSE)</f>
        <v>#N/A</v>
      </c>
      <c r="M3237" s="206"/>
      <c r="N3237" s="208"/>
      <c r="O3237" s="283"/>
      <c r="P3237" s="273"/>
      <c r="Q3237" s="223"/>
      <c r="R3237" s="987" t="e">
        <f>VLOOKUP(A3231,'Payroll master 总表'!B:AY,27,FALSE)</f>
        <v>#N/A</v>
      </c>
      <c r="S3237" s="987"/>
      <c r="T3237" s="284" t="s">
        <v>82</v>
      </c>
      <c r="U3237" s="223"/>
      <c r="V3237" s="223"/>
      <c r="W3237" s="285"/>
      <c r="X3237" s="278" t="s">
        <v>189</v>
      </c>
      <c r="Y3237" s="218"/>
      <c r="Z3237" s="218"/>
      <c r="AA3237" s="218"/>
      <c r="AB3237" s="209"/>
      <c r="AC3237" s="26"/>
      <c r="AD3237" s="139" t="e">
        <f>VLOOKUP(A3231,'Payroll master 总表'!B:AY,31,FALSE)</f>
        <v>#N/A</v>
      </c>
      <c r="AE3237" s="23" t="s">
        <v>82</v>
      </c>
      <c r="AF3237" s="103"/>
      <c r="AG3237" s="33"/>
    </row>
    <row r="3238" spans="2:33" ht="18" customHeight="1">
      <c r="B3238" s="58" t="s">
        <v>195</v>
      </c>
      <c r="C3238" s="28"/>
      <c r="D3238" s="28"/>
      <c r="E3238" s="28"/>
      <c r="F3238" s="28"/>
      <c r="G3238" s="206"/>
      <c r="H3238" s="206"/>
      <c r="I3238" s="206"/>
      <c r="J3238" s="206"/>
      <c r="K3238" s="280"/>
      <c r="L3238" s="282" t="e">
        <f>VLOOKUP(A3231,'Payroll master 总表'!B:AY,17,FALSE)</f>
        <v>#N/A</v>
      </c>
      <c r="M3238" s="206"/>
      <c r="N3238" s="208"/>
      <c r="O3238" s="283"/>
      <c r="P3238" s="273"/>
      <c r="Q3238" s="223"/>
      <c r="R3238" s="987" t="e">
        <f>U3232/26*L3238</f>
        <v>#N/A</v>
      </c>
      <c r="S3238" s="987"/>
      <c r="T3238" s="284" t="s">
        <v>82</v>
      </c>
      <c r="U3238" s="223"/>
      <c r="V3238" s="223"/>
      <c r="W3238" s="285"/>
      <c r="X3238" s="278" t="s">
        <v>188</v>
      </c>
      <c r="Y3238" s="218"/>
      <c r="Z3238" s="218"/>
      <c r="AA3238" s="218"/>
      <c r="AB3238" s="209"/>
      <c r="AC3238" s="26"/>
      <c r="AD3238" s="139" t="e">
        <f>VLOOKUP(A3231,'Payroll master 总表'!B:AY,36,FALSE)</f>
        <v>#N/A</v>
      </c>
      <c r="AE3238" s="23" t="s">
        <v>82</v>
      </c>
      <c r="AF3238" s="103"/>
      <c r="AG3238" s="33"/>
    </row>
    <row r="3239" spans="2:33" ht="18" customHeight="1">
      <c r="B3239" s="27" t="s">
        <v>179</v>
      </c>
      <c r="C3239" s="28"/>
      <c r="D3239" s="28"/>
      <c r="E3239" s="28"/>
      <c r="F3239" s="28"/>
      <c r="G3239" s="218"/>
      <c r="H3239" s="218"/>
      <c r="I3239" s="218"/>
      <c r="J3239" s="206"/>
      <c r="K3239" s="280"/>
      <c r="L3239" s="286"/>
      <c r="M3239" s="206"/>
      <c r="N3239" s="208"/>
      <c r="O3239" s="283"/>
      <c r="P3239" s="273"/>
      <c r="Q3239" s="223"/>
      <c r="R3239" s="987" t="e">
        <f>SUM(R3235:S3238)</f>
        <v>#N/A</v>
      </c>
      <c r="S3239" s="987"/>
      <c r="T3239" s="284" t="s">
        <v>82</v>
      </c>
      <c r="U3239" s="223"/>
      <c r="V3239" s="223"/>
      <c r="W3239" s="285"/>
      <c r="X3239" s="278" t="s">
        <v>190</v>
      </c>
      <c r="Y3239" s="218"/>
      <c r="Z3239" s="218"/>
      <c r="AA3239" s="218"/>
      <c r="AB3239" s="209"/>
      <c r="AC3239" s="988" t="e">
        <f>R3239+R3241+R3242+R3243+AD3231+AD3232+AD3233+AD3234+AD3235+AD3236+AD3237+AD3238</f>
        <v>#N/A</v>
      </c>
      <c r="AD3239" s="989"/>
      <c r="AF3239" s="103"/>
      <c r="AG3239" s="33"/>
    </row>
    <row r="3240" spans="2:33" ht="18" customHeight="1">
      <c r="B3240" s="58" t="s">
        <v>197</v>
      </c>
      <c r="C3240" s="28"/>
      <c r="D3240" s="28"/>
      <c r="E3240" s="28"/>
      <c r="F3240" s="28"/>
      <c r="G3240" s="206"/>
      <c r="H3240" s="206"/>
      <c r="I3240" s="206"/>
      <c r="J3240" s="206"/>
      <c r="K3240" s="280"/>
      <c r="L3240" s="287" t="s">
        <v>77</v>
      </c>
      <c r="M3240" s="288"/>
      <c r="N3240" s="211"/>
      <c r="O3240" s="278" t="s">
        <v>199</v>
      </c>
      <c r="P3240" s="210"/>
      <c r="Q3240" s="210"/>
      <c r="R3240" s="210"/>
      <c r="S3240" s="210"/>
      <c r="T3240" s="210"/>
      <c r="U3240" s="210"/>
      <c r="V3240" s="210"/>
      <c r="W3240" s="289"/>
      <c r="X3240" s="278" t="s">
        <v>433</v>
      </c>
      <c r="Y3240" s="218"/>
      <c r="Z3240" s="230"/>
      <c r="AA3240" s="290"/>
      <c r="AB3240" s="228"/>
      <c r="AC3240" s="135" t="e">
        <f>VLOOKUP(A3231,'Payroll master 总表'!B:AY,45,FALSE)</f>
        <v>#N/A</v>
      </c>
      <c r="AE3240" s="61"/>
      <c r="AF3240" s="245"/>
      <c r="AG3240" s="33"/>
    </row>
    <row r="3241" spans="2:33" ht="18" customHeight="1">
      <c r="B3241" s="58" t="s">
        <v>180</v>
      </c>
      <c r="C3241" s="28"/>
      <c r="D3241" s="28"/>
      <c r="E3241" s="28"/>
      <c r="F3241" s="28"/>
      <c r="G3241" s="206"/>
      <c r="H3241" s="206"/>
      <c r="I3241" s="206"/>
      <c r="J3241" s="206"/>
      <c r="K3241" s="280"/>
      <c r="L3241" s="282" t="e">
        <f>VLOOKUP(A3231,'Payroll master 总表'!B:AY,19,FALSE)</f>
        <v>#N/A</v>
      </c>
      <c r="M3241" s="206"/>
      <c r="N3241" s="208"/>
      <c r="O3241" s="283"/>
      <c r="P3241" s="273"/>
      <c r="Q3241" s="224"/>
      <c r="R3241" s="990" t="e">
        <f>VLOOKUP(A3231,'Payroll master 总表'!B:AY,26,FALSE)</f>
        <v>#N/A</v>
      </c>
      <c r="S3241" s="990"/>
      <c r="T3241" s="224" t="s">
        <v>82</v>
      </c>
      <c r="U3241" s="224"/>
      <c r="V3241" s="224"/>
      <c r="W3241" s="228"/>
      <c r="X3241" s="278" t="s">
        <v>861</v>
      </c>
      <c r="Y3241" s="218"/>
      <c r="Z3241" s="230"/>
      <c r="AB3241" s="224"/>
      <c r="AD3241" s="57"/>
      <c r="AE3241" s="999" t="e">
        <f>VLOOKUP(A3231,'Payroll master 总表'!B:AY,42,FALSE)</f>
        <v>#N/A</v>
      </c>
      <c r="AF3241" s="1000"/>
      <c r="AG3241" s="33"/>
    </row>
    <row r="3242" spans="2:33" ht="18" customHeight="1">
      <c r="B3242" s="58" t="s">
        <v>181</v>
      </c>
      <c r="C3242" s="28"/>
      <c r="D3242" s="28"/>
      <c r="E3242" s="28"/>
      <c r="F3242" s="28"/>
      <c r="G3242" s="206"/>
      <c r="H3242" s="206"/>
      <c r="I3242" s="206"/>
      <c r="J3242" s="206"/>
      <c r="K3242" s="280"/>
      <c r="L3242" s="282" t="e">
        <f>VLOOKUP(A3231,'Payroll master 总表'!B:AY,22,FALSE)</f>
        <v>#N/A</v>
      </c>
      <c r="M3242" s="206"/>
      <c r="N3242" s="208"/>
      <c r="O3242" s="283"/>
      <c r="P3242" s="273"/>
      <c r="Q3242" s="224"/>
      <c r="R3242" s="990" t="e">
        <f>VLOOKUP(A3231,'Payroll master 总表'!B:AY,28,FALSE)</f>
        <v>#N/A</v>
      </c>
      <c r="S3242" s="990"/>
      <c r="T3242" s="224" t="s">
        <v>82</v>
      </c>
      <c r="U3242" s="224"/>
      <c r="V3242" s="224"/>
      <c r="W3242" s="228"/>
      <c r="X3242" s="291" t="s">
        <v>244</v>
      </c>
      <c r="Y3242" s="218"/>
      <c r="Z3242" s="218"/>
      <c r="AA3242" s="230"/>
      <c r="AB3242" s="229"/>
      <c r="AC3242" s="76"/>
      <c r="AD3242" s="57" t="e">
        <f>VLOOKUP(A3231,'Payroll master 总表'!B:AY,44,FALSE)</f>
        <v>#N/A</v>
      </c>
      <c r="AE3242" s="541"/>
      <c r="AF3242" s="542"/>
      <c r="AG3242" s="33"/>
    </row>
    <row r="3243" spans="2:33" ht="18" customHeight="1">
      <c r="B3243" s="59" t="s">
        <v>182</v>
      </c>
      <c r="C3243" s="56"/>
      <c r="D3243" s="56"/>
      <c r="E3243" s="56"/>
      <c r="F3243" s="56"/>
      <c r="G3243" s="219"/>
      <c r="H3243" s="219"/>
      <c r="I3243" s="219"/>
      <c r="J3243" s="219"/>
      <c r="K3243" s="292"/>
      <c r="L3243" s="293" t="e">
        <f>VLOOKUP(A3231,'Payroll master 总表'!B:AY,23,FALSE)</f>
        <v>#N/A</v>
      </c>
      <c r="M3243" s="219"/>
      <c r="N3243" s="212"/>
      <c r="O3243" s="294"/>
      <c r="P3243" s="295"/>
      <c r="Q3243" s="225"/>
      <c r="R3243" s="981" t="e">
        <f>VLOOKUP(A3231,'Payroll master 总表'!B:AY,30,FALSE)</f>
        <v>#N/A</v>
      </c>
      <c r="S3243" s="981"/>
      <c r="T3243" s="225" t="s">
        <v>82</v>
      </c>
      <c r="U3243" s="225"/>
      <c r="V3243" s="225"/>
      <c r="W3243" s="225"/>
      <c r="X3243" s="278" t="s">
        <v>194</v>
      </c>
      <c r="Y3243" s="218"/>
      <c r="Z3243" s="218"/>
      <c r="AA3243" s="218"/>
      <c r="AB3243" s="230"/>
      <c r="AC3243" s="26"/>
      <c r="AD3243" s="57" t="e">
        <f>AE3241+AD3242</f>
        <v>#N/A</v>
      </c>
      <c r="AE3243" s="49"/>
      <c r="AF3243" s="73"/>
      <c r="AG3243" s="33"/>
    </row>
    <row r="3244" spans="2:33" ht="18" customHeight="1">
      <c r="B3244" s="29"/>
      <c r="C3244" s="30"/>
      <c r="D3244" s="31"/>
      <c r="E3244" s="30"/>
      <c r="F3244" s="32"/>
      <c r="G3244" s="220"/>
      <c r="H3244" s="220"/>
      <c r="I3244" s="220"/>
      <c r="J3244" s="220"/>
      <c r="S3244" s="220"/>
      <c r="T3244" s="220"/>
      <c r="U3244" s="220"/>
      <c r="X3244" s="297" t="s">
        <v>191</v>
      </c>
      <c r="Y3244" s="218"/>
      <c r="Z3244" s="218"/>
      <c r="AA3244" s="218"/>
      <c r="AB3244" s="230"/>
      <c r="AC3244" s="982" t="e">
        <f>ROUND((AC3239-AD3243-AC3240),2)</f>
        <v>#N/A</v>
      </c>
      <c r="AD3244" s="983"/>
      <c r="AE3244" s="49"/>
      <c r="AF3244" s="73"/>
      <c r="AG3244" s="33"/>
    </row>
    <row r="3245" spans="2:33" ht="18" customHeight="1">
      <c r="B3245" s="35" t="s">
        <v>78</v>
      </c>
      <c r="C3245" s="36"/>
      <c r="D3245" s="36"/>
      <c r="E3245" s="36"/>
      <c r="F3245" s="36"/>
      <c r="G3245" s="221"/>
      <c r="H3245" s="221"/>
      <c r="I3245" s="220"/>
      <c r="J3245" s="220"/>
      <c r="S3245" s="220"/>
      <c r="T3245" s="220"/>
      <c r="U3245" s="220"/>
      <c r="X3245" s="298" t="s">
        <v>432</v>
      </c>
      <c r="Y3245" s="299"/>
      <c r="Z3245" s="280"/>
      <c r="AA3245" s="206"/>
      <c r="AB3245" s="231"/>
      <c r="AC3245" s="63" t="e">
        <f>INT(AC3244)</f>
        <v>#N/A</v>
      </c>
      <c r="AE3245" s="62"/>
      <c r="AF3245" s="80"/>
      <c r="AG3245" s="33"/>
    </row>
    <row r="3246" spans="2:33" ht="18" customHeight="1">
      <c r="B3246" s="37"/>
      <c r="C3246" s="38"/>
      <c r="D3246" s="39"/>
      <c r="E3246" s="38"/>
      <c r="F3246" s="38"/>
      <c r="G3246" s="202"/>
      <c r="H3246" s="202"/>
      <c r="I3246" s="220"/>
      <c r="J3246" s="220"/>
      <c r="S3246" s="220"/>
      <c r="T3246" s="220"/>
      <c r="U3246" s="220"/>
      <c r="X3246" s="300" t="s">
        <v>192</v>
      </c>
      <c r="Y3246" s="301"/>
      <c r="Z3246" s="302"/>
      <c r="AA3246" s="219"/>
      <c r="AB3246" s="232"/>
      <c r="AC3246" s="77" t="e">
        <f>ROUND((MOD(AC3244,1)*4000),-2)</f>
        <v>#N/A</v>
      </c>
      <c r="AD3246" s="45"/>
      <c r="AE3246" s="45"/>
      <c r="AF3246" s="81"/>
      <c r="AG3246" s="33"/>
    </row>
    <row r="3247" spans="2:33" ht="18" customHeight="1">
      <c r="B3247" s="29"/>
      <c r="C3247" s="30"/>
      <c r="D3247" s="31"/>
      <c r="E3247" s="30"/>
      <c r="F3247" s="30"/>
      <c r="G3247" s="220"/>
      <c r="H3247" s="220"/>
      <c r="I3247" s="220"/>
      <c r="J3247" s="220"/>
      <c r="S3247" s="220"/>
      <c r="T3247" s="220"/>
      <c r="U3247" s="220"/>
      <c r="Y3247" s="221"/>
      <c r="Z3247" s="303"/>
      <c r="AB3247" s="233"/>
      <c r="AD3247" s="82"/>
      <c r="AE3247" s="82"/>
      <c r="AF3247" s="84"/>
      <c r="AG3247" s="33"/>
    </row>
    <row r="3248" spans="2:33" ht="18" customHeight="1">
      <c r="B3248" s="40" t="s">
        <v>79</v>
      </c>
      <c r="C3248" s="41"/>
      <c r="D3248" s="41"/>
      <c r="E3248" s="41"/>
      <c r="AF3248" s="101"/>
      <c r="AG3248" s="33"/>
    </row>
    <row r="3249" spans="1:64" s="10" customFormat="1" ht="18" customHeight="1">
      <c r="B3249" s="601">
        <v>1</v>
      </c>
      <c r="C3249" s="236">
        <v>2</v>
      </c>
      <c r="D3249" s="236">
        <v>3</v>
      </c>
      <c r="E3249" s="236">
        <v>4</v>
      </c>
      <c r="F3249" s="236">
        <v>5</v>
      </c>
      <c r="G3249" s="669">
        <v>6</v>
      </c>
      <c r="H3249" s="237">
        <v>7</v>
      </c>
      <c r="I3249" s="601">
        <v>8</v>
      </c>
      <c r="J3249" s="236">
        <v>9</v>
      </c>
      <c r="K3249" s="236">
        <v>10</v>
      </c>
      <c r="L3249" s="236">
        <v>11</v>
      </c>
      <c r="M3249" s="236">
        <v>12</v>
      </c>
      <c r="N3249" s="697">
        <v>13</v>
      </c>
      <c r="O3249" s="670">
        <v>14</v>
      </c>
      <c r="P3249" s="601">
        <v>15</v>
      </c>
      <c r="Q3249" s="236">
        <v>16</v>
      </c>
      <c r="R3249" s="236">
        <v>17</v>
      </c>
      <c r="S3249" s="236">
        <v>18</v>
      </c>
      <c r="T3249" s="236">
        <v>19</v>
      </c>
      <c r="U3249" s="669">
        <v>20</v>
      </c>
      <c r="V3249" s="236">
        <v>21</v>
      </c>
      <c r="W3249" s="601">
        <v>22</v>
      </c>
      <c r="X3249" s="236">
        <v>23</v>
      </c>
      <c r="Y3249" s="237">
        <v>24</v>
      </c>
      <c r="Z3249" s="236">
        <v>25</v>
      </c>
      <c r="AA3249" s="236">
        <v>26</v>
      </c>
      <c r="AB3249" s="669">
        <v>27</v>
      </c>
      <c r="AC3249" s="236">
        <v>28</v>
      </c>
      <c r="AD3249" s="601">
        <v>29</v>
      </c>
      <c r="AE3249" s="236">
        <v>30</v>
      </c>
      <c r="AF3249" s="236">
        <v>31</v>
      </c>
      <c r="AG3249" s="11"/>
      <c r="AH3249" s="11"/>
      <c r="AI3249" s="11"/>
      <c r="AJ3249" s="11"/>
      <c r="AK3249" s="11"/>
      <c r="AL3249" s="11"/>
      <c r="AM3249" s="11"/>
      <c r="AN3249" s="11"/>
      <c r="AO3249" s="11"/>
      <c r="AP3249" s="11"/>
      <c r="AQ3249" s="11"/>
      <c r="AR3249" s="11"/>
      <c r="AS3249" s="11"/>
      <c r="AT3249" s="11"/>
      <c r="AU3249" s="11"/>
      <c r="AV3249" s="11"/>
      <c r="AW3249" s="11"/>
      <c r="AX3249" s="11"/>
      <c r="AY3249" s="11"/>
      <c r="AZ3249" s="11"/>
      <c r="BA3249" s="11"/>
      <c r="BB3249" s="11"/>
      <c r="BC3249" s="11"/>
      <c r="BD3249" s="11"/>
      <c r="BE3249" s="11"/>
      <c r="BF3249" s="11"/>
      <c r="BG3249" s="11"/>
      <c r="BH3249" s="11"/>
      <c r="BI3249" s="11"/>
      <c r="BJ3249" s="11"/>
      <c r="BK3249" s="11"/>
      <c r="BL3249" s="11"/>
    </row>
    <row r="3250" spans="1:64" ht="18" customHeight="1">
      <c r="B3250" s="48" t="e">
        <f>VLOOKUP(A3231,#REF!,276,FALSE)</f>
        <v>#REF!</v>
      </c>
      <c r="C3250" s="48" t="e">
        <f>VLOOKUP(A3231,#REF!,278,FALSE)</f>
        <v>#REF!</v>
      </c>
      <c r="D3250" s="48" t="e">
        <f>VLOOKUP(A3231,#REF!,280,FALSE)</f>
        <v>#REF!</v>
      </c>
      <c r="E3250" s="48" t="e">
        <f>VLOOKUP(A3231,#REF!,282,FALSE)</f>
        <v>#REF!</v>
      </c>
      <c r="F3250" s="48" t="e">
        <f>VLOOKUP(A3231,#REF!,284,FALSE)</f>
        <v>#REF!</v>
      </c>
      <c r="G3250" s="48" t="e">
        <f>VLOOKUP(A3231,#REF!,286,FALSE)</f>
        <v>#REF!</v>
      </c>
      <c r="H3250" s="48" t="e">
        <f>VLOOKUP(A3231,#REF!,288,FALSE)</f>
        <v>#REF!</v>
      </c>
      <c r="I3250" s="48" t="e">
        <f>VLOOKUP(A3231,#REF!,290,FALSE)</f>
        <v>#REF!</v>
      </c>
      <c r="J3250" s="48" t="e">
        <f>VLOOKUP(A3231,#REF!,292,FALSE)</f>
        <v>#REF!</v>
      </c>
      <c r="K3250" s="48" t="e">
        <f>VLOOKUP(A3231,#REF!,294,FALSE)</f>
        <v>#REF!</v>
      </c>
      <c r="L3250" s="48" t="e">
        <f>VLOOKUP(A3231,#REF!,296,FALSE)</f>
        <v>#REF!</v>
      </c>
      <c r="M3250" s="48" t="e">
        <f>VLOOKUP(A3231,#REF!,298,FALSE)</f>
        <v>#REF!</v>
      </c>
      <c r="N3250" s="48" t="e">
        <f>VLOOKUP(A3231,#REF!,300,FALSE)</f>
        <v>#REF!</v>
      </c>
      <c r="O3250" s="48" t="e">
        <f>VLOOKUP(A3231,#REF!,302,FALSE)</f>
        <v>#REF!</v>
      </c>
      <c r="P3250" s="48" t="e">
        <f>VLOOKUP(A3231,#REF!,304,FALSE)</f>
        <v>#REF!</v>
      </c>
      <c r="Q3250" s="48" t="e">
        <f>VLOOKUP(A3231,#REF!,306,FALSE)</f>
        <v>#REF!</v>
      </c>
      <c r="R3250" s="48" t="e">
        <f>VLOOKUP(A3231,#REF!,308,FALSE)</f>
        <v>#REF!</v>
      </c>
      <c r="S3250" s="48" t="e">
        <f>VLOOKUP(A3231,#REF!,310,FALSE)</f>
        <v>#REF!</v>
      </c>
      <c r="T3250" s="48" t="e">
        <f>VLOOKUP(A3231,#REF!,312,FALSE)</f>
        <v>#REF!</v>
      </c>
      <c r="U3250" s="48" t="e">
        <f>VLOOKUP(A3231,#REF!,314,FALSE)</f>
        <v>#REF!</v>
      </c>
      <c r="V3250" s="48" t="e">
        <f>VLOOKUP(A3231,#REF!,316,FALSE)</f>
        <v>#REF!</v>
      </c>
      <c r="W3250" s="48" t="e">
        <f>VLOOKUP(A3231,#REF!,318,FALSE)</f>
        <v>#REF!</v>
      </c>
      <c r="X3250" s="48" t="e">
        <f>VLOOKUP(A3231,#REF!,320,FALSE)</f>
        <v>#REF!</v>
      </c>
      <c r="Y3250" s="48" t="e">
        <f>VLOOKUP(A3231,#REF!,322,FALSE)</f>
        <v>#REF!</v>
      </c>
      <c r="Z3250" s="48" t="e">
        <f>VLOOKUP(A3231,#REF!,324,FALSE)</f>
        <v>#REF!</v>
      </c>
      <c r="AA3250" s="48" t="e">
        <f>VLOOKUP(A3231,#REF!,326,FALSE)</f>
        <v>#REF!</v>
      </c>
      <c r="AB3250" s="48" t="e">
        <f>VLOOKUP(A3231,#REF!,328,FALSE)</f>
        <v>#REF!</v>
      </c>
      <c r="AC3250" s="48" t="e">
        <f>VLOOKUP(A3231,#REF!,330,FALSE)</f>
        <v>#REF!</v>
      </c>
      <c r="AD3250" s="48" t="e">
        <f>VLOOKUP(A3231,#REF!,332,FALSE)</f>
        <v>#REF!</v>
      </c>
      <c r="AE3250" s="48" t="e">
        <f>VLOOKUP(A3231,#REF!,334,FALSE)</f>
        <v>#REF!</v>
      </c>
      <c r="AF3250" s="48" t="e">
        <f>VLOOKUP(A3231,#REF!,336,FALSE)</f>
        <v>#REF!</v>
      </c>
      <c r="AG3250" s="33"/>
    </row>
    <row r="3251" spans="1:64" ht="18" customHeight="1">
      <c r="B3251" s="48" t="e">
        <f>IF(B3250=3,"5","0")-0</f>
        <v>#REF!</v>
      </c>
      <c r="C3251" s="48" t="e">
        <f t="shared" ref="C3251:G3251" si="9">IF(C3250=3,"5","0")-0</f>
        <v>#REF!</v>
      </c>
      <c r="D3251" s="48" t="e">
        <f t="shared" si="9"/>
        <v>#REF!</v>
      </c>
      <c r="E3251" s="48" t="e">
        <f t="shared" si="9"/>
        <v>#REF!</v>
      </c>
      <c r="F3251" s="48" t="e">
        <f t="shared" si="9"/>
        <v>#REF!</v>
      </c>
      <c r="G3251" s="198" t="e">
        <f t="shared" si="9"/>
        <v>#REF!</v>
      </c>
      <c r="H3251" s="198" t="e">
        <f>IF(H3250=3,"5","0")-0</f>
        <v>#REF!</v>
      </c>
      <c r="I3251" s="198" t="e">
        <f t="shared" ref="I3251:Q3251" si="10">IF(I3250=3,"5","0")-0</f>
        <v>#REF!</v>
      </c>
      <c r="J3251" s="198" t="e">
        <f t="shared" si="10"/>
        <v>#REF!</v>
      </c>
      <c r="K3251" s="198" t="e">
        <f t="shared" si="10"/>
        <v>#REF!</v>
      </c>
      <c r="L3251" s="198" t="e">
        <f t="shared" si="10"/>
        <v>#REF!</v>
      </c>
      <c r="M3251" s="198" t="e">
        <f t="shared" si="10"/>
        <v>#REF!</v>
      </c>
      <c r="N3251" s="198" t="e">
        <f t="shared" si="10"/>
        <v>#REF!</v>
      </c>
      <c r="O3251" s="198" t="e">
        <f t="shared" si="10"/>
        <v>#REF!</v>
      </c>
      <c r="P3251" s="198" t="e">
        <f t="shared" si="10"/>
        <v>#REF!</v>
      </c>
      <c r="Q3251" s="198" t="e">
        <f t="shared" si="10"/>
        <v>#REF!</v>
      </c>
      <c r="R3251" s="198" t="e">
        <f>IF(R3250=3,"5","0")-0</f>
        <v>#REF!</v>
      </c>
      <c r="S3251" s="198" t="e">
        <f t="shared" ref="S3251:AF3251" si="11">IF(S3250=3,"5","0")-0</f>
        <v>#REF!</v>
      </c>
      <c r="T3251" s="198" t="e">
        <f t="shared" si="11"/>
        <v>#REF!</v>
      </c>
      <c r="U3251" s="198" t="e">
        <f t="shared" si="11"/>
        <v>#REF!</v>
      </c>
      <c r="V3251" s="198" t="e">
        <f t="shared" si="11"/>
        <v>#REF!</v>
      </c>
      <c r="W3251" s="198" t="e">
        <f t="shared" si="11"/>
        <v>#REF!</v>
      </c>
      <c r="X3251" s="198" t="e">
        <f t="shared" si="11"/>
        <v>#REF!</v>
      </c>
      <c r="Y3251" s="198" t="e">
        <f t="shared" si="11"/>
        <v>#REF!</v>
      </c>
      <c r="Z3251" s="198" t="e">
        <f t="shared" si="11"/>
        <v>#REF!</v>
      </c>
      <c r="AA3251" s="198" t="e">
        <f t="shared" si="11"/>
        <v>#REF!</v>
      </c>
      <c r="AB3251" s="198" t="e">
        <f t="shared" si="11"/>
        <v>#REF!</v>
      </c>
      <c r="AC3251" s="48" t="e">
        <f t="shared" si="11"/>
        <v>#REF!</v>
      </c>
      <c r="AD3251" s="48" t="e">
        <f t="shared" si="11"/>
        <v>#REF!</v>
      </c>
      <c r="AE3251" s="50" t="e">
        <f t="shared" si="11"/>
        <v>#REF!</v>
      </c>
      <c r="AF3251" s="48" t="e">
        <f t="shared" si="11"/>
        <v>#REF!</v>
      </c>
      <c r="AG3251" s="33"/>
    </row>
    <row r="3252" spans="1:64" ht="18" customHeight="1">
      <c r="B3252" s="48" t="e">
        <f>VLOOKUP(A3231,#REF!,277,FALSE)</f>
        <v>#REF!</v>
      </c>
      <c r="C3252" s="48" t="e">
        <f>VLOOKUP(A3231,#REF!,279,FALSE)</f>
        <v>#REF!</v>
      </c>
      <c r="D3252" s="48" t="e">
        <f>VLOOKUP(A3231,#REF!,281,FALSE)</f>
        <v>#REF!</v>
      </c>
      <c r="E3252" s="48" t="e">
        <f>VLOOKUP(A3231,#REF!,283,FALSE)</f>
        <v>#REF!</v>
      </c>
      <c r="F3252" s="48" t="e">
        <f>VLOOKUP(A3231,#REF!,285,FALSE)</f>
        <v>#REF!</v>
      </c>
      <c r="G3252" s="48" t="e">
        <f>VLOOKUP(A3231,#REF!,287,FALSE)</f>
        <v>#REF!</v>
      </c>
      <c r="H3252" s="48" t="e">
        <f>VLOOKUP(A3231,#REF!,289,FALSE)</f>
        <v>#REF!</v>
      </c>
      <c r="I3252" s="48" t="e">
        <f>VLOOKUP(A3231,#REF!,291,FALSE)</f>
        <v>#REF!</v>
      </c>
      <c r="J3252" s="48" t="e">
        <f>VLOOKUP(A3231,#REF!,293,FALSE)</f>
        <v>#REF!</v>
      </c>
      <c r="K3252" s="48" t="e">
        <f>VLOOKUP(A3231,#REF!,295,FALSE)</f>
        <v>#REF!</v>
      </c>
      <c r="L3252" s="48" t="e">
        <f>VLOOKUP(A3231,#REF!,297,FALSE)</f>
        <v>#REF!</v>
      </c>
      <c r="M3252" s="48" t="e">
        <f>VLOOKUP(A3231,#REF!,299,FALSE)</f>
        <v>#REF!</v>
      </c>
      <c r="N3252" s="48" t="e">
        <f>VLOOKUP(A3231,#REF!,301,FALSE)</f>
        <v>#REF!</v>
      </c>
      <c r="O3252" s="48" t="e">
        <f>VLOOKUP(A3231,#REF!,303,FALSE)</f>
        <v>#REF!</v>
      </c>
      <c r="P3252" s="48" t="e">
        <f>VLOOKUP(A3231,#REF!,305,FALSE)</f>
        <v>#REF!</v>
      </c>
      <c r="Q3252" s="48" t="e">
        <f>VLOOKUP(A3231,#REF!,307,FALSE)</f>
        <v>#REF!</v>
      </c>
      <c r="R3252" s="48" t="e">
        <f>VLOOKUP(A3231,#REF!,309,FALSE)</f>
        <v>#REF!</v>
      </c>
      <c r="S3252" s="48" t="e">
        <f>VLOOKUP(A3231,#REF!,311,FALSE)</f>
        <v>#REF!</v>
      </c>
      <c r="T3252" s="48" t="e">
        <f>VLOOKUP(A3231,#REF!,313,FALSE)</f>
        <v>#REF!</v>
      </c>
      <c r="U3252" s="48" t="e">
        <f>VLOOKUP(A3231,#REF!,315,FALSE)</f>
        <v>#REF!</v>
      </c>
      <c r="V3252" s="48" t="e">
        <f>VLOOKUP(A3231,#REF!,317,FALSE)</f>
        <v>#REF!</v>
      </c>
      <c r="W3252" s="48" t="e">
        <f>VLOOKUP(A3231,#REF!,319,FALSE)</f>
        <v>#REF!</v>
      </c>
      <c r="X3252" s="48" t="e">
        <f>VLOOKUP(A3231,#REF!,321,FALSE)</f>
        <v>#REF!</v>
      </c>
      <c r="Y3252" s="48" t="e">
        <f>VLOOKUP(A3231,#REF!,323,FALSE)</f>
        <v>#REF!</v>
      </c>
      <c r="Z3252" s="48" t="e">
        <f>VLOOKUP(A3231,#REF!,325,FALSE)</f>
        <v>#REF!</v>
      </c>
      <c r="AA3252" s="48" t="e">
        <f>VLOOKUP(A3231,#REF!,327,FALSE)</f>
        <v>#REF!</v>
      </c>
      <c r="AB3252" s="48" t="e">
        <f>VLOOKUP(A3231,#REF!,329,FALSE)</f>
        <v>#REF!</v>
      </c>
      <c r="AC3252" s="48" t="e">
        <f>VLOOKUP(A3231,#REF!,331,FALSE)</f>
        <v>#REF!</v>
      </c>
      <c r="AD3252" s="48" t="e">
        <f>VLOOKUP(A3231,#REF!,333,FALSE)</f>
        <v>#REF!</v>
      </c>
      <c r="AE3252" s="48" t="e">
        <f>VLOOKUP(A3231,#REF!,335,FALSE)</f>
        <v>#REF!</v>
      </c>
      <c r="AF3252" s="48" t="e">
        <f>VLOOKUP(A3231,#REF!,337,FALSE)</f>
        <v>#REF!</v>
      </c>
      <c r="AG3252" s="33"/>
    </row>
    <row r="3253" spans="1:64" s="140" customFormat="1" ht="18" customHeight="1">
      <c r="B3253" s="239"/>
      <c r="C3253" s="239"/>
      <c r="D3253" s="239"/>
      <c r="E3253" s="239"/>
      <c r="F3253" s="239"/>
      <c r="G3253" s="240"/>
      <c r="H3253" s="240"/>
      <c r="I3253" s="240"/>
      <c r="J3253" s="240"/>
      <c r="K3253" s="240"/>
      <c r="L3253" s="240"/>
      <c r="M3253" s="240"/>
      <c r="N3253" s="240"/>
      <c r="O3253" s="240"/>
      <c r="P3253" s="240"/>
      <c r="Q3253" s="240"/>
      <c r="R3253" s="240"/>
      <c r="S3253" s="240"/>
      <c r="T3253" s="240"/>
      <c r="U3253" s="240"/>
      <c r="V3253" s="240"/>
      <c r="W3253" s="240"/>
      <c r="X3253" s="240"/>
      <c r="Y3253" s="240"/>
      <c r="Z3253" s="240"/>
      <c r="AA3253" s="240"/>
      <c r="AB3253" s="240"/>
      <c r="AC3253" s="239"/>
      <c r="AD3253" s="239"/>
      <c r="AE3253" s="239"/>
      <c r="AF3253" s="239"/>
      <c r="AG3253" s="33"/>
      <c r="AH3253" s="33"/>
      <c r="AI3253" s="33"/>
      <c r="AJ3253" s="33"/>
      <c r="AK3253" s="33"/>
      <c r="AL3253" s="33"/>
      <c r="AM3253" s="33"/>
      <c r="AN3253" s="33"/>
      <c r="AO3253" s="33"/>
      <c r="AP3253" s="33"/>
      <c r="AQ3253" s="33"/>
      <c r="AR3253" s="33"/>
      <c r="AS3253" s="33"/>
      <c r="AT3253" s="33"/>
      <c r="AU3253" s="33"/>
      <c r="AV3253" s="33"/>
      <c r="AW3253" s="33"/>
      <c r="AX3253" s="33"/>
      <c r="AY3253" s="33"/>
      <c r="AZ3253" s="33"/>
      <c r="BA3253" s="33"/>
      <c r="BB3253" s="33"/>
      <c r="BC3253" s="33"/>
      <c r="BD3253" s="33"/>
      <c r="BE3253" s="33"/>
      <c r="BF3253" s="33"/>
      <c r="BG3253" s="33"/>
      <c r="BH3253" s="33"/>
      <c r="BI3253" s="33"/>
      <c r="BJ3253" s="33"/>
      <c r="BK3253" s="33"/>
      <c r="BL3253" s="33"/>
    </row>
    <row r="3254" spans="1:64" ht="18" customHeight="1">
      <c r="B3254" s="880" t="s">
        <v>826</v>
      </c>
      <c r="C3254" s="880"/>
      <c r="D3254" s="880"/>
      <c r="E3254" s="880"/>
      <c r="F3254" s="880"/>
      <c r="G3254" s="880"/>
      <c r="H3254" s="880"/>
      <c r="I3254" s="880"/>
      <c r="J3254" s="880"/>
      <c r="K3254" s="880"/>
      <c r="L3254" s="880"/>
      <c r="M3254" s="880"/>
      <c r="N3254" s="880"/>
      <c r="O3254" s="880"/>
      <c r="P3254" s="880"/>
      <c r="Q3254" s="880"/>
      <c r="R3254" s="880"/>
      <c r="S3254" s="880"/>
      <c r="T3254" s="880"/>
      <c r="U3254" s="880"/>
      <c r="V3254" s="880"/>
      <c r="W3254" s="880"/>
      <c r="X3254" s="880"/>
      <c r="Y3254" s="880"/>
      <c r="Z3254" s="880"/>
      <c r="AA3254" s="880"/>
      <c r="AB3254" s="880"/>
      <c r="AC3254" s="880"/>
      <c r="AD3254" s="880"/>
      <c r="AE3254" s="880"/>
      <c r="AF3254" s="880"/>
      <c r="AG3254" s="33"/>
    </row>
    <row r="3255" spans="1:64" ht="18" customHeight="1">
      <c r="B3255" s="15" t="s">
        <v>80</v>
      </c>
      <c r="C3255" s="16"/>
      <c r="D3255" s="16"/>
      <c r="E3255" s="16"/>
      <c r="F3255" s="16"/>
      <c r="G3255" s="216"/>
      <c r="H3255" s="201"/>
      <c r="I3255" s="201"/>
      <c r="J3255" s="201"/>
      <c r="K3255" s="202"/>
      <c r="L3255" s="201"/>
      <c r="M3255" s="201"/>
      <c r="N3255" s="201"/>
      <c r="O3255" s="270"/>
      <c r="P3255" s="270"/>
      <c r="Q3255" s="201"/>
      <c r="R3255" s="201"/>
      <c r="S3255" s="201"/>
      <c r="T3255" s="201"/>
      <c r="U3255" s="201"/>
      <c r="V3255" s="201"/>
      <c r="W3255" s="270"/>
      <c r="X3255" s="984" t="str">
        <f>X3230</f>
        <v>វិច្ឆិកា ឆ្នាំ ២០២៣</v>
      </c>
      <c r="Y3255" s="985"/>
      <c r="Z3255" s="985"/>
      <c r="AA3255" s="985"/>
      <c r="AB3255" s="985"/>
      <c r="AC3255" s="985"/>
      <c r="AD3255" s="985"/>
      <c r="AE3255" s="985"/>
      <c r="AF3255" s="986"/>
      <c r="AG3255" s="33"/>
    </row>
    <row r="3256" spans="1:64" ht="18" customHeight="1">
      <c r="A3256" s="140">
        <v>0</v>
      </c>
      <c r="B3256" s="20" t="s">
        <v>176</v>
      </c>
      <c r="C3256" s="3"/>
      <c r="D3256" s="3"/>
      <c r="E3256" s="3"/>
      <c r="F3256" s="3"/>
      <c r="G3256" s="217"/>
      <c r="H3256" s="271"/>
      <c r="I3256" s="217"/>
      <c r="J3256" s="271"/>
      <c r="K3256" s="991" t="e">
        <f>VLOOKUP(A3256,'Payroll master 总表'!B:AY,3,FALSE)</f>
        <v>#N/A</v>
      </c>
      <c r="L3256" s="992"/>
      <c r="M3256" s="992"/>
      <c r="N3256" s="993"/>
      <c r="O3256" s="272" t="s">
        <v>183</v>
      </c>
      <c r="P3256" s="273"/>
      <c r="Q3256" s="203"/>
      <c r="R3256" s="203"/>
      <c r="S3256" s="203"/>
      <c r="T3256" s="994" t="e">
        <f>#REF!</f>
        <v>#REF!</v>
      </c>
      <c r="U3256" s="994"/>
      <c r="V3256" s="217"/>
      <c r="W3256" s="274"/>
      <c r="X3256" s="275" t="s">
        <v>279</v>
      </c>
      <c r="Y3256" s="203"/>
      <c r="Z3256" s="203"/>
      <c r="AA3256" s="203"/>
      <c r="AB3256" s="227"/>
      <c r="AC3256" s="75"/>
      <c r="AD3256" s="139" t="e">
        <f>VLOOKUP(A3256,'Payroll master 总表'!B:AY,39,FALSE)</f>
        <v>#N/A</v>
      </c>
      <c r="AE3256" s="23" t="s">
        <v>82</v>
      </c>
      <c r="AF3256" s="244"/>
      <c r="AG3256" s="33"/>
    </row>
    <row r="3257" spans="1:64" ht="18" customHeight="1">
      <c r="B3257" s="55" t="s">
        <v>177</v>
      </c>
      <c r="C3257" s="28"/>
      <c r="D3257" s="28"/>
      <c r="E3257" s="28"/>
      <c r="F3257" s="21"/>
      <c r="G3257" s="206"/>
      <c r="H3257" s="206"/>
      <c r="I3257" s="206"/>
      <c r="J3257" s="206"/>
      <c r="K3257" s="995" t="e">
        <f>VLOOKUP(A3256,'Payroll master 总表'!B:AY,1,FALSE)</f>
        <v>#N/A</v>
      </c>
      <c r="L3257" s="996"/>
      <c r="M3257" s="206"/>
      <c r="N3257" s="208"/>
      <c r="O3257" s="276" t="s">
        <v>184</v>
      </c>
      <c r="P3257" s="273"/>
      <c r="Q3257" s="218"/>
      <c r="R3257" s="218"/>
      <c r="S3257" s="218"/>
      <c r="U3257" s="222" t="e">
        <f>VLOOKUP(A3256,'Payroll master 总表'!B:AY,15,FALSE)</f>
        <v>#N/A</v>
      </c>
      <c r="V3257" s="222"/>
      <c r="W3257" s="208"/>
      <c r="X3257" s="278" t="s">
        <v>187</v>
      </c>
      <c r="Y3257" s="218"/>
      <c r="Z3257" s="218"/>
      <c r="AA3257" s="218"/>
      <c r="AB3257" s="209"/>
      <c r="AC3257" s="26"/>
      <c r="AD3257" s="139" t="e">
        <f>VLOOKUP(A3256,'Payroll master 总表'!B:AY,35,FALSE)</f>
        <v>#N/A</v>
      </c>
      <c r="AE3257" s="23" t="s">
        <v>82</v>
      </c>
      <c r="AF3257" s="103"/>
      <c r="AG3257" s="33"/>
    </row>
    <row r="3258" spans="1:64" ht="18" customHeight="1">
      <c r="B3258" s="24" t="s">
        <v>178</v>
      </c>
      <c r="C3258" s="22"/>
      <c r="D3258" s="25"/>
      <c r="E3258" s="21"/>
      <c r="F3258" s="21"/>
      <c r="G3258" s="206"/>
      <c r="H3258" s="206"/>
      <c r="I3258" s="206"/>
      <c r="J3258" s="206"/>
      <c r="K3258" s="995" t="e">
        <f>VLOOKUP(A3256,'Payroll master 总表'!B:AY,5,FALSE)</f>
        <v>#N/A</v>
      </c>
      <c r="L3258" s="996"/>
      <c r="M3258" s="206"/>
      <c r="N3258" s="208"/>
      <c r="O3258" s="205" t="s">
        <v>198</v>
      </c>
      <c r="P3258" s="273"/>
      <c r="Q3258" s="218"/>
      <c r="R3258" s="218"/>
      <c r="S3258" s="218"/>
      <c r="T3258" s="206"/>
      <c r="U3258" s="997" t="e">
        <f>VLOOKUP(A3256,'Payroll master 总表'!B:AY,8,FALSE)</f>
        <v>#N/A</v>
      </c>
      <c r="V3258" s="997"/>
      <c r="W3258" s="998"/>
      <c r="X3258" s="278" t="s">
        <v>185</v>
      </c>
      <c r="Y3258" s="218"/>
      <c r="Z3258" s="218"/>
      <c r="AA3258" s="218"/>
      <c r="AB3258" s="209"/>
      <c r="AC3258" s="26"/>
      <c r="AD3258" s="139" t="e">
        <f>VLOOKUP(A3256,'Payroll master 总表'!B:AY,34,FALSE)</f>
        <v>#N/A</v>
      </c>
      <c r="AE3258" s="23" t="s">
        <v>82</v>
      </c>
      <c r="AF3258" s="103"/>
      <c r="AG3258" s="33"/>
    </row>
    <row r="3259" spans="1:64" ht="18" customHeight="1">
      <c r="B3259" s="58"/>
      <c r="C3259" s="28"/>
      <c r="D3259" s="28"/>
      <c r="E3259" s="28"/>
      <c r="F3259" s="28"/>
      <c r="G3259" s="206"/>
      <c r="H3259" s="206"/>
      <c r="I3259" s="206"/>
      <c r="J3259" s="206"/>
      <c r="K3259" s="280"/>
      <c r="L3259" s="281" t="s">
        <v>76</v>
      </c>
      <c r="M3259" s="206"/>
      <c r="N3259" s="208"/>
      <c r="O3259" s="278" t="s">
        <v>199</v>
      </c>
      <c r="P3259" s="273"/>
      <c r="Q3259" s="218"/>
      <c r="R3259" s="218"/>
      <c r="S3259" s="218"/>
      <c r="T3259" s="218"/>
      <c r="U3259" s="218"/>
      <c r="V3259" s="218"/>
      <c r="W3259" s="230"/>
      <c r="X3259" s="278" t="s">
        <v>753</v>
      </c>
      <c r="Y3259" s="218"/>
      <c r="Z3259" s="218"/>
      <c r="AA3259" s="218"/>
      <c r="AB3259" s="209"/>
      <c r="AC3259" s="26"/>
      <c r="AD3259" s="139" t="e">
        <f>VLOOKUP(A3256,'Payroll master 总表'!B:AY,33,FALSE)</f>
        <v>#N/A</v>
      </c>
      <c r="AE3259" s="23" t="s">
        <v>82</v>
      </c>
      <c r="AF3259" s="103"/>
      <c r="AG3259" s="33"/>
    </row>
    <row r="3260" spans="1:64" ht="18" customHeight="1">
      <c r="B3260" s="54" t="s">
        <v>196</v>
      </c>
      <c r="C3260" s="28"/>
      <c r="D3260" s="28"/>
      <c r="E3260" s="28"/>
      <c r="F3260" s="28"/>
      <c r="G3260" s="206"/>
      <c r="H3260" s="206"/>
      <c r="I3260" s="206"/>
      <c r="J3260" s="206"/>
      <c r="K3260" s="280"/>
      <c r="L3260" s="282" t="e">
        <f>VLOOKUP(A3256,'Payroll master 总表'!B:AY,18,FALSE)</f>
        <v>#N/A</v>
      </c>
      <c r="M3260" s="206"/>
      <c r="N3260" s="208"/>
      <c r="O3260" s="283"/>
      <c r="P3260" s="273"/>
      <c r="Q3260" s="223"/>
      <c r="R3260" s="987" t="e">
        <f>U3257/26*L3260</f>
        <v>#N/A</v>
      </c>
      <c r="S3260" s="987"/>
      <c r="T3260" s="284" t="s">
        <v>82</v>
      </c>
      <c r="U3260" s="223"/>
      <c r="V3260" s="223"/>
      <c r="W3260" s="285"/>
      <c r="X3260" s="278" t="s">
        <v>186</v>
      </c>
      <c r="Y3260" s="218"/>
      <c r="Z3260" s="218"/>
      <c r="AA3260" s="218"/>
      <c r="AB3260" s="209"/>
      <c r="AC3260" s="26"/>
      <c r="AD3260" s="139" t="e">
        <f>VLOOKUP(A3256,'Payroll master 总表'!B:AY,37,FALSE)+'Payroll master 总表'!AM116</f>
        <v>#N/A</v>
      </c>
      <c r="AE3260" s="23" t="s">
        <v>82</v>
      </c>
      <c r="AF3260" s="103"/>
      <c r="AG3260" s="33"/>
    </row>
    <row r="3261" spans="1:64" ht="18" customHeight="1">
      <c r="B3261" s="27" t="s">
        <v>528</v>
      </c>
      <c r="C3261" s="28"/>
      <c r="D3261" s="28"/>
      <c r="E3261" s="28"/>
      <c r="F3261" s="28"/>
      <c r="G3261" s="206"/>
      <c r="H3261" s="206"/>
      <c r="I3261" s="206"/>
      <c r="J3261" s="206"/>
      <c r="K3261" s="280"/>
      <c r="L3261" s="282" t="e">
        <f>VLOOKUP(A3256,'Payroll master 总表'!B:AY,22,FALSE)</f>
        <v>#N/A</v>
      </c>
      <c r="M3261" s="206"/>
      <c r="N3261" s="208"/>
      <c r="O3261" s="283"/>
      <c r="P3261" s="273"/>
      <c r="Q3261" s="223"/>
      <c r="R3261" s="987" t="e">
        <f>VLOOKUP(A3256,'Payroll master 总表'!B:AY,29,FALSE)</f>
        <v>#N/A</v>
      </c>
      <c r="S3261" s="987"/>
      <c r="T3261" s="284" t="s">
        <v>82</v>
      </c>
      <c r="U3261" s="223"/>
      <c r="V3261" s="223"/>
      <c r="W3261" s="285"/>
      <c r="X3261" s="278" t="s">
        <v>455</v>
      </c>
      <c r="Y3261" s="218"/>
      <c r="Z3261" s="218"/>
      <c r="AA3261" s="218"/>
      <c r="AB3261" s="209"/>
      <c r="AC3261" s="26"/>
      <c r="AD3261" s="139" t="e">
        <f>VLOOKUP(A3256,'Payroll master 总表'!B:AY,32,FALSE)</f>
        <v>#N/A</v>
      </c>
      <c r="AE3261" s="23" t="s">
        <v>82</v>
      </c>
      <c r="AF3261" s="103"/>
      <c r="AG3261" s="33"/>
    </row>
    <row r="3262" spans="1:64" ht="18" customHeight="1">
      <c r="B3262" s="58" t="s">
        <v>534</v>
      </c>
      <c r="C3262" s="28"/>
      <c r="D3262" s="28"/>
      <c r="E3262" s="28"/>
      <c r="F3262" s="28"/>
      <c r="G3262" s="206"/>
      <c r="H3262" s="206"/>
      <c r="I3262" s="206"/>
      <c r="J3262" s="206"/>
      <c r="K3262" s="280"/>
      <c r="L3262" s="282" t="e">
        <f>VLOOKUP(A3256,'Payroll master 总表'!B:AY,21,FALSE)</f>
        <v>#N/A</v>
      </c>
      <c r="M3262" s="206"/>
      <c r="N3262" s="208"/>
      <c r="O3262" s="283"/>
      <c r="P3262" s="273"/>
      <c r="Q3262" s="223"/>
      <c r="R3262" s="987" t="e">
        <f>VLOOKUP(A3256,'Payroll master 总表'!B:AY,27,FALSE)</f>
        <v>#N/A</v>
      </c>
      <c r="S3262" s="987"/>
      <c r="T3262" s="284" t="s">
        <v>82</v>
      </c>
      <c r="U3262" s="223"/>
      <c r="V3262" s="223"/>
      <c r="W3262" s="285"/>
      <c r="X3262" s="278" t="s">
        <v>189</v>
      </c>
      <c r="Y3262" s="218"/>
      <c r="Z3262" s="218"/>
      <c r="AA3262" s="218"/>
      <c r="AB3262" s="209"/>
      <c r="AC3262" s="26"/>
      <c r="AD3262" s="139" t="e">
        <f>VLOOKUP(A3256,'Payroll master 总表'!B:AY,31,FALSE)</f>
        <v>#N/A</v>
      </c>
      <c r="AE3262" s="23" t="s">
        <v>82</v>
      </c>
      <c r="AF3262" s="103"/>
      <c r="AG3262" s="33"/>
    </row>
    <row r="3263" spans="1:64" ht="18" customHeight="1">
      <c r="B3263" s="58" t="s">
        <v>195</v>
      </c>
      <c r="C3263" s="28"/>
      <c r="D3263" s="28"/>
      <c r="E3263" s="28"/>
      <c r="F3263" s="28"/>
      <c r="G3263" s="206"/>
      <c r="H3263" s="206"/>
      <c r="I3263" s="206"/>
      <c r="J3263" s="206"/>
      <c r="K3263" s="280"/>
      <c r="L3263" s="282" t="e">
        <f>VLOOKUP(A3256,'Payroll master 总表'!B:AY,17,FALSE)</f>
        <v>#N/A</v>
      </c>
      <c r="M3263" s="206"/>
      <c r="N3263" s="208"/>
      <c r="O3263" s="283"/>
      <c r="P3263" s="273"/>
      <c r="Q3263" s="223"/>
      <c r="R3263" s="987" t="e">
        <f>U3257/26*L3263</f>
        <v>#N/A</v>
      </c>
      <c r="S3263" s="987"/>
      <c r="T3263" s="284" t="s">
        <v>82</v>
      </c>
      <c r="U3263" s="223"/>
      <c r="V3263" s="223"/>
      <c r="W3263" s="285"/>
      <c r="X3263" s="278" t="s">
        <v>188</v>
      </c>
      <c r="Y3263" s="218"/>
      <c r="Z3263" s="218"/>
      <c r="AA3263" s="218"/>
      <c r="AB3263" s="209"/>
      <c r="AC3263" s="26"/>
      <c r="AD3263" s="139" t="e">
        <f>VLOOKUP(A3256,'Payroll master 总表'!B:AY,36,FALSE)</f>
        <v>#N/A</v>
      </c>
      <c r="AE3263" s="23" t="s">
        <v>82</v>
      </c>
      <c r="AF3263" s="103"/>
      <c r="AG3263" s="33"/>
    </row>
    <row r="3264" spans="1:64" ht="18" customHeight="1">
      <c r="B3264" s="27" t="s">
        <v>179</v>
      </c>
      <c r="C3264" s="28"/>
      <c r="D3264" s="28"/>
      <c r="E3264" s="28"/>
      <c r="F3264" s="28"/>
      <c r="G3264" s="218"/>
      <c r="H3264" s="218"/>
      <c r="I3264" s="218"/>
      <c r="J3264" s="206"/>
      <c r="K3264" s="280"/>
      <c r="L3264" s="286"/>
      <c r="M3264" s="206"/>
      <c r="N3264" s="208"/>
      <c r="O3264" s="283"/>
      <c r="P3264" s="273"/>
      <c r="Q3264" s="223"/>
      <c r="R3264" s="987" t="e">
        <f>SUM(R3260:S3263)</f>
        <v>#N/A</v>
      </c>
      <c r="S3264" s="987"/>
      <c r="T3264" s="284" t="s">
        <v>82</v>
      </c>
      <c r="U3264" s="223"/>
      <c r="V3264" s="223"/>
      <c r="W3264" s="285"/>
      <c r="X3264" s="278" t="s">
        <v>190</v>
      </c>
      <c r="Y3264" s="218"/>
      <c r="Z3264" s="218"/>
      <c r="AA3264" s="218"/>
      <c r="AB3264" s="209"/>
      <c r="AC3264" s="988" t="e">
        <f>R3264+R3266+R3267+R3268+AD3256+AD3257+AD3258+AD3259+AD3260+AD3261+AD3262+AD3263</f>
        <v>#N/A</v>
      </c>
      <c r="AD3264" s="989"/>
      <c r="AF3264" s="103"/>
      <c r="AG3264" s="33"/>
    </row>
    <row r="3265" spans="2:64" ht="18" customHeight="1">
      <c r="B3265" s="58" t="s">
        <v>197</v>
      </c>
      <c r="C3265" s="28"/>
      <c r="D3265" s="28"/>
      <c r="E3265" s="28"/>
      <c r="F3265" s="28"/>
      <c r="G3265" s="206"/>
      <c r="H3265" s="206"/>
      <c r="I3265" s="206"/>
      <c r="J3265" s="206"/>
      <c r="K3265" s="280"/>
      <c r="L3265" s="287" t="s">
        <v>77</v>
      </c>
      <c r="M3265" s="288"/>
      <c r="N3265" s="211"/>
      <c r="O3265" s="278" t="s">
        <v>199</v>
      </c>
      <c r="P3265" s="210"/>
      <c r="Q3265" s="210"/>
      <c r="R3265" s="210"/>
      <c r="S3265" s="210"/>
      <c r="T3265" s="210"/>
      <c r="U3265" s="210"/>
      <c r="V3265" s="210"/>
      <c r="W3265" s="289"/>
      <c r="X3265" s="278" t="s">
        <v>433</v>
      </c>
      <c r="Y3265" s="218"/>
      <c r="Z3265" s="230"/>
      <c r="AA3265" s="290"/>
      <c r="AB3265" s="228"/>
      <c r="AC3265" s="135" t="e">
        <f>VLOOKUP(A3256,'Payroll master 总表'!B:AY,45,FALSE)</f>
        <v>#N/A</v>
      </c>
      <c r="AE3265" s="61"/>
      <c r="AF3265" s="245"/>
      <c r="AG3265" s="33"/>
    </row>
    <row r="3266" spans="2:64" ht="18" customHeight="1">
      <c r="B3266" s="58" t="s">
        <v>180</v>
      </c>
      <c r="C3266" s="28"/>
      <c r="D3266" s="28"/>
      <c r="E3266" s="28"/>
      <c r="F3266" s="28"/>
      <c r="G3266" s="206"/>
      <c r="H3266" s="206"/>
      <c r="I3266" s="206"/>
      <c r="J3266" s="206"/>
      <c r="K3266" s="280"/>
      <c r="L3266" s="282" t="e">
        <f>VLOOKUP(A3256,'Payroll master 总表'!B:AY,19,FALSE)</f>
        <v>#N/A</v>
      </c>
      <c r="M3266" s="206"/>
      <c r="N3266" s="208"/>
      <c r="O3266" s="283"/>
      <c r="P3266" s="273"/>
      <c r="Q3266" s="224"/>
      <c r="R3266" s="990" t="e">
        <f>VLOOKUP(A3256,'Payroll master 总表'!B:AY,26,FALSE)</f>
        <v>#N/A</v>
      </c>
      <c r="S3266" s="990"/>
      <c r="T3266" s="224" t="s">
        <v>82</v>
      </c>
      <c r="U3266" s="224"/>
      <c r="V3266" s="224"/>
      <c r="W3266" s="228"/>
      <c r="X3266" s="278" t="s">
        <v>861</v>
      </c>
      <c r="Y3266" s="218"/>
      <c r="Z3266" s="230"/>
      <c r="AB3266" s="224"/>
      <c r="AD3266" s="57"/>
      <c r="AE3266" s="999" t="e">
        <f>VLOOKUP(A3256,'Payroll master 总表'!B:AY,42,FALSE)</f>
        <v>#N/A</v>
      </c>
      <c r="AF3266" s="1000"/>
      <c r="AG3266" s="33"/>
    </row>
    <row r="3267" spans="2:64" ht="18" customHeight="1">
      <c r="B3267" s="58" t="s">
        <v>181</v>
      </c>
      <c r="C3267" s="28"/>
      <c r="D3267" s="28"/>
      <c r="E3267" s="28"/>
      <c r="F3267" s="28"/>
      <c r="G3267" s="206"/>
      <c r="H3267" s="206"/>
      <c r="I3267" s="206"/>
      <c r="J3267" s="206"/>
      <c r="K3267" s="280"/>
      <c r="L3267" s="282" t="e">
        <f>VLOOKUP(A3256,'Payroll master 总表'!B:AY,22,FALSE)</f>
        <v>#N/A</v>
      </c>
      <c r="M3267" s="206"/>
      <c r="N3267" s="208"/>
      <c r="O3267" s="283"/>
      <c r="P3267" s="273"/>
      <c r="Q3267" s="224"/>
      <c r="R3267" s="990" t="e">
        <f>VLOOKUP(A3256,'Payroll master 总表'!B:AY,28,FALSE)</f>
        <v>#N/A</v>
      </c>
      <c r="S3267" s="990"/>
      <c r="T3267" s="224" t="s">
        <v>82</v>
      </c>
      <c r="U3267" s="224"/>
      <c r="V3267" s="224"/>
      <c r="W3267" s="228"/>
      <c r="X3267" s="291" t="s">
        <v>244</v>
      </c>
      <c r="Y3267" s="218"/>
      <c r="Z3267" s="218"/>
      <c r="AA3267" s="230"/>
      <c r="AB3267" s="229"/>
      <c r="AC3267" s="76"/>
      <c r="AD3267" s="57" t="e">
        <f>VLOOKUP(A3256,'Payroll master 总表'!B:AY,44,FALSE)</f>
        <v>#N/A</v>
      </c>
      <c r="AE3267" s="541"/>
      <c r="AF3267" s="542"/>
      <c r="AG3267" s="33"/>
    </row>
    <row r="3268" spans="2:64" ht="18" customHeight="1">
      <c r="B3268" s="59" t="s">
        <v>182</v>
      </c>
      <c r="C3268" s="56"/>
      <c r="D3268" s="56"/>
      <c r="E3268" s="56"/>
      <c r="F3268" s="56"/>
      <c r="G3268" s="219"/>
      <c r="H3268" s="219"/>
      <c r="I3268" s="219"/>
      <c r="J3268" s="219"/>
      <c r="K3268" s="292"/>
      <c r="L3268" s="293" t="e">
        <f>VLOOKUP(A3256,'Payroll master 总表'!B:AY,23,FALSE)</f>
        <v>#N/A</v>
      </c>
      <c r="M3268" s="219"/>
      <c r="N3268" s="212"/>
      <c r="O3268" s="294"/>
      <c r="P3268" s="295"/>
      <c r="Q3268" s="225"/>
      <c r="R3268" s="981" t="e">
        <f>VLOOKUP(A3256,'Payroll master 总表'!B:AY,30,FALSE)</f>
        <v>#N/A</v>
      </c>
      <c r="S3268" s="981"/>
      <c r="T3268" s="225" t="s">
        <v>82</v>
      </c>
      <c r="U3268" s="225"/>
      <c r="V3268" s="225"/>
      <c r="W3268" s="225"/>
      <c r="X3268" s="278" t="s">
        <v>194</v>
      </c>
      <c r="Y3268" s="218"/>
      <c r="Z3268" s="218"/>
      <c r="AA3268" s="218"/>
      <c r="AB3268" s="230"/>
      <c r="AC3268" s="26"/>
      <c r="AD3268" s="57" t="e">
        <f>AE3266+AD3267</f>
        <v>#N/A</v>
      </c>
      <c r="AE3268" s="49"/>
      <c r="AF3268" s="73"/>
      <c r="AG3268" s="33"/>
    </row>
    <row r="3269" spans="2:64" ht="18" customHeight="1">
      <c r="B3269" s="29"/>
      <c r="C3269" s="30"/>
      <c r="D3269" s="31"/>
      <c r="E3269" s="30"/>
      <c r="F3269" s="32"/>
      <c r="G3269" s="220"/>
      <c r="H3269" s="220"/>
      <c r="I3269" s="220"/>
      <c r="J3269" s="220"/>
      <c r="S3269" s="220"/>
      <c r="T3269" s="220"/>
      <c r="U3269" s="220"/>
      <c r="X3269" s="297" t="s">
        <v>191</v>
      </c>
      <c r="Y3269" s="218"/>
      <c r="Z3269" s="218"/>
      <c r="AA3269" s="218"/>
      <c r="AB3269" s="230"/>
      <c r="AC3269" s="982" t="e">
        <f>ROUND((AC3264-AD3268-AC3265),2)</f>
        <v>#N/A</v>
      </c>
      <c r="AD3269" s="983"/>
      <c r="AE3269" s="49"/>
      <c r="AF3269" s="73"/>
      <c r="AG3269" s="33"/>
    </row>
    <row r="3270" spans="2:64" ht="18" customHeight="1">
      <c r="B3270" s="35" t="s">
        <v>78</v>
      </c>
      <c r="C3270" s="36"/>
      <c r="D3270" s="36"/>
      <c r="E3270" s="36"/>
      <c r="F3270" s="36"/>
      <c r="G3270" s="221"/>
      <c r="H3270" s="221"/>
      <c r="I3270" s="220"/>
      <c r="J3270" s="220"/>
      <c r="S3270" s="220"/>
      <c r="T3270" s="220"/>
      <c r="U3270" s="220"/>
      <c r="X3270" s="298" t="s">
        <v>432</v>
      </c>
      <c r="Y3270" s="299"/>
      <c r="Z3270" s="280"/>
      <c r="AA3270" s="206"/>
      <c r="AB3270" s="231"/>
      <c r="AC3270" s="63" t="e">
        <f>INT(AC3269)</f>
        <v>#N/A</v>
      </c>
      <c r="AE3270" s="62"/>
      <c r="AF3270" s="80"/>
      <c r="AG3270" s="33"/>
    </row>
    <row r="3271" spans="2:64" ht="18" customHeight="1">
      <c r="B3271" s="37"/>
      <c r="C3271" s="38"/>
      <c r="D3271" s="39"/>
      <c r="E3271" s="38"/>
      <c r="F3271" s="38"/>
      <c r="G3271" s="202"/>
      <c r="H3271" s="202"/>
      <c r="I3271" s="220"/>
      <c r="J3271" s="220"/>
      <c r="S3271" s="220"/>
      <c r="T3271" s="220"/>
      <c r="U3271" s="220"/>
      <c r="X3271" s="300" t="s">
        <v>192</v>
      </c>
      <c r="Y3271" s="301"/>
      <c r="Z3271" s="302"/>
      <c r="AA3271" s="219"/>
      <c r="AB3271" s="232"/>
      <c r="AC3271" s="77" t="e">
        <f>ROUND((MOD(AC3269,1)*4000),-2)</f>
        <v>#N/A</v>
      </c>
      <c r="AD3271" s="45"/>
      <c r="AE3271" s="45"/>
      <c r="AF3271" s="81"/>
      <c r="AG3271" s="33"/>
    </row>
    <row r="3272" spans="2:64" ht="18" customHeight="1">
      <c r="B3272" s="29"/>
      <c r="C3272" s="30"/>
      <c r="D3272" s="31"/>
      <c r="E3272" s="30"/>
      <c r="F3272" s="30"/>
      <c r="G3272" s="220"/>
      <c r="H3272" s="220"/>
      <c r="I3272" s="220"/>
      <c r="J3272" s="220"/>
      <c r="S3272" s="220"/>
      <c r="T3272" s="220"/>
      <c r="U3272" s="220"/>
      <c r="Y3272" s="221"/>
      <c r="Z3272" s="303"/>
      <c r="AB3272" s="233"/>
      <c r="AD3272" s="82"/>
      <c r="AE3272" s="82"/>
      <c r="AF3272" s="84"/>
      <c r="AG3272" s="33"/>
    </row>
    <row r="3273" spans="2:64" ht="18" customHeight="1">
      <c r="B3273" s="40" t="s">
        <v>79</v>
      </c>
      <c r="C3273" s="41"/>
      <c r="D3273" s="41"/>
      <c r="E3273" s="41"/>
      <c r="AF3273" s="101"/>
      <c r="AG3273" s="33"/>
    </row>
    <row r="3274" spans="2:64" s="10" customFormat="1" ht="18" customHeight="1">
      <c r="B3274" s="601">
        <v>1</v>
      </c>
      <c r="C3274" s="236">
        <v>2</v>
      </c>
      <c r="D3274" s="236">
        <v>3</v>
      </c>
      <c r="E3274" s="236">
        <v>4</v>
      </c>
      <c r="F3274" s="236">
        <v>5</v>
      </c>
      <c r="G3274" s="669">
        <v>6</v>
      </c>
      <c r="H3274" s="237">
        <v>7</v>
      </c>
      <c r="I3274" s="601">
        <v>8</v>
      </c>
      <c r="J3274" s="236">
        <v>9</v>
      </c>
      <c r="K3274" s="236">
        <v>10</v>
      </c>
      <c r="L3274" s="236">
        <v>11</v>
      </c>
      <c r="M3274" s="236">
        <v>12</v>
      </c>
      <c r="N3274" s="697">
        <v>13</v>
      </c>
      <c r="O3274" s="670">
        <v>14</v>
      </c>
      <c r="P3274" s="601">
        <v>15</v>
      </c>
      <c r="Q3274" s="236">
        <v>16</v>
      </c>
      <c r="R3274" s="236">
        <v>17</v>
      </c>
      <c r="S3274" s="236">
        <v>18</v>
      </c>
      <c r="T3274" s="236">
        <v>19</v>
      </c>
      <c r="U3274" s="669">
        <v>20</v>
      </c>
      <c r="V3274" s="236">
        <v>21</v>
      </c>
      <c r="W3274" s="601">
        <v>22</v>
      </c>
      <c r="X3274" s="236">
        <v>23</v>
      </c>
      <c r="Y3274" s="237">
        <v>24</v>
      </c>
      <c r="Z3274" s="236">
        <v>25</v>
      </c>
      <c r="AA3274" s="236">
        <v>26</v>
      </c>
      <c r="AB3274" s="669">
        <v>27</v>
      </c>
      <c r="AC3274" s="236">
        <v>28</v>
      </c>
      <c r="AD3274" s="601">
        <v>29</v>
      </c>
      <c r="AE3274" s="236">
        <v>30</v>
      </c>
      <c r="AF3274" s="236">
        <v>31</v>
      </c>
      <c r="AG3274" s="11"/>
      <c r="AH3274" s="11"/>
      <c r="AI3274" s="11"/>
      <c r="AJ3274" s="11"/>
      <c r="AK3274" s="11"/>
      <c r="AL3274" s="11"/>
      <c r="AM3274" s="11"/>
      <c r="AN3274" s="11"/>
      <c r="AO3274" s="11"/>
      <c r="AP3274" s="11"/>
      <c r="AQ3274" s="11"/>
      <c r="AR3274" s="11"/>
      <c r="AS3274" s="11"/>
      <c r="AT3274" s="11"/>
      <c r="AU3274" s="11"/>
      <c r="AV3274" s="11"/>
      <c r="AW3274" s="11"/>
      <c r="AX3274" s="11"/>
      <c r="AY3274" s="11"/>
      <c r="AZ3274" s="11"/>
      <c r="BA3274" s="11"/>
      <c r="BB3274" s="11"/>
      <c r="BC3274" s="11"/>
      <c r="BD3274" s="11"/>
      <c r="BE3274" s="11"/>
      <c r="BF3274" s="11"/>
      <c r="BG3274" s="11"/>
      <c r="BH3274" s="11"/>
      <c r="BI3274" s="11"/>
      <c r="BJ3274" s="11"/>
      <c r="BK3274" s="11"/>
      <c r="BL3274" s="11"/>
    </row>
    <row r="3275" spans="2:64" ht="18" customHeight="1">
      <c r="B3275" s="48" t="e">
        <f>VLOOKUP(A3256,#REF!,276,FALSE)</f>
        <v>#REF!</v>
      </c>
      <c r="C3275" s="48" t="e">
        <f>VLOOKUP(A3256,#REF!,278,FALSE)</f>
        <v>#REF!</v>
      </c>
      <c r="D3275" s="48" t="e">
        <f>VLOOKUP(A3256,#REF!,280,FALSE)</f>
        <v>#REF!</v>
      </c>
      <c r="E3275" s="48" t="e">
        <f>VLOOKUP(A3256,#REF!,282,FALSE)</f>
        <v>#REF!</v>
      </c>
      <c r="F3275" s="48" t="e">
        <f>VLOOKUP(A3256,#REF!,284,FALSE)</f>
        <v>#REF!</v>
      </c>
      <c r="G3275" s="48" t="e">
        <f>VLOOKUP(A3256,#REF!,286,FALSE)</f>
        <v>#REF!</v>
      </c>
      <c r="H3275" s="48" t="e">
        <f>VLOOKUP(A3256,#REF!,288,FALSE)</f>
        <v>#REF!</v>
      </c>
      <c r="I3275" s="48" t="e">
        <f>VLOOKUP(A3256,#REF!,290,FALSE)</f>
        <v>#REF!</v>
      </c>
      <c r="J3275" s="48" t="e">
        <f>VLOOKUP(A3256,#REF!,292,FALSE)</f>
        <v>#REF!</v>
      </c>
      <c r="K3275" s="48" t="e">
        <f>VLOOKUP(A3256,#REF!,294,FALSE)</f>
        <v>#REF!</v>
      </c>
      <c r="L3275" s="48" t="e">
        <f>VLOOKUP(A3256,#REF!,296,FALSE)</f>
        <v>#REF!</v>
      </c>
      <c r="M3275" s="48" t="e">
        <f>VLOOKUP(A3256,#REF!,298,FALSE)</f>
        <v>#REF!</v>
      </c>
      <c r="N3275" s="48" t="e">
        <f>VLOOKUP(A3256,#REF!,300,FALSE)</f>
        <v>#REF!</v>
      </c>
      <c r="O3275" s="48" t="e">
        <f>VLOOKUP(A3256,#REF!,302,FALSE)</f>
        <v>#REF!</v>
      </c>
      <c r="P3275" s="48" t="e">
        <f>VLOOKUP(A3256,#REF!,304,FALSE)</f>
        <v>#REF!</v>
      </c>
      <c r="Q3275" s="48" t="e">
        <f>VLOOKUP(A3256,#REF!,306,FALSE)</f>
        <v>#REF!</v>
      </c>
      <c r="R3275" s="48" t="e">
        <f>VLOOKUP(A3256,#REF!,308,FALSE)</f>
        <v>#REF!</v>
      </c>
      <c r="S3275" s="48" t="e">
        <f>VLOOKUP(A3256,#REF!,310,FALSE)</f>
        <v>#REF!</v>
      </c>
      <c r="T3275" s="48" t="e">
        <f>VLOOKUP(A3256,#REF!,312,FALSE)</f>
        <v>#REF!</v>
      </c>
      <c r="U3275" s="48" t="e">
        <f>VLOOKUP(A3256,#REF!,314,FALSE)</f>
        <v>#REF!</v>
      </c>
      <c r="V3275" s="48" t="e">
        <f>VLOOKUP(A3256,#REF!,316,FALSE)</f>
        <v>#REF!</v>
      </c>
      <c r="W3275" s="48" t="e">
        <f>VLOOKUP(A3256,#REF!,318,FALSE)</f>
        <v>#REF!</v>
      </c>
      <c r="X3275" s="48" t="e">
        <f>VLOOKUP(A3256,#REF!,320,FALSE)</f>
        <v>#REF!</v>
      </c>
      <c r="Y3275" s="48" t="e">
        <f>VLOOKUP(A3256,#REF!,322,FALSE)</f>
        <v>#REF!</v>
      </c>
      <c r="Z3275" s="48" t="e">
        <f>VLOOKUP(A3256,#REF!,324,FALSE)</f>
        <v>#REF!</v>
      </c>
      <c r="AA3275" s="48" t="e">
        <f>VLOOKUP(A3256,#REF!,326,FALSE)</f>
        <v>#REF!</v>
      </c>
      <c r="AB3275" s="48" t="e">
        <f>VLOOKUP(A3256,#REF!,328,FALSE)</f>
        <v>#REF!</v>
      </c>
      <c r="AC3275" s="48" t="e">
        <f>VLOOKUP(A3256,#REF!,330,FALSE)</f>
        <v>#REF!</v>
      </c>
      <c r="AD3275" s="48" t="e">
        <f>VLOOKUP(A3256,#REF!,332,FALSE)</f>
        <v>#REF!</v>
      </c>
      <c r="AE3275" s="48" t="e">
        <f>VLOOKUP(A3256,#REF!,334,FALSE)</f>
        <v>#REF!</v>
      </c>
      <c r="AF3275" s="48" t="e">
        <f>VLOOKUP(A3256,#REF!,336,FALSE)</f>
        <v>#REF!</v>
      </c>
      <c r="AG3275" s="33"/>
    </row>
    <row r="3276" spans="2:64" ht="18" customHeight="1">
      <c r="B3276" s="48" t="e">
        <f>IF(B3275=3,"5","0")-0</f>
        <v>#REF!</v>
      </c>
      <c r="C3276" s="48" t="e">
        <f t="shared" ref="C3276:G3276" si="12">IF(C3275=3,"5","0")-0</f>
        <v>#REF!</v>
      </c>
      <c r="D3276" s="48" t="e">
        <f t="shared" si="12"/>
        <v>#REF!</v>
      </c>
      <c r="E3276" s="48" t="e">
        <f t="shared" si="12"/>
        <v>#REF!</v>
      </c>
      <c r="F3276" s="48" t="e">
        <f t="shared" si="12"/>
        <v>#REF!</v>
      </c>
      <c r="G3276" s="198" t="e">
        <f t="shared" si="12"/>
        <v>#REF!</v>
      </c>
      <c r="H3276" s="198" t="e">
        <f>IF(H3275=3,"5","0")-0</f>
        <v>#REF!</v>
      </c>
      <c r="I3276" s="198" t="e">
        <f t="shared" ref="I3276:Q3276" si="13">IF(I3275=3,"5","0")-0</f>
        <v>#REF!</v>
      </c>
      <c r="J3276" s="198" t="e">
        <f t="shared" si="13"/>
        <v>#REF!</v>
      </c>
      <c r="K3276" s="198" t="e">
        <f t="shared" si="13"/>
        <v>#REF!</v>
      </c>
      <c r="L3276" s="198" t="e">
        <f t="shared" si="13"/>
        <v>#REF!</v>
      </c>
      <c r="M3276" s="198" t="e">
        <f t="shared" si="13"/>
        <v>#REF!</v>
      </c>
      <c r="N3276" s="198" t="e">
        <f t="shared" si="13"/>
        <v>#REF!</v>
      </c>
      <c r="O3276" s="198" t="e">
        <f t="shared" si="13"/>
        <v>#REF!</v>
      </c>
      <c r="P3276" s="198" t="e">
        <f t="shared" si="13"/>
        <v>#REF!</v>
      </c>
      <c r="Q3276" s="198" t="e">
        <f t="shared" si="13"/>
        <v>#REF!</v>
      </c>
      <c r="R3276" s="198" t="e">
        <f>IF(R3275=3,"5","0")-0</f>
        <v>#REF!</v>
      </c>
      <c r="S3276" s="198" t="e">
        <f t="shared" ref="S3276:AF3276" si="14">IF(S3275=3,"5","0")-0</f>
        <v>#REF!</v>
      </c>
      <c r="T3276" s="198" t="e">
        <f t="shared" si="14"/>
        <v>#REF!</v>
      </c>
      <c r="U3276" s="198" t="e">
        <f t="shared" si="14"/>
        <v>#REF!</v>
      </c>
      <c r="V3276" s="198" t="e">
        <f t="shared" si="14"/>
        <v>#REF!</v>
      </c>
      <c r="W3276" s="198" t="e">
        <f t="shared" si="14"/>
        <v>#REF!</v>
      </c>
      <c r="X3276" s="198" t="e">
        <f t="shared" si="14"/>
        <v>#REF!</v>
      </c>
      <c r="Y3276" s="198" t="e">
        <f t="shared" si="14"/>
        <v>#REF!</v>
      </c>
      <c r="Z3276" s="198" t="e">
        <f t="shared" si="14"/>
        <v>#REF!</v>
      </c>
      <c r="AA3276" s="198" t="e">
        <f t="shared" si="14"/>
        <v>#REF!</v>
      </c>
      <c r="AB3276" s="198" t="e">
        <f t="shared" si="14"/>
        <v>#REF!</v>
      </c>
      <c r="AC3276" s="48" t="e">
        <f t="shared" si="14"/>
        <v>#REF!</v>
      </c>
      <c r="AD3276" s="48" t="e">
        <f t="shared" si="14"/>
        <v>#REF!</v>
      </c>
      <c r="AE3276" s="50" t="e">
        <f t="shared" si="14"/>
        <v>#REF!</v>
      </c>
      <c r="AF3276" s="48" t="e">
        <f t="shared" si="14"/>
        <v>#REF!</v>
      </c>
      <c r="AG3276" s="33"/>
    </row>
    <row r="3277" spans="2:64" ht="18" customHeight="1">
      <c r="B3277" s="48" t="e">
        <f>VLOOKUP(A3256,#REF!,277,FALSE)</f>
        <v>#REF!</v>
      </c>
      <c r="C3277" s="48" t="e">
        <f>VLOOKUP(A3256,#REF!,279,FALSE)</f>
        <v>#REF!</v>
      </c>
      <c r="D3277" s="48" t="e">
        <f>VLOOKUP(A3256,#REF!,281,FALSE)</f>
        <v>#REF!</v>
      </c>
      <c r="E3277" s="48" t="e">
        <f>VLOOKUP(A3256,#REF!,283,FALSE)</f>
        <v>#REF!</v>
      </c>
      <c r="F3277" s="48" t="e">
        <f>VLOOKUP(A3256,#REF!,285,FALSE)</f>
        <v>#REF!</v>
      </c>
      <c r="G3277" s="48" t="e">
        <f>VLOOKUP(A3256,#REF!,287,FALSE)</f>
        <v>#REF!</v>
      </c>
      <c r="H3277" s="48" t="e">
        <f>VLOOKUP(A3256,#REF!,289,FALSE)</f>
        <v>#REF!</v>
      </c>
      <c r="I3277" s="48" t="e">
        <f>VLOOKUP(A3256,#REF!,291,FALSE)</f>
        <v>#REF!</v>
      </c>
      <c r="J3277" s="48" t="e">
        <f>VLOOKUP(A3256,#REF!,293,FALSE)</f>
        <v>#REF!</v>
      </c>
      <c r="K3277" s="48" t="e">
        <f>VLOOKUP(A3256,#REF!,295,FALSE)</f>
        <v>#REF!</v>
      </c>
      <c r="L3277" s="48" t="e">
        <f>VLOOKUP(A3256,#REF!,297,FALSE)</f>
        <v>#REF!</v>
      </c>
      <c r="M3277" s="48" t="e">
        <f>VLOOKUP(A3256,#REF!,299,FALSE)</f>
        <v>#REF!</v>
      </c>
      <c r="N3277" s="48" t="e">
        <f>VLOOKUP(A3256,#REF!,301,FALSE)</f>
        <v>#REF!</v>
      </c>
      <c r="O3277" s="48" t="e">
        <f>VLOOKUP(A3256,#REF!,303,FALSE)</f>
        <v>#REF!</v>
      </c>
      <c r="P3277" s="48" t="e">
        <f>VLOOKUP(A3256,#REF!,305,FALSE)</f>
        <v>#REF!</v>
      </c>
      <c r="Q3277" s="48" t="e">
        <f>VLOOKUP(A3256,#REF!,307,FALSE)</f>
        <v>#REF!</v>
      </c>
      <c r="R3277" s="48" t="e">
        <f>VLOOKUP(A3256,#REF!,309,FALSE)</f>
        <v>#REF!</v>
      </c>
      <c r="S3277" s="48" t="e">
        <f>VLOOKUP(A3256,#REF!,311,FALSE)</f>
        <v>#REF!</v>
      </c>
      <c r="T3277" s="48" t="e">
        <f>VLOOKUP(A3256,#REF!,313,FALSE)</f>
        <v>#REF!</v>
      </c>
      <c r="U3277" s="48" t="e">
        <f>VLOOKUP(A3256,#REF!,315,FALSE)</f>
        <v>#REF!</v>
      </c>
      <c r="V3277" s="48" t="e">
        <f>VLOOKUP(A3256,#REF!,317,FALSE)</f>
        <v>#REF!</v>
      </c>
      <c r="W3277" s="48" t="e">
        <f>VLOOKUP(A3256,#REF!,319,FALSE)</f>
        <v>#REF!</v>
      </c>
      <c r="X3277" s="48" t="e">
        <f>VLOOKUP(A3256,#REF!,321,FALSE)</f>
        <v>#REF!</v>
      </c>
      <c r="Y3277" s="48" t="e">
        <f>VLOOKUP(A3256,#REF!,323,FALSE)</f>
        <v>#REF!</v>
      </c>
      <c r="Z3277" s="48" t="e">
        <f>VLOOKUP(A3256,#REF!,325,FALSE)</f>
        <v>#REF!</v>
      </c>
      <c r="AA3277" s="48" t="e">
        <f>VLOOKUP(A3256,#REF!,327,FALSE)</f>
        <v>#REF!</v>
      </c>
      <c r="AB3277" s="48" t="e">
        <f>VLOOKUP(A3256,#REF!,329,FALSE)</f>
        <v>#REF!</v>
      </c>
      <c r="AC3277" s="48" t="e">
        <f>VLOOKUP(A3256,#REF!,331,FALSE)</f>
        <v>#REF!</v>
      </c>
      <c r="AD3277" s="48" t="e">
        <f>VLOOKUP(A3256,#REF!,333,FALSE)</f>
        <v>#REF!</v>
      </c>
      <c r="AE3277" s="48" t="e">
        <f>VLOOKUP(A3256,#REF!,335,FALSE)</f>
        <v>#REF!</v>
      </c>
      <c r="AF3277" s="48" t="e">
        <f>VLOOKUP(A3256,#REF!,337,FALSE)</f>
        <v>#REF!</v>
      </c>
      <c r="AG3277" s="33"/>
    </row>
    <row r="3278" spans="2:64" s="140" customFormat="1" ht="18" customHeight="1">
      <c r="B3278" s="239"/>
      <c r="C3278" s="239"/>
      <c r="D3278" s="239"/>
      <c r="E3278" s="239"/>
      <c r="F3278" s="239"/>
      <c r="G3278" s="240"/>
      <c r="H3278" s="240"/>
      <c r="I3278" s="240"/>
      <c r="J3278" s="240"/>
      <c r="K3278" s="240"/>
      <c r="L3278" s="240"/>
      <c r="M3278" s="240"/>
      <c r="N3278" s="240"/>
      <c r="O3278" s="240"/>
      <c r="P3278" s="240"/>
      <c r="Q3278" s="240"/>
      <c r="R3278" s="240"/>
      <c r="S3278" s="240"/>
      <c r="T3278" s="240"/>
      <c r="U3278" s="240"/>
      <c r="V3278" s="240"/>
      <c r="W3278" s="240"/>
      <c r="X3278" s="240"/>
      <c r="Y3278" s="240"/>
      <c r="Z3278" s="240"/>
      <c r="AA3278" s="240"/>
      <c r="AB3278" s="240"/>
      <c r="AC3278" s="239"/>
      <c r="AD3278" s="239"/>
      <c r="AE3278" s="239"/>
      <c r="AF3278" s="239"/>
      <c r="AG3278" s="33"/>
      <c r="AH3278" s="33"/>
      <c r="AI3278" s="33"/>
      <c r="AJ3278" s="33"/>
      <c r="AK3278" s="33"/>
      <c r="AL3278" s="33"/>
      <c r="AM3278" s="33"/>
      <c r="AN3278" s="33"/>
      <c r="AO3278" s="33"/>
      <c r="AP3278" s="33"/>
      <c r="AQ3278" s="33"/>
      <c r="AR3278" s="33"/>
      <c r="AS3278" s="33"/>
      <c r="AT3278" s="33"/>
      <c r="AU3278" s="33"/>
      <c r="AV3278" s="33"/>
      <c r="AW3278" s="33"/>
      <c r="AX3278" s="33"/>
      <c r="AY3278" s="33"/>
      <c r="AZ3278" s="33"/>
      <c r="BA3278" s="33"/>
      <c r="BB3278" s="33"/>
      <c r="BC3278" s="33"/>
      <c r="BD3278" s="33"/>
      <c r="BE3278" s="33"/>
      <c r="BF3278" s="33"/>
      <c r="BG3278" s="33"/>
      <c r="BH3278" s="33"/>
      <c r="BI3278" s="33"/>
      <c r="BJ3278" s="33"/>
      <c r="BK3278" s="33"/>
      <c r="BL3278" s="33"/>
    </row>
    <row r="3279" spans="2:64" s="140" customFormat="1" ht="18" customHeight="1">
      <c r="B3279" s="880" t="s">
        <v>826</v>
      </c>
      <c r="C3279" s="880"/>
      <c r="D3279" s="880"/>
      <c r="E3279" s="880"/>
      <c r="F3279" s="880"/>
      <c r="G3279" s="880"/>
      <c r="H3279" s="880"/>
      <c r="I3279" s="880"/>
      <c r="J3279" s="880"/>
      <c r="K3279" s="880"/>
      <c r="L3279" s="880"/>
      <c r="M3279" s="880"/>
      <c r="N3279" s="880"/>
      <c r="O3279" s="880"/>
      <c r="P3279" s="880"/>
      <c r="Q3279" s="880"/>
      <c r="R3279" s="880"/>
      <c r="S3279" s="880"/>
      <c r="T3279" s="880"/>
      <c r="U3279" s="880"/>
      <c r="V3279" s="880"/>
      <c r="W3279" s="880"/>
      <c r="X3279" s="880"/>
      <c r="Y3279" s="880"/>
      <c r="Z3279" s="880"/>
      <c r="AA3279" s="880"/>
      <c r="AB3279" s="880"/>
      <c r="AC3279" s="880"/>
      <c r="AD3279" s="880"/>
      <c r="AE3279" s="880"/>
      <c r="AF3279" s="880"/>
      <c r="AG3279" s="33"/>
      <c r="AH3279" s="33"/>
      <c r="AI3279" s="33"/>
      <c r="AJ3279" s="33"/>
      <c r="AK3279" s="33"/>
      <c r="AL3279" s="33"/>
      <c r="AM3279" s="33"/>
      <c r="AN3279" s="33"/>
      <c r="AO3279" s="33"/>
      <c r="AP3279" s="33"/>
      <c r="AQ3279" s="33"/>
      <c r="AR3279" s="33"/>
      <c r="AS3279" s="33"/>
      <c r="AT3279" s="33"/>
      <c r="AU3279" s="33"/>
      <c r="AV3279" s="33"/>
      <c r="AW3279" s="33"/>
      <c r="AX3279" s="33"/>
      <c r="AY3279" s="33"/>
      <c r="AZ3279" s="33"/>
      <c r="BA3279" s="33"/>
      <c r="BB3279" s="33"/>
      <c r="BC3279" s="33"/>
      <c r="BD3279" s="33"/>
      <c r="BE3279" s="33"/>
      <c r="BF3279" s="33"/>
      <c r="BG3279" s="33"/>
      <c r="BH3279" s="33"/>
      <c r="BI3279" s="33"/>
      <c r="BJ3279" s="33"/>
      <c r="BK3279" s="33"/>
      <c r="BL3279" s="33"/>
    </row>
    <row r="3280" spans="2:64" s="140" customFormat="1" ht="18" customHeight="1">
      <c r="B3280" s="15" t="s">
        <v>80</v>
      </c>
      <c r="C3280" s="16"/>
      <c r="D3280" s="16"/>
      <c r="E3280" s="16"/>
      <c r="F3280" s="16"/>
      <c r="G3280" s="216"/>
      <c r="H3280" s="201"/>
      <c r="I3280" s="201"/>
      <c r="J3280" s="201"/>
      <c r="K3280" s="202"/>
      <c r="L3280" s="201"/>
      <c r="M3280" s="201"/>
      <c r="N3280" s="201"/>
      <c r="O3280" s="270"/>
      <c r="P3280" s="270"/>
      <c r="Q3280" s="201"/>
      <c r="R3280" s="201"/>
      <c r="S3280" s="201"/>
      <c r="T3280" s="201"/>
      <c r="U3280" s="201"/>
      <c r="V3280" s="201"/>
      <c r="W3280" s="270"/>
      <c r="X3280" s="984" t="str">
        <f>X3255</f>
        <v>វិច្ឆិកា ឆ្នាំ ២០២៣</v>
      </c>
      <c r="Y3280" s="985"/>
      <c r="Z3280" s="985"/>
      <c r="AA3280" s="985"/>
      <c r="AB3280" s="985"/>
      <c r="AC3280" s="985"/>
      <c r="AD3280" s="985"/>
      <c r="AE3280" s="985"/>
      <c r="AF3280" s="986"/>
      <c r="AG3280" s="33"/>
      <c r="AH3280" s="33"/>
      <c r="AI3280" s="33"/>
      <c r="AJ3280" s="33"/>
      <c r="AK3280" s="33"/>
      <c r="AL3280" s="33"/>
      <c r="AM3280" s="33"/>
      <c r="AN3280" s="33"/>
      <c r="AO3280" s="33"/>
      <c r="AP3280" s="33"/>
      <c r="AQ3280" s="33"/>
      <c r="AR3280" s="33"/>
      <c r="AS3280" s="33"/>
      <c r="AT3280" s="33"/>
      <c r="AU3280" s="33"/>
      <c r="AV3280" s="33"/>
      <c r="AW3280" s="33"/>
      <c r="AX3280" s="33"/>
      <c r="AY3280" s="33"/>
      <c r="AZ3280" s="33"/>
      <c r="BA3280" s="33"/>
      <c r="BB3280" s="33"/>
      <c r="BC3280" s="33"/>
      <c r="BD3280" s="33"/>
      <c r="BE3280" s="33"/>
      <c r="BF3280" s="33"/>
      <c r="BG3280" s="33"/>
      <c r="BH3280" s="33"/>
      <c r="BI3280" s="33"/>
      <c r="BJ3280" s="33"/>
      <c r="BK3280" s="33"/>
      <c r="BL3280" s="33"/>
    </row>
    <row r="3281" spans="1:64" s="140" customFormat="1" ht="18" customHeight="1">
      <c r="A3281" s="140">
        <v>0</v>
      </c>
      <c r="B3281" s="20" t="s">
        <v>176</v>
      </c>
      <c r="C3281" s="3"/>
      <c r="D3281" s="3"/>
      <c r="E3281" s="3"/>
      <c r="F3281" s="3"/>
      <c r="G3281" s="217"/>
      <c r="H3281" s="271"/>
      <c r="I3281" s="217"/>
      <c r="J3281" s="271"/>
      <c r="K3281" s="991" t="e">
        <f>VLOOKUP(A3281,'Payroll master 总表'!B:AY,3,FALSE)</f>
        <v>#N/A</v>
      </c>
      <c r="L3281" s="992"/>
      <c r="M3281" s="992"/>
      <c r="N3281" s="993"/>
      <c r="O3281" s="272" t="s">
        <v>183</v>
      </c>
      <c r="P3281" s="273"/>
      <c r="Q3281" s="203"/>
      <c r="R3281" s="203"/>
      <c r="S3281" s="203"/>
      <c r="T3281" s="994" t="e">
        <f>#REF!</f>
        <v>#REF!</v>
      </c>
      <c r="U3281" s="994"/>
      <c r="V3281" s="217"/>
      <c r="W3281" s="274"/>
      <c r="X3281" s="275" t="s">
        <v>279</v>
      </c>
      <c r="Y3281" s="203"/>
      <c r="Z3281" s="203"/>
      <c r="AA3281" s="203"/>
      <c r="AB3281" s="227"/>
      <c r="AC3281" s="75"/>
      <c r="AD3281" s="139" t="e">
        <f>VLOOKUP(A3281,'Payroll master 总表'!B:AY,39,FALSE)</f>
        <v>#N/A</v>
      </c>
      <c r="AE3281" s="23" t="s">
        <v>82</v>
      </c>
      <c r="AF3281" s="244"/>
      <c r="AG3281" s="33"/>
      <c r="AH3281" s="33"/>
      <c r="AI3281" s="33"/>
      <c r="AJ3281" s="33"/>
      <c r="AK3281" s="33"/>
      <c r="AL3281" s="33"/>
      <c r="AM3281" s="33"/>
      <c r="AN3281" s="33"/>
      <c r="AO3281" s="33"/>
      <c r="AP3281" s="33"/>
      <c r="AQ3281" s="33"/>
      <c r="AR3281" s="33"/>
      <c r="AS3281" s="33"/>
      <c r="AT3281" s="33"/>
      <c r="AU3281" s="33"/>
      <c r="AV3281" s="33"/>
      <c r="AW3281" s="33"/>
      <c r="AX3281" s="33"/>
      <c r="AY3281" s="33"/>
      <c r="AZ3281" s="33"/>
      <c r="BA3281" s="33"/>
      <c r="BB3281" s="33"/>
      <c r="BC3281" s="33"/>
      <c r="BD3281" s="33"/>
      <c r="BE3281" s="33"/>
      <c r="BF3281" s="33"/>
      <c r="BG3281" s="33"/>
      <c r="BH3281" s="33"/>
      <c r="BI3281" s="33"/>
      <c r="BJ3281" s="33"/>
      <c r="BK3281" s="33"/>
      <c r="BL3281" s="33"/>
    </row>
    <row r="3282" spans="1:64" s="140" customFormat="1" ht="18" customHeight="1">
      <c r="B3282" s="55" t="s">
        <v>177</v>
      </c>
      <c r="C3282" s="28"/>
      <c r="D3282" s="28"/>
      <c r="E3282" s="28"/>
      <c r="F3282" s="21"/>
      <c r="G3282" s="206"/>
      <c r="H3282" s="206"/>
      <c r="I3282" s="206"/>
      <c r="J3282" s="206"/>
      <c r="K3282" s="995" t="e">
        <f>VLOOKUP(A3281,'Payroll master 总表'!B:AY,1,FALSE)</f>
        <v>#N/A</v>
      </c>
      <c r="L3282" s="996"/>
      <c r="M3282" s="206"/>
      <c r="N3282" s="208"/>
      <c r="O3282" s="276" t="s">
        <v>184</v>
      </c>
      <c r="P3282" s="273"/>
      <c r="Q3282" s="218"/>
      <c r="R3282" s="218"/>
      <c r="S3282" s="218"/>
      <c r="T3282" s="199"/>
      <c r="U3282" s="222" t="e">
        <f>VLOOKUP(A3281,'Payroll master 总表'!B:AY,15,FALSE)</f>
        <v>#N/A</v>
      </c>
      <c r="V3282" s="222"/>
      <c r="W3282" s="208"/>
      <c r="X3282" s="278" t="s">
        <v>187</v>
      </c>
      <c r="Y3282" s="218"/>
      <c r="Z3282" s="218"/>
      <c r="AA3282" s="218"/>
      <c r="AB3282" s="209"/>
      <c r="AC3282" s="26"/>
      <c r="AD3282" s="139" t="e">
        <f>VLOOKUP(A3281,'Payroll master 总表'!B:AY,35,FALSE)</f>
        <v>#N/A</v>
      </c>
      <c r="AE3282" s="23" t="s">
        <v>82</v>
      </c>
      <c r="AF3282" s="103"/>
      <c r="AG3282" s="33"/>
      <c r="AH3282" s="33"/>
      <c r="AI3282" s="33"/>
      <c r="AJ3282" s="33"/>
      <c r="AK3282" s="33"/>
      <c r="AL3282" s="33"/>
      <c r="AM3282" s="33"/>
      <c r="AN3282" s="33"/>
      <c r="AO3282" s="33"/>
      <c r="AP3282" s="33"/>
      <c r="AQ3282" s="33"/>
      <c r="AR3282" s="33"/>
      <c r="AS3282" s="33"/>
      <c r="AT3282" s="33"/>
      <c r="AU3282" s="33"/>
      <c r="AV3282" s="33"/>
      <c r="AW3282" s="33"/>
      <c r="AX3282" s="33"/>
      <c r="AY3282" s="33"/>
      <c r="AZ3282" s="33"/>
      <c r="BA3282" s="33"/>
      <c r="BB3282" s="33"/>
      <c r="BC3282" s="33"/>
      <c r="BD3282" s="33"/>
      <c r="BE3282" s="33"/>
      <c r="BF3282" s="33"/>
      <c r="BG3282" s="33"/>
      <c r="BH3282" s="33"/>
      <c r="BI3282" s="33"/>
      <c r="BJ3282" s="33"/>
      <c r="BK3282" s="33"/>
      <c r="BL3282" s="33"/>
    </row>
    <row r="3283" spans="1:64" s="140" customFormat="1" ht="18" customHeight="1">
      <c r="B3283" s="24" t="s">
        <v>178</v>
      </c>
      <c r="C3283" s="22"/>
      <c r="D3283" s="25"/>
      <c r="E3283" s="21"/>
      <c r="F3283" s="21"/>
      <c r="G3283" s="206"/>
      <c r="H3283" s="206"/>
      <c r="I3283" s="206"/>
      <c r="J3283" s="206"/>
      <c r="K3283" s="995" t="e">
        <f>VLOOKUP(A3281,'Payroll master 总表'!B:AY,5,FALSE)</f>
        <v>#N/A</v>
      </c>
      <c r="L3283" s="996"/>
      <c r="M3283" s="206"/>
      <c r="N3283" s="208"/>
      <c r="O3283" s="205" t="s">
        <v>198</v>
      </c>
      <c r="P3283" s="273"/>
      <c r="Q3283" s="218"/>
      <c r="R3283" s="218"/>
      <c r="S3283" s="218"/>
      <c r="T3283" s="206"/>
      <c r="U3283" s="997" t="e">
        <f>VLOOKUP(A3281,'Payroll master 总表'!B:AY,8,FALSE)</f>
        <v>#N/A</v>
      </c>
      <c r="V3283" s="997"/>
      <c r="W3283" s="998"/>
      <c r="X3283" s="278" t="s">
        <v>185</v>
      </c>
      <c r="Y3283" s="218"/>
      <c r="Z3283" s="218"/>
      <c r="AA3283" s="218"/>
      <c r="AB3283" s="209"/>
      <c r="AC3283" s="26"/>
      <c r="AD3283" s="139" t="e">
        <f>VLOOKUP(A3281,'Payroll master 总表'!B:AY,34,FALSE)</f>
        <v>#N/A</v>
      </c>
      <c r="AE3283" s="23" t="s">
        <v>82</v>
      </c>
      <c r="AF3283" s="103"/>
      <c r="AG3283" s="33"/>
      <c r="AH3283" s="33"/>
      <c r="AI3283" s="33"/>
      <c r="AJ3283" s="33"/>
      <c r="AK3283" s="33"/>
      <c r="AL3283" s="33"/>
      <c r="AM3283" s="33"/>
      <c r="AN3283" s="33"/>
      <c r="AO3283" s="33"/>
      <c r="AP3283" s="33"/>
      <c r="AQ3283" s="33"/>
      <c r="AR3283" s="33"/>
      <c r="AS3283" s="33"/>
      <c r="AT3283" s="33"/>
      <c r="AU3283" s="33"/>
      <c r="AV3283" s="33"/>
      <c r="AW3283" s="33"/>
      <c r="AX3283" s="33"/>
      <c r="AY3283" s="33"/>
      <c r="AZ3283" s="33"/>
      <c r="BA3283" s="33"/>
      <c r="BB3283" s="33"/>
      <c r="BC3283" s="33"/>
      <c r="BD3283" s="33"/>
      <c r="BE3283" s="33"/>
      <c r="BF3283" s="33"/>
      <c r="BG3283" s="33"/>
      <c r="BH3283" s="33"/>
      <c r="BI3283" s="33"/>
      <c r="BJ3283" s="33"/>
      <c r="BK3283" s="33"/>
      <c r="BL3283" s="33"/>
    </row>
    <row r="3284" spans="1:64" s="140" customFormat="1" ht="18" customHeight="1">
      <c r="B3284" s="58"/>
      <c r="C3284" s="28"/>
      <c r="D3284" s="28"/>
      <c r="E3284" s="28"/>
      <c r="F3284" s="28"/>
      <c r="G3284" s="206"/>
      <c r="H3284" s="206"/>
      <c r="I3284" s="206"/>
      <c r="J3284" s="206"/>
      <c r="K3284" s="280"/>
      <c r="L3284" s="281" t="s">
        <v>76</v>
      </c>
      <c r="M3284" s="206"/>
      <c r="N3284" s="208"/>
      <c r="O3284" s="278" t="s">
        <v>199</v>
      </c>
      <c r="P3284" s="273"/>
      <c r="Q3284" s="218"/>
      <c r="R3284" s="218"/>
      <c r="S3284" s="218"/>
      <c r="T3284" s="218"/>
      <c r="U3284" s="218"/>
      <c r="V3284" s="218"/>
      <c r="W3284" s="230"/>
      <c r="X3284" s="278" t="s">
        <v>753</v>
      </c>
      <c r="Y3284" s="218"/>
      <c r="Z3284" s="218"/>
      <c r="AA3284" s="218"/>
      <c r="AB3284" s="209"/>
      <c r="AC3284" s="26"/>
      <c r="AD3284" s="139" t="e">
        <f>VLOOKUP(A3281,'Payroll master 总表'!B:AY,33,FALSE)</f>
        <v>#N/A</v>
      </c>
      <c r="AE3284" s="23" t="s">
        <v>82</v>
      </c>
      <c r="AF3284" s="103"/>
      <c r="AG3284" s="33"/>
      <c r="AH3284" s="33"/>
      <c r="AI3284" s="33"/>
      <c r="AJ3284" s="33"/>
      <c r="AK3284" s="33"/>
      <c r="AL3284" s="33"/>
      <c r="AM3284" s="33"/>
      <c r="AN3284" s="33"/>
      <c r="AO3284" s="33"/>
      <c r="AP3284" s="33"/>
      <c r="AQ3284" s="33"/>
      <c r="AR3284" s="33"/>
      <c r="AS3284" s="33"/>
      <c r="AT3284" s="33"/>
      <c r="AU3284" s="33"/>
      <c r="AV3284" s="33"/>
      <c r="AW3284" s="33"/>
      <c r="AX3284" s="33"/>
      <c r="AY3284" s="33"/>
      <c r="AZ3284" s="33"/>
      <c r="BA3284" s="33"/>
      <c r="BB3284" s="33"/>
      <c r="BC3284" s="33"/>
      <c r="BD3284" s="33"/>
      <c r="BE3284" s="33"/>
      <c r="BF3284" s="33"/>
      <c r="BG3284" s="33"/>
      <c r="BH3284" s="33"/>
      <c r="BI3284" s="33"/>
      <c r="BJ3284" s="33"/>
      <c r="BK3284" s="33"/>
      <c r="BL3284" s="33"/>
    </row>
    <row r="3285" spans="1:64" s="140" customFormat="1" ht="18" customHeight="1">
      <c r="B3285" s="54" t="s">
        <v>196</v>
      </c>
      <c r="C3285" s="28"/>
      <c r="D3285" s="28"/>
      <c r="E3285" s="28"/>
      <c r="F3285" s="28"/>
      <c r="G3285" s="206"/>
      <c r="H3285" s="206"/>
      <c r="I3285" s="206"/>
      <c r="J3285" s="206"/>
      <c r="K3285" s="280"/>
      <c r="L3285" s="282" t="e">
        <f>VLOOKUP(A3281,'Payroll master 总表'!B:AY,18,FALSE)</f>
        <v>#N/A</v>
      </c>
      <c r="M3285" s="206"/>
      <c r="N3285" s="208"/>
      <c r="O3285" s="283"/>
      <c r="P3285" s="273"/>
      <c r="Q3285" s="223"/>
      <c r="R3285" s="987" t="e">
        <f>U3282/26*L3285</f>
        <v>#N/A</v>
      </c>
      <c r="S3285" s="987"/>
      <c r="T3285" s="284" t="s">
        <v>82</v>
      </c>
      <c r="U3285" s="223"/>
      <c r="V3285" s="223"/>
      <c r="W3285" s="285"/>
      <c r="X3285" s="278" t="s">
        <v>186</v>
      </c>
      <c r="Y3285" s="218"/>
      <c r="Z3285" s="218"/>
      <c r="AA3285" s="218"/>
      <c r="AB3285" s="209"/>
      <c r="AC3285" s="26"/>
      <c r="AD3285" s="139" t="e">
        <f>VLOOKUP(A3281,'Payroll master 总表'!B:AY,37,FALSE)+'Payroll master 总表'!AM117</f>
        <v>#N/A</v>
      </c>
      <c r="AE3285" s="23" t="s">
        <v>82</v>
      </c>
      <c r="AF3285" s="103"/>
      <c r="AG3285" s="33"/>
      <c r="AH3285" s="33"/>
      <c r="AI3285" s="33"/>
      <c r="AJ3285" s="33"/>
      <c r="AK3285" s="33"/>
      <c r="AL3285" s="33"/>
      <c r="AM3285" s="33"/>
      <c r="AN3285" s="33"/>
      <c r="AO3285" s="33"/>
      <c r="AP3285" s="33"/>
      <c r="AQ3285" s="33"/>
      <c r="AR3285" s="33"/>
      <c r="AS3285" s="33"/>
      <c r="AT3285" s="33"/>
      <c r="AU3285" s="33"/>
      <c r="AV3285" s="33"/>
      <c r="AW3285" s="33"/>
      <c r="AX3285" s="33"/>
      <c r="AY3285" s="33"/>
      <c r="AZ3285" s="33"/>
      <c r="BA3285" s="33"/>
      <c r="BB3285" s="33"/>
      <c r="BC3285" s="33"/>
      <c r="BD3285" s="33"/>
      <c r="BE3285" s="33"/>
      <c r="BF3285" s="33"/>
      <c r="BG3285" s="33"/>
      <c r="BH3285" s="33"/>
      <c r="BI3285" s="33"/>
      <c r="BJ3285" s="33"/>
      <c r="BK3285" s="33"/>
      <c r="BL3285" s="33"/>
    </row>
    <row r="3286" spans="1:64" s="140" customFormat="1" ht="18" customHeight="1">
      <c r="B3286" s="27" t="s">
        <v>528</v>
      </c>
      <c r="C3286" s="28"/>
      <c r="D3286" s="28"/>
      <c r="E3286" s="28"/>
      <c r="F3286" s="28"/>
      <c r="G3286" s="206"/>
      <c r="H3286" s="206"/>
      <c r="I3286" s="206"/>
      <c r="J3286" s="206"/>
      <c r="K3286" s="280"/>
      <c r="L3286" s="282" t="e">
        <f>VLOOKUP(A3281,'Payroll master 总表'!B:AY,22,FALSE)</f>
        <v>#N/A</v>
      </c>
      <c r="M3286" s="206"/>
      <c r="N3286" s="208"/>
      <c r="O3286" s="283"/>
      <c r="P3286" s="273"/>
      <c r="Q3286" s="223"/>
      <c r="R3286" s="987" t="e">
        <f>VLOOKUP(A3281,'Payroll master 总表'!B:AY,29,FALSE)</f>
        <v>#N/A</v>
      </c>
      <c r="S3286" s="987"/>
      <c r="T3286" s="284" t="s">
        <v>82</v>
      </c>
      <c r="U3286" s="223"/>
      <c r="V3286" s="223"/>
      <c r="W3286" s="285"/>
      <c r="X3286" s="278" t="s">
        <v>455</v>
      </c>
      <c r="Y3286" s="218"/>
      <c r="Z3286" s="218"/>
      <c r="AA3286" s="218"/>
      <c r="AB3286" s="209"/>
      <c r="AC3286" s="26"/>
      <c r="AD3286" s="139" t="e">
        <f>VLOOKUP(A3281,'Payroll master 总表'!B:AY,32,FALSE)</f>
        <v>#N/A</v>
      </c>
      <c r="AE3286" s="23" t="s">
        <v>82</v>
      </c>
      <c r="AF3286" s="103"/>
      <c r="AG3286" s="33"/>
      <c r="AH3286" s="33"/>
      <c r="AI3286" s="33"/>
      <c r="AJ3286" s="33"/>
      <c r="AK3286" s="33"/>
      <c r="AL3286" s="33"/>
      <c r="AM3286" s="33"/>
      <c r="AN3286" s="33"/>
      <c r="AO3286" s="33"/>
      <c r="AP3286" s="33"/>
      <c r="AQ3286" s="33"/>
      <c r="AR3286" s="33"/>
      <c r="AS3286" s="33"/>
      <c r="AT3286" s="33"/>
      <c r="AU3286" s="33"/>
      <c r="AV3286" s="33"/>
      <c r="AW3286" s="33"/>
      <c r="AX3286" s="33"/>
      <c r="AY3286" s="33"/>
      <c r="AZ3286" s="33"/>
      <c r="BA3286" s="33"/>
      <c r="BB3286" s="33"/>
      <c r="BC3286" s="33"/>
      <c r="BD3286" s="33"/>
      <c r="BE3286" s="33"/>
      <c r="BF3286" s="33"/>
      <c r="BG3286" s="33"/>
      <c r="BH3286" s="33"/>
      <c r="BI3286" s="33"/>
      <c r="BJ3286" s="33"/>
      <c r="BK3286" s="33"/>
      <c r="BL3286" s="33"/>
    </row>
    <row r="3287" spans="1:64" s="140" customFormat="1" ht="18" customHeight="1">
      <c r="B3287" s="58" t="s">
        <v>534</v>
      </c>
      <c r="C3287" s="28"/>
      <c r="D3287" s="28"/>
      <c r="E3287" s="28"/>
      <c r="F3287" s="28"/>
      <c r="G3287" s="206"/>
      <c r="H3287" s="206"/>
      <c r="I3287" s="206"/>
      <c r="J3287" s="206"/>
      <c r="K3287" s="280"/>
      <c r="L3287" s="282" t="e">
        <f>VLOOKUP(A3281,'Payroll master 总表'!B:AY,21,FALSE)</f>
        <v>#N/A</v>
      </c>
      <c r="M3287" s="206"/>
      <c r="N3287" s="208"/>
      <c r="O3287" s="283"/>
      <c r="P3287" s="273"/>
      <c r="Q3287" s="223"/>
      <c r="R3287" s="987" t="e">
        <f>VLOOKUP(A3281,'Payroll master 总表'!B:AY,27,FALSE)</f>
        <v>#N/A</v>
      </c>
      <c r="S3287" s="987"/>
      <c r="T3287" s="284" t="s">
        <v>82</v>
      </c>
      <c r="U3287" s="223"/>
      <c r="V3287" s="223"/>
      <c r="W3287" s="285"/>
      <c r="X3287" s="278" t="s">
        <v>189</v>
      </c>
      <c r="Y3287" s="218"/>
      <c r="Z3287" s="218"/>
      <c r="AA3287" s="218"/>
      <c r="AB3287" s="209"/>
      <c r="AC3287" s="26"/>
      <c r="AD3287" s="139" t="e">
        <f>VLOOKUP(A3281,'Payroll master 总表'!B:AY,31,FALSE)</f>
        <v>#N/A</v>
      </c>
      <c r="AE3287" s="23" t="s">
        <v>82</v>
      </c>
      <c r="AF3287" s="103"/>
      <c r="AG3287" s="33"/>
      <c r="AH3287" s="33"/>
      <c r="AI3287" s="33"/>
      <c r="AJ3287" s="33"/>
      <c r="AK3287" s="33"/>
      <c r="AL3287" s="33"/>
      <c r="AM3287" s="33"/>
      <c r="AN3287" s="33"/>
      <c r="AO3287" s="33"/>
      <c r="AP3287" s="33"/>
      <c r="AQ3287" s="33"/>
      <c r="AR3287" s="33"/>
      <c r="AS3287" s="33"/>
      <c r="AT3287" s="33"/>
      <c r="AU3287" s="33"/>
      <c r="AV3287" s="33"/>
      <c r="AW3287" s="33"/>
      <c r="AX3287" s="33"/>
      <c r="AY3287" s="33"/>
      <c r="AZ3287" s="33"/>
      <c r="BA3287" s="33"/>
      <c r="BB3287" s="33"/>
      <c r="BC3287" s="33"/>
      <c r="BD3287" s="33"/>
      <c r="BE3287" s="33"/>
      <c r="BF3287" s="33"/>
      <c r="BG3287" s="33"/>
      <c r="BH3287" s="33"/>
      <c r="BI3287" s="33"/>
      <c r="BJ3287" s="33"/>
      <c r="BK3287" s="33"/>
      <c r="BL3287" s="33"/>
    </row>
    <row r="3288" spans="1:64" s="140" customFormat="1" ht="18" customHeight="1">
      <c r="B3288" s="58" t="s">
        <v>195</v>
      </c>
      <c r="C3288" s="28"/>
      <c r="D3288" s="28"/>
      <c r="E3288" s="28"/>
      <c r="F3288" s="28"/>
      <c r="G3288" s="206"/>
      <c r="H3288" s="206"/>
      <c r="I3288" s="206"/>
      <c r="J3288" s="206"/>
      <c r="K3288" s="280"/>
      <c r="L3288" s="282" t="e">
        <f>VLOOKUP(A3281,'Payroll master 总表'!B:AY,17,FALSE)</f>
        <v>#N/A</v>
      </c>
      <c r="M3288" s="206"/>
      <c r="N3288" s="208"/>
      <c r="O3288" s="283"/>
      <c r="P3288" s="273"/>
      <c r="Q3288" s="223"/>
      <c r="R3288" s="987" t="e">
        <f>U3282/26*L3288</f>
        <v>#N/A</v>
      </c>
      <c r="S3288" s="987"/>
      <c r="T3288" s="284" t="s">
        <v>82</v>
      </c>
      <c r="U3288" s="223"/>
      <c r="V3288" s="223"/>
      <c r="W3288" s="285"/>
      <c r="X3288" s="278" t="s">
        <v>188</v>
      </c>
      <c r="Y3288" s="218"/>
      <c r="Z3288" s="218"/>
      <c r="AA3288" s="218"/>
      <c r="AB3288" s="209"/>
      <c r="AC3288" s="26"/>
      <c r="AD3288" s="139" t="e">
        <f>VLOOKUP(A3281,'Payroll master 总表'!B:AY,36,FALSE)</f>
        <v>#N/A</v>
      </c>
      <c r="AE3288" s="23" t="s">
        <v>82</v>
      </c>
      <c r="AF3288" s="103"/>
      <c r="AG3288" s="33"/>
      <c r="AH3288" s="33"/>
      <c r="AI3288" s="33"/>
      <c r="AJ3288" s="33"/>
      <c r="AK3288" s="33"/>
      <c r="AL3288" s="33"/>
      <c r="AM3288" s="33"/>
      <c r="AN3288" s="33"/>
      <c r="AO3288" s="33" t="s">
        <v>744</v>
      </c>
      <c r="AP3288" s="33"/>
      <c r="AQ3288" s="33"/>
      <c r="AR3288" s="33"/>
      <c r="AS3288" s="33"/>
      <c r="AT3288" s="33"/>
      <c r="AU3288" s="33"/>
      <c r="AV3288" s="33"/>
      <c r="AW3288" s="33"/>
      <c r="AX3288" s="33"/>
      <c r="AY3288" s="33"/>
      <c r="AZ3288" s="33"/>
      <c r="BA3288" s="33"/>
      <c r="BB3288" s="33"/>
      <c r="BC3288" s="33"/>
      <c r="BD3288" s="33"/>
      <c r="BE3288" s="33"/>
      <c r="BF3288" s="33"/>
      <c r="BG3288" s="33"/>
      <c r="BH3288" s="33"/>
      <c r="BI3288" s="33"/>
      <c r="BJ3288" s="33"/>
      <c r="BK3288" s="33"/>
      <c r="BL3288" s="33"/>
    </row>
    <row r="3289" spans="1:64" s="140" customFormat="1" ht="18" customHeight="1">
      <c r="B3289" s="27" t="s">
        <v>179</v>
      </c>
      <c r="C3289" s="28"/>
      <c r="D3289" s="28"/>
      <c r="E3289" s="28"/>
      <c r="F3289" s="28"/>
      <c r="G3289" s="218"/>
      <c r="H3289" s="218"/>
      <c r="I3289" s="218"/>
      <c r="J3289" s="206"/>
      <c r="K3289" s="280"/>
      <c r="L3289" s="286"/>
      <c r="M3289" s="206"/>
      <c r="N3289" s="208"/>
      <c r="O3289" s="283"/>
      <c r="P3289" s="273"/>
      <c r="Q3289" s="223"/>
      <c r="R3289" s="987" t="e">
        <f>SUM(R3285:S3288)</f>
        <v>#N/A</v>
      </c>
      <c r="S3289" s="987"/>
      <c r="T3289" s="284" t="s">
        <v>82</v>
      </c>
      <c r="U3289" s="223"/>
      <c r="V3289" s="223"/>
      <c r="W3289" s="285"/>
      <c r="X3289" s="278" t="s">
        <v>190</v>
      </c>
      <c r="Y3289" s="218"/>
      <c r="Z3289" s="218"/>
      <c r="AA3289" s="218"/>
      <c r="AB3289" s="209"/>
      <c r="AC3289" s="988" t="e">
        <f>R3289+R3291+R3292+R3293+AD3281+AD3282+AD3283+AD3284+AD3285+AD3286+AD3287+AD3288</f>
        <v>#N/A</v>
      </c>
      <c r="AD3289" s="989"/>
      <c r="AE3289" s="33"/>
      <c r="AF3289" s="103"/>
      <c r="AG3289" s="33"/>
      <c r="AH3289" s="33"/>
      <c r="AI3289" s="33"/>
      <c r="AJ3289" s="33"/>
      <c r="AK3289" s="33"/>
      <c r="AL3289" s="33"/>
      <c r="AM3289" s="33"/>
      <c r="AN3289" s="33"/>
      <c r="AO3289" s="33"/>
      <c r="AP3289" s="33"/>
      <c r="AQ3289" s="33"/>
      <c r="AR3289" s="33"/>
      <c r="AS3289" s="33"/>
      <c r="AT3289" s="33"/>
      <c r="AU3289" s="33"/>
      <c r="AV3289" s="33"/>
      <c r="AW3289" s="33"/>
      <c r="AX3289" s="33"/>
      <c r="AY3289" s="33"/>
      <c r="AZ3289" s="33"/>
      <c r="BA3289" s="33"/>
      <c r="BB3289" s="33"/>
      <c r="BC3289" s="33"/>
      <c r="BD3289" s="33"/>
      <c r="BE3289" s="33"/>
      <c r="BF3289" s="33"/>
      <c r="BG3289" s="33"/>
      <c r="BH3289" s="33"/>
      <c r="BI3289" s="33"/>
      <c r="BJ3289" s="33"/>
      <c r="BK3289" s="33"/>
      <c r="BL3289" s="33"/>
    </row>
    <row r="3290" spans="1:64" s="140" customFormat="1" ht="18" customHeight="1">
      <c r="B3290" s="58" t="s">
        <v>197</v>
      </c>
      <c r="C3290" s="28"/>
      <c r="D3290" s="28"/>
      <c r="E3290" s="28"/>
      <c r="F3290" s="28"/>
      <c r="G3290" s="206"/>
      <c r="H3290" s="206"/>
      <c r="I3290" s="206"/>
      <c r="J3290" s="206"/>
      <c r="K3290" s="280"/>
      <c r="L3290" s="287" t="s">
        <v>77</v>
      </c>
      <c r="M3290" s="288"/>
      <c r="N3290" s="211"/>
      <c r="O3290" s="278" t="s">
        <v>199</v>
      </c>
      <c r="P3290" s="210"/>
      <c r="Q3290" s="210"/>
      <c r="R3290" s="210"/>
      <c r="S3290" s="210"/>
      <c r="T3290" s="210"/>
      <c r="U3290" s="210"/>
      <c r="V3290" s="210"/>
      <c r="W3290" s="289"/>
      <c r="X3290" s="278" t="s">
        <v>433</v>
      </c>
      <c r="Y3290" s="218"/>
      <c r="Z3290" s="230"/>
      <c r="AA3290" s="290"/>
      <c r="AB3290" s="228"/>
      <c r="AC3290" s="135" t="e">
        <f>VLOOKUP(A3281,'Payroll master 总表'!B:AY,45,FALSE)</f>
        <v>#N/A</v>
      </c>
      <c r="AD3290" s="33"/>
      <c r="AE3290" s="61"/>
      <c r="AF3290" s="245"/>
      <c r="AG3290" s="33"/>
      <c r="AH3290" s="33"/>
      <c r="AI3290" s="33"/>
      <c r="AJ3290" s="33"/>
      <c r="AK3290" s="33"/>
      <c r="AL3290" s="33"/>
      <c r="AM3290" s="33"/>
      <c r="AN3290" s="33"/>
      <c r="AO3290" s="33"/>
      <c r="AP3290" s="33"/>
      <c r="AQ3290" s="33"/>
      <c r="AR3290" s="33"/>
      <c r="AS3290" s="33"/>
      <c r="AT3290" s="33"/>
      <c r="AU3290" s="33"/>
      <c r="AV3290" s="33"/>
      <c r="AW3290" s="33"/>
      <c r="AX3290" s="33"/>
      <c r="AY3290" s="33"/>
      <c r="AZ3290" s="33"/>
      <c r="BA3290" s="33"/>
      <c r="BB3290" s="33"/>
      <c r="BC3290" s="33"/>
      <c r="BD3290" s="33"/>
      <c r="BE3290" s="33"/>
      <c r="BF3290" s="33"/>
      <c r="BG3290" s="33"/>
      <c r="BH3290" s="33"/>
      <c r="BI3290" s="33"/>
      <c r="BJ3290" s="33"/>
      <c r="BK3290" s="33"/>
      <c r="BL3290" s="33"/>
    </row>
    <row r="3291" spans="1:64" s="140" customFormat="1" ht="18" customHeight="1">
      <c r="B3291" s="58" t="s">
        <v>180</v>
      </c>
      <c r="C3291" s="28"/>
      <c r="D3291" s="28"/>
      <c r="E3291" s="28"/>
      <c r="F3291" s="28"/>
      <c r="G3291" s="206"/>
      <c r="H3291" s="206"/>
      <c r="I3291" s="206"/>
      <c r="J3291" s="206"/>
      <c r="K3291" s="280"/>
      <c r="L3291" s="282" t="e">
        <f>VLOOKUP(A3281,'Payroll master 总表'!B:AY,19,FALSE)</f>
        <v>#N/A</v>
      </c>
      <c r="M3291" s="206"/>
      <c r="N3291" s="208"/>
      <c r="O3291" s="283"/>
      <c r="P3291" s="273"/>
      <c r="Q3291" s="224"/>
      <c r="R3291" s="990" t="e">
        <f>VLOOKUP(A3281,'Payroll master 总表'!B:AY,26,FALSE)</f>
        <v>#N/A</v>
      </c>
      <c r="S3291" s="990"/>
      <c r="T3291" s="224" t="s">
        <v>82</v>
      </c>
      <c r="U3291" s="224"/>
      <c r="V3291" s="224"/>
      <c r="W3291" s="228"/>
      <c r="X3291" s="278" t="s">
        <v>861</v>
      </c>
      <c r="Y3291" s="218"/>
      <c r="Z3291" s="230"/>
      <c r="AA3291" s="199"/>
      <c r="AB3291" s="224"/>
      <c r="AC3291" s="34"/>
      <c r="AD3291" s="57"/>
      <c r="AE3291" s="999" t="e">
        <f>VLOOKUP(A3281,'Payroll master 总表'!B:AY,42,FALSE)</f>
        <v>#N/A</v>
      </c>
      <c r="AF3291" s="1000"/>
      <c r="AG3291" s="33"/>
      <c r="AH3291" s="33"/>
      <c r="AI3291" s="33"/>
      <c r="AJ3291" s="33"/>
      <c r="AK3291" s="33"/>
      <c r="AL3291" s="33"/>
      <c r="AM3291" s="33"/>
      <c r="AN3291" s="33"/>
      <c r="AO3291" s="33"/>
      <c r="AP3291" s="33"/>
      <c r="AQ3291" s="33"/>
      <c r="AR3291" s="33"/>
      <c r="AS3291" s="33"/>
      <c r="AT3291" s="33"/>
      <c r="AU3291" s="33"/>
      <c r="AV3291" s="33"/>
      <c r="AW3291" s="33"/>
      <c r="AX3291" s="33"/>
      <c r="AY3291" s="33"/>
      <c r="AZ3291" s="33"/>
      <c r="BA3291" s="33"/>
      <c r="BB3291" s="33"/>
      <c r="BC3291" s="33"/>
      <c r="BD3291" s="33"/>
      <c r="BE3291" s="33"/>
      <c r="BF3291" s="33"/>
      <c r="BG3291" s="33"/>
      <c r="BH3291" s="33"/>
      <c r="BI3291" s="33"/>
      <c r="BJ3291" s="33"/>
      <c r="BK3291" s="33"/>
      <c r="BL3291" s="33"/>
    </row>
    <row r="3292" spans="1:64" s="140" customFormat="1" ht="18" customHeight="1">
      <c r="B3292" s="58" t="s">
        <v>181</v>
      </c>
      <c r="C3292" s="28"/>
      <c r="D3292" s="28"/>
      <c r="E3292" s="28"/>
      <c r="F3292" s="28"/>
      <c r="G3292" s="206"/>
      <c r="H3292" s="206"/>
      <c r="I3292" s="206"/>
      <c r="J3292" s="206"/>
      <c r="K3292" s="280"/>
      <c r="L3292" s="282" t="e">
        <f>VLOOKUP(A3281,'Payroll master 总表'!B:AY,22,FALSE)</f>
        <v>#N/A</v>
      </c>
      <c r="M3292" s="206"/>
      <c r="N3292" s="208"/>
      <c r="O3292" s="283"/>
      <c r="P3292" s="273"/>
      <c r="Q3292" s="224"/>
      <c r="R3292" s="990" t="e">
        <f>VLOOKUP(A3281,'Payroll master 总表'!B:AY,28,FALSE)</f>
        <v>#N/A</v>
      </c>
      <c r="S3292" s="990"/>
      <c r="T3292" s="224" t="s">
        <v>82</v>
      </c>
      <c r="U3292" s="224"/>
      <c r="V3292" s="224"/>
      <c r="W3292" s="228"/>
      <c r="X3292" s="291" t="s">
        <v>244</v>
      </c>
      <c r="Y3292" s="218"/>
      <c r="Z3292" s="218"/>
      <c r="AA3292" s="230"/>
      <c r="AB3292" s="229"/>
      <c r="AC3292" s="76"/>
      <c r="AD3292" s="57" t="e">
        <f>VLOOKUP(A3281,'Payroll master 总表'!B:AY,44,FALSE)</f>
        <v>#N/A</v>
      </c>
      <c r="AE3292" s="541"/>
      <c r="AF3292" s="542"/>
      <c r="AG3292" s="33"/>
      <c r="AH3292" s="33"/>
      <c r="AI3292" s="33"/>
      <c r="AJ3292" s="33"/>
      <c r="AK3292" s="33"/>
      <c r="AL3292" s="33"/>
      <c r="AM3292" s="33"/>
      <c r="AN3292" s="33"/>
      <c r="AO3292" s="33"/>
      <c r="AP3292" s="33"/>
      <c r="AQ3292" s="33"/>
      <c r="AR3292" s="33"/>
      <c r="AS3292" s="33"/>
      <c r="AT3292" s="33"/>
      <c r="AU3292" s="33"/>
      <c r="AV3292" s="33"/>
      <c r="AW3292" s="33"/>
      <c r="AX3292" s="33"/>
      <c r="AY3292" s="33"/>
      <c r="AZ3292" s="33"/>
      <c r="BA3292" s="33"/>
      <c r="BB3292" s="33"/>
      <c r="BC3292" s="33"/>
      <c r="BD3292" s="33"/>
      <c r="BE3292" s="33"/>
      <c r="BF3292" s="33"/>
      <c r="BG3292" s="33"/>
      <c r="BH3292" s="33"/>
      <c r="BI3292" s="33"/>
      <c r="BJ3292" s="33"/>
      <c r="BK3292" s="33"/>
      <c r="BL3292" s="33"/>
    </row>
    <row r="3293" spans="1:64" s="140" customFormat="1" ht="18" customHeight="1">
      <c r="B3293" s="59" t="s">
        <v>182</v>
      </c>
      <c r="C3293" s="56"/>
      <c r="D3293" s="56"/>
      <c r="E3293" s="56"/>
      <c r="F3293" s="56"/>
      <c r="G3293" s="219"/>
      <c r="H3293" s="219"/>
      <c r="I3293" s="219"/>
      <c r="J3293" s="219"/>
      <c r="K3293" s="292"/>
      <c r="L3293" s="293" t="e">
        <f>VLOOKUP(A3281,'Payroll master 总表'!B:AY,23,FALSE)</f>
        <v>#N/A</v>
      </c>
      <c r="M3293" s="219"/>
      <c r="N3293" s="212"/>
      <c r="O3293" s="294"/>
      <c r="P3293" s="295"/>
      <c r="Q3293" s="225"/>
      <c r="R3293" s="981" t="e">
        <f>VLOOKUP(A3281,'Payroll master 总表'!B:AY,30,FALSE)</f>
        <v>#N/A</v>
      </c>
      <c r="S3293" s="981"/>
      <c r="T3293" s="225" t="s">
        <v>82</v>
      </c>
      <c r="U3293" s="225"/>
      <c r="V3293" s="225"/>
      <c r="W3293" s="225"/>
      <c r="X3293" s="278" t="s">
        <v>194</v>
      </c>
      <c r="Y3293" s="218"/>
      <c r="Z3293" s="218"/>
      <c r="AA3293" s="218"/>
      <c r="AB3293" s="230"/>
      <c r="AC3293" s="26"/>
      <c r="AD3293" s="57" t="e">
        <f>AE3291+AD3292</f>
        <v>#N/A</v>
      </c>
      <c r="AE3293" s="49"/>
      <c r="AF3293" s="73"/>
      <c r="AG3293" s="33"/>
      <c r="AH3293" s="33"/>
      <c r="AI3293" s="33"/>
      <c r="AJ3293" s="33"/>
      <c r="AK3293" s="33"/>
      <c r="AL3293" s="33"/>
      <c r="AM3293" s="33"/>
      <c r="AN3293" s="33"/>
      <c r="AO3293" s="33"/>
      <c r="AP3293" s="33"/>
      <c r="AQ3293" s="33"/>
      <c r="AR3293" s="33"/>
      <c r="AS3293" s="33"/>
      <c r="AT3293" s="33"/>
      <c r="AU3293" s="33"/>
      <c r="AV3293" s="33"/>
      <c r="AW3293" s="33"/>
      <c r="AX3293" s="33"/>
      <c r="AY3293" s="33"/>
      <c r="AZ3293" s="33"/>
      <c r="BA3293" s="33"/>
      <c r="BB3293" s="33"/>
      <c r="BC3293" s="33"/>
      <c r="BD3293" s="33"/>
      <c r="BE3293" s="33"/>
      <c r="BF3293" s="33"/>
      <c r="BG3293" s="33"/>
      <c r="BH3293" s="33"/>
      <c r="BI3293" s="33"/>
      <c r="BJ3293" s="33"/>
      <c r="BK3293" s="33"/>
      <c r="BL3293" s="33"/>
    </row>
    <row r="3294" spans="1:64" s="140" customFormat="1" ht="18" customHeight="1">
      <c r="B3294" s="29"/>
      <c r="C3294" s="30"/>
      <c r="D3294" s="31"/>
      <c r="E3294" s="30"/>
      <c r="F3294" s="32"/>
      <c r="G3294" s="220"/>
      <c r="H3294" s="220"/>
      <c r="I3294" s="220"/>
      <c r="J3294" s="220"/>
      <c r="K3294" s="220"/>
      <c r="L3294" s="199"/>
      <c r="M3294" s="199"/>
      <c r="N3294" s="199"/>
      <c r="O3294" s="296"/>
      <c r="P3294" s="296"/>
      <c r="Q3294" s="199"/>
      <c r="R3294" s="199"/>
      <c r="S3294" s="220"/>
      <c r="T3294" s="220"/>
      <c r="U3294" s="220"/>
      <c r="V3294" s="199"/>
      <c r="W3294" s="199"/>
      <c r="X3294" s="297" t="s">
        <v>191</v>
      </c>
      <c r="Y3294" s="218"/>
      <c r="Z3294" s="218"/>
      <c r="AA3294" s="218"/>
      <c r="AB3294" s="230"/>
      <c r="AC3294" s="982" t="e">
        <f>ROUND((AC3289-AD3293-AC3290),2)</f>
        <v>#N/A</v>
      </c>
      <c r="AD3294" s="983"/>
      <c r="AE3294" s="49"/>
      <c r="AF3294" s="73"/>
      <c r="AG3294" s="33"/>
      <c r="AH3294" s="33"/>
      <c r="AI3294" s="33"/>
      <c r="AJ3294" s="33"/>
      <c r="AK3294" s="33"/>
      <c r="AL3294" s="33"/>
      <c r="AM3294" s="33"/>
      <c r="AN3294" s="33"/>
      <c r="AO3294" s="33"/>
      <c r="AP3294" s="33"/>
      <c r="AQ3294" s="33"/>
      <c r="AR3294" s="33"/>
      <c r="AS3294" s="33"/>
      <c r="AT3294" s="33"/>
      <c r="AU3294" s="33"/>
      <c r="AV3294" s="33"/>
      <c r="AW3294" s="33"/>
      <c r="AX3294" s="33"/>
      <c r="AY3294" s="33"/>
      <c r="AZ3294" s="33"/>
      <c r="BA3294" s="33"/>
      <c r="BB3294" s="33"/>
      <c r="BC3294" s="33"/>
      <c r="BD3294" s="33"/>
      <c r="BE3294" s="33"/>
      <c r="BF3294" s="33"/>
      <c r="BG3294" s="33"/>
      <c r="BH3294" s="33"/>
      <c r="BI3294" s="33"/>
      <c r="BJ3294" s="33"/>
      <c r="BK3294" s="33"/>
      <c r="BL3294" s="33"/>
    </row>
    <row r="3295" spans="1:64" s="140" customFormat="1" ht="18" customHeight="1">
      <c r="B3295" s="35" t="s">
        <v>78</v>
      </c>
      <c r="C3295" s="36"/>
      <c r="D3295" s="36"/>
      <c r="E3295" s="36"/>
      <c r="F3295" s="36"/>
      <c r="G3295" s="221"/>
      <c r="H3295" s="221"/>
      <c r="I3295" s="220"/>
      <c r="J3295" s="220"/>
      <c r="K3295" s="220"/>
      <c r="L3295" s="199"/>
      <c r="M3295" s="199"/>
      <c r="N3295" s="199"/>
      <c r="O3295" s="296"/>
      <c r="P3295" s="296"/>
      <c r="Q3295" s="199"/>
      <c r="R3295" s="199"/>
      <c r="S3295" s="220"/>
      <c r="T3295" s="220"/>
      <c r="U3295" s="220"/>
      <c r="V3295" s="199"/>
      <c r="W3295" s="199"/>
      <c r="X3295" s="298" t="s">
        <v>432</v>
      </c>
      <c r="Y3295" s="299"/>
      <c r="Z3295" s="280"/>
      <c r="AA3295" s="206"/>
      <c r="AB3295" s="231"/>
      <c r="AC3295" s="63" t="e">
        <f>INT(AC3294)</f>
        <v>#N/A</v>
      </c>
      <c r="AD3295" s="33"/>
      <c r="AE3295" s="62"/>
      <c r="AF3295" s="80"/>
      <c r="AG3295" s="33"/>
      <c r="AH3295" s="33"/>
      <c r="AI3295" s="33"/>
      <c r="AJ3295" s="33"/>
      <c r="AK3295" s="33"/>
      <c r="AL3295" s="33"/>
      <c r="AM3295" s="33"/>
      <c r="AN3295" s="33"/>
      <c r="AO3295" s="33"/>
      <c r="AP3295" s="33"/>
      <c r="AQ3295" s="33"/>
      <c r="AR3295" s="33"/>
      <c r="AS3295" s="33"/>
      <c r="AT3295" s="33"/>
      <c r="AU3295" s="33"/>
      <c r="AV3295" s="33"/>
      <c r="AW3295" s="33"/>
      <c r="AX3295" s="33"/>
      <c r="AY3295" s="33"/>
      <c r="AZ3295" s="33"/>
      <c r="BA3295" s="33"/>
      <c r="BB3295" s="33"/>
      <c r="BC3295" s="33"/>
      <c r="BD3295" s="33"/>
      <c r="BE3295" s="33"/>
      <c r="BF3295" s="33"/>
      <c r="BG3295" s="33"/>
      <c r="BH3295" s="33"/>
      <c r="BI3295" s="33"/>
      <c r="BJ3295" s="33"/>
      <c r="BK3295" s="33"/>
      <c r="BL3295" s="33"/>
    </row>
    <row r="3296" spans="1:64" s="140" customFormat="1" ht="18" customHeight="1">
      <c r="B3296" s="37"/>
      <c r="C3296" s="38"/>
      <c r="D3296" s="39"/>
      <c r="E3296" s="38"/>
      <c r="F3296" s="38"/>
      <c r="G3296" s="202"/>
      <c r="H3296" s="202"/>
      <c r="I3296" s="220"/>
      <c r="J3296" s="220"/>
      <c r="K3296" s="220"/>
      <c r="L3296" s="199"/>
      <c r="M3296" s="199"/>
      <c r="N3296" s="199"/>
      <c r="O3296" s="296"/>
      <c r="P3296" s="296"/>
      <c r="Q3296" s="199"/>
      <c r="R3296" s="199"/>
      <c r="S3296" s="220"/>
      <c r="T3296" s="220"/>
      <c r="U3296" s="220"/>
      <c r="V3296" s="199"/>
      <c r="W3296" s="199"/>
      <c r="X3296" s="300" t="s">
        <v>192</v>
      </c>
      <c r="Y3296" s="301"/>
      <c r="Z3296" s="302"/>
      <c r="AA3296" s="219"/>
      <c r="AB3296" s="232"/>
      <c r="AC3296" s="77" t="e">
        <f>ROUND((MOD(AC3294,1)*4000),-2)</f>
        <v>#N/A</v>
      </c>
      <c r="AD3296" s="45"/>
      <c r="AE3296" s="45"/>
      <c r="AF3296" s="81"/>
      <c r="AG3296" s="33"/>
      <c r="AH3296" s="33"/>
      <c r="AI3296" s="33"/>
      <c r="AJ3296" s="33"/>
      <c r="AK3296" s="33"/>
      <c r="AL3296" s="33"/>
      <c r="AM3296" s="33"/>
      <c r="AN3296" s="33"/>
      <c r="AO3296" s="33"/>
      <c r="AP3296" s="33"/>
      <c r="AQ3296" s="33"/>
      <c r="AR3296" s="33"/>
      <c r="AS3296" s="33"/>
      <c r="AT3296" s="33"/>
      <c r="AU3296" s="33"/>
      <c r="AV3296" s="33"/>
      <c r="AW3296" s="33"/>
      <c r="AX3296" s="33"/>
      <c r="AY3296" s="33"/>
      <c r="AZ3296" s="33"/>
      <c r="BA3296" s="33"/>
      <c r="BB3296" s="33"/>
      <c r="BC3296" s="33"/>
      <c r="BD3296" s="33"/>
      <c r="BE3296" s="33"/>
      <c r="BF3296" s="33"/>
      <c r="BG3296" s="33"/>
      <c r="BH3296" s="33"/>
      <c r="BI3296" s="33"/>
      <c r="BJ3296" s="33"/>
      <c r="BK3296" s="33"/>
      <c r="BL3296" s="33"/>
    </row>
    <row r="3297" spans="1:64" s="140" customFormat="1" ht="18" customHeight="1">
      <c r="B3297" s="29"/>
      <c r="C3297" s="30"/>
      <c r="D3297" s="31"/>
      <c r="E3297" s="30"/>
      <c r="F3297" s="30"/>
      <c r="G3297" s="220"/>
      <c r="H3297" s="220"/>
      <c r="I3297" s="220"/>
      <c r="J3297" s="220"/>
      <c r="K3297" s="220"/>
      <c r="L3297" s="199"/>
      <c r="M3297" s="199"/>
      <c r="N3297" s="199"/>
      <c r="O3297" s="296"/>
      <c r="P3297" s="296"/>
      <c r="Q3297" s="199"/>
      <c r="R3297" s="199"/>
      <c r="S3297" s="220"/>
      <c r="T3297" s="220"/>
      <c r="U3297" s="220"/>
      <c r="V3297" s="199"/>
      <c r="W3297" s="199"/>
      <c r="X3297" s="199"/>
      <c r="Y3297" s="221"/>
      <c r="Z3297" s="303"/>
      <c r="AA3297" s="199"/>
      <c r="AB3297" s="233"/>
      <c r="AC3297" s="34"/>
      <c r="AD3297" s="82"/>
      <c r="AE3297" s="82"/>
      <c r="AF3297" s="84"/>
      <c r="AG3297" s="33"/>
      <c r="AH3297" s="33"/>
      <c r="AI3297" s="33"/>
      <c r="AJ3297" s="33"/>
      <c r="AK3297" s="33"/>
      <c r="AL3297" s="33"/>
      <c r="AM3297" s="33"/>
      <c r="AN3297" s="33"/>
      <c r="AO3297" s="33"/>
      <c r="AP3297" s="33"/>
      <c r="AQ3297" s="33"/>
      <c r="AR3297" s="33"/>
      <c r="AS3297" s="33"/>
      <c r="AT3297" s="33"/>
      <c r="AU3297" s="33"/>
      <c r="AV3297" s="33"/>
      <c r="AW3297" s="33"/>
      <c r="AX3297" s="33"/>
      <c r="AY3297" s="33"/>
      <c r="AZ3297" s="33"/>
      <c r="BA3297" s="33"/>
      <c r="BB3297" s="33"/>
      <c r="BC3297" s="33"/>
      <c r="BD3297" s="33"/>
      <c r="BE3297" s="33"/>
      <c r="BF3297" s="33"/>
      <c r="BG3297" s="33"/>
      <c r="BH3297" s="33"/>
      <c r="BI3297" s="33"/>
      <c r="BJ3297" s="33"/>
      <c r="BK3297" s="33"/>
      <c r="BL3297" s="33"/>
    </row>
    <row r="3298" spans="1:64" s="140" customFormat="1" ht="18" customHeight="1">
      <c r="B3298" s="40" t="s">
        <v>79</v>
      </c>
      <c r="C3298" s="41"/>
      <c r="D3298" s="41"/>
      <c r="E3298" s="41"/>
      <c r="F3298" s="33"/>
      <c r="G3298" s="199"/>
      <c r="H3298" s="199"/>
      <c r="I3298" s="199"/>
      <c r="J3298" s="199"/>
      <c r="K3298" s="220"/>
      <c r="L3298" s="199"/>
      <c r="M3298" s="199"/>
      <c r="N3298" s="199"/>
      <c r="O3298" s="296"/>
      <c r="P3298" s="296"/>
      <c r="Q3298" s="199"/>
      <c r="R3298" s="199"/>
      <c r="S3298" s="199"/>
      <c r="T3298" s="199"/>
      <c r="U3298" s="199"/>
      <c r="V3298" s="199"/>
      <c r="W3298" s="199"/>
      <c r="X3298" s="199"/>
      <c r="Y3298" s="199"/>
      <c r="Z3298" s="199"/>
      <c r="AA3298" s="199"/>
      <c r="AB3298" s="199"/>
      <c r="AC3298" s="34"/>
      <c r="AD3298" s="33"/>
      <c r="AE3298" s="33"/>
      <c r="AF3298" s="101"/>
      <c r="AG3298" s="33"/>
      <c r="AH3298" s="33"/>
      <c r="AI3298" s="33"/>
      <c r="AJ3298" s="33"/>
      <c r="AK3298" s="33"/>
      <c r="AL3298" s="33"/>
      <c r="AM3298" s="33"/>
      <c r="AN3298" s="33"/>
      <c r="AO3298" s="33"/>
      <c r="AP3298" s="33"/>
      <c r="AQ3298" s="33"/>
      <c r="AR3298" s="33"/>
      <c r="AS3298" s="33"/>
      <c r="AT3298" s="33"/>
      <c r="AU3298" s="33"/>
      <c r="AV3298" s="33"/>
      <c r="AW3298" s="33"/>
      <c r="AX3298" s="33"/>
      <c r="AY3298" s="33"/>
      <c r="AZ3298" s="33"/>
      <c r="BA3298" s="33"/>
      <c r="BB3298" s="33"/>
      <c r="BC3298" s="33"/>
      <c r="BD3298" s="33"/>
      <c r="BE3298" s="33"/>
      <c r="BF3298" s="33"/>
      <c r="BG3298" s="33"/>
      <c r="BH3298" s="33"/>
      <c r="BI3298" s="33"/>
      <c r="BJ3298" s="33"/>
      <c r="BK3298" s="33"/>
      <c r="BL3298" s="33"/>
    </row>
    <row r="3299" spans="1:64" s="10" customFormat="1" ht="18" customHeight="1">
      <c r="B3299" s="601">
        <v>1</v>
      </c>
      <c r="C3299" s="236">
        <v>2</v>
      </c>
      <c r="D3299" s="236">
        <v>3</v>
      </c>
      <c r="E3299" s="236">
        <v>4</v>
      </c>
      <c r="F3299" s="236">
        <v>5</v>
      </c>
      <c r="G3299" s="669">
        <v>6</v>
      </c>
      <c r="H3299" s="237">
        <v>7</v>
      </c>
      <c r="I3299" s="601">
        <v>8</v>
      </c>
      <c r="J3299" s="236">
        <v>9</v>
      </c>
      <c r="K3299" s="236">
        <v>10</v>
      </c>
      <c r="L3299" s="236">
        <v>11</v>
      </c>
      <c r="M3299" s="236">
        <v>12</v>
      </c>
      <c r="N3299" s="697">
        <v>13</v>
      </c>
      <c r="O3299" s="670">
        <v>14</v>
      </c>
      <c r="P3299" s="601">
        <v>15</v>
      </c>
      <c r="Q3299" s="236">
        <v>16</v>
      </c>
      <c r="R3299" s="236">
        <v>17</v>
      </c>
      <c r="S3299" s="236">
        <v>18</v>
      </c>
      <c r="T3299" s="236">
        <v>19</v>
      </c>
      <c r="U3299" s="669">
        <v>20</v>
      </c>
      <c r="V3299" s="236">
        <v>21</v>
      </c>
      <c r="W3299" s="601">
        <v>22</v>
      </c>
      <c r="X3299" s="236">
        <v>23</v>
      </c>
      <c r="Y3299" s="237">
        <v>24</v>
      </c>
      <c r="Z3299" s="236">
        <v>25</v>
      </c>
      <c r="AA3299" s="236">
        <v>26</v>
      </c>
      <c r="AB3299" s="669">
        <v>27</v>
      </c>
      <c r="AC3299" s="236">
        <v>28</v>
      </c>
      <c r="AD3299" s="601">
        <v>29</v>
      </c>
      <c r="AE3299" s="236">
        <v>30</v>
      </c>
      <c r="AF3299" s="236">
        <v>31</v>
      </c>
      <c r="AG3299" s="11"/>
      <c r="AH3299" s="11"/>
      <c r="AI3299" s="11"/>
      <c r="AJ3299" s="11"/>
      <c r="AK3299" s="11"/>
      <c r="AL3299" s="11"/>
      <c r="AM3299" s="11"/>
      <c r="AN3299" s="11"/>
      <c r="AO3299" s="11"/>
      <c r="AP3299" s="11"/>
      <c r="AQ3299" s="11"/>
      <c r="AR3299" s="11"/>
      <c r="AS3299" s="11"/>
      <c r="AT3299" s="11"/>
      <c r="AU3299" s="11"/>
      <c r="AV3299" s="11"/>
      <c r="AW3299" s="11"/>
      <c r="AX3299" s="11"/>
      <c r="AY3299" s="11"/>
      <c r="AZ3299" s="11"/>
      <c r="BA3299" s="11"/>
      <c r="BB3299" s="11"/>
      <c r="BC3299" s="11"/>
      <c r="BD3299" s="11"/>
      <c r="BE3299" s="11"/>
      <c r="BF3299" s="11"/>
      <c r="BG3299" s="11"/>
      <c r="BH3299" s="11"/>
      <c r="BI3299" s="11"/>
      <c r="BJ3299" s="11"/>
      <c r="BK3299" s="11"/>
      <c r="BL3299" s="11"/>
    </row>
    <row r="3300" spans="1:64" s="140" customFormat="1" ht="18" customHeight="1">
      <c r="B3300" s="48" t="e">
        <f>VLOOKUP(A3281,#REF!,276,FALSE)</f>
        <v>#REF!</v>
      </c>
      <c r="C3300" s="48" t="e">
        <f>VLOOKUP(A3281,#REF!,278,FALSE)</f>
        <v>#REF!</v>
      </c>
      <c r="D3300" s="48" t="e">
        <f>VLOOKUP(A3281,#REF!,280,FALSE)</f>
        <v>#REF!</v>
      </c>
      <c r="E3300" s="48" t="e">
        <f>VLOOKUP(A3281,#REF!,282,FALSE)</f>
        <v>#REF!</v>
      </c>
      <c r="F3300" s="48" t="e">
        <f>VLOOKUP(A3281,#REF!,284,FALSE)</f>
        <v>#REF!</v>
      </c>
      <c r="G3300" s="48" t="e">
        <f>VLOOKUP(A3281,#REF!,286,FALSE)</f>
        <v>#REF!</v>
      </c>
      <c r="H3300" s="48" t="e">
        <f>VLOOKUP(A3281,#REF!,288,FALSE)</f>
        <v>#REF!</v>
      </c>
      <c r="I3300" s="48" t="e">
        <f>VLOOKUP(A3281,#REF!,290,FALSE)</f>
        <v>#REF!</v>
      </c>
      <c r="J3300" s="48" t="e">
        <f>VLOOKUP(A3281,#REF!,292,FALSE)</f>
        <v>#REF!</v>
      </c>
      <c r="K3300" s="48" t="e">
        <f>VLOOKUP(A3281,#REF!,294,FALSE)</f>
        <v>#REF!</v>
      </c>
      <c r="L3300" s="48" t="e">
        <f>VLOOKUP(A3281,#REF!,296,FALSE)</f>
        <v>#REF!</v>
      </c>
      <c r="M3300" s="48" t="e">
        <f>VLOOKUP(A3281,#REF!,298,FALSE)</f>
        <v>#REF!</v>
      </c>
      <c r="N3300" s="48" t="e">
        <f>VLOOKUP(A3281,#REF!,300,FALSE)</f>
        <v>#REF!</v>
      </c>
      <c r="O3300" s="48" t="e">
        <f>VLOOKUP(A3281,#REF!,302,FALSE)</f>
        <v>#REF!</v>
      </c>
      <c r="P3300" s="48" t="e">
        <f>VLOOKUP(A3281,#REF!,304,FALSE)</f>
        <v>#REF!</v>
      </c>
      <c r="Q3300" s="48" t="e">
        <f>VLOOKUP(A3281,#REF!,306,FALSE)</f>
        <v>#REF!</v>
      </c>
      <c r="R3300" s="48" t="e">
        <f>VLOOKUP(A3281,#REF!,308,FALSE)</f>
        <v>#REF!</v>
      </c>
      <c r="S3300" s="48" t="e">
        <f>VLOOKUP(A3281,#REF!,310,FALSE)</f>
        <v>#REF!</v>
      </c>
      <c r="T3300" s="48" t="e">
        <f>VLOOKUP(A3281,#REF!,312,FALSE)</f>
        <v>#REF!</v>
      </c>
      <c r="U3300" s="48" t="e">
        <f>VLOOKUP(A3281,#REF!,314,FALSE)</f>
        <v>#REF!</v>
      </c>
      <c r="V3300" s="48" t="e">
        <f>VLOOKUP(A3281,#REF!,316,FALSE)</f>
        <v>#REF!</v>
      </c>
      <c r="W3300" s="48" t="e">
        <f>VLOOKUP(A3281,#REF!,318,FALSE)</f>
        <v>#REF!</v>
      </c>
      <c r="X3300" s="48" t="e">
        <f>VLOOKUP(A3281,#REF!,320,FALSE)</f>
        <v>#REF!</v>
      </c>
      <c r="Y3300" s="48" t="e">
        <f>VLOOKUP(A3281,#REF!,322,FALSE)</f>
        <v>#REF!</v>
      </c>
      <c r="Z3300" s="48" t="e">
        <f>VLOOKUP(A3281,#REF!,324,FALSE)</f>
        <v>#REF!</v>
      </c>
      <c r="AA3300" s="48" t="e">
        <f>VLOOKUP(A3281,#REF!,326,FALSE)</f>
        <v>#REF!</v>
      </c>
      <c r="AB3300" s="48" t="e">
        <f>VLOOKUP(A3281,#REF!,328,FALSE)</f>
        <v>#REF!</v>
      </c>
      <c r="AC3300" s="48" t="e">
        <f>VLOOKUP(A3281,#REF!,330,FALSE)</f>
        <v>#REF!</v>
      </c>
      <c r="AD3300" s="48" t="e">
        <f>VLOOKUP(A3281,#REF!,332,FALSE)</f>
        <v>#REF!</v>
      </c>
      <c r="AE3300" s="48" t="e">
        <f>VLOOKUP(A3281,#REF!,334,FALSE)</f>
        <v>#REF!</v>
      </c>
      <c r="AF3300" s="48" t="e">
        <f>VLOOKUP(A3281,#REF!,336,FALSE)</f>
        <v>#REF!</v>
      </c>
      <c r="AG3300" s="33"/>
      <c r="AH3300" s="33"/>
      <c r="AI3300" s="33"/>
      <c r="AJ3300" s="33"/>
      <c r="AK3300" s="33"/>
      <c r="AL3300" s="33"/>
      <c r="AM3300" s="33"/>
      <c r="AN3300" s="33"/>
      <c r="AO3300" s="33"/>
      <c r="AP3300" s="33"/>
      <c r="AQ3300" s="33"/>
      <c r="AR3300" s="33"/>
      <c r="AS3300" s="33"/>
      <c r="AT3300" s="33"/>
      <c r="AU3300" s="33"/>
      <c r="AV3300" s="33"/>
      <c r="AW3300" s="33"/>
      <c r="AX3300" s="33"/>
      <c r="AY3300" s="33"/>
      <c r="AZ3300" s="33"/>
      <c r="BA3300" s="33"/>
      <c r="BB3300" s="33"/>
      <c r="BC3300" s="33"/>
      <c r="BD3300" s="33"/>
      <c r="BE3300" s="33"/>
      <c r="BF3300" s="33"/>
      <c r="BG3300" s="33"/>
      <c r="BH3300" s="33"/>
      <c r="BI3300" s="33"/>
      <c r="BJ3300" s="33"/>
      <c r="BK3300" s="33"/>
      <c r="BL3300" s="33"/>
    </row>
    <row r="3301" spans="1:64" s="140" customFormat="1" ht="18" customHeight="1">
      <c r="B3301" s="48" t="e">
        <f>IF(B3300=3,"5","0")-0</f>
        <v>#REF!</v>
      </c>
      <c r="C3301" s="48" t="e">
        <f t="shared" ref="C3301:G3301" si="15">IF(C3300=3,"5","0")-0</f>
        <v>#REF!</v>
      </c>
      <c r="D3301" s="48" t="e">
        <f t="shared" si="15"/>
        <v>#REF!</v>
      </c>
      <c r="E3301" s="48" t="e">
        <f t="shared" si="15"/>
        <v>#REF!</v>
      </c>
      <c r="F3301" s="48" t="e">
        <f t="shared" si="15"/>
        <v>#REF!</v>
      </c>
      <c r="G3301" s="198" t="e">
        <f t="shared" si="15"/>
        <v>#REF!</v>
      </c>
      <c r="H3301" s="198" t="e">
        <f>IF(H3300=3,"5","0")-0</f>
        <v>#REF!</v>
      </c>
      <c r="I3301" s="198" t="e">
        <f t="shared" ref="I3301:Q3301" si="16">IF(I3300=3,"5","0")-0</f>
        <v>#REF!</v>
      </c>
      <c r="J3301" s="198" t="e">
        <f t="shared" si="16"/>
        <v>#REF!</v>
      </c>
      <c r="K3301" s="198" t="e">
        <f t="shared" si="16"/>
        <v>#REF!</v>
      </c>
      <c r="L3301" s="198" t="e">
        <f t="shared" si="16"/>
        <v>#REF!</v>
      </c>
      <c r="M3301" s="198" t="e">
        <f t="shared" si="16"/>
        <v>#REF!</v>
      </c>
      <c r="N3301" s="198" t="e">
        <f t="shared" si="16"/>
        <v>#REF!</v>
      </c>
      <c r="O3301" s="198" t="e">
        <f t="shared" si="16"/>
        <v>#REF!</v>
      </c>
      <c r="P3301" s="198" t="e">
        <f t="shared" si="16"/>
        <v>#REF!</v>
      </c>
      <c r="Q3301" s="198" t="e">
        <f t="shared" si="16"/>
        <v>#REF!</v>
      </c>
      <c r="R3301" s="198" t="e">
        <f>IF(R3300=3,"5","0")-0</f>
        <v>#REF!</v>
      </c>
      <c r="S3301" s="198" t="e">
        <f t="shared" ref="S3301:AF3301" si="17">IF(S3300=3,"5","0")-0</f>
        <v>#REF!</v>
      </c>
      <c r="T3301" s="198" t="e">
        <f t="shared" si="17"/>
        <v>#REF!</v>
      </c>
      <c r="U3301" s="198" t="e">
        <f t="shared" si="17"/>
        <v>#REF!</v>
      </c>
      <c r="V3301" s="198" t="e">
        <f t="shared" si="17"/>
        <v>#REF!</v>
      </c>
      <c r="W3301" s="198" t="e">
        <f t="shared" si="17"/>
        <v>#REF!</v>
      </c>
      <c r="X3301" s="198" t="e">
        <f t="shared" si="17"/>
        <v>#REF!</v>
      </c>
      <c r="Y3301" s="198" t="e">
        <f t="shared" si="17"/>
        <v>#REF!</v>
      </c>
      <c r="Z3301" s="198" t="e">
        <f t="shared" si="17"/>
        <v>#REF!</v>
      </c>
      <c r="AA3301" s="198" t="e">
        <f t="shared" si="17"/>
        <v>#REF!</v>
      </c>
      <c r="AB3301" s="198" t="e">
        <f t="shared" si="17"/>
        <v>#REF!</v>
      </c>
      <c r="AC3301" s="48" t="e">
        <f t="shared" si="17"/>
        <v>#REF!</v>
      </c>
      <c r="AD3301" s="48" t="e">
        <f t="shared" si="17"/>
        <v>#REF!</v>
      </c>
      <c r="AE3301" s="50" t="e">
        <f t="shared" si="17"/>
        <v>#REF!</v>
      </c>
      <c r="AF3301" s="48" t="e">
        <f t="shared" si="17"/>
        <v>#REF!</v>
      </c>
      <c r="AG3301" s="33"/>
      <c r="AH3301" s="33"/>
      <c r="AI3301" s="33"/>
      <c r="AJ3301" s="33"/>
      <c r="AK3301" s="33"/>
      <c r="AL3301" s="33"/>
      <c r="AM3301" s="33"/>
      <c r="AN3301" s="33"/>
      <c r="AO3301" s="33"/>
      <c r="AP3301" s="33"/>
      <c r="AQ3301" s="33"/>
      <c r="AR3301" s="33"/>
      <c r="AS3301" s="33"/>
      <c r="AT3301" s="33"/>
      <c r="AU3301" s="33"/>
      <c r="AV3301" s="33"/>
      <c r="AW3301" s="33"/>
      <c r="AX3301" s="33"/>
      <c r="AY3301" s="33"/>
      <c r="AZ3301" s="33"/>
      <c r="BA3301" s="33"/>
      <c r="BB3301" s="33"/>
      <c r="BC3301" s="33"/>
      <c r="BD3301" s="33"/>
      <c r="BE3301" s="33"/>
      <c r="BF3301" s="33"/>
      <c r="BG3301" s="33"/>
      <c r="BH3301" s="33"/>
      <c r="BI3301" s="33"/>
      <c r="BJ3301" s="33"/>
      <c r="BK3301" s="33"/>
      <c r="BL3301" s="33"/>
    </row>
    <row r="3302" spans="1:64" s="140" customFormat="1" ht="18" customHeight="1">
      <c r="B3302" s="48" t="e">
        <f>VLOOKUP(A3281,#REF!,277,FALSE)</f>
        <v>#REF!</v>
      </c>
      <c r="C3302" s="48" t="e">
        <f>VLOOKUP(A3281,#REF!,279,FALSE)</f>
        <v>#REF!</v>
      </c>
      <c r="D3302" s="48" t="e">
        <f>VLOOKUP(A3281,#REF!,281,FALSE)</f>
        <v>#REF!</v>
      </c>
      <c r="E3302" s="48" t="e">
        <f>VLOOKUP(A3281,#REF!,283,FALSE)</f>
        <v>#REF!</v>
      </c>
      <c r="F3302" s="48" t="e">
        <f>VLOOKUP(A3281,#REF!,285,FALSE)</f>
        <v>#REF!</v>
      </c>
      <c r="G3302" s="48" t="e">
        <f>VLOOKUP(A3281,#REF!,287,FALSE)</f>
        <v>#REF!</v>
      </c>
      <c r="H3302" s="48" t="e">
        <f>VLOOKUP(A3281,#REF!,289,FALSE)</f>
        <v>#REF!</v>
      </c>
      <c r="I3302" s="48" t="e">
        <f>VLOOKUP(A3281,#REF!,291,FALSE)</f>
        <v>#REF!</v>
      </c>
      <c r="J3302" s="48" t="e">
        <f>VLOOKUP(A3281,#REF!,293,FALSE)</f>
        <v>#REF!</v>
      </c>
      <c r="K3302" s="48" t="e">
        <f>VLOOKUP(A3281,#REF!,295,FALSE)</f>
        <v>#REF!</v>
      </c>
      <c r="L3302" s="48" t="e">
        <f>VLOOKUP(A3281,#REF!,297,FALSE)</f>
        <v>#REF!</v>
      </c>
      <c r="M3302" s="48" t="e">
        <f>VLOOKUP(A3281,#REF!,299,FALSE)</f>
        <v>#REF!</v>
      </c>
      <c r="N3302" s="48" t="e">
        <f>VLOOKUP(A3281,#REF!,301,FALSE)</f>
        <v>#REF!</v>
      </c>
      <c r="O3302" s="48" t="e">
        <f>VLOOKUP(A3281,#REF!,303,FALSE)</f>
        <v>#REF!</v>
      </c>
      <c r="P3302" s="48" t="e">
        <f>VLOOKUP(A3281,#REF!,305,FALSE)</f>
        <v>#REF!</v>
      </c>
      <c r="Q3302" s="48" t="e">
        <f>VLOOKUP(A3281,#REF!,307,FALSE)</f>
        <v>#REF!</v>
      </c>
      <c r="R3302" s="48" t="e">
        <f>VLOOKUP(A3281,#REF!,309,FALSE)</f>
        <v>#REF!</v>
      </c>
      <c r="S3302" s="48" t="e">
        <f>VLOOKUP(A3281,#REF!,311,FALSE)</f>
        <v>#REF!</v>
      </c>
      <c r="T3302" s="48" t="e">
        <f>VLOOKUP(A3281,#REF!,313,FALSE)</f>
        <v>#REF!</v>
      </c>
      <c r="U3302" s="48" t="e">
        <f>VLOOKUP(A3281,#REF!,315,FALSE)</f>
        <v>#REF!</v>
      </c>
      <c r="V3302" s="48" t="e">
        <f>VLOOKUP(A3281,#REF!,317,FALSE)</f>
        <v>#REF!</v>
      </c>
      <c r="W3302" s="48" t="e">
        <f>VLOOKUP(A3281,#REF!,319,FALSE)</f>
        <v>#REF!</v>
      </c>
      <c r="X3302" s="48" t="e">
        <f>VLOOKUP(A3281,#REF!,321,FALSE)</f>
        <v>#REF!</v>
      </c>
      <c r="Y3302" s="48" t="e">
        <f>VLOOKUP(A3281,#REF!,323,FALSE)</f>
        <v>#REF!</v>
      </c>
      <c r="Z3302" s="12" t="e">
        <f>VLOOKUP(A3281,#REF!,325,FALSE)</f>
        <v>#REF!</v>
      </c>
      <c r="AA3302" s="48" t="e">
        <f>VLOOKUP(A3281,#REF!,327,FALSE)</f>
        <v>#REF!</v>
      </c>
      <c r="AB3302" s="48" t="e">
        <f>VLOOKUP(A3281,#REF!,329,FALSE)</f>
        <v>#REF!</v>
      </c>
      <c r="AC3302" s="48" t="e">
        <f>VLOOKUP(A3281,#REF!,331,FALSE)</f>
        <v>#REF!</v>
      </c>
      <c r="AD3302" s="48" t="e">
        <f>VLOOKUP(A3281,#REF!,333,FALSE)</f>
        <v>#REF!</v>
      </c>
      <c r="AE3302" s="48" t="e">
        <f>VLOOKUP(A3281,#REF!,335,FALSE)</f>
        <v>#REF!</v>
      </c>
      <c r="AF3302" s="48" t="e">
        <f>VLOOKUP(A3281,#REF!,337,FALSE)</f>
        <v>#REF!</v>
      </c>
      <c r="AG3302" s="33"/>
      <c r="AH3302" s="33"/>
      <c r="AI3302" s="33"/>
      <c r="AJ3302" s="33"/>
      <c r="AK3302" s="33"/>
      <c r="AL3302" s="33"/>
      <c r="AM3302" s="33"/>
      <c r="AN3302" s="33"/>
      <c r="AO3302" s="33"/>
      <c r="AP3302" s="33"/>
      <c r="AQ3302" s="33"/>
      <c r="AR3302" s="33"/>
      <c r="AS3302" s="33"/>
      <c r="AT3302" s="33"/>
      <c r="AU3302" s="33"/>
      <c r="AV3302" s="33"/>
      <c r="AW3302" s="33"/>
      <c r="AX3302" s="33"/>
      <c r="AY3302" s="33"/>
      <c r="AZ3302" s="33"/>
      <c r="BA3302" s="33"/>
      <c r="BB3302" s="33"/>
      <c r="BC3302" s="33"/>
      <c r="BD3302" s="33"/>
      <c r="BE3302" s="33"/>
      <c r="BF3302" s="33"/>
      <c r="BG3302" s="33"/>
      <c r="BH3302" s="33"/>
      <c r="BI3302" s="33"/>
      <c r="BJ3302" s="33"/>
      <c r="BK3302" s="33"/>
      <c r="BL3302" s="33"/>
    </row>
    <row r="3303" spans="1:64" s="140" customFormat="1" ht="18" customHeight="1">
      <c r="B3303" s="239"/>
      <c r="C3303" s="239"/>
      <c r="D3303" s="239"/>
      <c r="E3303" s="239"/>
      <c r="F3303" s="239"/>
      <c r="G3303" s="240"/>
      <c r="H3303" s="240"/>
      <c r="I3303" s="240"/>
      <c r="J3303" s="240"/>
      <c r="K3303" s="240"/>
      <c r="L3303" s="240"/>
      <c r="M3303" s="240"/>
      <c r="N3303" s="240"/>
      <c r="O3303" s="240"/>
      <c r="P3303" s="240"/>
      <c r="Q3303" s="240"/>
      <c r="R3303" s="240"/>
      <c r="S3303" s="240"/>
      <c r="T3303" s="240"/>
      <c r="U3303" s="240"/>
      <c r="V3303" s="240"/>
      <c r="W3303" s="240"/>
      <c r="X3303" s="240"/>
      <c r="Y3303" s="240"/>
      <c r="Z3303" s="240"/>
      <c r="AA3303" s="240"/>
      <c r="AB3303" s="240"/>
      <c r="AC3303" s="239"/>
      <c r="AD3303" s="239"/>
      <c r="AE3303" s="239"/>
      <c r="AF3303" s="239"/>
      <c r="AG3303" s="33"/>
      <c r="AH3303" s="33"/>
      <c r="AI3303" s="33"/>
      <c r="AJ3303" s="33"/>
      <c r="AK3303" s="33"/>
      <c r="AL3303" s="33"/>
      <c r="AM3303" s="33"/>
      <c r="AN3303" s="33"/>
      <c r="AO3303" s="33"/>
      <c r="AP3303" s="33"/>
      <c r="AQ3303" s="33"/>
      <c r="AR3303" s="33"/>
      <c r="AS3303" s="33"/>
      <c r="AT3303" s="33"/>
      <c r="AU3303" s="33"/>
      <c r="AV3303" s="33"/>
      <c r="AW3303" s="33"/>
      <c r="AX3303" s="33"/>
      <c r="AY3303" s="33"/>
      <c r="AZ3303" s="33"/>
      <c r="BA3303" s="33"/>
      <c r="BB3303" s="33"/>
      <c r="BC3303" s="33"/>
      <c r="BD3303" s="33"/>
      <c r="BE3303" s="33"/>
      <c r="BF3303" s="33"/>
      <c r="BG3303" s="33"/>
      <c r="BH3303" s="33"/>
      <c r="BI3303" s="33"/>
      <c r="BJ3303" s="33"/>
      <c r="BK3303" s="33"/>
      <c r="BL3303" s="33"/>
    </row>
    <row r="3304" spans="1:64" s="140" customFormat="1" ht="18" customHeight="1">
      <c r="B3304" s="880" t="s">
        <v>826</v>
      </c>
      <c r="C3304" s="880"/>
      <c r="D3304" s="880"/>
      <c r="E3304" s="880"/>
      <c r="F3304" s="880"/>
      <c r="G3304" s="880"/>
      <c r="H3304" s="880"/>
      <c r="I3304" s="880"/>
      <c r="J3304" s="880"/>
      <c r="K3304" s="880"/>
      <c r="L3304" s="880"/>
      <c r="M3304" s="880"/>
      <c r="N3304" s="880"/>
      <c r="O3304" s="880"/>
      <c r="P3304" s="880"/>
      <c r="Q3304" s="880"/>
      <c r="R3304" s="880"/>
      <c r="S3304" s="880"/>
      <c r="T3304" s="880"/>
      <c r="U3304" s="880"/>
      <c r="V3304" s="880"/>
      <c r="W3304" s="880"/>
      <c r="X3304" s="880"/>
      <c r="Y3304" s="880"/>
      <c r="Z3304" s="880"/>
      <c r="AA3304" s="880"/>
      <c r="AB3304" s="880"/>
      <c r="AC3304" s="880"/>
      <c r="AD3304" s="880"/>
      <c r="AE3304" s="880"/>
      <c r="AF3304" s="880"/>
      <c r="AG3304" s="33"/>
      <c r="AH3304" s="33"/>
      <c r="AI3304" s="33"/>
      <c r="AJ3304" s="33"/>
      <c r="AK3304" s="33"/>
      <c r="AL3304" s="33"/>
      <c r="AM3304" s="33"/>
      <c r="AN3304" s="33"/>
      <c r="AO3304" s="33"/>
      <c r="AP3304" s="33"/>
      <c r="AQ3304" s="33"/>
      <c r="AR3304" s="33"/>
      <c r="AS3304" s="33"/>
      <c r="AT3304" s="33"/>
      <c r="AU3304" s="33"/>
      <c r="AV3304" s="33"/>
      <c r="AW3304" s="33"/>
      <c r="AX3304" s="33"/>
      <c r="AY3304" s="33"/>
      <c r="AZ3304" s="33"/>
      <c r="BA3304" s="33"/>
      <c r="BB3304" s="33"/>
      <c r="BC3304" s="33"/>
      <c r="BD3304" s="33"/>
      <c r="BE3304" s="33"/>
      <c r="BF3304" s="33"/>
      <c r="BG3304" s="33"/>
      <c r="BH3304" s="33"/>
      <c r="BI3304" s="33"/>
      <c r="BJ3304" s="33"/>
      <c r="BK3304" s="33"/>
      <c r="BL3304" s="33"/>
    </row>
    <row r="3305" spans="1:64" s="140" customFormat="1" ht="18" customHeight="1">
      <c r="B3305" s="15" t="s">
        <v>80</v>
      </c>
      <c r="C3305" s="16"/>
      <c r="D3305" s="16"/>
      <c r="E3305" s="16"/>
      <c r="F3305" s="16"/>
      <c r="G3305" s="216"/>
      <c r="H3305" s="201"/>
      <c r="I3305" s="201"/>
      <c r="J3305" s="201"/>
      <c r="K3305" s="202"/>
      <c r="L3305" s="201"/>
      <c r="M3305" s="201"/>
      <c r="N3305" s="201"/>
      <c r="O3305" s="270"/>
      <c r="P3305" s="270"/>
      <c r="Q3305" s="201"/>
      <c r="R3305" s="201"/>
      <c r="S3305" s="201"/>
      <c r="T3305" s="201"/>
      <c r="U3305" s="201"/>
      <c r="V3305" s="201"/>
      <c r="W3305" s="270"/>
      <c r="X3305" s="984" t="str">
        <f>X3280</f>
        <v>វិច្ឆិកា ឆ្នាំ ២០២៣</v>
      </c>
      <c r="Y3305" s="985"/>
      <c r="Z3305" s="985"/>
      <c r="AA3305" s="985"/>
      <c r="AB3305" s="985"/>
      <c r="AC3305" s="985"/>
      <c r="AD3305" s="985"/>
      <c r="AE3305" s="985"/>
      <c r="AF3305" s="986"/>
      <c r="AG3305" s="33"/>
      <c r="AH3305" s="33"/>
      <c r="AI3305" s="33"/>
      <c r="AJ3305" s="33"/>
      <c r="AK3305" s="33"/>
      <c r="AL3305" s="33"/>
      <c r="AM3305" s="33"/>
      <c r="AN3305" s="33"/>
      <c r="AO3305" s="33"/>
      <c r="AP3305" s="33"/>
      <c r="AQ3305" s="33"/>
      <c r="AR3305" s="33"/>
      <c r="AS3305" s="33"/>
      <c r="AT3305" s="33"/>
      <c r="AU3305" s="33"/>
      <c r="AV3305" s="33"/>
      <c r="AW3305" s="33"/>
      <c r="AX3305" s="33"/>
      <c r="AY3305" s="33"/>
      <c r="AZ3305" s="33"/>
      <c r="BA3305" s="33"/>
      <c r="BB3305" s="33"/>
      <c r="BC3305" s="33"/>
      <c r="BD3305" s="33"/>
      <c r="BE3305" s="33"/>
      <c r="BF3305" s="33"/>
      <c r="BG3305" s="33"/>
      <c r="BH3305" s="33"/>
      <c r="BI3305" s="33"/>
      <c r="BJ3305" s="33"/>
      <c r="BK3305" s="33"/>
      <c r="BL3305" s="33"/>
    </row>
    <row r="3306" spans="1:64" s="140" customFormat="1" ht="18" customHeight="1">
      <c r="A3306" s="140">
        <v>0</v>
      </c>
      <c r="B3306" s="20" t="s">
        <v>176</v>
      </c>
      <c r="C3306" s="3"/>
      <c r="D3306" s="3"/>
      <c r="E3306" s="3"/>
      <c r="F3306" s="3"/>
      <c r="G3306" s="217"/>
      <c r="H3306" s="271"/>
      <c r="I3306" s="217"/>
      <c r="J3306" s="271"/>
      <c r="K3306" s="991" t="e">
        <f>VLOOKUP(A3306,'Payroll master 总表'!B:AY,3,FALSE)</f>
        <v>#N/A</v>
      </c>
      <c r="L3306" s="992"/>
      <c r="M3306" s="992"/>
      <c r="N3306" s="993"/>
      <c r="O3306" s="272" t="s">
        <v>183</v>
      </c>
      <c r="P3306" s="273"/>
      <c r="Q3306" s="203"/>
      <c r="R3306" s="203"/>
      <c r="S3306" s="203"/>
      <c r="T3306" s="994" t="e">
        <f>#REF!</f>
        <v>#REF!</v>
      </c>
      <c r="U3306" s="994"/>
      <c r="V3306" s="217"/>
      <c r="W3306" s="274"/>
      <c r="X3306" s="275" t="s">
        <v>279</v>
      </c>
      <c r="Y3306" s="203"/>
      <c r="Z3306" s="203"/>
      <c r="AA3306" s="203"/>
      <c r="AB3306" s="227"/>
      <c r="AC3306" s="75"/>
      <c r="AD3306" s="139" t="e">
        <f>VLOOKUP(A3306,'Payroll master 总表'!B:AY,39,FALSE)</f>
        <v>#N/A</v>
      </c>
      <c r="AE3306" s="23" t="s">
        <v>82</v>
      </c>
      <c r="AF3306" s="244"/>
      <c r="AG3306" s="33"/>
      <c r="AH3306" s="33"/>
      <c r="AI3306" s="33"/>
      <c r="AJ3306" s="33"/>
      <c r="AK3306" s="33"/>
      <c r="AL3306" s="33"/>
      <c r="AM3306" s="33"/>
      <c r="AN3306" s="33"/>
      <c r="AO3306" s="33"/>
      <c r="AP3306" s="33"/>
      <c r="AQ3306" s="33"/>
      <c r="AR3306" s="33"/>
      <c r="AS3306" s="33"/>
      <c r="AT3306" s="33"/>
      <c r="AU3306" s="33"/>
      <c r="AV3306" s="33"/>
      <c r="AW3306" s="33"/>
      <c r="AX3306" s="33"/>
      <c r="AY3306" s="33"/>
      <c r="AZ3306" s="33"/>
      <c r="BA3306" s="33"/>
      <c r="BB3306" s="33"/>
      <c r="BC3306" s="33"/>
      <c r="BD3306" s="33"/>
      <c r="BE3306" s="33"/>
      <c r="BF3306" s="33"/>
      <c r="BG3306" s="33"/>
      <c r="BH3306" s="33"/>
      <c r="BI3306" s="33"/>
      <c r="BJ3306" s="33"/>
      <c r="BK3306" s="33"/>
      <c r="BL3306" s="33"/>
    </row>
    <row r="3307" spans="1:64" s="140" customFormat="1" ht="18" customHeight="1">
      <c r="B3307" s="55" t="s">
        <v>177</v>
      </c>
      <c r="C3307" s="28"/>
      <c r="D3307" s="28"/>
      <c r="E3307" s="28"/>
      <c r="F3307" s="21"/>
      <c r="G3307" s="206"/>
      <c r="H3307" s="206"/>
      <c r="I3307" s="206"/>
      <c r="J3307" s="206"/>
      <c r="K3307" s="995" t="e">
        <f>VLOOKUP(A3306,'Payroll master 总表'!B:AY,1,FALSE)</f>
        <v>#N/A</v>
      </c>
      <c r="L3307" s="996"/>
      <c r="M3307" s="206"/>
      <c r="N3307" s="208"/>
      <c r="O3307" s="276" t="s">
        <v>184</v>
      </c>
      <c r="P3307" s="273"/>
      <c r="Q3307" s="218"/>
      <c r="R3307" s="218"/>
      <c r="S3307" s="218"/>
      <c r="T3307" s="199"/>
      <c r="U3307" s="222" t="e">
        <f>VLOOKUP(A3306,'Payroll master 总表'!B:AY,15,FALSE)</f>
        <v>#N/A</v>
      </c>
      <c r="V3307" s="222"/>
      <c r="W3307" s="208"/>
      <c r="X3307" s="278" t="s">
        <v>187</v>
      </c>
      <c r="Y3307" s="218"/>
      <c r="Z3307" s="218"/>
      <c r="AA3307" s="218"/>
      <c r="AB3307" s="209"/>
      <c r="AC3307" s="26"/>
      <c r="AD3307" s="139" t="e">
        <f>VLOOKUP(A3306,'Payroll master 总表'!B:AY,35,FALSE)</f>
        <v>#N/A</v>
      </c>
      <c r="AE3307" s="23" t="s">
        <v>82</v>
      </c>
      <c r="AF3307" s="103"/>
      <c r="AG3307" s="33"/>
      <c r="AH3307" s="33"/>
      <c r="AI3307" s="33"/>
      <c r="AJ3307" s="33"/>
      <c r="AK3307" s="33"/>
      <c r="AL3307" s="33"/>
      <c r="AM3307" s="33"/>
      <c r="AN3307" s="33"/>
      <c r="AO3307" s="33"/>
      <c r="AP3307" s="33"/>
      <c r="AQ3307" s="33"/>
      <c r="AR3307" s="33"/>
      <c r="AS3307" s="33"/>
      <c r="AT3307" s="33"/>
      <c r="AU3307" s="33"/>
      <c r="AV3307" s="33"/>
      <c r="AW3307" s="33"/>
      <c r="AX3307" s="33"/>
      <c r="AY3307" s="33"/>
      <c r="AZ3307" s="33"/>
      <c r="BA3307" s="33"/>
      <c r="BB3307" s="33"/>
      <c r="BC3307" s="33"/>
      <c r="BD3307" s="33"/>
      <c r="BE3307" s="33"/>
      <c r="BF3307" s="33"/>
      <c r="BG3307" s="33"/>
      <c r="BH3307" s="33"/>
      <c r="BI3307" s="33"/>
      <c r="BJ3307" s="33"/>
      <c r="BK3307" s="33"/>
      <c r="BL3307" s="33"/>
    </row>
    <row r="3308" spans="1:64" s="140" customFormat="1" ht="18" customHeight="1">
      <c r="B3308" s="24" t="s">
        <v>178</v>
      </c>
      <c r="C3308" s="22"/>
      <c r="D3308" s="25"/>
      <c r="E3308" s="21"/>
      <c r="F3308" s="21"/>
      <c r="G3308" s="206"/>
      <c r="H3308" s="206"/>
      <c r="I3308" s="206"/>
      <c r="J3308" s="206"/>
      <c r="K3308" s="995" t="e">
        <f>VLOOKUP(A3306,'Payroll master 总表'!B:AY,5,FALSE)</f>
        <v>#N/A</v>
      </c>
      <c r="L3308" s="996"/>
      <c r="M3308" s="206"/>
      <c r="N3308" s="208"/>
      <c r="O3308" s="205" t="s">
        <v>198</v>
      </c>
      <c r="P3308" s="273"/>
      <c r="Q3308" s="218"/>
      <c r="R3308" s="218"/>
      <c r="S3308" s="218"/>
      <c r="T3308" s="206"/>
      <c r="U3308" s="997" t="e">
        <f>VLOOKUP(A3306,'Payroll master 总表'!B:AY,8,FALSE)</f>
        <v>#N/A</v>
      </c>
      <c r="V3308" s="997"/>
      <c r="W3308" s="998"/>
      <c r="X3308" s="278" t="s">
        <v>185</v>
      </c>
      <c r="Y3308" s="218"/>
      <c r="Z3308" s="218"/>
      <c r="AA3308" s="218"/>
      <c r="AB3308" s="209"/>
      <c r="AC3308" s="26"/>
      <c r="AD3308" s="139" t="e">
        <f>VLOOKUP(A3306,'Payroll master 总表'!B:AY,34,FALSE)</f>
        <v>#N/A</v>
      </c>
      <c r="AE3308" s="23" t="s">
        <v>82</v>
      </c>
      <c r="AF3308" s="103"/>
      <c r="AG3308" s="33"/>
      <c r="AH3308" s="33"/>
      <c r="AI3308" s="33"/>
      <c r="AJ3308" s="33"/>
      <c r="AK3308" s="33"/>
      <c r="AL3308" s="33"/>
      <c r="AM3308" s="33"/>
      <c r="AN3308" s="33"/>
      <c r="AO3308" s="33"/>
      <c r="AP3308" s="33"/>
      <c r="AQ3308" s="33"/>
      <c r="AR3308" s="33"/>
      <c r="AS3308" s="33"/>
      <c r="AT3308" s="33"/>
      <c r="AU3308" s="33"/>
      <c r="AV3308" s="33"/>
      <c r="AW3308" s="33"/>
      <c r="AX3308" s="33"/>
      <c r="AY3308" s="33"/>
      <c r="AZ3308" s="33"/>
      <c r="BA3308" s="33"/>
      <c r="BB3308" s="33"/>
      <c r="BC3308" s="33"/>
      <c r="BD3308" s="33"/>
      <c r="BE3308" s="33"/>
      <c r="BF3308" s="33"/>
      <c r="BG3308" s="33"/>
      <c r="BH3308" s="33"/>
      <c r="BI3308" s="33"/>
      <c r="BJ3308" s="33"/>
      <c r="BK3308" s="33"/>
      <c r="BL3308" s="33"/>
    </row>
    <row r="3309" spans="1:64" s="140" customFormat="1" ht="18" customHeight="1">
      <c r="B3309" s="58"/>
      <c r="C3309" s="28"/>
      <c r="D3309" s="28"/>
      <c r="E3309" s="28"/>
      <c r="F3309" s="28"/>
      <c r="G3309" s="206"/>
      <c r="H3309" s="206"/>
      <c r="I3309" s="206"/>
      <c r="J3309" s="206"/>
      <c r="K3309" s="280"/>
      <c r="L3309" s="281" t="s">
        <v>76</v>
      </c>
      <c r="M3309" s="206"/>
      <c r="N3309" s="208"/>
      <c r="O3309" s="278" t="s">
        <v>199</v>
      </c>
      <c r="P3309" s="273"/>
      <c r="Q3309" s="218"/>
      <c r="R3309" s="218"/>
      <c r="S3309" s="218"/>
      <c r="T3309" s="218"/>
      <c r="U3309" s="218"/>
      <c r="V3309" s="218"/>
      <c r="W3309" s="230"/>
      <c r="X3309" s="278" t="s">
        <v>753</v>
      </c>
      <c r="Y3309" s="218"/>
      <c r="Z3309" s="218"/>
      <c r="AA3309" s="218"/>
      <c r="AB3309" s="209"/>
      <c r="AC3309" s="26"/>
      <c r="AD3309" s="139" t="e">
        <f>VLOOKUP(A3306,'Payroll master 总表'!B:AY,33,FALSE)</f>
        <v>#N/A</v>
      </c>
      <c r="AE3309" s="23" t="s">
        <v>82</v>
      </c>
      <c r="AF3309" s="103"/>
      <c r="AG3309" s="33"/>
      <c r="AH3309" s="33"/>
      <c r="AI3309" s="33"/>
      <c r="AJ3309" s="33"/>
      <c r="AK3309" s="33"/>
      <c r="AL3309" s="33"/>
      <c r="AM3309" s="33"/>
      <c r="AN3309" s="33"/>
      <c r="AO3309" s="33"/>
      <c r="AP3309" s="33"/>
      <c r="AQ3309" s="33"/>
      <c r="AR3309" s="33"/>
      <c r="AS3309" s="33"/>
      <c r="AT3309" s="33"/>
      <c r="AU3309" s="33"/>
      <c r="AV3309" s="33"/>
      <c r="AW3309" s="33"/>
      <c r="AX3309" s="33"/>
      <c r="AY3309" s="33"/>
      <c r="AZ3309" s="33"/>
      <c r="BA3309" s="33"/>
      <c r="BB3309" s="33"/>
      <c r="BC3309" s="33"/>
      <c r="BD3309" s="33"/>
      <c r="BE3309" s="33"/>
      <c r="BF3309" s="33"/>
      <c r="BG3309" s="33"/>
      <c r="BH3309" s="33"/>
      <c r="BI3309" s="33"/>
      <c r="BJ3309" s="33"/>
      <c r="BK3309" s="33"/>
      <c r="BL3309" s="33"/>
    </row>
    <row r="3310" spans="1:64" s="140" customFormat="1" ht="18" customHeight="1">
      <c r="B3310" s="54" t="s">
        <v>196</v>
      </c>
      <c r="C3310" s="28"/>
      <c r="D3310" s="28"/>
      <c r="E3310" s="28"/>
      <c r="F3310" s="28"/>
      <c r="G3310" s="206"/>
      <c r="H3310" s="206"/>
      <c r="I3310" s="206"/>
      <c r="J3310" s="206"/>
      <c r="K3310" s="280"/>
      <c r="L3310" s="282" t="e">
        <f>VLOOKUP(A3306,'Payroll master 总表'!B:AY,18,FALSE)</f>
        <v>#N/A</v>
      </c>
      <c r="M3310" s="206"/>
      <c r="N3310" s="208"/>
      <c r="O3310" s="283"/>
      <c r="P3310" s="273"/>
      <c r="Q3310" s="223"/>
      <c r="R3310" s="987" t="e">
        <f>U3307/26*L3310</f>
        <v>#N/A</v>
      </c>
      <c r="S3310" s="987"/>
      <c r="T3310" s="284" t="s">
        <v>82</v>
      </c>
      <c r="U3310" s="223"/>
      <c r="V3310" s="223"/>
      <c r="W3310" s="285"/>
      <c r="X3310" s="278" t="s">
        <v>186</v>
      </c>
      <c r="Y3310" s="218"/>
      <c r="Z3310" s="218"/>
      <c r="AA3310" s="218"/>
      <c r="AB3310" s="209"/>
      <c r="AC3310" s="26"/>
      <c r="AD3310" s="139" t="e">
        <f>VLOOKUP(A3306,'Payroll master 总表'!B:AY,37,FALSE)+'Payroll master 总表'!AM118</f>
        <v>#N/A</v>
      </c>
      <c r="AE3310" s="23" t="s">
        <v>82</v>
      </c>
      <c r="AF3310" s="103"/>
      <c r="AG3310" s="33"/>
      <c r="AH3310" s="33"/>
      <c r="AI3310" s="33"/>
      <c r="AJ3310" s="33"/>
      <c r="AK3310" s="33"/>
      <c r="AL3310" s="33"/>
      <c r="AM3310" s="33"/>
      <c r="AN3310" s="33"/>
      <c r="AO3310" s="33"/>
      <c r="AP3310" s="33"/>
      <c r="AQ3310" s="33"/>
      <c r="AR3310" s="33"/>
      <c r="AS3310" s="33"/>
      <c r="AT3310" s="33"/>
      <c r="AU3310" s="33"/>
      <c r="AV3310" s="33"/>
      <c r="AW3310" s="33"/>
      <c r="AX3310" s="33"/>
      <c r="AY3310" s="33"/>
      <c r="AZ3310" s="33"/>
      <c r="BA3310" s="33"/>
      <c r="BB3310" s="33"/>
      <c r="BC3310" s="33"/>
      <c r="BD3310" s="33"/>
      <c r="BE3310" s="33"/>
      <c r="BF3310" s="33"/>
      <c r="BG3310" s="33"/>
      <c r="BH3310" s="33"/>
      <c r="BI3310" s="33"/>
      <c r="BJ3310" s="33"/>
      <c r="BK3310" s="33"/>
      <c r="BL3310" s="33"/>
    </row>
    <row r="3311" spans="1:64" s="140" customFormat="1" ht="18" customHeight="1">
      <c r="B3311" s="27" t="s">
        <v>528</v>
      </c>
      <c r="C3311" s="28"/>
      <c r="D3311" s="28"/>
      <c r="E3311" s="28"/>
      <c r="F3311" s="28"/>
      <c r="G3311" s="206"/>
      <c r="H3311" s="206"/>
      <c r="I3311" s="206"/>
      <c r="J3311" s="206"/>
      <c r="K3311" s="280"/>
      <c r="L3311" s="282" t="e">
        <f>VLOOKUP(A3306,'Payroll master 总表'!B:AY,22,FALSE)</f>
        <v>#N/A</v>
      </c>
      <c r="M3311" s="206"/>
      <c r="N3311" s="208"/>
      <c r="O3311" s="283"/>
      <c r="P3311" s="273"/>
      <c r="Q3311" s="223"/>
      <c r="R3311" s="987" t="e">
        <f>VLOOKUP(A3306,'Payroll master 总表'!B:AY,29,FALSE)</f>
        <v>#N/A</v>
      </c>
      <c r="S3311" s="987"/>
      <c r="T3311" s="284" t="s">
        <v>82</v>
      </c>
      <c r="U3311" s="223"/>
      <c r="V3311" s="223"/>
      <c r="W3311" s="285"/>
      <c r="X3311" s="278" t="s">
        <v>455</v>
      </c>
      <c r="Y3311" s="218"/>
      <c r="Z3311" s="218"/>
      <c r="AA3311" s="218"/>
      <c r="AB3311" s="209"/>
      <c r="AC3311" s="26"/>
      <c r="AD3311" s="139" t="e">
        <f>VLOOKUP(A3306,'Payroll master 总表'!B:AY,32,FALSE)</f>
        <v>#N/A</v>
      </c>
      <c r="AE3311" s="23" t="s">
        <v>82</v>
      </c>
      <c r="AF3311" s="103"/>
      <c r="AG3311" s="33"/>
      <c r="AH3311" s="33"/>
      <c r="AI3311" s="33"/>
      <c r="AJ3311" s="33"/>
      <c r="AK3311" s="33"/>
      <c r="AL3311" s="33"/>
      <c r="AM3311" s="33"/>
      <c r="AN3311" s="33"/>
      <c r="AO3311" s="33"/>
      <c r="AP3311" s="33"/>
      <c r="AQ3311" s="33"/>
      <c r="AR3311" s="33"/>
      <c r="AS3311" s="33"/>
      <c r="AT3311" s="33"/>
      <c r="AU3311" s="33"/>
      <c r="AV3311" s="33"/>
      <c r="AW3311" s="33"/>
      <c r="AX3311" s="33"/>
      <c r="AY3311" s="33"/>
      <c r="AZ3311" s="33"/>
      <c r="BA3311" s="33"/>
      <c r="BB3311" s="33"/>
      <c r="BC3311" s="33"/>
      <c r="BD3311" s="33"/>
      <c r="BE3311" s="33"/>
      <c r="BF3311" s="33"/>
      <c r="BG3311" s="33"/>
      <c r="BH3311" s="33"/>
      <c r="BI3311" s="33"/>
      <c r="BJ3311" s="33"/>
      <c r="BK3311" s="33"/>
      <c r="BL3311" s="33"/>
    </row>
    <row r="3312" spans="1:64" s="140" customFormat="1" ht="18" customHeight="1">
      <c r="B3312" s="58" t="s">
        <v>534</v>
      </c>
      <c r="C3312" s="28"/>
      <c r="D3312" s="28"/>
      <c r="E3312" s="28"/>
      <c r="F3312" s="28"/>
      <c r="G3312" s="206"/>
      <c r="H3312" s="206"/>
      <c r="I3312" s="206"/>
      <c r="J3312" s="206"/>
      <c r="K3312" s="280"/>
      <c r="L3312" s="282" t="e">
        <f>VLOOKUP(A3306,'Payroll master 总表'!B:AY,21,FALSE)</f>
        <v>#N/A</v>
      </c>
      <c r="M3312" s="206"/>
      <c r="N3312" s="208"/>
      <c r="O3312" s="283"/>
      <c r="P3312" s="273"/>
      <c r="Q3312" s="223"/>
      <c r="R3312" s="987" t="e">
        <f>VLOOKUP(A3306,'Payroll master 总表'!B:AY,27,FALSE)</f>
        <v>#N/A</v>
      </c>
      <c r="S3312" s="987"/>
      <c r="T3312" s="284" t="s">
        <v>82</v>
      </c>
      <c r="U3312" s="223"/>
      <c r="V3312" s="223"/>
      <c r="W3312" s="285"/>
      <c r="X3312" s="278" t="s">
        <v>189</v>
      </c>
      <c r="Y3312" s="218"/>
      <c r="Z3312" s="218"/>
      <c r="AA3312" s="218"/>
      <c r="AB3312" s="209"/>
      <c r="AC3312" s="26"/>
      <c r="AD3312" s="139" t="e">
        <f>VLOOKUP(A3306,'Payroll master 总表'!B:AY,31,FALSE)</f>
        <v>#N/A</v>
      </c>
      <c r="AE3312" s="23" t="s">
        <v>82</v>
      </c>
      <c r="AF3312" s="103"/>
      <c r="AG3312" s="33"/>
      <c r="AH3312" s="33"/>
      <c r="AI3312" s="33"/>
      <c r="AJ3312" s="33"/>
      <c r="AK3312" s="33"/>
      <c r="AL3312" s="33"/>
      <c r="AM3312" s="33"/>
      <c r="AN3312" s="33"/>
      <c r="AO3312" s="33"/>
      <c r="AP3312" s="33"/>
      <c r="AQ3312" s="33"/>
      <c r="AR3312" s="33"/>
      <c r="AS3312" s="33"/>
      <c r="AT3312" s="33"/>
      <c r="AU3312" s="33"/>
      <c r="AV3312" s="33"/>
      <c r="AW3312" s="33"/>
      <c r="AX3312" s="33"/>
      <c r="AY3312" s="33"/>
      <c r="AZ3312" s="33"/>
      <c r="BA3312" s="33"/>
      <c r="BB3312" s="33"/>
      <c r="BC3312" s="33"/>
      <c r="BD3312" s="33"/>
      <c r="BE3312" s="33"/>
      <c r="BF3312" s="33"/>
      <c r="BG3312" s="33"/>
      <c r="BH3312" s="33"/>
      <c r="BI3312" s="33"/>
      <c r="BJ3312" s="33"/>
      <c r="BK3312" s="33"/>
      <c r="BL3312" s="33"/>
    </row>
    <row r="3313" spans="2:64" s="140" customFormat="1" ht="18" customHeight="1">
      <c r="B3313" s="58" t="s">
        <v>195</v>
      </c>
      <c r="C3313" s="28"/>
      <c r="D3313" s="28"/>
      <c r="E3313" s="28"/>
      <c r="F3313" s="28"/>
      <c r="G3313" s="206"/>
      <c r="H3313" s="206"/>
      <c r="I3313" s="206"/>
      <c r="J3313" s="206"/>
      <c r="K3313" s="280"/>
      <c r="L3313" s="282" t="e">
        <f>VLOOKUP(A3306,'Payroll master 总表'!B:AY,17,FALSE)</f>
        <v>#N/A</v>
      </c>
      <c r="M3313" s="206"/>
      <c r="N3313" s="208"/>
      <c r="O3313" s="283"/>
      <c r="P3313" s="273"/>
      <c r="Q3313" s="223"/>
      <c r="R3313" s="987" t="e">
        <f>U3307/26*L3313</f>
        <v>#N/A</v>
      </c>
      <c r="S3313" s="987"/>
      <c r="T3313" s="284" t="s">
        <v>82</v>
      </c>
      <c r="U3313" s="223"/>
      <c r="V3313" s="223"/>
      <c r="W3313" s="285"/>
      <c r="X3313" s="278" t="s">
        <v>188</v>
      </c>
      <c r="Y3313" s="218"/>
      <c r="Z3313" s="218"/>
      <c r="AA3313" s="218"/>
      <c r="AB3313" s="209"/>
      <c r="AC3313" s="26"/>
      <c r="AD3313" s="139" t="e">
        <f>VLOOKUP(A3306,'Payroll master 总表'!B:AY,36,FALSE)</f>
        <v>#N/A</v>
      </c>
      <c r="AE3313" s="23" t="s">
        <v>82</v>
      </c>
      <c r="AF3313" s="103"/>
      <c r="AG3313" s="33"/>
      <c r="AH3313" s="33"/>
      <c r="AI3313" s="33"/>
      <c r="AJ3313" s="33"/>
      <c r="AK3313" s="33"/>
      <c r="AL3313" s="33"/>
      <c r="AM3313" s="33"/>
      <c r="AN3313" s="33"/>
      <c r="AO3313" s="33"/>
      <c r="AP3313" s="33"/>
      <c r="AQ3313" s="33"/>
      <c r="AR3313" s="33"/>
      <c r="AS3313" s="33"/>
      <c r="AT3313" s="33"/>
      <c r="AU3313" s="33"/>
      <c r="AV3313" s="33"/>
      <c r="AW3313" s="33"/>
      <c r="AX3313" s="33"/>
      <c r="AY3313" s="33"/>
      <c r="AZ3313" s="33"/>
      <c r="BA3313" s="33"/>
      <c r="BB3313" s="33"/>
      <c r="BC3313" s="33"/>
      <c r="BD3313" s="33"/>
      <c r="BE3313" s="33"/>
      <c r="BF3313" s="33"/>
      <c r="BG3313" s="33"/>
      <c r="BH3313" s="33"/>
      <c r="BI3313" s="33"/>
      <c r="BJ3313" s="33"/>
      <c r="BK3313" s="33"/>
      <c r="BL3313" s="33"/>
    </row>
    <row r="3314" spans="2:64" s="140" customFormat="1" ht="18" customHeight="1">
      <c r="B3314" s="27" t="s">
        <v>179</v>
      </c>
      <c r="C3314" s="28"/>
      <c r="D3314" s="28"/>
      <c r="E3314" s="28"/>
      <c r="F3314" s="28"/>
      <c r="G3314" s="218"/>
      <c r="H3314" s="218"/>
      <c r="I3314" s="218"/>
      <c r="J3314" s="206"/>
      <c r="K3314" s="280"/>
      <c r="L3314" s="286"/>
      <c r="M3314" s="206"/>
      <c r="N3314" s="208"/>
      <c r="O3314" s="283"/>
      <c r="P3314" s="273"/>
      <c r="Q3314" s="223"/>
      <c r="R3314" s="987" t="e">
        <f>SUM(R3310:S3313)</f>
        <v>#N/A</v>
      </c>
      <c r="S3314" s="987"/>
      <c r="T3314" s="284" t="s">
        <v>82</v>
      </c>
      <c r="U3314" s="223"/>
      <c r="V3314" s="223"/>
      <c r="W3314" s="285"/>
      <c r="X3314" s="278" t="s">
        <v>190</v>
      </c>
      <c r="Y3314" s="218"/>
      <c r="Z3314" s="218"/>
      <c r="AA3314" s="218"/>
      <c r="AB3314" s="209"/>
      <c r="AC3314" s="988" t="e">
        <f>R3314+R3316+R3317+R3318+AD3306+AD3307+AD3308+AD3309+AD3310+AD3311+AD3312+AD3313</f>
        <v>#N/A</v>
      </c>
      <c r="AD3314" s="989"/>
      <c r="AE3314" s="33"/>
      <c r="AF3314" s="103"/>
      <c r="AG3314" s="33"/>
      <c r="AH3314" s="33"/>
      <c r="AI3314" s="33"/>
      <c r="AJ3314" s="33"/>
      <c r="AK3314" s="33"/>
      <c r="AL3314" s="33"/>
      <c r="AM3314" s="33"/>
      <c r="AN3314" s="33"/>
      <c r="AO3314" s="33"/>
      <c r="AP3314" s="33"/>
      <c r="AQ3314" s="33"/>
      <c r="AR3314" s="33"/>
      <c r="AS3314" s="33"/>
      <c r="AT3314" s="33"/>
      <c r="AU3314" s="33"/>
      <c r="AV3314" s="33"/>
      <c r="AW3314" s="33"/>
      <c r="AX3314" s="33"/>
      <c r="AY3314" s="33"/>
      <c r="AZ3314" s="33"/>
      <c r="BA3314" s="33"/>
      <c r="BB3314" s="33"/>
      <c r="BC3314" s="33"/>
      <c r="BD3314" s="33"/>
      <c r="BE3314" s="33"/>
      <c r="BF3314" s="33"/>
      <c r="BG3314" s="33"/>
      <c r="BH3314" s="33"/>
      <c r="BI3314" s="33"/>
      <c r="BJ3314" s="33"/>
      <c r="BK3314" s="33"/>
      <c r="BL3314" s="33"/>
    </row>
    <row r="3315" spans="2:64" s="140" customFormat="1" ht="18" customHeight="1">
      <c r="B3315" s="58" t="s">
        <v>197</v>
      </c>
      <c r="C3315" s="28"/>
      <c r="D3315" s="28"/>
      <c r="E3315" s="28"/>
      <c r="F3315" s="28"/>
      <c r="G3315" s="206"/>
      <c r="H3315" s="206"/>
      <c r="I3315" s="206"/>
      <c r="J3315" s="206"/>
      <c r="K3315" s="280"/>
      <c r="L3315" s="287" t="s">
        <v>77</v>
      </c>
      <c r="M3315" s="288"/>
      <c r="N3315" s="211"/>
      <c r="O3315" s="278" t="s">
        <v>199</v>
      </c>
      <c r="P3315" s="210"/>
      <c r="Q3315" s="210"/>
      <c r="R3315" s="210"/>
      <c r="S3315" s="210"/>
      <c r="T3315" s="210"/>
      <c r="U3315" s="210"/>
      <c r="V3315" s="210"/>
      <c r="W3315" s="289"/>
      <c r="X3315" s="278" t="s">
        <v>433</v>
      </c>
      <c r="Y3315" s="218"/>
      <c r="Z3315" s="230"/>
      <c r="AA3315" s="290"/>
      <c r="AB3315" s="228"/>
      <c r="AC3315" s="135" t="e">
        <f>VLOOKUP(A3306,'Payroll master 总表'!B:AY,45,FALSE)</f>
        <v>#N/A</v>
      </c>
      <c r="AD3315" s="33"/>
      <c r="AE3315" s="61"/>
      <c r="AF3315" s="245"/>
      <c r="AG3315" s="33"/>
      <c r="AH3315" s="33"/>
      <c r="AI3315" s="33"/>
      <c r="AJ3315" s="33"/>
      <c r="AK3315" s="33"/>
      <c r="AL3315" s="33"/>
      <c r="AM3315" s="33"/>
      <c r="AN3315" s="33"/>
      <c r="AO3315" s="33"/>
      <c r="AP3315" s="33"/>
      <c r="AQ3315" s="33"/>
      <c r="AR3315" s="33"/>
      <c r="AS3315" s="33"/>
      <c r="AT3315" s="33"/>
      <c r="AU3315" s="33"/>
      <c r="AV3315" s="33"/>
      <c r="AW3315" s="33"/>
      <c r="AX3315" s="33"/>
      <c r="AY3315" s="33"/>
      <c r="AZ3315" s="33"/>
      <c r="BA3315" s="33"/>
      <c r="BB3315" s="33"/>
      <c r="BC3315" s="33"/>
      <c r="BD3315" s="33"/>
      <c r="BE3315" s="33"/>
      <c r="BF3315" s="33"/>
      <c r="BG3315" s="33"/>
      <c r="BH3315" s="33"/>
      <c r="BI3315" s="33"/>
      <c r="BJ3315" s="33"/>
      <c r="BK3315" s="33"/>
      <c r="BL3315" s="33"/>
    </row>
    <row r="3316" spans="2:64" s="140" customFormat="1" ht="18" customHeight="1">
      <c r="B3316" s="58" t="s">
        <v>180</v>
      </c>
      <c r="C3316" s="28"/>
      <c r="D3316" s="28"/>
      <c r="E3316" s="28"/>
      <c r="F3316" s="28"/>
      <c r="G3316" s="206"/>
      <c r="H3316" s="206"/>
      <c r="I3316" s="206"/>
      <c r="J3316" s="206"/>
      <c r="K3316" s="280"/>
      <c r="L3316" s="282" t="e">
        <f>VLOOKUP(A3306,'Payroll master 总表'!B:AY,19,FALSE)</f>
        <v>#N/A</v>
      </c>
      <c r="M3316" s="206"/>
      <c r="N3316" s="208"/>
      <c r="O3316" s="283"/>
      <c r="P3316" s="273"/>
      <c r="Q3316" s="224"/>
      <c r="R3316" s="990" t="e">
        <f>VLOOKUP(A3306,'Payroll master 总表'!B:AY,26,FALSE)</f>
        <v>#N/A</v>
      </c>
      <c r="S3316" s="990"/>
      <c r="T3316" s="224" t="s">
        <v>82</v>
      </c>
      <c r="U3316" s="224"/>
      <c r="V3316" s="224"/>
      <c r="W3316" s="228"/>
      <c r="X3316" s="278" t="s">
        <v>861</v>
      </c>
      <c r="Y3316" s="218"/>
      <c r="Z3316" s="230"/>
      <c r="AA3316" s="199"/>
      <c r="AB3316" s="224"/>
      <c r="AC3316" s="34"/>
      <c r="AD3316" s="57"/>
      <c r="AE3316" s="999" t="e">
        <f>VLOOKUP(A3306,'Payroll master 总表'!B:AY,42,FALSE)</f>
        <v>#N/A</v>
      </c>
      <c r="AF3316" s="1000"/>
      <c r="AG3316" s="33"/>
      <c r="AH3316" s="33"/>
      <c r="AI3316" s="33"/>
      <c r="AJ3316" s="33"/>
      <c r="AK3316" s="33"/>
      <c r="AL3316" s="33"/>
      <c r="AM3316" s="33"/>
      <c r="AN3316" s="33"/>
      <c r="AO3316" s="33"/>
      <c r="AP3316" s="33"/>
      <c r="AQ3316" s="33"/>
      <c r="AR3316" s="33"/>
      <c r="AS3316" s="33"/>
      <c r="AT3316" s="33"/>
      <c r="AU3316" s="33"/>
      <c r="AV3316" s="33"/>
      <c r="AW3316" s="33"/>
      <c r="AX3316" s="33"/>
      <c r="AY3316" s="33"/>
      <c r="AZ3316" s="33"/>
      <c r="BA3316" s="33"/>
      <c r="BB3316" s="33"/>
      <c r="BC3316" s="33"/>
      <c r="BD3316" s="33"/>
      <c r="BE3316" s="33"/>
      <c r="BF3316" s="33"/>
      <c r="BG3316" s="33"/>
      <c r="BH3316" s="33"/>
      <c r="BI3316" s="33"/>
      <c r="BJ3316" s="33"/>
      <c r="BK3316" s="33"/>
      <c r="BL3316" s="33"/>
    </row>
    <row r="3317" spans="2:64" s="140" customFormat="1" ht="18" customHeight="1">
      <c r="B3317" s="58" t="s">
        <v>181</v>
      </c>
      <c r="C3317" s="28"/>
      <c r="D3317" s="28"/>
      <c r="E3317" s="28"/>
      <c r="F3317" s="28"/>
      <c r="G3317" s="206"/>
      <c r="H3317" s="206"/>
      <c r="I3317" s="206"/>
      <c r="J3317" s="206"/>
      <c r="K3317" s="280"/>
      <c r="L3317" s="282" t="e">
        <f>VLOOKUP(A3306,'Payroll master 总表'!B:AY,22,FALSE)</f>
        <v>#N/A</v>
      </c>
      <c r="M3317" s="206"/>
      <c r="N3317" s="208"/>
      <c r="O3317" s="283"/>
      <c r="P3317" s="273"/>
      <c r="Q3317" s="224"/>
      <c r="R3317" s="990" t="e">
        <f>VLOOKUP(A3306,'Payroll master 总表'!B:AY,28,FALSE)</f>
        <v>#N/A</v>
      </c>
      <c r="S3317" s="990"/>
      <c r="T3317" s="224" t="s">
        <v>82</v>
      </c>
      <c r="U3317" s="224"/>
      <c r="V3317" s="224"/>
      <c r="W3317" s="228"/>
      <c r="X3317" s="291" t="s">
        <v>244</v>
      </c>
      <c r="Y3317" s="218"/>
      <c r="Z3317" s="218"/>
      <c r="AA3317" s="230"/>
      <c r="AB3317" s="229"/>
      <c r="AC3317" s="76"/>
      <c r="AD3317" s="57" t="e">
        <f>VLOOKUP(A3306,'Payroll master 总表'!B:AY,44,FALSE)</f>
        <v>#N/A</v>
      </c>
      <c r="AE3317" s="541"/>
      <c r="AF3317" s="542"/>
      <c r="AG3317" s="33"/>
      <c r="AH3317" s="33"/>
      <c r="AI3317" s="33"/>
      <c r="AJ3317" s="33"/>
      <c r="AK3317" s="33"/>
      <c r="AL3317" s="33"/>
      <c r="AM3317" s="33"/>
      <c r="AN3317" s="33"/>
      <c r="AO3317" s="33"/>
      <c r="AP3317" s="33"/>
      <c r="AQ3317" s="33"/>
      <c r="AR3317" s="33"/>
      <c r="AS3317" s="33"/>
      <c r="AT3317" s="33"/>
      <c r="AU3317" s="33"/>
      <c r="AV3317" s="33"/>
      <c r="AW3317" s="33"/>
      <c r="AX3317" s="33"/>
      <c r="AY3317" s="33"/>
      <c r="AZ3317" s="33"/>
      <c r="BA3317" s="33"/>
      <c r="BB3317" s="33"/>
      <c r="BC3317" s="33"/>
      <c r="BD3317" s="33"/>
      <c r="BE3317" s="33"/>
      <c r="BF3317" s="33"/>
      <c r="BG3317" s="33"/>
      <c r="BH3317" s="33"/>
      <c r="BI3317" s="33"/>
      <c r="BJ3317" s="33"/>
      <c r="BK3317" s="33"/>
      <c r="BL3317" s="33"/>
    </row>
    <row r="3318" spans="2:64" s="140" customFormat="1" ht="18" customHeight="1">
      <c r="B3318" s="59" t="s">
        <v>182</v>
      </c>
      <c r="C3318" s="56"/>
      <c r="D3318" s="56"/>
      <c r="E3318" s="56"/>
      <c r="F3318" s="56"/>
      <c r="G3318" s="219"/>
      <c r="H3318" s="219"/>
      <c r="I3318" s="219"/>
      <c r="J3318" s="219"/>
      <c r="K3318" s="292"/>
      <c r="L3318" s="293" t="e">
        <f>VLOOKUP(A3306,'Payroll master 总表'!B:AY,23,FALSE)</f>
        <v>#N/A</v>
      </c>
      <c r="M3318" s="219"/>
      <c r="N3318" s="212"/>
      <c r="O3318" s="294"/>
      <c r="P3318" s="295"/>
      <c r="Q3318" s="225"/>
      <c r="R3318" s="981" t="e">
        <f>VLOOKUP(A3306,'Payroll master 总表'!B:AY,30,FALSE)</f>
        <v>#N/A</v>
      </c>
      <c r="S3318" s="981"/>
      <c r="T3318" s="225" t="s">
        <v>82</v>
      </c>
      <c r="U3318" s="225"/>
      <c r="V3318" s="225"/>
      <c r="W3318" s="225"/>
      <c r="X3318" s="278" t="s">
        <v>194</v>
      </c>
      <c r="Y3318" s="218"/>
      <c r="Z3318" s="218"/>
      <c r="AA3318" s="218"/>
      <c r="AB3318" s="230"/>
      <c r="AC3318" s="26"/>
      <c r="AD3318" s="57" t="e">
        <f>AE3316+AD3317</f>
        <v>#N/A</v>
      </c>
      <c r="AE3318" s="49"/>
      <c r="AF3318" s="73"/>
      <c r="AG3318" s="33"/>
      <c r="AH3318" s="33"/>
      <c r="AI3318" s="33"/>
      <c r="AJ3318" s="33"/>
      <c r="AK3318" s="33"/>
      <c r="AL3318" s="33"/>
      <c r="AM3318" s="33"/>
      <c r="AN3318" s="33"/>
      <c r="AO3318" s="33"/>
      <c r="AP3318" s="33"/>
      <c r="AQ3318" s="33"/>
      <c r="AR3318" s="33"/>
      <c r="AS3318" s="33"/>
      <c r="AT3318" s="33"/>
      <c r="AU3318" s="33"/>
      <c r="AV3318" s="33"/>
      <c r="AW3318" s="33"/>
      <c r="AX3318" s="33"/>
      <c r="AY3318" s="33"/>
      <c r="AZ3318" s="33"/>
      <c r="BA3318" s="33"/>
      <c r="BB3318" s="33"/>
      <c r="BC3318" s="33"/>
      <c r="BD3318" s="33"/>
      <c r="BE3318" s="33"/>
      <c r="BF3318" s="33"/>
      <c r="BG3318" s="33"/>
      <c r="BH3318" s="33"/>
      <c r="BI3318" s="33"/>
      <c r="BJ3318" s="33"/>
      <c r="BK3318" s="33"/>
      <c r="BL3318" s="33"/>
    </row>
    <row r="3319" spans="2:64" s="140" customFormat="1" ht="18" customHeight="1">
      <c r="B3319" s="29"/>
      <c r="C3319" s="30"/>
      <c r="D3319" s="31"/>
      <c r="E3319" s="30"/>
      <c r="F3319" s="32"/>
      <c r="G3319" s="220"/>
      <c r="H3319" s="220"/>
      <c r="I3319" s="220"/>
      <c r="J3319" s="220"/>
      <c r="K3319" s="220"/>
      <c r="L3319" s="199"/>
      <c r="M3319" s="199"/>
      <c r="N3319" s="199"/>
      <c r="O3319" s="296"/>
      <c r="P3319" s="296"/>
      <c r="Q3319" s="199"/>
      <c r="R3319" s="199"/>
      <c r="S3319" s="220"/>
      <c r="T3319" s="220"/>
      <c r="U3319" s="220"/>
      <c r="V3319" s="199"/>
      <c r="W3319" s="199"/>
      <c r="X3319" s="297" t="s">
        <v>191</v>
      </c>
      <c r="Y3319" s="218"/>
      <c r="Z3319" s="218"/>
      <c r="AA3319" s="218"/>
      <c r="AB3319" s="230"/>
      <c r="AC3319" s="982" t="e">
        <f>ROUND((AC3314-AD3318-AC3315),2)</f>
        <v>#N/A</v>
      </c>
      <c r="AD3319" s="983"/>
      <c r="AE3319" s="49"/>
      <c r="AF3319" s="73"/>
      <c r="AG3319" s="33"/>
      <c r="AH3319" s="33"/>
      <c r="AI3319" s="33"/>
      <c r="AJ3319" s="33"/>
      <c r="AK3319" s="33"/>
      <c r="AL3319" s="33"/>
      <c r="AM3319" s="33"/>
      <c r="AN3319" s="33"/>
      <c r="AO3319" s="33"/>
      <c r="AP3319" s="33"/>
      <c r="AQ3319" s="33"/>
      <c r="AR3319" s="33"/>
      <c r="AS3319" s="33"/>
      <c r="AT3319" s="33"/>
      <c r="AU3319" s="33"/>
      <c r="AV3319" s="33"/>
      <c r="AW3319" s="33"/>
      <c r="AX3319" s="33"/>
      <c r="AY3319" s="33"/>
      <c r="AZ3319" s="33"/>
      <c r="BA3319" s="33"/>
      <c r="BB3319" s="33"/>
      <c r="BC3319" s="33"/>
      <c r="BD3319" s="33"/>
      <c r="BE3319" s="33"/>
      <c r="BF3319" s="33"/>
      <c r="BG3319" s="33"/>
      <c r="BH3319" s="33"/>
      <c r="BI3319" s="33"/>
      <c r="BJ3319" s="33"/>
      <c r="BK3319" s="33"/>
      <c r="BL3319" s="33"/>
    </row>
    <row r="3320" spans="2:64" s="140" customFormat="1" ht="18" customHeight="1">
      <c r="B3320" s="35" t="s">
        <v>78</v>
      </c>
      <c r="C3320" s="36"/>
      <c r="D3320" s="36"/>
      <c r="E3320" s="36"/>
      <c r="F3320" s="36"/>
      <c r="G3320" s="221"/>
      <c r="H3320" s="221"/>
      <c r="I3320" s="220"/>
      <c r="J3320" s="220"/>
      <c r="K3320" s="220"/>
      <c r="L3320" s="199"/>
      <c r="M3320" s="199"/>
      <c r="N3320" s="199"/>
      <c r="O3320" s="296"/>
      <c r="P3320" s="296"/>
      <c r="Q3320" s="199"/>
      <c r="R3320" s="199"/>
      <c r="S3320" s="220"/>
      <c r="T3320" s="220"/>
      <c r="U3320" s="220"/>
      <c r="V3320" s="199"/>
      <c r="W3320" s="199"/>
      <c r="X3320" s="298" t="s">
        <v>432</v>
      </c>
      <c r="Y3320" s="299"/>
      <c r="Z3320" s="280"/>
      <c r="AA3320" s="206"/>
      <c r="AB3320" s="231"/>
      <c r="AC3320" s="63" t="e">
        <f>INT(AC3319)</f>
        <v>#N/A</v>
      </c>
      <c r="AD3320" s="33"/>
      <c r="AE3320" s="62"/>
      <c r="AF3320" s="80"/>
      <c r="AG3320" s="33"/>
      <c r="AH3320" s="33"/>
      <c r="AI3320" s="33"/>
      <c r="AJ3320" s="33"/>
      <c r="AK3320" s="33"/>
      <c r="AL3320" s="33"/>
      <c r="AM3320" s="33"/>
      <c r="AN3320" s="33"/>
      <c r="AO3320" s="33"/>
      <c r="AP3320" s="33"/>
      <c r="AQ3320" s="33"/>
      <c r="AR3320" s="33"/>
      <c r="AS3320" s="33"/>
      <c r="AT3320" s="33"/>
      <c r="AU3320" s="33"/>
      <c r="AV3320" s="33"/>
      <c r="AW3320" s="33"/>
      <c r="AX3320" s="33"/>
      <c r="AY3320" s="33"/>
      <c r="AZ3320" s="33"/>
      <c r="BA3320" s="33"/>
      <c r="BB3320" s="33"/>
      <c r="BC3320" s="33"/>
      <c r="BD3320" s="33"/>
      <c r="BE3320" s="33"/>
      <c r="BF3320" s="33"/>
      <c r="BG3320" s="33"/>
      <c r="BH3320" s="33"/>
      <c r="BI3320" s="33"/>
      <c r="BJ3320" s="33"/>
      <c r="BK3320" s="33"/>
      <c r="BL3320" s="33"/>
    </row>
    <row r="3321" spans="2:64" s="140" customFormat="1" ht="18" customHeight="1">
      <c r="B3321" s="37"/>
      <c r="C3321" s="38"/>
      <c r="D3321" s="39"/>
      <c r="E3321" s="38"/>
      <c r="F3321" s="38"/>
      <c r="G3321" s="202"/>
      <c r="H3321" s="202"/>
      <c r="I3321" s="220"/>
      <c r="J3321" s="220"/>
      <c r="K3321" s="220"/>
      <c r="L3321" s="199"/>
      <c r="M3321" s="199"/>
      <c r="N3321" s="199"/>
      <c r="O3321" s="296"/>
      <c r="P3321" s="296"/>
      <c r="Q3321" s="199"/>
      <c r="R3321" s="199"/>
      <c r="S3321" s="220"/>
      <c r="T3321" s="220"/>
      <c r="U3321" s="220"/>
      <c r="V3321" s="199"/>
      <c r="W3321" s="199"/>
      <c r="X3321" s="300" t="s">
        <v>192</v>
      </c>
      <c r="Y3321" s="301"/>
      <c r="Z3321" s="302"/>
      <c r="AA3321" s="219"/>
      <c r="AB3321" s="232"/>
      <c r="AC3321" s="77" t="e">
        <f>ROUND((MOD(AC3319,1)*4000),-2)</f>
        <v>#N/A</v>
      </c>
      <c r="AD3321" s="45"/>
      <c r="AE3321" s="45"/>
      <c r="AF3321" s="81"/>
      <c r="AG3321" s="33"/>
      <c r="AH3321" s="33"/>
      <c r="AI3321" s="33"/>
      <c r="AJ3321" s="33"/>
      <c r="AK3321" s="33"/>
      <c r="AL3321" s="33"/>
      <c r="AM3321" s="33"/>
      <c r="AN3321" s="33"/>
      <c r="AO3321" s="33"/>
      <c r="AP3321" s="33"/>
      <c r="AQ3321" s="33"/>
      <c r="AR3321" s="33"/>
      <c r="AS3321" s="33"/>
      <c r="AT3321" s="33"/>
      <c r="AU3321" s="33"/>
      <c r="AV3321" s="33"/>
      <c r="AW3321" s="33"/>
      <c r="AX3321" s="33"/>
      <c r="AY3321" s="33"/>
      <c r="AZ3321" s="33"/>
      <c r="BA3321" s="33"/>
      <c r="BB3321" s="33"/>
      <c r="BC3321" s="33"/>
      <c r="BD3321" s="33"/>
      <c r="BE3321" s="33"/>
      <c r="BF3321" s="33"/>
      <c r="BG3321" s="33"/>
      <c r="BH3321" s="33"/>
      <c r="BI3321" s="33"/>
      <c r="BJ3321" s="33"/>
      <c r="BK3321" s="33"/>
      <c r="BL3321" s="33"/>
    </row>
    <row r="3322" spans="2:64" s="140" customFormat="1" ht="18" customHeight="1">
      <c r="B3322" s="29"/>
      <c r="C3322" s="30"/>
      <c r="D3322" s="31"/>
      <c r="E3322" s="30"/>
      <c r="F3322" s="30"/>
      <c r="G3322" s="220"/>
      <c r="H3322" s="220"/>
      <c r="I3322" s="220"/>
      <c r="J3322" s="220"/>
      <c r="K3322" s="220"/>
      <c r="L3322" s="199"/>
      <c r="M3322" s="199"/>
      <c r="N3322" s="199"/>
      <c r="O3322" s="296"/>
      <c r="P3322" s="296"/>
      <c r="Q3322" s="199"/>
      <c r="R3322" s="199"/>
      <c r="S3322" s="220"/>
      <c r="T3322" s="220"/>
      <c r="U3322" s="220"/>
      <c r="V3322" s="199"/>
      <c r="W3322" s="199"/>
      <c r="X3322" s="199"/>
      <c r="Y3322" s="221"/>
      <c r="Z3322" s="303"/>
      <c r="AA3322" s="199"/>
      <c r="AB3322" s="233"/>
      <c r="AC3322" s="34"/>
      <c r="AD3322" s="82"/>
      <c r="AE3322" s="82"/>
      <c r="AF3322" s="84"/>
      <c r="AG3322" s="33"/>
      <c r="AH3322" s="33"/>
      <c r="AI3322" s="33"/>
      <c r="AJ3322" s="33"/>
      <c r="AK3322" s="33"/>
      <c r="AL3322" s="33"/>
      <c r="AM3322" s="33"/>
      <c r="AN3322" s="33"/>
      <c r="AO3322" s="33"/>
      <c r="AP3322" s="33"/>
      <c r="AQ3322" s="33"/>
      <c r="AR3322" s="33"/>
      <c r="AS3322" s="33"/>
      <c r="AT3322" s="33"/>
      <c r="AU3322" s="33"/>
      <c r="AV3322" s="33"/>
      <c r="AW3322" s="33"/>
      <c r="AX3322" s="33"/>
      <c r="AY3322" s="33"/>
      <c r="AZ3322" s="33"/>
      <c r="BA3322" s="33"/>
      <c r="BB3322" s="33"/>
      <c r="BC3322" s="33"/>
      <c r="BD3322" s="33"/>
      <c r="BE3322" s="33"/>
      <c r="BF3322" s="33"/>
      <c r="BG3322" s="33"/>
      <c r="BH3322" s="33"/>
      <c r="BI3322" s="33"/>
      <c r="BJ3322" s="33"/>
      <c r="BK3322" s="33"/>
      <c r="BL3322" s="33"/>
    </row>
    <row r="3323" spans="2:64" s="140" customFormat="1" ht="18" customHeight="1">
      <c r="B3323" s="40" t="s">
        <v>79</v>
      </c>
      <c r="C3323" s="41"/>
      <c r="D3323" s="41"/>
      <c r="E3323" s="41"/>
      <c r="F3323" s="33"/>
      <c r="G3323" s="199"/>
      <c r="H3323" s="199"/>
      <c r="I3323" s="199"/>
      <c r="J3323" s="199"/>
      <c r="K3323" s="220"/>
      <c r="L3323" s="199"/>
      <c r="M3323" s="199"/>
      <c r="N3323" s="199"/>
      <c r="O3323" s="296"/>
      <c r="P3323" s="296"/>
      <c r="Q3323" s="199"/>
      <c r="R3323" s="199"/>
      <c r="S3323" s="199"/>
      <c r="T3323" s="199"/>
      <c r="U3323" s="199"/>
      <c r="V3323" s="199"/>
      <c r="W3323" s="199"/>
      <c r="X3323" s="199"/>
      <c r="Y3323" s="199"/>
      <c r="Z3323" s="199"/>
      <c r="AA3323" s="199"/>
      <c r="AB3323" s="199"/>
      <c r="AC3323" s="34"/>
      <c r="AD3323" s="33"/>
      <c r="AE3323" s="33"/>
      <c r="AF3323" s="101"/>
      <c r="AG3323" s="33"/>
      <c r="AH3323" s="33"/>
      <c r="AI3323" s="33"/>
      <c r="AJ3323" s="33"/>
      <c r="AK3323" s="33"/>
      <c r="AL3323" s="33"/>
      <c r="AM3323" s="33"/>
      <c r="AN3323" s="33"/>
      <c r="AO3323" s="33"/>
      <c r="AP3323" s="33"/>
      <c r="AQ3323" s="33"/>
      <c r="AR3323" s="33"/>
      <c r="AS3323" s="33"/>
      <c r="AT3323" s="33"/>
      <c r="AU3323" s="33"/>
      <c r="AV3323" s="33"/>
      <c r="AW3323" s="33"/>
      <c r="AX3323" s="33"/>
      <c r="AY3323" s="33"/>
      <c r="AZ3323" s="33"/>
      <c r="BA3323" s="33"/>
      <c r="BB3323" s="33"/>
      <c r="BC3323" s="33"/>
      <c r="BD3323" s="33"/>
      <c r="BE3323" s="33"/>
      <c r="BF3323" s="33"/>
      <c r="BG3323" s="33"/>
      <c r="BH3323" s="33"/>
      <c r="BI3323" s="33"/>
      <c r="BJ3323" s="33"/>
      <c r="BK3323" s="33"/>
      <c r="BL3323" s="33"/>
    </row>
    <row r="3324" spans="2:64" s="10" customFormat="1" ht="18" customHeight="1">
      <c r="B3324" s="601">
        <v>1</v>
      </c>
      <c r="C3324" s="236">
        <v>2</v>
      </c>
      <c r="D3324" s="236">
        <v>3</v>
      </c>
      <c r="E3324" s="236">
        <v>4</v>
      </c>
      <c r="F3324" s="236">
        <v>5</v>
      </c>
      <c r="G3324" s="669">
        <v>6</v>
      </c>
      <c r="H3324" s="237">
        <v>7</v>
      </c>
      <c r="I3324" s="601">
        <v>8</v>
      </c>
      <c r="J3324" s="236">
        <v>9</v>
      </c>
      <c r="K3324" s="236">
        <v>10</v>
      </c>
      <c r="L3324" s="236">
        <v>11</v>
      </c>
      <c r="M3324" s="236">
        <v>12</v>
      </c>
      <c r="N3324" s="697">
        <v>13</v>
      </c>
      <c r="O3324" s="670">
        <v>14</v>
      </c>
      <c r="P3324" s="601">
        <v>15</v>
      </c>
      <c r="Q3324" s="236">
        <v>16</v>
      </c>
      <c r="R3324" s="236">
        <v>17</v>
      </c>
      <c r="S3324" s="236">
        <v>18</v>
      </c>
      <c r="T3324" s="236">
        <v>19</v>
      </c>
      <c r="U3324" s="669">
        <v>20</v>
      </c>
      <c r="V3324" s="236">
        <v>21</v>
      </c>
      <c r="W3324" s="601">
        <v>22</v>
      </c>
      <c r="X3324" s="236">
        <v>23</v>
      </c>
      <c r="Y3324" s="237">
        <v>24</v>
      </c>
      <c r="Z3324" s="236">
        <v>25</v>
      </c>
      <c r="AA3324" s="236">
        <v>26</v>
      </c>
      <c r="AB3324" s="669">
        <v>27</v>
      </c>
      <c r="AC3324" s="236">
        <v>28</v>
      </c>
      <c r="AD3324" s="601">
        <v>29</v>
      </c>
      <c r="AE3324" s="236">
        <v>30</v>
      </c>
      <c r="AF3324" s="236">
        <v>31</v>
      </c>
      <c r="AG3324" s="11"/>
      <c r="AH3324" s="11"/>
      <c r="AI3324" s="11"/>
      <c r="AJ3324" s="11"/>
      <c r="AK3324" s="11"/>
      <c r="AL3324" s="11"/>
      <c r="AM3324" s="11"/>
      <c r="AN3324" s="11"/>
      <c r="AO3324" s="11"/>
      <c r="AP3324" s="11"/>
      <c r="AQ3324" s="11"/>
      <c r="AR3324" s="11"/>
      <c r="AS3324" s="11"/>
      <c r="AT3324" s="11"/>
      <c r="AU3324" s="11"/>
      <c r="AV3324" s="11"/>
      <c r="AW3324" s="11"/>
      <c r="AX3324" s="11"/>
      <c r="AY3324" s="11"/>
      <c r="AZ3324" s="11"/>
      <c r="BA3324" s="11"/>
      <c r="BB3324" s="11"/>
      <c r="BC3324" s="11"/>
      <c r="BD3324" s="11"/>
      <c r="BE3324" s="11"/>
      <c r="BF3324" s="11"/>
      <c r="BG3324" s="11"/>
      <c r="BH3324" s="11"/>
      <c r="BI3324" s="11"/>
      <c r="BJ3324" s="11"/>
      <c r="BK3324" s="11"/>
      <c r="BL3324" s="11"/>
    </row>
    <row r="3325" spans="2:64" s="140" customFormat="1" ht="18" customHeight="1">
      <c r="B3325" s="48" t="e">
        <f>VLOOKUP(A3306,#REF!,276,FALSE)</f>
        <v>#REF!</v>
      </c>
      <c r="C3325" s="48" t="e">
        <f>VLOOKUP(A3306,#REF!,278,FALSE)</f>
        <v>#REF!</v>
      </c>
      <c r="D3325" s="48" t="e">
        <f>VLOOKUP(A3306,#REF!,280,FALSE)</f>
        <v>#REF!</v>
      </c>
      <c r="E3325" s="48" t="e">
        <f>VLOOKUP(A3306,#REF!,282,FALSE)</f>
        <v>#REF!</v>
      </c>
      <c r="F3325" s="48" t="e">
        <f>VLOOKUP(A3306,#REF!,284,FALSE)</f>
        <v>#REF!</v>
      </c>
      <c r="G3325" s="48" t="e">
        <f>VLOOKUP(A3306,#REF!,286,FALSE)</f>
        <v>#REF!</v>
      </c>
      <c r="H3325" s="48" t="e">
        <f>VLOOKUP(A3306,#REF!,288,FALSE)</f>
        <v>#REF!</v>
      </c>
      <c r="I3325" s="48" t="e">
        <f>VLOOKUP(A3306,#REF!,290,FALSE)</f>
        <v>#REF!</v>
      </c>
      <c r="J3325" s="48" t="e">
        <f>VLOOKUP(A3306,#REF!,292,FALSE)</f>
        <v>#REF!</v>
      </c>
      <c r="K3325" s="48" t="e">
        <f>VLOOKUP(A3306,#REF!,294,FALSE)</f>
        <v>#REF!</v>
      </c>
      <c r="L3325" s="48" t="e">
        <f>VLOOKUP(A3306,#REF!,296,FALSE)</f>
        <v>#REF!</v>
      </c>
      <c r="M3325" s="48" t="e">
        <f>VLOOKUP(A3306,#REF!,298,FALSE)</f>
        <v>#REF!</v>
      </c>
      <c r="N3325" s="48" t="e">
        <f>VLOOKUP(A3306,#REF!,300,FALSE)</f>
        <v>#REF!</v>
      </c>
      <c r="O3325" s="48" t="e">
        <f>VLOOKUP(A3306,#REF!,302,FALSE)</f>
        <v>#REF!</v>
      </c>
      <c r="P3325" s="48" t="e">
        <f>VLOOKUP(A3306,#REF!,304,FALSE)</f>
        <v>#REF!</v>
      </c>
      <c r="Q3325" s="48" t="e">
        <f>VLOOKUP(A3306,#REF!,306,FALSE)</f>
        <v>#REF!</v>
      </c>
      <c r="R3325" s="48" t="e">
        <f>VLOOKUP(A3306,#REF!,308,FALSE)</f>
        <v>#REF!</v>
      </c>
      <c r="S3325" s="48" t="e">
        <f>VLOOKUP(A3306,#REF!,310,FALSE)</f>
        <v>#REF!</v>
      </c>
      <c r="T3325" s="48" t="e">
        <f>VLOOKUP(A3306,#REF!,312,FALSE)</f>
        <v>#REF!</v>
      </c>
      <c r="U3325" s="48" t="e">
        <f>VLOOKUP(A3306,#REF!,314,FALSE)</f>
        <v>#REF!</v>
      </c>
      <c r="V3325" s="48" t="e">
        <f>VLOOKUP(A3306,#REF!,316,FALSE)</f>
        <v>#REF!</v>
      </c>
      <c r="W3325" s="48" t="e">
        <f>VLOOKUP(A3306,#REF!,318,FALSE)</f>
        <v>#REF!</v>
      </c>
      <c r="X3325" s="48" t="e">
        <f>VLOOKUP(A3306,#REF!,320,FALSE)</f>
        <v>#REF!</v>
      </c>
      <c r="Y3325" s="48" t="e">
        <f>VLOOKUP(A3306,#REF!,322,FALSE)</f>
        <v>#REF!</v>
      </c>
      <c r="Z3325" s="48" t="e">
        <f>VLOOKUP(A3306,#REF!,324,FALSE)</f>
        <v>#REF!</v>
      </c>
      <c r="AA3325" s="48" t="e">
        <f>VLOOKUP(A3306,#REF!,326,FALSE)</f>
        <v>#REF!</v>
      </c>
      <c r="AB3325" s="48" t="e">
        <f>VLOOKUP(A3306,#REF!,328,FALSE)</f>
        <v>#REF!</v>
      </c>
      <c r="AC3325" s="48" t="e">
        <f>VLOOKUP(A3306,#REF!,330,FALSE)</f>
        <v>#REF!</v>
      </c>
      <c r="AD3325" s="48" t="e">
        <f>VLOOKUP(A3306,#REF!,332,FALSE)</f>
        <v>#REF!</v>
      </c>
      <c r="AE3325" s="48" t="e">
        <f>VLOOKUP(A3306,#REF!,334,FALSE)</f>
        <v>#REF!</v>
      </c>
      <c r="AF3325" s="48" t="e">
        <f>VLOOKUP(A3306,#REF!,336,FALSE)</f>
        <v>#REF!</v>
      </c>
      <c r="AG3325" s="33"/>
      <c r="AH3325" s="33"/>
      <c r="AI3325" s="33"/>
      <c r="AJ3325" s="33"/>
      <c r="AK3325" s="33"/>
      <c r="AL3325" s="33"/>
      <c r="AM3325" s="33"/>
      <c r="AN3325" s="33"/>
      <c r="AO3325" s="33"/>
      <c r="AP3325" s="33"/>
      <c r="AQ3325" s="33"/>
      <c r="AR3325" s="33"/>
      <c r="AS3325" s="33"/>
      <c r="AT3325" s="33"/>
      <c r="AU3325" s="33"/>
      <c r="AV3325" s="33"/>
      <c r="AW3325" s="33"/>
      <c r="AX3325" s="33"/>
      <c r="AY3325" s="33"/>
      <c r="AZ3325" s="33"/>
      <c r="BA3325" s="33"/>
      <c r="BB3325" s="33"/>
      <c r="BC3325" s="33"/>
      <c r="BD3325" s="33"/>
      <c r="BE3325" s="33"/>
      <c r="BF3325" s="33"/>
      <c r="BG3325" s="33"/>
      <c r="BH3325" s="33"/>
      <c r="BI3325" s="33"/>
      <c r="BJ3325" s="33"/>
      <c r="BK3325" s="33"/>
      <c r="BL3325" s="33"/>
    </row>
    <row r="3326" spans="2:64" s="140" customFormat="1" ht="18" customHeight="1">
      <c r="B3326" s="48" t="e">
        <f>IF(B3325=3,"5","0")-0</f>
        <v>#REF!</v>
      </c>
      <c r="C3326" s="48" t="e">
        <f t="shared" ref="C3326:G3326" si="18">IF(C3325=3,"5","0")-0</f>
        <v>#REF!</v>
      </c>
      <c r="D3326" s="48" t="e">
        <f t="shared" si="18"/>
        <v>#REF!</v>
      </c>
      <c r="E3326" s="48" t="e">
        <f t="shared" si="18"/>
        <v>#REF!</v>
      </c>
      <c r="F3326" s="48" t="e">
        <f t="shared" si="18"/>
        <v>#REF!</v>
      </c>
      <c r="G3326" s="198" t="e">
        <f t="shared" si="18"/>
        <v>#REF!</v>
      </c>
      <c r="H3326" s="198" t="e">
        <f>IF(H3325=3,"5","0")-0</f>
        <v>#REF!</v>
      </c>
      <c r="I3326" s="198" t="e">
        <f t="shared" ref="I3326:Q3326" si="19">IF(I3325=3,"5","0")-0</f>
        <v>#REF!</v>
      </c>
      <c r="J3326" s="198" t="e">
        <f t="shared" si="19"/>
        <v>#REF!</v>
      </c>
      <c r="K3326" s="198" t="e">
        <f t="shared" si="19"/>
        <v>#REF!</v>
      </c>
      <c r="L3326" s="198" t="e">
        <f t="shared" si="19"/>
        <v>#REF!</v>
      </c>
      <c r="M3326" s="198" t="e">
        <f t="shared" si="19"/>
        <v>#REF!</v>
      </c>
      <c r="N3326" s="198" t="e">
        <f t="shared" si="19"/>
        <v>#REF!</v>
      </c>
      <c r="O3326" s="198" t="e">
        <f t="shared" si="19"/>
        <v>#REF!</v>
      </c>
      <c r="P3326" s="198" t="e">
        <f t="shared" si="19"/>
        <v>#REF!</v>
      </c>
      <c r="Q3326" s="198" t="e">
        <f t="shared" si="19"/>
        <v>#REF!</v>
      </c>
      <c r="R3326" s="198" t="e">
        <f>IF(R3325=3,"5","0")-0</f>
        <v>#REF!</v>
      </c>
      <c r="S3326" s="198" t="e">
        <f t="shared" ref="S3326:AF3326" si="20">IF(S3325=3,"5","0")-0</f>
        <v>#REF!</v>
      </c>
      <c r="T3326" s="198" t="e">
        <f t="shared" si="20"/>
        <v>#REF!</v>
      </c>
      <c r="U3326" s="198" t="e">
        <f t="shared" si="20"/>
        <v>#REF!</v>
      </c>
      <c r="V3326" s="198" t="e">
        <f t="shared" si="20"/>
        <v>#REF!</v>
      </c>
      <c r="W3326" s="198" t="e">
        <f t="shared" si="20"/>
        <v>#REF!</v>
      </c>
      <c r="X3326" s="198" t="e">
        <f t="shared" si="20"/>
        <v>#REF!</v>
      </c>
      <c r="Y3326" s="198" t="e">
        <f t="shared" si="20"/>
        <v>#REF!</v>
      </c>
      <c r="Z3326" s="198" t="e">
        <f t="shared" si="20"/>
        <v>#REF!</v>
      </c>
      <c r="AA3326" s="198" t="e">
        <f t="shared" si="20"/>
        <v>#REF!</v>
      </c>
      <c r="AB3326" s="198" t="e">
        <f t="shared" si="20"/>
        <v>#REF!</v>
      </c>
      <c r="AC3326" s="48" t="e">
        <f t="shared" si="20"/>
        <v>#REF!</v>
      </c>
      <c r="AD3326" s="48" t="e">
        <f t="shared" si="20"/>
        <v>#REF!</v>
      </c>
      <c r="AE3326" s="50" t="e">
        <f t="shared" si="20"/>
        <v>#REF!</v>
      </c>
      <c r="AF3326" s="48" t="e">
        <f t="shared" si="20"/>
        <v>#REF!</v>
      </c>
      <c r="AG3326" s="33"/>
      <c r="AH3326" s="33"/>
      <c r="AI3326" s="33"/>
      <c r="AJ3326" s="33"/>
      <c r="AK3326" s="33"/>
      <c r="AL3326" s="33"/>
      <c r="AM3326" s="33"/>
      <c r="AN3326" s="33"/>
      <c r="AO3326" s="33"/>
      <c r="AP3326" s="33"/>
      <c r="AQ3326" s="33"/>
      <c r="AR3326" s="33"/>
      <c r="AS3326" s="33"/>
      <c r="AT3326" s="33"/>
      <c r="AU3326" s="33"/>
      <c r="AV3326" s="33"/>
      <c r="AW3326" s="33"/>
      <c r="AX3326" s="33"/>
      <c r="AY3326" s="33"/>
      <c r="AZ3326" s="33"/>
      <c r="BA3326" s="33"/>
      <c r="BB3326" s="33"/>
      <c r="BC3326" s="33"/>
      <c r="BD3326" s="33"/>
      <c r="BE3326" s="33"/>
      <c r="BF3326" s="33"/>
      <c r="BG3326" s="33"/>
      <c r="BH3326" s="33"/>
      <c r="BI3326" s="33"/>
      <c r="BJ3326" s="33"/>
      <c r="BK3326" s="33"/>
      <c r="BL3326" s="33"/>
    </row>
    <row r="3327" spans="2:64" s="140" customFormat="1" ht="18" customHeight="1">
      <c r="B3327" s="48" t="e">
        <f>VLOOKUP(A3306,#REF!,277,FALSE)</f>
        <v>#REF!</v>
      </c>
      <c r="C3327" s="48" t="e">
        <f>VLOOKUP(A3306,#REF!,279,FALSE)</f>
        <v>#REF!</v>
      </c>
      <c r="D3327" s="48" t="e">
        <f>VLOOKUP(A3306,#REF!,281,FALSE)</f>
        <v>#REF!</v>
      </c>
      <c r="E3327" s="48" t="e">
        <f>VLOOKUP(A3306,#REF!,283,FALSE)</f>
        <v>#REF!</v>
      </c>
      <c r="F3327" s="48" t="e">
        <f>VLOOKUP(A3306,#REF!,285,FALSE)</f>
        <v>#REF!</v>
      </c>
      <c r="G3327" s="48" t="e">
        <f>VLOOKUP(A3306,#REF!,287,FALSE)</f>
        <v>#REF!</v>
      </c>
      <c r="H3327" s="48" t="e">
        <f>VLOOKUP(A3306,#REF!,289,FALSE)</f>
        <v>#REF!</v>
      </c>
      <c r="I3327" s="48" t="e">
        <f>VLOOKUP(A3306,#REF!,291,FALSE)</f>
        <v>#REF!</v>
      </c>
      <c r="J3327" s="48" t="e">
        <f>VLOOKUP(A3306,#REF!,293,FALSE)</f>
        <v>#REF!</v>
      </c>
      <c r="K3327" s="48" t="e">
        <f>VLOOKUP(A3306,#REF!,295,FALSE)</f>
        <v>#REF!</v>
      </c>
      <c r="L3327" s="48" t="e">
        <f>VLOOKUP(A3306,#REF!,297,FALSE)</f>
        <v>#REF!</v>
      </c>
      <c r="M3327" s="48" t="e">
        <f>VLOOKUP(A3306,#REF!,299,FALSE)</f>
        <v>#REF!</v>
      </c>
      <c r="N3327" s="48" t="e">
        <f>VLOOKUP(A3306,#REF!,301,FALSE)</f>
        <v>#REF!</v>
      </c>
      <c r="O3327" s="48" t="e">
        <f>VLOOKUP(A3306,#REF!,303,FALSE)</f>
        <v>#REF!</v>
      </c>
      <c r="P3327" s="48" t="e">
        <f>VLOOKUP(A3306,#REF!,305,FALSE)</f>
        <v>#REF!</v>
      </c>
      <c r="Q3327" s="48" t="e">
        <f>VLOOKUP(A3306,#REF!,307,FALSE)</f>
        <v>#REF!</v>
      </c>
      <c r="R3327" s="48" t="e">
        <f>VLOOKUP(A3306,#REF!,309,FALSE)</f>
        <v>#REF!</v>
      </c>
      <c r="S3327" s="48" t="e">
        <f>VLOOKUP(A3306,#REF!,311,FALSE)</f>
        <v>#REF!</v>
      </c>
      <c r="T3327" s="48" t="e">
        <f>VLOOKUP(A3306,#REF!,313,FALSE)</f>
        <v>#REF!</v>
      </c>
      <c r="U3327" s="48" t="e">
        <f>VLOOKUP(A3306,#REF!,315,FALSE)</f>
        <v>#REF!</v>
      </c>
      <c r="V3327" s="48" t="e">
        <f>VLOOKUP(A3306,#REF!,317,FALSE)</f>
        <v>#REF!</v>
      </c>
      <c r="W3327" s="48" t="e">
        <f>VLOOKUP(A3306,#REF!,319,FALSE)</f>
        <v>#REF!</v>
      </c>
      <c r="X3327" s="48" t="e">
        <f>VLOOKUP(A3306,#REF!,321,FALSE)</f>
        <v>#REF!</v>
      </c>
      <c r="Y3327" s="48" t="e">
        <f>VLOOKUP(A3306,#REF!,323,FALSE)</f>
        <v>#REF!</v>
      </c>
      <c r="Z3327" s="48" t="e">
        <f>VLOOKUP(A3306,#REF!,325,FALSE)</f>
        <v>#REF!</v>
      </c>
      <c r="AA3327" s="48" t="e">
        <f>VLOOKUP(A3306,#REF!,327,FALSE)</f>
        <v>#REF!</v>
      </c>
      <c r="AB3327" s="48" t="e">
        <f>VLOOKUP(A3306,#REF!,329,FALSE)</f>
        <v>#REF!</v>
      </c>
      <c r="AC3327" s="48" t="e">
        <f>VLOOKUP(A3306,#REF!,331,FALSE)</f>
        <v>#REF!</v>
      </c>
      <c r="AD3327" s="48" t="e">
        <f>VLOOKUP(A3306,#REF!,333,FALSE)</f>
        <v>#REF!</v>
      </c>
      <c r="AE3327" s="48" t="e">
        <f>VLOOKUP(A3306,#REF!,335,FALSE)</f>
        <v>#REF!</v>
      </c>
      <c r="AF3327" s="48" t="e">
        <f>VLOOKUP(A3306,#REF!,337,FALSE)</f>
        <v>#REF!</v>
      </c>
      <c r="AG3327" s="33"/>
      <c r="AH3327" s="33"/>
      <c r="AI3327" s="33"/>
      <c r="AJ3327" s="33"/>
      <c r="AK3327" s="33"/>
      <c r="AL3327" s="33"/>
      <c r="AM3327" s="33"/>
      <c r="AN3327" s="33"/>
      <c r="AO3327" s="33"/>
      <c r="AP3327" s="33"/>
      <c r="AQ3327" s="33"/>
      <c r="AR3327" s="33"/>
      <c r="AS3327" s="33"/>
      <c r="AT3327" s="33"/>
      <c r="AU3327" s="33"/>
      <c r="AV3327" s="33"/>
      <c r="AW3327" s="33"/>
      <c r="AX3327" s="33"/>
      <c r="AY3327" s="33"/>
      <c r="AZ3327" s="33"/>
      <c r="BA3327" s="33"/>
      <c r="BB3327" s="33"/>
      <c r="BC3327" s="33"/>
      <c r="BD3327" s="33"/>
      <c r="BE3327" s="33"/>
      <c r="BF3327" s="33"/>
      <c r="BG3327" s="33"/>
      <c r="BH3327" s="33"/>
      <c r="BI3327" s="33"/>
      <c r="BJ3327" s="33"/>
      <c r="BK3327" s="33"/>
      <c r="BL3327" s="33"/>
    </row>
    <row r="3328" spans="2:64" s="140" customFormat="1" ht="18" customHeight="1">
      <c r="B3328" s="241"/>
      <c r="C3328" s="241"/>
      <c r="D3328" s="241"/>
      <c r="E3328" s="241"/>
      <c r="F3328" s="241"/>
      <c r="G3328" s="242"/>
      <c r="H3328" s="242"/>
      <c r="I3328" s="242"/>
      <c r="J3328" s="242"/>
      <c r="K3328" s="242"/>
      <c r="L3328" s="242"/>
      <c r="M3328" s="242"/>
      <c r="N3328" s="242"/>
      <c r="O3328" s="242"/>
      <c r="P3328" s="242"/>
      <c r="Q3328" s="242"/>
      <c r="R3328" s="242"/>
      <c r="S3328" s="242"/>
      <c r="T3328" s="242"/>
      <c r="U3328" s="242"/>
      <c r="V3328" s="242"/>
      <c r="W3328" s="242"/>
      <c r="X3328" s="242"/>
      <c r="Y3328" s="242"/>
      <c r="Z3328" s="242"/>
      <c r="AA3328" s="242"/>
      <c r="AB3328" s="242"/>
      <c r="AC3328" s="241"/>
      <c r="AD3328" s="241"/>
      <c r="AE3328" s="241"/>
      <c r="AF3328" s="241"/>
      <c r="AG3328" s="33"/>
      <c r="AH3328" s="33"/>
      <c r="AI3328" s="33"/>
      <c r="AJ3328" s="33"/>
      <c r="AK3328" s="33"/>
      <c r="AL3328" s="33"/>
      <c r="AM3328" s="33"/>
      <c r="AN3328" s="33"/>
      <c r="AO3328" s="33"/>
      <c r="AP3328" s="33"/>
      <c r="AQ3328" s="33"/>
      <c r="AR3328" s="33"/>
      <c r="AS3328" s="33"/>
      <c r="AT3328" s="33"/>
      <c r="AU3328" s="33"/>
      <c r="AV3328" s="33"/>
      <c r="AW3328" s="33"/>
      <c r="AX3328" s="33"/>
      <c r="AY3328" s="33"/>
      <c r="AZ3328" s="33"/>
      <c r="BA3328" s="33"/>
      <c r="BB3328" s="33"/>
      <c r="BC3328" s="33"/>
      <c r="BD3328" s="33"/>
      <c r="BE3328" s="33"/>
      <c r="BF3328" s="33"/>
      <c r="BG3328" s="33"/>
      <c r="BH3328" s="33"/>
      <c r="BI3328" s="33"/>
      <c r="BJ3328" s="33"/>
      <c r="BK3328" s="33"/>
      <c r="BL3328" s="33"/>
    </row>
    <row r="3329" spans="1:64" s="140" customFormat="1" ht="18" customHeight="1">
      <c r="B3329" s="880" t="s">
        <v>826</v>
      </c>
      <c r="C3329" s="880"/>
      <c r="D3329" s="880"/>
      <c r="E3329" s="880"/>
      <c r="F3329" s="880"/>
      <c r="G3329" s="880"/>
      <c r="H3329" s="880"/>
      <c r="I3329" s="880"/>
      <c r="J3329" s="880"/>
      <c r="K3329" s="880"/>
      <c r="L3329" s="880"/>
      <c r="M3329" s="880"/>
      <c r="N3329" s="880"/>
      <c r="O3329" s="880"/>
      <c r="P3329" s="880"/>
      <c r="Q3329" s="880"/>
      <c r="R3329" s="880"/>
      <c r="S3329" s="880"/>
      <c r="T3329" s="880"/>
      <c r="U3329" s="880"/>
      <c r="V3329" s="880"/>
      <c r="W3329" s="880"/>
      <c r="X3329" s="880"/>
      <c r="Y3329" s="880"/>
      <c r="Z3329" s="880"/>
      <c r="AA3329" s="880"/>
      <c r="AB3329" s="880"/>
      <c r="AC3329" s="880"/>
      <c r="AD3329" s="880"/>
      <c r="AE3329" s="880"/>
      <c r="AF3329" s="880"/>
      <c r="AG3329" s="33"/>
      <c r="AH3329" s="33"/>
      <c r="AI3329" s="33"/>
      <c r="AJ3329" s="33"/>
      <c r="AK3329" s="33"/>
      <c r="AL3329" s="33"/>
      <c r="AM3329" s="33"/>
      <c r="AN3329" s="33"/>
      <c r="AO3329" s="33"/>
      <c r="AP3329" s="33"/>
      <c r="AQ3329" s="33"/>
      <c r="AR3329" s="33"/>
      <c r="AS3329" s="33"/>
      <c r="AT3329" s="33"/>
      <c r="AU3329" s="33"/>
      <c r="AV3329" s="33"/>
      <c r="AW3329" s="33"/>
      <c r="AX3329" s="33"/>
      <c r="AY3329" s="33"/>
      <c r="AZ3329" s="33"/>
      <c r="BA3329" s="33"/>
      <c r="BB3329" s="33"/>
      <c r="BC3329" s="33"/>
      <c r="BD3329" s="33"/>
      <c r="BE3329" s="33"/>
      <c r="BF3329" s="33"/>
      <c r="BG3329" s="33"/>
      <c r="BH3329" s="33"/>
      <c r="BI3329" s="33"/>
      <c r="BJ3329" s="33"/>
      <c r="BK3329" s="33"/>
      <c r="BL3329" s="33"/>
    </row>
    <row r="3330" spans="1:64" s="140" customFormat="1" ht="18" customHeight="1">
      <c r="B3330" s="15" t="s">
        <v>80</v>
      </c>
      <c r="C3330" s="16"/>
      <c r="D3330" s="16"/>
      <c r="E3330" s="16"/>
      <c r="F3330" s="16"/>
      <c r="G3330" s="216"/>
      <c r="H3330" s="201"/>
      <c r="I3330" s="201"/>
      <c r="J3330" s="201"/>
      <c r="K3330" s="202"/>
      <c r="L3330" s="201"/>
      <c r="M3330" s="201"/>
      <c r="N3330" s="201"/>
      <c r="O3330" s="270"/>
      <c r="P3330" s="270"/>
      <c r="Q3330" s="201"/>
      <c r="R3330" s="201"/>
      <c r="S3330" s="201"/>
      <c r="T3330" s="201"/>
      <c r="U3330" s="201"/>
      <c r="V3330" s="201"/>
      <c r="W3330" s="270"/>
      <c r="X3330" s="984" t="str">
        <f>X3305</f>
        <v>វិច្ឆិកា ឆ្នាំ ២០២៣</v>
      </c>
      <c r="Y3330" s="985"/>
      <c r="Z3330" s="985"/>
      <c r="AA3330" s="985"/>
      <c r="AB3330" s="985"/>
      <c r="AC3330" s="985"/>
      <c r="AD3330" s="985"/>
      <c r="AE3330" s="985"/>
      <c r="AF3330" s="986"/>
      <c r="AG3330" s="33"/>
      <c r="AH3330" s="33"/>
      <c r="AI3330" s="33"/>
      <c r="AJ3330" s="33"/>
      <c r="AK3330" s="33"/>
      <c r="AL3330" s="33"/>
      <c r="AM3330" s="33"/>
      <c r="AN3330" s="33"/>
      <c r="AO3330" s="33"/>
      <c r="AP3330" s="33"/>
      <c r="AQ3330" s="33"/>
      <c r="AR3330" s="33"/>
      <c r="AS3330" s="33"/>
      <c r="AT3330" s="33"/>
      <c r="AU3330" s="33"/>
      <c r="AV3330" s="33"/>
      <c r="AW3330" s="33"/>
      <c r="AX3330" s="33"/>
      <c r="AY3330" s="33"/>
      <c r="AZ3330" s="33"/>
      <c r="BA3330" s="33"/>
      <c r="BB3330" s="33"/>
      <c r="BC3330" s="33"/>
      <c r="BD3330" s="33"/>
      <c r="BE3330" s="33"/>
      <c r="BF3330" s="33"/>
      <c r="BG3330" s="33"/>
      <c r="BH3330" s="33"/>
      <c r="BI3330" s="33"/>
      <c r="BJ3330" s="33"/>
      <c r="BK3330" s="33"/>
      <c r="BL3330" s="33"/>
    </row>
    <row r="3331" spans="1:64" s="140" customFormat="1" ht="18" customHeight="1">
      <c r="A3331" s="140">
        <v>0</v>
      </c>
      <c r="B3331" s="20" t="s">
        <v>176</v>
      </c>
      <c r="C3331" s="3"/>
      <c r="D3331" s="3"/>
      <c r="E3331" s="3"/>
      <c r="F3331" s="3"/>
      <c r="G3331" s="217"/>
      <c r="H3331" s="271"/>
      <c r="I3331" s="217"/>
      <c r="J3331" s="271"/>
      <c r="K3331" s="991" t="e">
        <f>VLOOKUP(A3331,'Payroll master 总表'!B:AY,3,FALSE)</f>
        <v>#N/A</v>
      </c>
      <c r="L3331" s="992"/>
      <c r="M3331" s="992"/>
      <c r="N3331" s="993"/>
      <c r="O3331" s="272" t="s">
        <v>183</v>
      </c>
      <c r="P3331" s="273"/>
      <c r="Q3331" s="203"/>
      <c r="R3331" s="203"/>
      <c r="S3331" s="203"/>
      <c r="T3331" s="994" t="e">
        <f>#REF!</f>
        <v>#REF!</v>
      </c>
      <c r="U3331" s="994"/>
      <c r="V3331" s="217"/>
      <c r="W3331" s="274"/>
      <c r="X3331" s="275" t="s">
        <v>279</v>
      </c>
      <c r="Y3331" s="203"/>
      <c r="Z3331" s="203"/>
      <c r="AA3331" s="203"/>
      <c r="AB3331" s="227"/>
      <c r="AC3331" s="75"/>
      <c r="AD3331" s="139" t="e">
        <f>VLOOKUP(A3331,'Payroll master 总表'!B:AY,39,FALSE)</f>
        <v>#N/A</v>
      </c>
      <c r="AE3331" s="23" t="s">
        <v>82</v>
      </c>
      <c r="AF3331" s="244"/>
      <c r="AG3331" s="33"/>
      <c r="AH3331" s="33"/>
      <c r="AI3331" s="33"/>
      <c r="AJ3331" s="33"/>
      <c r="AK3331" s="33"/>
      <c r="AL3331" s="33"/>
      <c r="AM3331" s="33"/>
      <c r="AN3331" s="33"/>
      <c r="AO3331" s="33"/>
      <c r="AP3331" s="33"/>
      <c r="AQ3331" s="33"/>
      <c r="AR3331" s="33"/>
      <c r="AS3331" s="33"/>
      <c r="AT3331" s="33"/>
      <c r="AU3331" s="33"/>
      <c r="AV3331" s="33"/>
      <c r="AW3331" s="33"/>
      <c r="AX3331" s="33"/>
      <c r="AY3331" s="33"/>
      <c r="AZ3331" s="33"/>
      <c r="BA3331" s="33"/>
      <c r="BB3331" s="33"/>
      <c r="BC3331" s="33"/>
      <c r="BD3331" s="33"/>
      <c r="BE3331" s="33"/>
      <c r="BF3331" s="33"/>
      <c r="BG3331" s="33"/>
      <c r="BH3331" s="33"/>
      <c r="BI3331" s="33"/>
      <c r="BJ3331" s="33"/>
      <c r="BK3331" s="33"/>
      <c r="BL3331" s="33"/>
    </row>
    <row r="3332" spans="1:64" s="140" customFormat="1" ht="18" customHeight="1">
      <c r="B3332" s="55" t="s">
        <v>177</v>
      </c>
      <c r="C3332" s="28"/>
      <c r="D3332" s="28"/>
      <c r="E3332" s="28"/>
      <c r="F3332" s="21"/>
      <c r="G3332" s="206"/>
      <c r="H3332" s="206"/>
      <c r="I3332" s="206"/>
      <c r="J3332" s="206"/>
      <c r="K3332" s="995" t="e">
        <f>VLOOKUP(A3331,'Payroll master 总表'!B:AY,1,FALSE)</f>
        <v>#N/A</v>
      </c>
      <c r="L3332" s="996"/>
      <c r="M3332" s="206"/>
      <c r="N3332" s="208"/>
      <c r="O3332" s="276" t="s">
        <v>184</v>
      </c>
      <c r="P3332" s="273"/>
      <c r="Q3332" s="218"/>
      <c r="R3332" s="218"/>
      <c r="S3332" s="218"/>
      <c r="T3332" s="199"/>
      <c r="U3332" s="222" t="e">
        <f>VLOOKUP(A3331,'Payroll master 总表'!B:AY,15,FALSE)</f>
        <v>#N/A</v>
      </c>
      <c r="V3332" s="222"/>
      <c r="W3332" s="208"/>
      <c r="X3332" s="278" t="s">
        <v>187</v>
      </c>
      <c r="Y3332" s="218"/>
      <c r="Z3332" s="218"/>
      <c r="AA3332" s="218"/>
      <c r="AB3332" s="209"/>
      <c r="AC3332" s="26"/>
      <c r="AD3332" s="139" t="e">
        <f>VLOOKUP(A3331,'Payroll master 总表'!B:AY,35,FALSE)</f>
        <v>#N/A</v>
      </c>
      <c r="AE3332" s="23" t="s">
        <v>82</v>
      </c>
      <c r="AF3332" s="103"/>
      <c r="AG3332" s="33"/>
      <c r="AH3332" s="33"/>
      <c r="AI3332" s="33"/>
      <c r="AJ3332" s="33"/>
      <c r="AK3332" s="33"/>
      <c r="AL3332" s="33"/>
      <c r="AM3332" s="33"/>
      <c r="AN3332" s="33"/>
      <c r="AO3332" s="33"/>
      <c r="AP3332" s="33"/>
      <c r="AQ3332" s="33"/>
      <c r="AR3332" s="33"/>
      <c r="AS3332" s="33"/>
      <c r="AT3332" s="33"/>
      <c r="AU3332" s="33"/>
      <c r="AV3332" s="33"/>
      <c r="AW3332" s="33"/>
      <c r="AX3332" s="33"/>
      <c r="AY3332" s="33"/>
      <c r="AZ3332" s="33"/>
      <c r="BA3332" s="33"/>
      <c r="BB3332" s="33"/>
      <c r="BC3332" s="33"/>
      <c r="BD3332" s="33"/>
      <c r="BE3332" s="33"/>
      <c r="BF3332" s="33"/>
      <c r="BG3332" s="33"/>
      <c r="BH3332" s="33"/>
      <c r="BI3332" s="33"/>
      <c r="BJ3332" s="33"/>
      <c r="BK3332" s="33"/>
      <c r="BL3332" s="33"/>
    </row>
    <row r="3333" spans="1:64" s="140" customFormat="1" ht="18" customHeight="1">
      <c r="B3333" s="24" t="s">
        <v>178</v>
      </c>
      <c r="C3333" s="22"/>
      <c r="D3333" s="25"/>
      <c r="E3333" s="21"/>
      <c r="F3333" s="21"/>
      <c r="G3333" s="206"/>
      <c r="H3333" s="206"/>
      <c r="I3333" s="206"/>
      <c r="J3333" s="206"/>
      <c r="K3333" s="995" t="e">
        <f>VLOOKUP(A3331,'Payroll master 总表'!B:AY,5,FALSE)</f>
        <v>#N/A</v>
      </c>
      <c r="L3333" s="996"/>
      <c r="M3333" s="206"/>
      <c r="N3333" s="208"/>
      <c r="O3333" s="205" t="s">
        <v>198</v>
      </c>
      <c r="P3333" s="273"/>
      <c r="Q3333" s="218"/>
      <c r="R3333" s="218"/>
      <c r="S3333" s="218"/>
      <c r="T3333" s="206"/>
      <c r="U3333" s="997" t="e">
        <f>VLOOKUP(A3331,'Payroll master 总表'!B:AY,8,FALSE)</f>
        <v>#N/A</v>
      </c>
      <c r="V3333" s="997"/>
      <c r="W3333" s="998"/>
      <c r="X3333" s="278" t="s">
        <v>185</v>
      </c>
      <c r="Y3333" s="218"/>
      <c r="Z3333" s="218"/>
      <c r="AA3333" s="218"/>
      <c r="AB3333" s="209"/>
      <c r="AC3333" s="26"/>
      <c r="AD3333" s="139" t="e">
        <f>VLOOKUP(A3331,'Payroll master 总表'!B:AY,34,FALSE)</f>
        <v>#N/A</v>
      </c>
      <c r="AE3333" s="23" t="s">
        <v>82</v>
      </c>
      <c r="AF3333" s="103"/>
      <c r="AG3333" s="33"/>
      <c r="AH3333" s="33"/>
      <c r="AI3333" s="33"/>
      <c r="AJ3333" s="33"/>
      <c r="AK3333" s="33"/>
      <c r="AL3333" s="33"/>
      <c r="AM3333" s="33"/>
      <c r="AN3333" s="33"/>
      <c r="AO3333" s="33"/>
      <c r="AP3333" s="33"/>
      <c r="AQ3333" s="33"/>
      <c r="AR3333" s="33"/>
      <c r="AS3333" s="33"/>
      <c r="AT3333" s="33"/>
      <c r="AU3333" s="33"/>
      <c r="AV3333" s="33"/>
      <c r="AW3333" s="33"/>
      <c r="AX3333" s="33"/>
      <c r="AY3333" s="33"/>
      <c r="AZ3333" s="33"/>
      <c r="BA3333" s="33"/>
      <c r="BB3333" s="33"/>
      <c r="BC3333" s="33"/>
      <c r="BD3333" s="33"/>
      <c r="BE3333" s="33"/>
      <c r="BF3333" s="33"/>
      <c r="BG3333" s="33"/>
      <c r="BH3333" s="33"/>
      <c r="BI3333" s="33"/>
      <c r="BJ3333" s="33"/>
      <c r="BK3333" s="33"/>
      <c r="BL3333" s="33"/>
    </row>
    <row r="3334" spans="1:64" s="140" customFormat="1" ht="18" customHeight="1">
      <c r="B3334" s="58"/>
      <c r="C3334" s="28"/>
      <c r="D3334" s="28"/>
      <c r="E3334" s="28"/>
      <c r="F3334" s="28"/>
      <c r="G3334" s="206"/>
      <c r="H3334" s="206"/>
      <c r="I3334" s="206"/>
      <c r="J3334" s="206"/>
      <c r="K3334" s="280"/>
      <c r="L3334" s="281" t="s">
        <v>76</v>
      </c>
      <c r="M3334" s="206"/>
      <c r="N3334" s="208"/>
      <c r="O3334" s="278" t="s">
        <v>199</v>
      </c>
      <c r="P3334" s="273"/>
      <c r="Q3334" s="218"/>
      <c r="R3334" s="218"/>
      <c r="S3334" s="218"/>
      <c r="T3334" s="218"/>
      <c r="U3334" s="218"/>
      <c r="V3334" s="218"/>
      <c r="W3334" s="230"/>
      <c r="X3334" s="278" t="s">
        <v>753</v>
      </c>
      <c r="Y3334" s="218"/>
      <c r="Z3334" s="218"/>
      <c r="AA3334" s="218"/>
      <c r="AB3334" s="209"/>
      <c r="AC3334" s="26"/>
      <c r="AD3334" s="139" t="e">
        <f>VLOOKUP(A3331,'Payroll master 总表'!B:AY,33,FALSE)</f>
        <v>#N/A</v>
      </c>
      <c r="AE3334" s="23" t="s">
        <v>82</v>
      </c>
      <c r="AF3334" s="103"/>
      <c r="AG3334" s="33"/>
      <c r="AH3334" s="33"/>
      <c r="AI3334" s="33"/>
      <c r="AJ3334" s="33"/>
      <c r="AK3334" s="33"/>
      <c r="AL3334" s="33"/>
      <c r="AM3334" s="33"/>
      <c r="AN3334" s="33"/>
      <c r="AO3334" s="33"/>
      <c r="AP3334" s="33"/>
      <c r="AQ3334" s="33"/>
      <c r="AR3334" s="33"/>
      <c r="AS3334" s="33"/>
      <c r="AT3334" s="33"/>
      <c r="AU3334" s="33"/>
      <c r="AV3334" s="33"/>
      <c r="AW3334" s="33"/>
      <c r="AX3334" s="33"/>
      <c r="AY3334" s="33"/>
      <c r="AZ3334" s="33"/>
      <c r="BA3334" s="33"/>
      <c r="BB3334" s="33"/>
      <c r="BC3334" s="33"/>
      <c r="BD3334" s="33"/>
      <c r="BE3334" s="33"/>
      <c r="BF3334" s="33"/>
      <c r="BG3334" s="33"/>
      <c r="BH3334" s="33"/>
      <c r="BI3334" s="33"/>
      <c r="BJ3334" s="33"/>
      <c r="BK3334" s="33"/>
      <c r="BL3334" s="33"/>
    </row>
    <row r="3335" spans="1:64" s="140" customFormat="1" ht="18" customHeight="1">
      <c r="B3335" s="54" t="s">
        <v>196</v>
      </c>
      <c r="C3335" s="28"/>
      <c r="D3335" s="28"/>
      <c r="E3335" s="28"/>
      <c r="F3335" s="28"/>
      <c r="G3335" s="206"/>
      <c r="H3335" s="206"/>
      <c r="I3335" s="206"/>
      <c r="J3335" s="206"/>
      <c r="K3335" s="280"/>
      <c r="L3335" s="282" t="e">
        <f>VLOOKUP(A3331,'Payroll master 总表'!B:AY,18,FALSE)</f>
        <v>#N/A</v>
      </c>
      <c r="M3335" s="206"/>
      <c r="N3335" s="208"/>
      <c r="O3335" s="283"/>
      <c r="P3335" s="273"/>
      <c r="Q3335" s="223"/>
      <c r="R3335" s="987" t="e">
        <f>U3332/26*L3335</f>
        <v>#N/A</v>
      </c>
      <c r="S3335" s="987"/>
      <c r="T3335" s="284" t="s">
        <v>82</v>
      </c>
      <c r="U3335" s="223"/>
      <c r="V3335" s="223"/>
      <c r="W3335" s="285"/>
      <c r="X3335" s="278" t="s">
        <v>186</v>
      </c>
      <c r="Y3335" s="218"/>
      <c r="Z3335" s="218"/>
      <c r="AA3335" s="218"/>
      <c r="AB3335" s="209"/>
      <c r="AC3335" s="26"/>
      <c r="AD3335" s="139" t="e">
        <f>VLOOKUP(A3331,'Payroll master 总表'!B:AY,37,FALSE)+'Payroll master 总表'!AM119</f>
        <v>#N/A</v>
      </c>
      <c r="AE3335" s="23" t="s">
        <v>82</v>
      </c>
      <c r="AF3335" s="103"/>
      <c r="AG3335" s="33"/>
      <c r="AH3335" s="33"/>
      <c r="AI3335" s="33"/>
      <c r="AJ3335" s="33"/>
      <c r="AK3335" s="33"/>
      <c r="AL3335" s="33"/>
      <c r="AM3335" s="33"/>
      <c r="AN3335" s="33"/>
      <c r="AO3335" s="33"/>
      <c r="AP3335" s="33"/>
      <c r="AQ3335" s="33"/>
      <c r="AR3335" s="33"/>
      <c r="AS3335" s="33"/>
      <c r="AT3335" s="33"/>
      <c r="AU3335" s="33"/>
      <c r="AV3335" s="33"/>
      <c r="AW3335" s="33"/>
      <c r="AX3335" s="33"/>
      <c r="AY3335" s="33"/>
      <c r="AZ3335" s="33"/>
      <c r="BA3335" s="33"/>
      <c r="BB3335" s="33"/>
      <c r="BC3335" s="33"/>
      <c r="BD3335" s="33"/>
      <c r="BE3335" s="33"/>
      <c r="BF3335" s="33"/>
      <c r="BG3335" s="33"/>
      <c r="BH3335" s="33"/>
      <c r="BI3335" s="33"/>
      <c r="BJ3335" s="33"/>
      <c r="BK3335" s="33"/>
      <c r="BL3335" s="33"/>
    </row>
    <row r="3336" spans="1:64" s="140" customFormat="1" ht="18" customHeight="1">
      <c r="B3336" s="27" t="s">
        <v>528</v>
      </c>
      <c r="C3336" s="28"/>
      <c r="D3336" s="28"/>
      <c r="E3336" s="28"/>
      <c r="F3336" s="28"/>
      <c r="G3336" s="206"/>
      <c r="H3336" s="206"/>
      <c r="I3336" s="206"/>
      <c r="J3336" s="206"/>
      <c r="K3336" s="280"/>
      <c r="L3336" s="282" t="e">
        <f>VLOOKUP(A3331,'Payroll master 总表'!B:AY,22,FALSE)</f>
        <v>#N/A</v>
      </c>
      <c r="M3336" s="206"/>
      <c r="N3336" s="208"/>
      <c r="O3336" s="283"/>
      <c r="P3336" s="273"/>
      <c r="Q3336" s="223"/>
      <c r="R3336" s="987" t="e">
        <f>VLOOKUP(A3331,'Payroll master 总表'!B:AY,29,FALSE)</f>
        <v>#N/A</v>
      </c>
      <c r="S3336" s="987"/>
      <c r="T3336" s="284" t="s">
        <v>82</v>
      </c>
      <c r="U3336" s="223"/>
      <c r="V3336" s="223"/>
      <c r="W3336" s="285"/>
      <c r="X3336" s="278" t="s">
        <v>455</v>
      </c>
      <c r="Y3336" s="218"/>
      <c r="Z3336" s="218"/>
      <c r="AA3336" s="218"/>
      <c r="AB3336" s="209"/>
      <c r="AC3336" s="26"/>
      <c r="AD3336" s="139" t="e">
        <f>VLOOKUP(A3331,'Payroll master 总表'!B:AY,32,FALSE)</f>
        <v>#N/A</v>
      </c>
      <c r="AE3336" s="23" t="s">
        <v>82</v>
      </c>
      <c r="AF3336" s="103"/>
      <c r="AG3336" s="33"/>
      <c r="AH3336" s="33"/>
      <c r="AI3336" s="33"/>
      <c r="AJ3336" s="33"/>
      <c r="AK3336" s="33"/>
      <c r="AL3336" s="33"/>
      <c r="AM3336" s="33"/>
      <c r="AN3336" s="33"/>
      <c r="AO3336" s="33"/>
      <c r="AP3336" s="33"/>
      <c r="AQ3336" s="33"/>
      <c r="AR3336" s="33"/>
      <c r="AS3336" s="33"/>
      <c r="AT3336" s="33"/>
      <c r="AU3336" s="33"/>
      <c r="AV3336" s="33"/>
      <c r="AW3336" s="33"/>
      <c r="AX3336" s="33"/>
      <c r="AY3336" s="33"/>
      <c r="AZ3336" s="33"/>
      <c r="BA3336" s="33"/>
      <c r="BB3336" s="33"/>
      <c r="BC3336" s="33"/>
      <c r="BD3336" s="33"/>
      <c r="BE3336" s="33"/>
      <c r="BF3336" s="33"/>
      <c r="BG3336" s="33"/>
      <c r="BH3336" s="33"/>
      <c r="BI3336" s="33"/>
      <c r="BJ3336" s="33"/>
      <c r="BK3336" s="33"/>
      <c r="BL3336" s="33"/>
    </row>
    <row r="3337" spans="1:64" s="140" customFormat="1" ht="18" customHeight="1">
      <c r="B3337" s="58" t="s">
        <v>534</v>
      </c>
      <c r="C3337" s="28"/>
      <c r="D3337" s="28"/>
      <c r="E3337" s="28"/>
      <c r="F3337" s="28"/>
      <c r="G3337" s="206"/>
      <c r="H3337" s="206"/>
      <c r="I3337" s="206"/>
      <c r="J3337" s="206"/>
      <c r="K3337" s="280"/>
      <c r="L3337" s="282" t="e">
        <f>VLOOKUP(A3331,'Payroll master 总表'!B:AY,21,FALSE)</f>
        <v>#N/A</v>
      </c>
      <c r="M3337" s="206"/>
      <c r="N3337" s="208"/>
      <c r="O3337" s="283"/>
      <c r="P3337" s="273"/>
      <c r="Q3337" s="223"/>
      <c r="R3337" s="987" t="e">
        <f>VLOOKUP(A3331,'Payroll master 总表'!B:AY,27,FALSE)</f>
        <v>#N/A</v>
      </c>
      <c r="S3337" s="987"/>
      <c r="T3337" s="284" t="s">
        <v>82</v>
      </c>
      <c r="U3337" s="223"/>
      <c r="V3337" s="223"/>
      <c r="W3337" s="285"/>
      <c r="X3337" s="278" t="s">
        <v>189</v>
      </c>
      <c r="Y3337" s="218"/>
      <c r="Z3337" s="218"/>
      <c r="AA3337" s="218"/>
      <c r="AB3337" s="209"/>
      <c r="AC3337" s="26"/>
      <c r="AD3337" s="139" t="e">
        <f>VLOOKUP(A3331,'Payroll master 总表'!B:AY,31,FALSE)</f>
        <v>#N/A</v>
      </c>
      <c r="AE3337" s="23" t="s">
        <v>82</v>
      </c>
      <c r="AF3337" s="103"/>
      <c r="AG3337" s="33"/>
      <c r="AH3337" s="33"/>
      <c r="AI3337" s="33"/>
      <c r="AJ3337" s="33"/>
      <c r="AK3337" s="33"/>
      <c r="AL3337" s="33"/>
      <c r="AM3337" s="33"/>
      <c r="AN3337" s="33"/>
      <c r="AO3337" s="33"/>
      <c r="AP3337" s="33"/>
      <c r="AQ3337" s="33"/>
      <c r="AR3337" s="33"/>
      <c r="AS3337" s="33"/>
      <c r="AT3337" s="33"/>
      <c r="AU3337" s="33"/>
      <c r="AV3337" s="33"/>
      <c r="AW3337" s="33"/>
      <c r="AX3337" s="33"/>
      <c r="AY3337" s="33"/>
      <c r="AZ3337" s="33"/>
      <c r="BA3337" s="33"/>
      <c r="BB3337" s="33"/>
      <c r="BC3337" s="33"/>
      <c r="BD3337" s="33"/>
      <c r="BE3337" s="33"/>
      <c r="BF3337" s="33"/>
      <c r="BG3337" s="33"/>
      <c r="BH3337" s="33"/>
      <c r="BI3337" s="33"/>
      <c r="BJ3337" s="33"/>
      <c r="BK3337" s="33"/>
      <c r="BL3337" s="33"/>
    </row>
    <row r="3338" spans="1:64" s="140" customFormat="1" ht="18" customHeight="1">
      <c r="B3338" s="58" t="s">
        <v>195</v>
      </c>
      <c r="C3338" s="28"/>
      <c r="D3338" s="28"/>
      <c r="E3338" s="28"/>
      <c r="F3338" s="28"/>
      <c r="G3338" s="206"/>
      <c r="H3338" s="206"/>
      <c r="I3338" s="206"/>
      <c r="J3338" s="206"/>
      <c r="K3338" s="280"/>
      <c r="L3338" s="282" t="e">
        <f>VLOOKUP(A3331,'Payroll master 总表'!B:AY,17,FALSE)</f>
        <v>#N/A</v>
      </c>
      <c r="M3338" s="206"/>
      <c r="N3338" s="208"/>
      <c r="O3338" s="283"/>
      <c r="P3338" s="273"/>
      <c r="Q3338" s="223"/>
      <c r="R3338" s="987" t="e">
        <f>U3332/26*L3338</f>
        <v>#N/A</v>
      </c>
      <c r="S3338" s="987"/>
      <c r="T3338" s="284" t="s">
        <v>82</v>
      </c>
      <c r="U3338" s="223"/>
      <c r="V3338" s="223"/>
      <c r="W3338" s="285"/>
      <c r="X3338" s="278" t="s">
        <v>188</v>
      </c>
      <c r="Y3338" s="218"/>
      <c r="Z3338" s="218"/>
      <c r="AA3338" s="218"/>
      <c r="AB3338" s="209"/>
      <c r="AC3338" s="26"/>
      <c r="AD3338" s="139" t="e">
        <f>VLOOKUP(A3331,'Payroll master 总表'!B:AY,36,FALSE)</f>
        <v>#N/A</v>
      </c>
      <c r="AE3338" s="23" t="s">
        <v>82</v>
      </c>
      <c r="AF3338" s="103"/>
      <c r="AG3338" s="33"/>
      <c r="AH3338" s="33"/>
      <c r="AI3338" s="33"/>
      <c r="AJ3338" s="33"/>
      <c r="AK3338" s="33"/>
      <c r="AL3338" s="33"/>
      <c r="AM3338" s="33"/>
      <c r="AN3338" s="33"/>
      <c r="AO3338" s="33"/>
      <c r="AP3338" s="33"/>
      <c r="AQ3338" s="33"/>
      <c r="AR3338" s="33"/>
      <c r="AS3338" s="33"/>
      <c r="AT3338" s="33"/>
      <c r="AU3338" s="33"/>
      <c r="AV3338" s="33"/>
      <c r="AW3338" s="33"/>
      <c r="AX3338" s="33"/>
      <c r="AY3338" s="33"/>
      <c r="AZ3338" s="33"/>
      <c r="BA3338" s="33"/>
      <c r="BB3338" s="33"/>
      <c r="BC3338" s="33"/>
      <c r="BD3338" s="33"/>
      <c r="BE3338" s="33"/>
      <c r="BF3338" s="33"/>
      <c r="BG3338" s="33"/>
      <c r="BH3338" s="33"/>
      <c r="BI3338" s="33"/>
      <c r="BJ3338" s="33"/>
      <c r="BK3338" s="33"/>
      <c r="BL3338" s="33"/>
    </row>
    <row r="3339" spans="1:64" s="140" customFormat="1" ht="18" customHeight="1">
      <c r="B3339" s="27" t="s">
        <v>179</v>
      </c>
      <c r="C3339" s="28"/>
      <c r="D3339" s="28"/>
      <c r="E3339" s="28"/>
      <c r="F3339" s="28"/>
      <c r="G3339" s="218"/>
      <c r="H3339" s="218"/>
      <c r="I3339" s="218"/>
      <c r="J3339" s="206"/>
      <c r="K3339" s="280"/>
      <c r="L3339" s="286"/>
      <c r="M3339" s="206"/>
      <c r="N3339" s="208"/>
      <c r="O3339" s="283"/>
      <c r="P3339" s="273"/>
      <c r="Q3339" s="223"/>
      <c r="R3339" s="987" t="e">
        <f>SUM(R3335:S3338)</f>
        <v>#N/A</v>
      </c>
      <c r="S3339" s="987"/>
      <c r="T3339" s="284" t="s">
        <v>82</v>
      </c>
      <c r="U3339" s="223"/>
      <c r="V3339" s="223"/>
      <c r="W3339" s="285"/>
      <c r="X3339" s="278" t="s">
        <v>190</v>
      </c>
      <c r="Y3339" s="218"/>
      <c r="Z3339" s="218"/>
      <c r="AA3339" s="218"/>
      <c r="AB3339" s="209"/>
      <c r="AC3339" s="988" t="e">
        <f>R3339+R3341+R3342+R3343+AD3331+AD3332+AD3333+AD3334+AD3335+AD3336+AD3337+AD3338</f>
        <v>#N/A</v>
      </c>
      <c r="AD3339" s="989"/>
      <c r="AE3339" s="33"/>
      <c r="AF3339" s="103"/>
      <c r="AG3339" s="33"/>
      <c r="AH3339" s="33"/>
      <c r="AI3339" s="33"/>
      <c r="AJ3339" s="33"/>
      <c r="AK3339" s="33"/>
      <c r="AL3339" s="33"/>
      <c r="AM3339" s="33"/>
      <c r="AN3339" s="33"/>
      <c r="AO3339" s="33"/>
      <c r="AP3339" s="33"/>
      <c r="AQ3339" s="33"/>
      <c r="AR3339" s="33"/>
      <c r="AS3339" s="33"/>
      <c r="AT3339" s="33"/>
      <c r="AU3339" s="33"/>
      <c r="AV3339" s="33"/>
      <c r="AW3339" s="33"/>
      <c r="AX3339" s="33"/>
      <c r="AY3339" s="33"/>
      <c r="AZ3339" s="33"/>
      <c r="BA3339" s="33"/>
      <c r="BB3339" s="33"/>
      <c r="BC3339" s="33"/>
      <c r="BD3339" s="33"/>
      <c r="BE3339" s="33"/>
      <c r="BF3339" s="33"/>
      <c r="BG3339" s="33"/>
      <c r="BH3339" s="33"/>
      <c r="BI3339" s="33"/>
      <c r="BJ3339" s="33"/>
      <c r="BK3339" s="33"/>
      <c r="BL3339" s="33"/>
    </row>
    <row r="3340" spans="1:64" s="140" customFormat="1" ht="18" customHeight="1">
      <c r="B3340" s="58" t="s">
        <v>197</v>
      </c>
      <c r="C3340" s="28"/>
      <c r="D3340" s="28"/>
      <c r="E3340" s="28"/>
      <c r="F3340" s="28"/>
      <c r="G3340" s="206"/>
      <c r="H3340" s="206"/>
      <c r="I3340" s="206"/>
      <c r="J3340" s="206"/>
      <c r="K3340" s="280"/>
      <c r="L3340" s="287" t="s">
        <v>77</v>
      </c>
      <c r="M3340" s="288"/>
      <c r="N3340" s="211"/>
      <c r="O3340" s="278" t="s">
        <v>199</v>
      </c>
      <c r="P3340" s="210"/>
      <c r="Q3340" s="210"/>
      <c r="R3340" s="210"/>
      <c r="S3340" s="210"/>
      <c r="T3340" s="210"/>
      <c r="U3340" s="210"/>
      <c r="V3340" s="210"/>
      <c r="W3340" s="289"/>
      <c r="X3340" s="278" t="s">
        <v>433</v>
      </c>
      <c r="Y3340" s="218"/>
      <c r="Z3340" s="230"/>
      <c r="AA3340" s="290"/>
      <c r="AB3340" s="228"/>
      <c r="AC3340" s="135" t="e">
        <f>VLOOKUP(A3331,'Payroll master 总表'!B:AY,45,FALSE)</f>
        <v>#N/A</v>
      </c>
      <c r="AD3340" s="33"/>
      <c r="AE3340" s="61"/>
      <c r="AF3340" s="245"/>
      <c r="AG3340" s="33"/>
      <c r="AH3340" s="33"/>
      <c r="AI3340" s="33"/>
      <c r="AJ3340" s="33"/>
      <c r="AK3340" s="33"/>
      <c r="AL3340" s="33"/>
      <c r="AM3340" s="33"/>
      <c r="AN3340" s="33"/>
      <c r="AO3340" s="33"/>
      <c r="AP3340" s="33"/>
      <c r="AQ3340" s="33"/>
      <c r="AR3340" s="33"/>
      <c r="AS3340" s="33"/>
      <c r="AT3340" s="33"/>
      <c r="AU3340" s="33"/>
      <c r="AV3340" s="33"/>
      <c r="AW3340" s="33"/>
      <c r="AX3340" s="33"/>
      <c r="AY3340" s="33"/>
      <c r="AZ3340" s="33"/>
      <c r="BA3340" s="33"/>
      <c r="BB3340" s="33"/>
      <c r="BC3340" s="33"/>
      <c r="BD3340" s="33"/>
      <c r="BE3340" s="33"/>
      <c r="BF3340" s="33"/>
      <c r="BG3340" s="33"/>
      <c r="BH3340" s="33"/>
      <c r="BI3340" s="33"/>
      <c r="BJ3340" s="33"/>
      <c r="BK3340" s="33"/>
      <c r="BL3340" s="33"/>
    </row>
    <row r="3341" spans="1:64" s="140" customFormat="1" ht="18" customHeight="1">
      <c r="B3341" s="58" t="s">
        <v>180</v>
      </c>
      <c r="C3341" s="28"/>
      <c r="D3341" s="28"/>
      <c r="E3341" s="28"/>
      <c r="F3341" s="28"/>
      <c r="G3341" s="206"/>
      <c r="H3341" s="206"/>
      <c r="I3341" s="206"/>
      <c r="J3341" s="206"/>
      <c r="K3341" s="280"/>
      <c r="L3341" s="282" t="e">
        <f>VLOOKUP(A3331,'Payroll master 总表'!B:AY,19,FALSE)</f>
        <v>#N/A</v>
      </c>
      <c r="M3341" s="206"/>
      <c r="N3341" s="208"/>
      <c r="O3341" s="283"/>
      <c r="P3341" s="273"/>
      <c r="Q3341" s="224"/>
      <c r="R3341" s="990" t="e">
        <f>VLOOKUP(A3331,'Payroll master 总表'!B:AY,26,FALSE)</f>
        <v>#N/A</v>
      </c>
      <c r="S3341" s="990"/>
      <c r="T3341" s="224" t="s">
        <v>82</v>
      </c>
      <c r="U3341" s="224"/>
      <c r="V3341" s="224"/>
      <c r="W3341" s="228"/>
      <c r="X3341" s="278" t="s">
        <v>861</v>
      </c>
      <c r="Y3341" s="218"/>
      <c r="Z3341" s="230"/>
      <c r="AA3341" s="199"/>
      <c r="AB3341" s="224"/>
      <c r="AC3341" s="34"/>
      <c r="AD3341" s="57"/>
      <c r="AE3341" s="999" t="e">
        <f>VLOOKUP(A3331,'Payroll master 总表'!B:AY,42,FALSE)</f>
        <v>#N/A</v>
      </c>
      <c r="AF3341" s="1000"/>
      <c r="AG3341" s="33"/>
      <c r="AH3341" s="33"/>
      <c r="AI3341" s="33"/>
      <c r="AJ3341" s="33"/>
      <c r="AK3341" s="33"/>
      <c r="AL3341" s="33"/>
      <c r="AM3341" s="33"/>
      <c r="AN3341" s="33"/>
      <c r="AO3341" s="33"/>
      <c r="AP3341" s="33"/>
      <c r="AQ3341" s="33"/>
      <c r="AR3341" s="33"/>
      <c r="AS3341" s="33"/>
      <c r="AT3341" s="33"/>
      <c r="AU3341" s="33"/>
      <c r="AV3341" s="33"/>
      <c r="AW3341" s="33"/>
      <c r="AX3341" s="33"/>
      <c r="AY3341" s="33"/>
      <c r="AZ3341" s="33"/>
      <c r="BA3341" s="33"/>
      <c r="BB3341" s="33"/>
      <c r="BC3341" s="33"/>
      <c r="BD3341" s="33"/>
      <c r="BE3341" s="33"/>
      <c r="BF3341" s="33"/>
      <c r="BG3341" s="33"/>
      <c r="BH3341" s="33"/>
      <c r="BI3341" s="33"/>
      <c r="BJ3341" s="33"/>
      <c r="BK3341" s="33"/>
      <c r="BL3341" s="33"/>
    </row>
    <row r="3342" spans="1:64" s="140" customFormat="1" ht="18" customHeight="1">
      <c r="B3342" s="58" t="s">
        <v>181</v>
      </c>
      <c r="C3342" s="28"/>
      <c r="D3342" s="28"/>
      <c r="E3342" s="28"/>
      <c r="F3342" s="28"/>
      <c r="G3342" s="206"/>
      <c r="H3342" s="206"/>
      <c r="I3342" s="206"/>
      <c r="J3342" s="206"/>
      <c r="K3342" s="280"/>
      <c r="L3342" s="282" t="e">
        <f>VLOOKUP(A3331,'Payroll master 总表'!B:AY,22,FALSE)</f>
        <v>#N/A</v>
      </c>
      <c r="M3342" s="206"/>
      <c r="N3342" s="208"/>
      <c r="O3342" s="283"/>
      <c r="P3342" s="273"/>
      <c r="Q3342" s="224"/>
      <c r="R3342" s="990" t="e">
        <f>VLOOKUP(A3331,'Payroll master 总表'!B:AY,28,FALSE)</f>
        <v>#N/A</v>
      </c>
      <c r="S3342" s="990"/>
      <c r="T3342" s="224" t="s">
        <v>82</v>
      </c>
      <c r="U3342" s="224"/>
      <c r="V3342" s="224"/>
      <c r="W3342" s="228"/>
      <c r="X3342" s="291" t="s">
        <v>244</v>
      </c>
      <c r="Y3342" s="218"/>
      <c r="Z3342" s="218"/>
      <c r="AA3342" s="230"/>
      <c r="AB3342" s="229"/>
      <c r="AC3342" s="76"/>
      <c r="AD3342" s="57" t="e">
        <f>VLOOKUP(A3331,'Payroll master 总表'!B:AY,44,FALSE)</f>
        <v>#N/A</v>
      </c>
      <c r="AE3342" s="541"/>
      <c r="AF3342" s="542"/>
      <c r="AG3342" s="33"/>
      <c r="AH3342" s="33"/>
      <c r="AI3342" s="33"/>
      <c r="AJ3342" s="33"/>
      <c r="AK3342" s="33"/>
      <c r="AL3342" s="33"/>
      <c r="AM3342" s="33"/>
      <c r="AN3342" s="33"/>
      <c r="AO3342" s="33"/>
      <c r="AP3342" s="33"/>
      <c r="AQ3342" s="33"/>
      <c r="AR3342" s="33"/>
      <c r="AS3342" s="33"/>
      <c r="AT3342" s="33"/>
      <c r="AU3342" s="33"/>
      <c r="AV3342" s="33"/>
      <c r="AW3342" s="33"/>
      <c r="AX3342" s="33"/>
      <c r="AY3342" s="33"/>
      <c r="AZ3342" s="33"/>
      <c r="BA3342" s="33"/>
      <c r="BB3342" s="33"/>
      <c r="BC3342" s="33"/>
      <c r="BD3342" s="33"/>
      <c r="BE3342" s="33"/>
      <c r="BF3342" s="33"/>
      <c r="BG3342" s="33"/>
      <c r="BH3342" s="33"/>
      <c r="BI3342" s="33"/>
      <c r="BJ3342" s="33"/>
      <c r="BK3342" s="33"/>
      <c r="BL3342" s="33"/>
    </row>
    <row r="3343" spans="1:64" s="140" customFormat="1" ht="18" customHeight="1">
      <c r="B3343" s="59" t="s">
        <v>182</v>
      </c>
      <c r="C3343" s="56"/>
      <c r="D3343" s="56"/>
      <c r="E3343" s="56"/>
      <c r="F3343" s="56"/>
      <c r="G3343" s="219"/>
      <c r="H3343" s="219"/>
      <c r="I3343" s="219"/>
      <c r="J3343" s="219"/>
      <c r="K3343" s="292"/>
      <c r="L3343" s="293" t="e">
        <f>VLOOKUP(A3331,'Payroll master 总表'!B:AY,23,FALSE)</f>
        <v>#N/A</v>
      </c>
      <c r="M3343" s="219"/>
      <c r="N3343" s="212"/>
      <c r="O3343" s="294"/>
      <c r="P3343" s="295"/>
      <c r="Q3343" s="225"/>
      <c r="R3343" s="981" t="e">
        <f>VLOOKUP(A3331,'Payroll master 总表'!B:AY,30,FALSE)</f>
        <v>#N/A</v>
      </c>
      <c r="S3343" s="981"/>
      <c r="T3343" s="225" t="s">
        <v>82</v>
      </c>
      <c r="U3343" s="225"/>
      <c r="V3343" s="225"/>
      <c r="W3343" s="225"/>
      <c r="X3343" s="278" t="s">
        <v>194</v>
      </c>
      <c r="Y3343" s="218"/>
      <c r="Z3343" s="218"/>
      <c r="AA3343" s="218"/>
      <c r="AB3343" s="230"/>
      <c r="AC3343" s="26"/>
      <c r="AD3343" s="57" t="e">
        <f>AE3341+AD3342</f>
        <v>#N/A</v>
      </c>
      <c r="AE3343" s="49"/>
      <c r="AF3343" s="73"/>
      <c r="AG3343" s="33"/>
      <c r="AH3343" s="33"/>
      <c r="AI3343" s="33"/>
      <c r="AJ3343" s="33"/>
      <c r="AK3343" s="33"/>
      <c r="AL3343" s="33"/>
      <c r="AM3343" s="33"/>
      <c r="AN3343" s="33"/>
      <c r="AO3343" s="33"/>
      <c r="AP3343" s="33"/>
      <c r="AQ3343" s="33"/>
      <c r="AR3343" s="33"/>
      <c r="AS3343" s="33"/>
      <c r="AT3343" s="33"/>
      <c r="AU3343" s="33"/>
      <c r="AV3343" s="33"/>
      <c r="AW3343" s="33"/>
      <c r="AX3343" s="33"/>
      <c r="AY3343" s="33"/>
      <c r="AZ3343" s="33"/>
      <c r="BA3343" s="33"/>
      <c r="BB3343" s="33"/>
      <c r="BC3343" s="33"/>
      <c r="BD3343" s="33"/>
      <c r="BE3343" s="33"/>
      <c r="BF3343" s="33"/>
      <c r="BG3343" s="33"/>
      <c r="BH3343" s="33"/>
      <c r="BI3343" s="33"/>
      <c r="BJ3343" s="33"/>
      <c r="BK3343" s="33"/>
      <c r="BL3343" s="33"/>
    </row>
    <row r="3344" spans="1:64" s="140" customFormat="1" ht="18" customHeight="1">
      <c r="B3344" s="29"/>
      <c r="C3344" s="30"/>
      <c r="D3344" s="31"/>
      <c r="E3344" s="30"/>
      <c r="F3344" s="32"/>
      <c r="G3344" s="220"/>
      <c r="H3344" s="220"/>
      <c r="I3344" s="220"/>
      <c r="J3344" s="220"/>
      <c r="K3344" s="220"/>
      <c r="L3344" s="199"/>
      <c r="M3344" s="199"/>
      <c r="N3344" s="199"/>
      <c r="O3344" s="296"/>
      <c r="P3344" s="296"/>
      <c r="Q3344" s="199"/>
      <c r="R3344" s="199"/>
      <c r="S3344" s="220"/>
      <c r="T3344" s="220"/>
      <c r="U3344" s="220"/>
      <c r="V3344" s="199"/>
      <c r="W3344" s="199"/>
      <c r="X3344" s="297" t="s">
        <v>191</v>
      </c>
      <c r="Y3344" s="218"/>
      <c r="Z3344" s="218"/>
      <c r="AA3344" s="218"/>
      <c r="AB3344" s="230"/>
      <c r="AC3344" s="982" t="e">
        <f>ROUND((AC3339-AD3343-AC3340),2)</f>
        <v>#N/A</v>
      </c>
      <c r="AD3344" s="983"/>
      <c r="AE3344" s="49"/>
      <c r="AF3344" s="73"/>
      <c r="AG3344" s="33"/>
      <c r="AH3344" s="33"/>
      <c r="AI3344" s="33"/>
      <c r="AJ3344" s="33"/>
      <c r="AK3344" s="33"/>
      <c r="AL3344" s="33"/>
      <c r="AM3344" s="33"/>
      <c r="AN3344" s="33"/>
      <c r="AO3344" s="33"/>
      <c r="AP3344" s="33"/>
      <c r="AQ3344" s="33"/>
      <c r="AR3344" s="33"/>
      <c r="AS3344" s="33"/>
      <c r="AT3344" s="33"/>
      <c r="AU3344" s="33"/>
      <c r="AV3344" s="33"/>
      <c r="AW3344" s="33"/>
      <c r="AX3344" s="33"/>
      <c r="AY3344" s="33"/>
      <c r="AZ3344" s="33"/>
      <c r="BA3344" s="33"/>
      <c r="BB3344" s="33"/>
      <c r="BC3344" s="33"/>
      <c r="BD3344" s="33"/>
      <c r="BE3344" s="33"/>
      <c r="BF3344" s="33"/>
      <c r="BG3344" s="33"/>
      <c r="BH3344" s="33"/>
      <c r="BI3344" s="33"/>
      <c r="BJ3344" s="33"/>
      <c r="BK3344" s="33"/>
      <c r="BL3344" s="33"/>
    </row>
    <row r="3345" spans="1:64" s="140" customFormat="1" ht="18" customHeight="1">
      <c r="B3345" s="35" t="s">
        <v>78</v>
      </c>
      <c r="C3345" s="36"/>
      <c r="D3345" s="36"/>
      <c r="E3345" s="36"/>
      <c r="F3345" s="36"/>
      <c r="G3345" s="221"/>
      <c r="H3345" s="221"/>
      <c r="I3345" s="220"/>
      <c r="J3345" s="220"/>
      <c r="K3345" s="220"/>
      <c r="L3345" s="199"/>
      <c r="M3345" s="199"/>
      <c r="N3345" s="199"/>
      <c r="O3345" s="296"/>
      <c r="P3345" s="296"/>
      <c r="Q3345" s="199"/>
      <c r="R3345" s="199"/>
      <c r="S3345" s="220"/>
      <c r="T3345" s="220"/>
      <c r="U3345" s="220"/>
      <c r="V3345" s="199"/>
      <c r="W3345" s="199"/>
      <c r="X3345" s="298" t="s">
        <v>432</v>
      </c>
      <c r="Y3345" s="299"/>
      <c r="Z3345" s="280"/>
      <c r="AA3345" s="206"/>
      <c r="AB3345" s="231"/>
      <c r="AC3345" s="63" t="e">
        <f>INT(AC3344)</f>
        <v>#N/A</v>
      </c>
      <c r="AD3345" s="33"/>
      <c r="AE3345" s="62"/>
      <c r="AF3345" s="80"/>
      <c r="AG3345" s="33"/>
      <c r="AH3345" s="33"/>
      <c r="AI3345" s="33"/>
      <c r="AJ3345" s="33"/>
      <c r="AK3345" s="33"/>
      <c r="AL3345" s="33"/>
      <c r="AM3345" s="33"/>
      <c r="AN3345" s="33"/>
      <c r="AO3345" s="33"/>
      <c r="AP3345" s="33"/>
      <c r="AQ3345" s="33"/>
      <c r="AR3345" s="33"/>
      <c r="AS3345" s="33"/>
      <c r="AT3345" s="33"/>
      <c r="AU3345" s="33"/>
      <c r="AV3345" s="33"/>
      <c r="AW3345" s="33"/>
      <c r="AX3345" s="33"/>
      <c r="AY3345" s="33"/>
      <c r="AZ3345" s="33"/>
      <c r="BA3345" s="33"/>
      <c r="BB3345" s="33"/>
      <c r="BC3345" s="33"/>
      <c r="BD3345" s="33"/>
      <c r="BE3345" s="33"/>
      <c r="BF3345" s="33"/>
      <c r="BG3345" s="33"/>
      <c r="BH3345" s="33"/>
      <c r="BI3345" s="33"/>
      <c r="BJ3345" s="33"/>
      <c r="BK3345" s="33"/>
      <c r="BL3345" s="33"/>
    </row>
    <row r="3346" spans="1:64" s="140" customFormat="1" ht="18" customHeight="1">
      <c r="B3346" s="37"/>
      <c r="C3346" s="38"/>
      <c r="D3346" s="39"/>
      <c r="E3346" s="38"/>
      <c r="F3346" s="38"/>
      <c r="G3346" s="202"/>
      <c r="H3346" s="202"/>
      <c r="I3346" s="220"/>
      <c r="J3346" s="220"/>
      <c r="K3346" s="220"/>
      <c r="L3346" s="199"/>
      <c r="M3346" s="199"/>
      <c r="N3346" s="199"/>
      <c r="O3346" s="296"/>
      <c r="P3346" s="296"/>
      <c r="Q3346" s="199"/>
      <c r="R3346" s="199"/>
      <c r="S3346" s="220"/>
      <c r="T3346" s="220"/>
      <c r="U3346" s="220"/>
      <c r="V3346" s="199"/>
      <c r="W3346" s="199"/>
      <c r="X3346" s="300" t="s">
        <v>192</v>
      </c>
      <c r="Y3346" s="301"/>
      <c r="Z3346" s="302"/>
      <c r="AA3346" s="219"/>
      <c r="AB3346" s="232"/>
      <c r="AC3346" s="77" t="e">
        <f>ROUND((MOD(AC3344,1)*4000),-2)</f>
        <v>#N/A</v>
      </c>
      <c r="AD3346" s="45"/>
      <c r="AE3346" s="45"/>
      <c r="AF3346" s="81"/>
      <c r="AG3346" s="33"/>
      <c r="AH3346" s="33"/>
      <c r="AI3346" s="33"/>
      <c r="AJ3346" s="33"/>
      <c r="AK3346" s="33"/>
      <c r="AL3346" s="33"/>
      <c r="AM3346" s="33"/>
      <c r="AN3346" s="33"/>
      <c r="AO3346" s="33"/>
      <c r="AP3346" s="33"/>
      <c r="AQ3346" s="33"/>
      <c r="AR3346" s="33"/>
      <c r="AS3346" s="33"/>
      <c r="AT3346" s="33"/>
      <c r="AU3346" s="33"/>
      <c r="AV3346" s="33"/>
      <c r="AW3346" s="33"/>
      <c r="AX3346" s="33"/>
      <c r="AY3346" s="33"/>
      <c r="AZ3346" s="33"/>
      <c r="BA3346" s="33"/>
      <c r="BB3346" s="33"/>
      <c r="BC3346" s="33"/>
      <c r="BD3346" s="33"/>
      <c r="BE3346" s="33"/>
      <c r="BF3346" s="33"/>
      <c r="BG3346" s="33"/>
      <c r="BH3346" s="33"/>
      <c r="BI3346" s="33"/>
      <c r="BJ3346" s="33"/>
      <c r="BK3346" s="33"/>
      <c r="BL3346" s="33"/>
    </row>
    <row r="3347" spans="1:64" s="140" customFormat="1" ht="18" customHeight="1">
      <c r="B3347" s="29"/>
      <c r="C3347" s="30"/>
      <c r="D3347" s="31"/>
      <c r="E3347" s="30"/>
      <c r="F3347" s="30"/>
      <c r="G3347" s="220"/>
      <c r="H3347" s="220"/>
      <c r="I3347" s="220"/>
      <c r="J3347" s="220"/>
      <c r="K3347" s="220"/>
      <c r="L3347" s="199"/>
      <c r="M3347" s="199"/>
      <c r="N3347" s="199"/>
      <c r="O3347" s="296"/>
      <c r="P3347" s="296"/>
      <c r="Q3347" s="199"/>
      <c r="R3347" s="199"/>
      <c r="S3347" s="220"/>
      <c r="T3347" s="220"/>
      <c r="U3347" s="220"/>
      <c r="V3347" s="199"/>
      <c r="W3347" s="199"/>
      <c r="X3347" s="199"/>
      <c r="Y3347" s="221"/>
      <c r="Z3347" s="303"/>
      <c r="AA3347" s="199"/>
      <c r="AB3347" s="233"/>
      <c r="AC3347" s="34"/>
      <c r="AD3347" s="82"/>
      <c r="AE3347" s="82"/>
      <c r="AF3347" s="84"/>
      <c r="AG3347" s="33"/>
      <c r="AH3347" s="33"/>
      <c r="AI3347" s="33"/>
      <c r="AJ3347" s="33"/>
      <c r="AK3347" s="33"/>
      <c r="AL3347" s="33"/>
      <c r="AM3347" s="33"/>
      <c r="AN3347" s="33"/>
      <c r="AO3347" s="33"/>
      <c r="AP3347" s="33"/>
      <c r="AQ3347" s="33"/>
      <c r="AR3347" s="33"/>
      <c r="AS3347" s="33"/>
      <c r="AT3347" s="33"/>
      <c r="AU3347" s="33"/>
      <c r="AV3347" s="33"/>
      <c r="AW3347" s="33"/>
      <c r="AX3347" s="33"/>
      <c r="AY3347" s="33"/>
      <c r="AZ3347" s="33"/>
      <c r="BA3347" s="33"/>
      <c r="BB3347" s="33"/>
      <c r="BC3347" s="33"/>
      <c r="BD3347" s="33"/>
      <c r="BE3347" s="33"/>
      <c r="BF3347" s="33"/>
      <c r="BG3347" s="33"/>
      <c r="BH3347" s="33"/>
      <c r="BI3347" s="33"/>
      <c r="BJ3347" s="33"/>
      <c r="BK3347" s="33"/>
      <c r="BL3347" s="33"/>
    </row>
    <row r="3348" spans="1:64" s="140" customFormat="1" ht="18" customHeight="1">
      <c r="B3348" s="40" t="s">
        <v>79</v>
      </c>
      <c r="C3348" s="41"/>
      <c r="D3348" s="41"/>
      <c r="E3348" s="41"/>
      <c r="F3348" s="33"/>
      <c r="G3348" s="199"/>
      <c r="H3348" s="199"/>
      <c r="I3348" s="199"/>
      <c r="J3348" s="199"/>
      <c r="K3348" s="220"/>
      <c r="L3348" s="199"/>
      <c r="M3348" s="199"/>
      <c r="N3348" s="199"/>
      <c r="O3348" s="296"/>
      <c r="P3348" s="296"/>
      <c r="Q3348" s="199"/>
      <c r="R3348" s="199"/>
      <c r="S3348" s="199"/>
      <c r="T3348" s="199"/>
      <c r="U3348" s="199"/>
      <c r="V3348" s="199"/>
      <c r="W3348" s="199"/>
      <c r="X3348" s="199"/>
      <c r="Y3348" s="199"/>
      <c r="Z3348" s="199"/>
      <c r="AA3348" s="199"/>
      <c r="AB3348" s="199"/>
      <c r="AC3348" s="34"/>
      <c r="AD3348" s="33"/>
      <c r="AE3348" s="33"/>
      <c r="AF3348" s="101"/>
      <c r="AG3348" s="33"/>
      <c r="AH3348" s="33"/>
      <c r="AI3348" s="33"/>
      <c r="AJ3348" s="33"/>
      <c r="AK3348" s="33"/>
      <c r="AL3348" s="33"/>
      <c r="AM3348" s="33"/>
      <c r="AN3348" s="33"/>
      <c r="AO3348" s="33"/>
      <c r="AP3348" s="33"/>
      <c r="AQ3348" s="33"/>
      <c r="AR3348" s="33"/>
      <c r="AS3348" s="33"/>
      <c r="AT3348" s="33"/>
      <c r="AU3348" s="33"/>
      <c r="AV3348" s="33"/>
      <c r="AW3348" s="33"/>
      <c r="AX3348" s="33"/>
      <c r="AY3348" s="33"/>
      <c r="AZ3348" s="33"/>
      <c r="BA3348" s="33"/>
      <c r="BB3348" s="33"/>
      <c r="BC3348" s="33"/>
      <c r="BD3348" s="33"/>
      <c r="BE3348" s="33"/>
      <c r="BF3348" s="33"/>
      <c r="BG3348" s="33"/>
      <c r="BH3348" s="33"/>
      <c r="BI3348" s="33"/>
      <c r="BJ3348" s="33"/>
      <c r="BK3348" s="33"/>
      <c r="BL3348" s="33"/>
    </row>
    <row r="3349" spans="1:64" s="10" customFormat="1" ht="18" customHeight="1">
      <c r="B3349" s="601">
        <v>1</v>
      </c>
      <c r="C3349" s="236">
        <v>2</v>
      </c>
      <c r="D3349" s="236">
        <v>3</v>
      </c>
      <c r="E3349" s="236">
        <v>4</v>
      </c>
      <c r="F3349" s="236">
        <v>5</v>
      </c>
      <c r="G3349" s="669">
        <v>6</v>
      </c>
      <c r="H3349" s="237">
        <v>7</v>
      </c>
      <c r="I3349" s="601">
        <v>8</v>
      </c>
      <c r="J3349" s="236">
        <v>9</v>
      </c>
      <c r="K3349" s="236">
        <v>10</v>
      </c>
      <c r="L3349" s="236">
        <v>11</v>
      </c>
      <c r="M3349" s="236">
        <v>12</v>
      </c>
      <c r="N3349" s="697">
        <v>13</v>
      </c>
      <c r="O3349" s="670">
        <v>14</v>
      </c>
      <c r="P3349" s="601">
        <v>15</v>
      </c>
      <c r="Q3349" s="236">
        <v>16</v>
      </c>
      <c r="R3349" s="236">
        <v>17</v>
      </c>
      <c r="S3349" s="236">
        <v>18</v>
      </c>
      <c r="T3349" s="236">
        <v>19</v>
      </c>
      <c r="U3349" s="669">
        <v>20</v>
      </c>
      <c r="V3349" s="236">
        <v>21</v>
      </c>
      <c r="W3349" s="601">
        <v>22</v>
      </c>
      <c r="X3349" s="236">
        <v>23</v>
      </c>
      <c r="Y3349" s="237">
        <v>24</v>
      </c>
      <c r="Z3349" s="236">
        <v>25</v>
      </c>
      <c r="AA3349" s="236">
        <v>26</v>
      </c>
      <c r="AB3349" s="669">
        <v>27</v>
      </c>
      <c r="AC3349" s="236">
        <v>28</v>
      </c>
      <c r="AD3349" s="601">
        <v>29</v>
      </c>
      <c r="AE3349" s="236">
        <v>30</v>
      </c>
      <c r="AF3349" s="236">
        <v>31</v>
      </c>
      <c r="AG3349" s="11"/>
      <c r="AH3349" s="11"/>
      <c r="AI3349" s="11"/>
      <c r="AJ3349" s="11"/>
      <c r="AK3349" s="11"/>
      <c r="AL3349" s="11"/>
      <c r="AM3349" s="11"/>
      <c r="AN3349" s="11"/>
      <c r="AO3349" s="11"/>
      <c r="AP3349" s="11"/>
      <c r="AQ3349" s="11"/>
      <c r="AR3349" s="11"/>
      <c r="AS3349" s="11"/>
      <c r="AT3349" s="11"/>
      <c r="AU3349" s="11"/>
      <c r="AV3349" s="11"/>
      <c r="AW3349" s="11"/>
      <c r="AX3349" s="11"/>
      <c r="AY3349" s="11"/>
      <c r="AZ3349" s="11"/>
      <c r="BA3349" s="11"/>
      <c r="BB3349" s="11"/>
      <c r="BC3349" s="11"/>
      <c r="BD3349" s="11"/>
      <c r="BE3349" s="11"/>
      <c r="BF3349" s="11"/>
      <c r="BG3349" s="11"/>
      <c r="BH3349" s="11"/>
      <c r="BI3349" s="11"/>
      <c r="BJ3349" s="11"/>
      <c r="BK3349" s="11"/>
      <c r="BL3349" s="11"/>
    </row>
    <row r="3350" spans="1:64" s="140" customFormat="1" ht="18" customHeight="1">
      <c r="B3350" s="48" t="e">
        <f>VLOOKUP(A3331,#REF!,276,FALSE)</f>
        <v>#REF!</v>
      </c>
      <c r="C3350" s="48" t="e">
        <f>VLOOKUP(A3331,#REF!,278,FALSE)</f>
        <v>#REF!</v>
      </c>
      <c r="D3350" s="48" t="e">
        <f>VLOOKUP(A3331,#REF!,280,FALSE)</f>
        <v>#REF!</v>
      </c>
      <c r="E3350" s="48" t="e">
        <f>VLOOKUP(A3331,#REF!,282,FALSE)</f>
        <v>#REF!</v>
      </c>
      <c r="F3350" s="48" t="e">
        <f>VLOOKUP(A3331,#REF!,284,FALSE)</f>
        <v>#REF!</v>
      </c>
      <c r="G3350" s="48" t="e">
        <f>VLOOKUP(A3331,#REF!,286,FALSE)</f>
        <v>#REF!</v>
      </c>
      <c r="H3350" s="48" t="e">
        <f>VLOOKUP(A3331,#REF!,288,FALSE)</f>
        <v>#REF!</v>
      </c>
      <c r="I3350" s="48" t="e">
        <f>VLOOKUP(A3331,#REF!,290,FALSE)</f>
        <v>#REF!</v>
      </c>
      <c r="J3350" s="48" t="e">
        <f>VLOOKUP(A3331,#REF!,292,FALSE)</f>
        <v>#REF!</v>
      </c>
      <c r="K3350" s="48" t="e">
        <f>VLOOKUP(A3331,#REF!,294,FALSE)</f>
        <v>#REF!</v>
      </c>
      <c r="L3350" s="48" t="e">
        <f>VLOOKUP(A3331,#REF!,296,FALSE)</f>
        <v>#REF!</v>
      </c>
      <c r="M3350" s="48" t="e">
        <f>VLOOKUP(A3331,#REF!,298,FALSE)</f>
        <v>#REF!</v>
      </c>
      <c r="N3350" s="48" t="e">
        <f>VLOOKUP(A3331,#REF!,300,FALSE)</f>
        <v>#REF!</v>
      </c>
      <c r="O3350" s="48" t="e">
        <f>VLOOKUP(A3331,#REF!,302,FALSE)</f>
        <v>#REF!</v>
      </c>
      <c r="P3350" s="48" t="e">
        <f>VLOOKUP(A3331,#REF!,304,FALSE)</f>
        <v>#REF!</v>
      </c>
      <c r="Q3350" s="48" t="e">
        <f>VLOOKUP(A3331,#REF!,306,FALSE)</f>
        <v>#REF!</v>
      </c>
      <c r="R3350" s="48" t="e">
        <f>VLOOKUP(A3331,#REF!,308,FALSE)</f>
        <v>#REF!</v>
      </c>
      <c r="S3350" s="48" t="e">
        <f>VLOOKUP(A3331,#REF!,310,FALSE)</f>
        <v>#REF!</v>
      </c>
      <c r="T3350" s="48" t="e">
        <f>VLOOKUP(A3331,#REF!,312,FALSE)</f>
        <v>#REF!</v>
      </c>
      <c r="U3350" s="48" t="e">
        <f>VLOOKUP(A3331,#REF!,314,FALSE)</f>
        <v>#REF!</v>
      </c>
      <c r="V3350" s="48" t="e">
        <f>VLOOKUP(A3331,#REF!,316,FALSE)</f>
        <v>#REF!</v>
      </c>
      <c r="W3350" s="48" t="e">
        <f>VLOOKUP(A3331,#REF!,318,FALSE)</f>
        <v>#REF!</v>
      </c>
      <c r="X3350" s="48" t="e">
        <f>VLOOKUP(A3331,#REF!,320,FALSE)</f>
        <v>#REF!</v>
      </c>
      <c r="Y3350" s="48" t="e">
        <f>VLOOKUP(A3331,#REF!,322,FALSE)</f>
        <v>#REF!</v>
      </c>
      <c r="Z3350" s="48" t="e">
        <f>VLOOKUP(A3331,#REF!,324,FALSE)</f>
        <v>#REF!</v>
      </c>
      <c r="AA3350" s="48" t="e">
        <f>VLOOKUP(A3331,#REF!,326,FALSE)</f>
        <v>#REF!</v>
      </c>
      <c r="AB3350" s="48" t="e">
        <f>VLOOKUP(A3331,#REF!,328,FALSE)</f>
        <v>#REF!</v>
      </c>
      <c r="AC3350" s="48" t="e">
        <f>VLOOKUP(A3331,#REF!,330,FALSE)</f>
        <v>#REF!</v>
      </c>
      <c r="AD3350" s="48" t="e">
        <f>VLOOKUP(A3331,#REF!,332,FALSE)</f>
        <v>#REF!</v>
      </c>
      <c r="AE3350" s="48" t="e">
        <f>VLOOKUP(A3331,#REF!,334,FALSE)</f>
        <v>#REF!</v>
      </c>
      <c r="AF3350" s="48" t="e">
        <f>VLOOKUP(A3331,#REF!,336,FALSE)</f>
        <v>#REF!</v>
      </c>
      <c r="AG3350" s="33"/>
      <c r="AH3350" s="33"/>
      <c r="AI3350" s="33"/>
      <c r="AJ3350" s="33"/>
      <c r="AK3350" s="33"/>
      <c r="AL3350" s="33"/>
      <c r="AM3350" s="33"/>
      <c r="AN3350" s="33"/>
      <c r="AO3350" s="33"/>
      <c r="AP3350" s="33"/>
      <c r="AQ3350" s="33"/>
      <c r="AR3350" s="33"/>
      <c r="AS3350" s="33"/>
      <c r="AT3350" s="33"/>
      <c r="AU3350" s="33"/>
      <c r="AV3350" s="33"/>
      <c r="AW3350" s="33"/>
      <c r="AX3350" s="33"/>
      <c r="AY3350" s="33"/>
      <c r="AZ3350" s="33"/>
      <c r="BA3350" s="33"/>
      <c r="BB3350" s="33"/>
      <c r="BC3350" s="33"/>
      <c r="BD3350" s="33"/>
      <c r="BE3350" s="33"/>
      <c r="BF3350" s="33"/>
      <c r="BG3350" s="33"/>
      <c r="BH3350" s="33"/>
      <c r="BI3350" s="33"/>
      <c r="BJ3350" s="33"/>
      <c r="BK3350" s="33"/>
      <c r="BL3350" s="33"/>
    </row>
    <row r="3351" spans="1:64" s="140" customFormat="1" ht="18" customHeight="1">
      <c r="B3351" s="48" t="e">
        <f>IF(B3350=3,"5","0")-0</f>
        <v>#REF!</v>
      </c>
      <c r="C3351" s="48" t="e">
        <f t="shared" ref="C3351:G3351" si="21">IF(C3350=3,"5","0")-0</f>
        <v>#REF!</v>
      </c>
      <c r="D3351" s="48" t="e">
        <f t="shared" si="21"/>
        <v>#REF!</v>
      </c>
      <c r="E3351" s="48" t="e">
        <f t="shared" si="21"/>
        <v>#REF!</v>
      </c>
      <c r="F3351" s="48" t="e">
        <f t="shared" si="21"/>
        <v>#REF!</v>
      </c>
      <c r="G3351" s="198" t="e">
        <f t="shared" si="21"/>
        <v>#REF!</v>
      </c>
      <c r="H3351" s="198" t="e">
        <f>IF(H3350=3,"5","0")-0</f>
        <v>#REF!</v>
      </c>
      <c r="I3351" s="198" t="e">
        <f t="shared" ref="I3351:Q3351" si="22">IF(I3350=3,"5","0")-0</f>
        <v>#REF!</v>
      </c>
      <c r="J3351" s="198" t="e">
        <f t="shared" si="22"/>
        <v>#REF!</v>
      </c>
      <c r="K3351" s="198" t="e">
        <f t="shared" si="22"/>
        <v>#REF!</v>
      </c>
      <c r="L3351" s="198" t="e">
        <f t="shared" si="22"/>
        <v>#REF!</v>
      </c>
      <c r="M3351" s="198" t="e">
        <f t="shared" si="22"/>
        <v>#REF!</v>
      </c>
      <c r="N3351" s="198" t="e">
        <f t="shared" si="22"/>
        <v>#REF!</v>
      </c>
      <c r="O3351" s="198" t="e">
        <f t="shared" si="22"/>
        <v>#REF!</v>
      </c>
      <c r="P3351" s="198" t="e">
        <f t="shared" si="22"/>
        <v>#REF!</v>
      </c>
      <c r="Q3351" s="198" t="e">
        <f t="shared" si="22"/>
        <v>#REF!</v>
      </c>
      <c r="R3351" s="198" t="e">
        <f>IF(R3350=3,"5","0")-0</f>
        <v>#REF!</v>
      </c>
      <c r="S3351" s="198" t="e">
        <f t="shared" ref="S3351:AF3351" si="23">IF(S3350=3,"5","0")-0</f>
        <v>#REF!</v>
      </c>
      <c r="T3351" s="198" t="e">
        <f t="shared" si="23"/>
        <v>#REF!</v>
      </c>
      <c r="U3351" s="198" t="e">
        <f t="shared" si="23"/>
        <v>#REF!</v>
      </c>
      <c r="V3351" s="198" t="e">
        <f t="shared" si="23"/>
        <v>#REF!</v>
      </c>
      <c r="W3351" s="198" t="e">
        <f t="shared" si="23"/>
        <v>#REF!</v>
      </c>
      <c r="X3351" s="198" t="e">
        <f t="shared" si="23"/>
        <v>#REF!</v>
      </c>
      <c r="Y3351" s="198" t="e">
        <f t="shared" si="23"/>
        <v>#REF!</v>
      </c>
      <c r="Z3351" s="198" t="e">
        <f t="shared" si="23"/>
        <v>#REF!</v>
      </c>
      <c r="AA3351" s="198" t="e">
        <f t="shared" si="23"/>
        <v>#REF!</v>
      </c>
      <c r="AB3351" s="198" t="e">
        <f t="shared" si="23"/>
        <v>#REF!</v>
      </c>
      <c r="AC3351" s="48" t="e">
        <f t="shared" si="23"/>
        <v>#REF!</v>
      </c>
      <c r="AD3351" s="48" t="e">
        <f t="shared" si="23"/>
        <v>#REF!</v>
      </c>
      <c r="AE3351" s="50" t="e">
        <f t="shared" si="23"/>
        <v>#REF!</v>
      </c>
      <c r="AF3351" s="48" t="e">
        <f t="shared" si="23"/>
        <v>#REF!</v>
      </c>
      <c r="AG3351" s="33"/>
      <c r="AH3351" s="33"/>
      <c r="AI3351" s="33"/>
      <c r="AJ3351" s="33"/>
      <c r="AK3351" s="33"/>
      <c r="AL3351" s="33"/>
      <c r="AM3351" s="33"/>
      <c r="AN3351" s="33"/>
      <c r="AO3351" s="33"/>
      <c r="AP3351" s="33"/>
      <c r="AQ3351" s="33"/>
      <c r="AR3351" s="33"/>
      <c r="AS3351" s="33"/>
      <c r="AT3351" s="33"/>
      <c r="AU3351" s="33"/>
      <c r="AV3351" s="33"/>
      <c r="AW3351" s="33"/>
      <c r="AX3351" s="33"/>
      <c r="AY3351" s="33"/>
      <c r="AZ3351" s="33"/>
      <c r="BA3351" s="33"/>
      <c r="BB3351" s="33"/>
      <c r="BC3351" s="33"/>
      <c r="BD3351" s="33"/>
      <c r="BE3351" s="33"/>
      <c r="BF3351" s="33"/>
      <c r="BG3351" s="33"/>
      <c r="BH3351" s="33"/>
      <c r="BI3351" s="33"/>
      <c r="BJ3351" s="33"/>
      <c r="BK3351" s="33"/>
      <c r="BL3351" s="33"/>
    </row>
    <row r="3352" spans="1:64" s="140" customFormat="1" ht="18" customHeight="1">
      <c r="B3352" s="48" t="e">
        <f>VLOOKUP(A3331,#REF!,277,FALSE)</f>
        <v>#REF!</v>
      </c>
      <c r="C3352" s="48" t="e">
        <f>VLOOKUP(A3331,#REF!,279,FALSE)</f>
        <v>#REF!</v>
      </c>
      <c r="D3352" s="48" t="e">
        <f>VLOOKUP(A3331,#REF!,281,FALSE)</f>
        <v>#REF!</v>
      </c>
      <c r="E3352" s="48" t="e">
        <f>VLOOKUP(A3331,#REF!,283,FALSE)</f>
        <v>#REF!</v>
      </c>
      <c r="F3352" s="48" t="e">
        <f>VLOOKUP(A3331,#REF!,285,FALSE)</f>
        <v>#REF!</v>
      </c>
      <c r="G3352" s="48" t="e">
        <f>VLOOKUP(A3331,#REF!,287,FALSE)</f>
        <v>#REF!</v>
      </c>
      <c r="H3352" s="48" t="e">
        <f>VLOOKUP(A3331,#REF!,289,FALSE)</f>
        <v>#REF!</v>
      </c>
      <c r="I3352" s="48" t="e">
        <f>VLOOKUP(A3331,#REF!,291,FALSE)</f>
        <v>#REF!</v>
      </c>
      <c r="J3352" s="48" t="e">
        <f>VLOOKUP(A3331,#REF!,293,FALSE)</f>
        <v>#REF!</v>
      </c>
      <c r="K3352" s="48" t="e">
        <f>VLOOKUP(A3331,#REF!,295,FALSE)</f>
        <v>#REF!</v>
      </c>
      <c r="L3352" s="48" t="e">
        <f>VLOOKUP(A3331,#REF!,297,FALSE)</f>
        <v>#REF!</v>
      </c>
      <c r="M3352" s="48" t="e">
        <f>VLOOKUP(A3331,#REF!,299,FALSE)</f>
        <v>#REF!</v>
      </c>
      <c r="N3352" s="48" t="e">
        <f>VLOOKUP(A3331,#REF!,301,FALSE)</f>
        <v>#REF!</v>
      </c>
      <c r="O3352" s="48" t="e">
        <f>VLOOKUP(A3331,#REF!,303,FALSE)</f>
        <v>#REF!</v>
      </c>
      <c r="P3352" s="48" t="e">
        <f>VLOOKUP(A3331,#REF!,305,FALSE)</f>
        <v>#REF!</v>
      </c>
      <c r="Q3352" s="48" t="e">
        <f>VLOOKUP(A3331,#REF!,307,FALSE)</f>
        <v>#REF!</v>
      </c>
      <c r="R3352" s="48" t="e">
        <f>VLOOKUP(A3331,#REF!,309,FALSE)</f>
        <v>#REF!</v>
      </c>
      <c r="S3352" s="48" t="e">
        <f>VLOOKUP(A3331,#REF!,311,FALSE)</f>
        <v>#REF!</v>
      </c>
      <c r="T3352" s="48" t="e">
        <f>VLOOKUP(A3331,#REF!,313,FALSE)</f>
        <v>#REF!</v>
      </c>
      <c r="U3352" s="48" t="e">
        <f>VLOOKUP(A3331,#REF!,315,FALSE)</f>
        <v>#REF!</v>
      </c>
      <c r="V3352" s="48" t="e">
        <f>VLOOKUP(A3331,#REF!,317,FALSE)</f>
        <v>#REF!</v>
      </c>
      <c r="W3352" s="48" t="e">
        <f>VLOOKUP(A3331,#REF!,319,FALSE)</f>
        <v>#REF!</v>
      </c>
      <c r="X3352" s="48" t="e">
        <f>VLOOKUP(A3331,#REF!,321,FALSE)</f>
        <v>#REF!</v>
      </c>
      <c r="Y3352" s="48" t="e">
        <f>VLOOKUP(A3331,#REF!,323,FALSE)</f>
        <v>#REF!</v>
      </c>
      <c r="Z3352" s="48" t="e">
        <f>VLOOKUP(A3331,#REF!,325,FALSE)</f>
        <v>#REF!</v>
      </c>
      <c r="AA3352" s="48" t="e">
        <f>VLOOKUP(A3331,#REF!,327,FALSE)</f>
        <v>#REF!</v>
      </c>
      <c r="AB3352" s="48" t="e">
        <f>VLOOKUP(A3331,#REF!,329,FALSE)</f>
        <v>#REF!</v>
      </c>
      <c r="AC3352" s="48" t="e">
        <f>VLOOKUP(A3331,#REF!,331,FALSE)</f>
        <v>#REF!</v>
      </c>
      <c r="AD3352" s="48" t="e">
        <f>VLOOKUP(A3331,#REF!,333,FALSE)</f>
        <v>#REF!</v>
      </c>
      <c r="AE3352" s="48" t="e">
        <f>VLOOKUP(A3331,#REF!,335,FALSE)</f>
        <v>#REF!</v>
      </c>
      <c r="AF3352" s="48" t="e">
        <f>VLOOKUP(A3331,#REF!,337,FALSE)</f>
        <v>#REF!</v>
      </c>
      <c r="AG3352" s="33"/>
      <c r="AH3352" s="33"/>
      <c r="AI3352" s="33"/>
      <c r="AJ3352" s="33"/>
      <c r="AK3352" s="33"/>
      <c r="AL3352" s="33"/>
      <c r="AM3352" s="33"/>
      <c r="AN3352" s="33"/>
      <c r="AO3352" s="33"/>
      <c r="AP3352" s="33"/>
      <c r="AQ3352" s="33"/>
      <c r="AR3352" s="33"/>
      <c r="AS3352" s="33"/>
      <c r="AT3352" s="33"/>
      <c r="AU3352" s="33"/>
      <c r="AV3352" s="33"/>
      <c r="AW3352" s="33"/>
      <c r="AX3352" s="33"/>
      <c r="AY3352" s="33"/>
      <c r="AZ3352" s="33"/>
      <c r="BA3352" s="33"/>
      <c r="BB3352" s="33"/>
      <c r="BC3352" s="33"/>
      <c r="BD3352" s="33"/>
      <c r="BE3352" s="33"/>
      <c r="BF3352" s="33"/>
      <c r="BG3352" s="33"/>
      <c r="BH3352" s="33"/>
      <c r="BI3352" s="33"/>
      <c r="BJ3352" s="33"/>
      <c r="BK3352" s="33"/>
      <c r="BL3352" s="33"/>
    </row>
    <row r="3353" spans="1:64" s="140" customFormat="1">
      <c r="B3353" s="239"/>
      <c r="C3353" s="239"/>
      <c r="D3353" s="239"/>
      <c r="E3353" s="239"/>
      <c r="F3353" s="239"/>
      <c r="G3353" s="240"/>
      <c r="H3353" s="240"/>
      <c r="I3353" s="240"/>
      <c r="J3353" s="240"/>
      <c r="K3353" s="240"/>
      <c r="L3353" s="240"/>
      <c r="M3353" s="240"/>
      <c r="N3353" s="240"/>
      <c r="O3353" s="240"/>
      <c r="P3353" s="240"/>
      <c r="Q3353" s="240"/>
      <c r="R3353" s="240"/>
      <c r="S3353" s="240"/>
      <c r="T3353" s="240"/>
      <c r="U3353" s="240"/>
      <c r="V3353" s="240"/>
      <c r="W3353" s="240"/>
      <c r="X3353" s="240"/>
      <c r="Y3353" s="240"/>
      <c r="Z3353" s="240"/>
      <c r="AA3353" s="240"/>
      <c r="AB3353" s="240"/>
      <c r="AC3353" s="239"/>
      <c r="AD3353" s="239"/>
      <c r="AE3353" s="239"/>
      <c r="AF3353" s="239"/>
      <c r="AG3353" s="33"/>
      <c r="AH3353" s="33"/>
      <c r="AI3353" s="33"/>
      <c r="AJ3353" s="33"/>
      <c r="AK3353" s="33"/>
      <c r="AL3353" s="33"/>
      <c r="AM3353" s="33"/>
      <c r="AN3353" s="33"/>
      <c r="AO3353" s="33"/>
      <c r="AP3353" s="33"/>
      <c r="AQ3353" s="33"/>
      <c r="AR3353" s="33"/>
      <c r="AS3353" s="33"/>
      <c r="AT3353" s="33"/>
      <c r="AU3353" s="33"/>
      <c r="AV3353" s="33"/>
      <c r="AW3353" s="33"/>
      <c r="AX3353" s="33"/>
      <c r="AY3353" s="33"/>
      <c r="AZ3353" s="33"/>
      <c r="BA3353" s="33"/>
      <c r="BB3353" s="33"/>
      <c r="BC3353" s="33"/>
      <c r="BD3353" s="33"/>
      <c r="BE3353" s="33"/>
      <c r="BF3353" s="33"/>
      <c r="BG3353" s="33"/>
      <c r="BH3353" s="33"/>
      <c r="BI3353" s="33"/>
      <c r="BJ3353" s="33"/>
      <c r="BK3353" s="33"/>
      <c r="BL3353" s="33"/>
    </row>
    <row r="3354" spans="1:64" s="140" customFormat="1" ht="18" customHeight="1">
      <c r="B3354" s="880" t="s">
        <v>826</v>
      </c>
      <c r="C3354" s="880"/>
      <c r="D3354" s="880"/>
      <c r="E3354" s="880"/>
      <c r="F3354" s="880"/>
      <c r="G3354" s="880"/>
      <c r="H3354" s="880"/>
      <c r="I3354" s="880"/>
      <c r="J3354" s="880"/>
      <c r="K3354" s="880"/>
      <c r="L3354" s="880"/>
      <c r="M3354" s="880"/>
      <c r="N3354" s="880"/>
      <c r="O3354" s="880"/>
      <c r="P3354" s="880"/>
      <c r="Q3354" s="880"/>
      <c r="R3354" s="880"/>
      <c r="S3354" s="880"/>
      <c r="T3354" s="880"/>
      <c r="U3354" s="880"/>
      <c r="V3354" s="880"/>
      <c r="W3354" s="880"/>
      <c r="X3354" s="880"/>
      <c r="Y3354" s="880"/>
      <c r="Z3354" s="880"/>
      <c r="AA3354" s="880"/>
      <c r="AB3354" s="880"/>
      <c r="AC3354" s="880"/>
      <c r="AD3354" s="880"/>
      <c r="AE3354" s="880"/>
      <c r="AF3354" s="880"/>
      <c r="AG3354" s="33"/>
      <c r="AH3354" s="33"/>
      <c r="AI3354" s="33"/>
      <c r="AJ3354" s="33"/>
      <c r="AK3354" s="33"/>
      <c r="AL3354" s="33"/>
      <c r="AM3354" s="33"/>
      <c r="AN3354" s="33"/>
      <c r="AO3354" s="33"/>
      <c r="AP3354" s="33"/>
      <c r="AQ3354" s="33"/>
      <c r="AR3354" s="33"/>
      <c r="AS3354" s="33"/>
      <c r="AT3354" s="33"/>
      <c r="AU3354" s="33"/>
      <c r="AV3354" s="33"/>
      <c r="AW3354" s="33"/>
      <c r="AX3354" s="33"/>
      <c r="AY3354" s="33"/>
      <c r="AZ3354" s="33"/>
      <c r="BA3354" s="33"/>
      <c r="BB3354" s="33"/>
      <c r="BC3354" s="33"/>
      <c r="BD3354" s="33"/>
      <c r="BE3354" s="33"/>
      <c r="BF3354" s="33"/>
      <c r="BG3354" s="33"/>
      <c r="BH3354" s="33"/>
      <c r="BI3354" s="33"/>
      <c r="BJ3354" s="33"/>
      <c r="BK3354" s="33"/>
      <c r="BL3354" s="33"/>
    </row>
    <row r="3355" spans="1:64" s="140" customFormat="1" ht="18" customHeight="1">
      <c r="B3355" s="15" t="s">
        <v>80</v>
      </c>
      <c r="C3355" s="16"/>
      <c r="D3355" s="16"/>
      <c r="E3355" s="16"/>
      <c r="F3355" s="16"/>
      <c r="G3355" s="216"/>
      <c r="H3355" s="201"/>
      <c r="I3355" s="201"/>
      <c r="J3355" s="201"/>
      <c r="K3355" s="202"/>
      <c r="L3355" s="201"/>
      <c r="M3355" s="201"/>
      <c r="N3355" s="201"/>
      <c r="O3355" s="270"/>
      <c r="P3355" s="270"/>
      <c r="Q3355" s="201"/>
      <c r="R3355" s="201"/>
      <c r="S3355" s="201"/>
      <c r="T3355" s="201"/>
      <c r="U3355" s="201"/>
      <c r="V3355" s="201"/>
      <c r="W3355" s="270"/>
      <c r="X3355" s="984" t="str">
        <f>X3330</f>
        <v>វិច្ឆិកា ឆ្នាំ ២០២៣</v>
      </c>
      <c r="Y3355" s="985"/>
      <c r="Z3355" s="985"/>
      <c r="AA3355" s="985"/>
      <c r="AB3355" s="985"/>
      <c r="AC3355" s="985"/>
      <c r="AD3355" s="985"/>
      <c r="AE3355" s="985"/>
      <c r="AF3355" s="986"/>
      <c r="AG3355" s="33"/>
      <c r="AH3355" s="33"/>
      <c r="AI3355" s="33"/>
      <c r="AJ3355" s="33"/>
      <c r="AK3355" s="33"/>
      <c r="AL3355" s="33"/>
      <c r="AM3355" s="33"/>
      <c r="AN3355" s="33"/>
      <c r="AO3355" s="33"/>
      <c r="AP3355" s="33"/>
      <c r="AQ3355" s="33"/>
      <c r="AR3355" s="33"/>
      <c r="AS3355" s="33"/>
      <c r="AT3355" s="33"/>
      <c r="AU3355" s="33"/>
      <c r="AV3355" s="33"/>
      <c r="AW3355" s="33"/>
      <c r="AX3355" s="33"/>
      <c r="AY3355" s="33"/>
      <c r="AZ3355" s="33"/>
      <c r="BA3355" s="33"/>
      <c r="BB3355" s="33"/>
      <c r="BC3355" s="33"/>
      <c r="BD3355" s="33"/>
      <c r="BE3355" s="33"/>
      <c r="BF3355" s="33"/>
      <c r="BG3355" s="33"/>
      <c r="BH3355" s="33"/>
      <c r="BI3355" s="33"/>
      <c r="BJ3355" s="33"/>
      <c r="BK3355" s="33"/>
      <c r="BL3355" s="33"/>
    </row>
    <row r="3356" spans="1:64" s="140" customFormat="1" ht="18" customHeight="1">
      <c r="A3356" s="140">
        <v>0</v>
      </c>
      <c r="B3356" s="20" t="s">
        <v>176</v>
      </c>
      <c r="C3356" s="3"/>
      <c r="D3356" s="3"/>
      <c r="E3356" s="3"/>
      <c r="F3356" s="3"/>
      <c r="G3356" s="217"/>
      <c r="H3356" s="271"/>
      <c r="I3356" s="217"/>
      <c r="J3356" s="271"/>
      <c r="K3356" s="991" t="e">
        <f>VLOOKUP(A3356,'Payroll master 总表'!B:AY,3,FALSE)</f>
        <v>#N/A</v>
      </c>
      <c r="L3356" s="992"/>
      <c r="M3356" s="992"/>
      <c r="N3356" s="993"/>
      <c r="O3356" s="272" t="s">
        <v>183</v>
      </c>
      <c r="P3356" s="273"/>
      <c r="Q3356" s="203"/>
      <c r="R3356" s="203"/>
      <c r="S3356" s="203"/>
      <c r="T3356" s="994" t="e">
        <f>#REF!</f>
        <v>#REF!</v>
      </c>
      <c r="U3356" s="994"/>
      <c r="V3356" s="217"/>
      <c r="W3356" s="274"/>
      <c r="X3356" s="275" t="s">
        <v>279</v>
      </c>
      <c r="Y3356" s="203"/>
      <c r="Z3356" s="203"/>
      <c r="AA3356" s="203"/>
      <c r="AB3356" s="227"/>
      <c r="AC3356" s="75"/>
      <c r="AD3356" s="139" t="e">
        <f>VLOOKUP(A3356,'Payroll master 总表'!B:AY,39,FALSE)</f>
        <v>#N/A</v>
      </c>
      <c r="AE3356" s="23" t="s">
        <v>82</v>
      </c>
      <c r="AF3356" s="244"/>
      <c r="AG3356" s="33"/>
      <c r="AH3356" s="33"/>
      <c r="AI3356" s="33"/>
      <c r="AJ3356" s="33"/>
      <c r="AK3356" s="33"/>
      <c r="AL3356" s="33"/>
      <c r="AM3356" s="33"/>
      <c r="AN3356" s="33"/>
      <c r="AO3356" s="33"/>
      <c r="AP3356" s="33"/>
      <c r="AQ3356" s="33"/>
      <c r="AR3356" s="33"/>
      <c r="AS3356" s="33"/>
      <c r="AT3356" s="33"/>
      <c r="AU3356" s="33"/>
      <c r="AV3356" s="33"/>
      <c r="AW3356" s="33"/>
      <c r="AX3356" s="33"/>
      <c r="AY3356" s="33"/>
      <c r="AZ3356" s="33"/>
      <c r="BA3356" s="33"/>
      <c r="BB3356" s="33"/>
      <c r="BC3356" s="33"/>
      <c r="BD3356" s="33"/>
      <c r="BE3356" s="33"/>
      <c r="BF3356" s="33"/>
      <c r="BG3356" s="33"/>
      <c r="BH3356" s="33"/>
      <c r="BI3356" s="33"/>
      <c r="BJ3356" s="33"/>
      <c r="BK3356" s="33"/>
      <c r="BL3356" s="33"/>
    </row>
    <row r="3357" spans="1:64" s="140" customFormat="1" ht="18" customHeight="1">
      <c r="B3357" s="55" t="s">
        <v>177</v>
      </c>
      <c r="C3357" s="28"/>
      <c r="D3357" s="28"/>
      <c r="E3357" s="28"/>
      <c r="F3357" s="21"/>
      <c r="G3357" s="206"/>
      <c r="H3357" s="206"/>
      <c r="I3357" s="206"/>
      <c r="J3357" s="206"/>
      <c r="K3357" s="995" t="e">
        <f>VLOOKUP(A3356,'Payroll master 总表'!B:AY,1,FALSE)</f>
        <v>#N/A</v>
      </c>
      <c r="L3357" s="996"/>
      <c r="M3357" s="206"/>
      <c r="N3357" s="208"/>
      <c r="O3357" s="276" t="s">
        <v>184</v>
      </c>
      <c r="P3357" s="273"/>
      <c r="Q3357" s="218"/>
      <c r="R3357" s="218"/>
      <c r="S3357" s="218"/>
      <c r="T3357" s="199"/>
      <c r="U3357" s="222" t="e">
        <f>VLOOKUP(A3356,'Payroll master 总表'!B:AY,15,FALSE)</f>
        <v>#N/A</v>
      </c>
      <c r="V3357" s="222"/>
      <c r="W3357" s="208"/>
      <c r="X3357" s="278" t="s">
        <v>187</v>
      </c>
      <c r="Y3357" s="218"/>
      <c r="Z3357" s="218"/>
      <c r="AA3357" s="218"/>
      <c r="AB3357" s="209"/>
      <c r="AC3357" s="26"/>
      <c r="AD3357" s="139" t="e">
        <f>VLOOKUP(A3356,'Payroll master 总表'!B:AY,35,FALSE)</f>
        <v>#N/A</v>
      </c>
      <c r="AE3357" s="23" t="s">
        <v>82</v>
      </c>
      <c r="AF3357" s="103"/>
      <c r="AG3357" s="33"/>
      <c r="AH3357" s="33"/>
      <c r="AI3357" s="33"/>
      <c r="AJ3357" s="33"/>
      <c r="AK3357" s="33"/>
      <c r="AL3357" s="33"/>
      <c r="AM3357" s="33"/>
      <c r="AN3357" s="33"/>
      <c r="AO3357" s="33"/>
      <c r="AP3357" s="33"/>
      <c r="AQ3357" s="33"/>
      <c r="AR3357" s="33"/>
      <c r="AS3357" s="33"/>
      <c r="AT3357" s="33"/>
      <c r="AU3357" s="33"/>
      <c r="AV3357" s="33"/>
      <c r="AW3357" s="33"/>
      <c r="AX3357" s="33"/>
      <c r="AY3357" s="33"/>
      <c r="AZ3357" s="33"/>
      <c r="BA3357" s="33"/>
      <c r="BB3357" s="33"/>
      <c r="BC3357" s="33"/>
      <c r="BD3357" s="33"/>
      <c r="BE3357" s="33"/>
      <c r="BF3357" s="33"/>
      <c r="BG3357" s="33"/>
      <c r="BH3357" s="33"/>
      <c r="BI3357" s="33"/>
      <c r="BJ3357" s="33"/>
      <c r="BK3357" s="33"/>
      <c r="BL3357" s="33"/>
    </row>
    <row r="3358" spans="1:64" s="140" customFormat="1" ht="18" customHeight="1">
      <c r="B3358" s="24" t="s">
        <v>178</v>
      </c>
      <c r="C3358" s="22"/>
      <c r="D3358" s="25"/>
      <c r="E3358" s="21"/>
      <c r="F3358" s="21"/>
      <c r="G3358" s="206"/>
      <c r="H3358" s="206"/>
      <c r="I3358" s="206"/>
      <c r="J3358" s="206"/>
      <c r="K3358" s="995" t="e">
        <f>VLOOKUP(A3356,'Payroll master 总表'!B:AY,5,FALSE)</f>
        <v>#N/A</v>
      </c>
      <c r="L3358" s="996"/>
      <c r="M3358" s="206"/>
      <c r="N3358" s="208"/>
      <c r="O3358" s="205" t="s">
        <v>198</v>
      </c>
      <c r="P3358" s="273"/>
      <c r="Q3358" s="218"/>
      <c r="R3358" s="218"/>
      <c r="S3358" s="218"/>
      <c r="T3358" s="206"/>
      <c r="U3358" s="997" t="e">
        <f>VLOOKUP(A3356,'Payroll master 总表'!B:AY,8,FALSE)</f>
        <v>#N/A</v>
      </c>
      <c r="V3358" s="997"/>
      <c r="W3358" s="998"/>
      <c r="X3358" s="278" t="s">
        <v>185</v>
      </c>
      <c r="Y3358" s="218"/>
      <c r="Z3358" s="218"/>
      <c r="AA3358" s="218"/>
      <c r="AB3358" s="209"/>
      <c r="AC3358" s="26"/>
      <c r="AD3358" s="139" t="e">
        <f>VLOOKUP(A3356,'Payroll master 总表'!B:AY,34,FALSE)</f>
        <v>#N/A</v>
      </c>
      <c r="AE3358" s="23" t="s">
        <v>82</v>
      </c>
      <c r="AF3358" s="103"/>
      <c r="AG3358" s="33"/>
      <c r="AH3358" s="33"/>
      <c r="AI3358" s="33"/>
      <c r="AJ3358" s="33"/>
      <c r="AK3358" s="33"/>
      <c r="AL3358" s="33"/>
      <c r="AM3358" s="33"/>
      <c r="AN3358" s="33"/>
      <c r="AO3358" s="33"/>
      <c r="AP3358" s="33"/>
      <c r="AQ3358" s="33"/>
      <c r="AR3358" s="33"/>
      <c r="AS3358" s="33"/>
      <c r="AT3358" s="33"/>
      <c r="AU3358" s="33"/>
      <c r="AV3358" s="33"/>
      <c r="AW3358" s="33"/>
      <c r="AX3358" s="33"/>
      <c r="AY3358" s="33"/>
      <c r="AZ3358" s="33"/>
      <c r="BA3358" s="33"/>
      <c r="BB3358" s="33"/>
      <c r="BC3358" s="33"/>
      <c r="BD3358" s="33"/>
      <c r="BE3358" s="33"/>
      <c r="BF3358" s="33"/>
      <c r="BG3358" s="33"/>
      <c r="BH3358" s="33"/>
      <c r="BI3358" s="33"/>
      <c r="BJ3358" s="33"/>
      <c r="BK3358" s="33"/>
      <c r="BL3358" s="33"/>
    </row>
    <row r="3359" spans="1:64" s="140" customFormat="1" ht="18" customHeight="1">
      <c r="B3359" s="58"/>
      <c r="C3359" s="28"/>
      <c r="D3359" s="28"/>
      <c r="E3359" s="28"/>
      <c r="F3359" s="28"/>
      <c r="G3359" s="206"/>
      <c r="H3359" s="206"/>
      <c r="I3359" s="206"/>
      <c r="J3359" s="206"/>
      <c r="K3359" s="280"/>
      <c r="L3359" s="281" t="s">
        <v>76</v>
      </c>
      <c r="M3359" s="206"/>
      <c r="N3359" s="208"/>
      <c r="O3359" s="278" t="s">
        <v>199</v>
      </c>
      <c r="P3359" s="273"/>
      <c r="Q3359" s="218"/>
      <c r="R3359" s="218"/>
      <c r="S3359" s="218"/>
      <c r="T3359" s="218"/>
      <c r="U3359" s="218"/>
      <c r="V3359" s="218"/>
      <c r="W3359" s="230"/>
      <c r="X3359" s="278" t="s">
        <v>753</v>
      </c>
      <c r="Y3359" s="218"/>
      <c r="Z3359" s="218"/>
      <c r="AA3359" s="218"/>
      <c r="AB3359" s="209"/>
      <c r="AC3359" s="26"/>
      <c r="AD3359" s="139" t="e">
        <f>VLOOKUP(A3356,'Payroll master 总表'!B:AY,33,FALSE)</f>
        <v>#N/A</v>
      </c>
      <c r="AE3359" s="23" t="s">
        <v>82</v>
      </c>
      <c r="AF3359" s="103"/>
      <c r="AG3359" s="33"/>
      <c r="AH3359" s="33"/>
      <c r="AI3359" s="33"/>
      <c r="AJ3359" s="33"/>
      <c r="AK3359" s="33"/>
      <c r="AL3359" s="33"/>
      <c r="AM3359" s="33"/>
      <c r="AN3359" s="33"/>
      <c r="AO3359" s="33"/>
      <c r="AP3359" s="33"/>
      <c r="AQ3359" s="33"/>
      <c r="AR3359" s="33"/>
      <c r="AS3359" s="33"/>
      <c r="AT3359" s="33"/>
      <c r="AU3359" s="33"/>
      <c r="AV3359" s="33"/>
      <c r="AW3359" s="33"/>
      <c r="AX3359" s="33"/>
      <c r="AY3359" s="33"/>
      <c r="AZ3359" s="33"/>
      <c r="BA3359" s="33"/>
      <c r="BB3359" s="33"/>
      <c r="BC3359" s="33"/>
      <c r="BD3359" s="33"/>
      <c r="BE3359" s="33"/>
      <c r="BF3359" s="33"/>
      <c r="BG3359" s="33"/>
      <c r="BH3359" s="33"/>
      <c r="BI3359" s="33"/>
      <c r="BJ3359" s="33"/>
      <c r="BK3359" s="33"/>
      <c r="BL3359" s="33"/>
    </row>
    <row r="3360" spans="1:64" s="140" customFormat="1" ht="18" customHeight="1">
      <c r="B3360" s="54" t="s">
        <v>196</v>
      </c>
      <c r="C3360" s="28"/>
      <c r="D3360" s="28"/>
      <c r="E3360" s="28"/>
      <c r="F3360" s="28"/>
      <c r="G3360" s="206"/>
      <c r="H3360" s="206"/>
      <c r="I3360" s="206"/>
      <c r="J3360" s="206"/>
      <c r="K3360" s="280"/>
      <c r="L3360" s="282" t="e">
        <f>VLOOKUP(A3356,'Payroll master 总表'!B:AY,18,FALSE)</f>
        <v>#N/A</v>
      </c>
      <c r="M3360" s="206"/>
      <c r="N3360" s="208"/>
      <c r="O3360" s="283"/>
      <c r="P3360" s="273"/>
      <c r="Q3360" s="223"/>
      <c r="R3360" s="987" t="e">
        <f>U3357/26*L3360</f>
        <v>#N/A</v>
      </c>
      <c r="S3360" s="987"/>
      <c r="T3360" s="284" t="s">
        <v>82</v>
      </c>
      <c r="U3360" s="223"/>
      <c r="V3360" s="223"/>
      <c r="W3360" s="285"/>
      <c r="X3360" s="278" t="s">
        <v>186</v>
      </c>
      <c r="Y3360" s="218"/>
      <c r="Z3360" s="218"/>
      <c r="AA3360" s="218"/>
      <c r="AB3360" s="209"/>
      <c r="AC3360" s="26"/>
      <c r="AD3360" s="139" t="e">
        <f>VLOOKUP(A3356,'Payroll master 总表'!B:AY,37,FALSE)+'Payroll master 总表'!AM120</f>
        <v>#N/A</v>
      </c>
      <c r="AE3360" s="23" t="s">
        <v>82</v>
      </c>
      <c r="AF3360" s="103"/>
      <c r="AG3360" s="33"/>
      <c r="AH3360" s="33"/>
      <c r="AI3360" s="33"/>
      <c r="AJ3360" s="33"/>
      <c r="AK3360" s="33"/>
      <c r="AL3360" s="33"/>
      <c r="AM3360" s="33"/>
      <c r="AN3360" s="33"/>
      <c r="AO3360" s="33"/>
      <c r="AP3360" s="33"/>
      <c r="AQ3360" s="33"/>
      <c r="AR3360" s="33"/>
      <c r="AS3360" s="33"/>
      <c r="AT3360" s="33"/>
      <c r="AU3360" s="33"/>
      <c r="AV3360" s="33"/>
      <c r="AW3360" s="33"/>
      <c r="AX3360" s="33"/>
      <c r="AY3360" s="33"/>
      <c r="AZ3360" s="33"/>
      <c r="BA3360" s="33"/>
      <c r="BB3360" s="33"/>
      <c r="BC3360" s="33"/>
      <c r="BD3360" s="33"/>
      <c r="BE3360" s="33"/>
      <c r="BF3360" s="33"/>
      <c r="BG3360" s="33"/>
      <c r="BH3360" s="33"/>
      <c r="BI3360" s="33"/>
      <c r="BJ3360" s="33"/>
      <c r="BK3360" s="33"/>
      <c r="BL3360" s="33"/>
    </row>
    <row r="3361" spans="2:64" s="140" customFormat="1" ht="18" customHeight="1">
      <c r="B3361" s="27" t="s">
        <v>528</v>
      </c>
      <c r="C3361" s="28"/>
      <c r="D3361" s="28"/>
      <c r="E3361" s="28"/>
      <c r="F3361" s="28"/>
      <c r="G3361" s="206"/>
      <c r="H3361" s="206"/>
      <c r="I3361" s="206"/>
      <c r="J3361" s="206"/>
      <c r="K3361" s="280"/>
      <c r="L3361" s="282" t="e">
        <f>VLOOKUP(A3356,'Payroll master 总表'!B:AY,22,FALSE)</f>
        <v>#N/A</v>
      </c>
      <c r="M3361" s="206"/>
      <c r="N3361" s="208"/>
      <c r="O3361" s="283"/>
      <c r="P3361" s="273"/>
      <c r="Q3361" s="223"/>
      <c r="R3361" s="987" t="e">
        <f>VLOOKUP(A3356,'Payroll master 总表'!B:AY,29,FALSE)</f>
        <v>#N/A</v>
      </c>
      <c r="S3361" s="987"/>
      <c r="T3361" s="284" t="s">
        <v>82</v>
      </c>
      <c r="U3361" s="223"/>
      <c r="V3361" s="223"/>
      <c r="W3361" s="285"/>
      <c r="X3361" s="278" t="s">
        <v>455</v>
      </c>
      <c r="Y3361" s="218"/>
      <c r="Z3361" s="218"/>
      <c r="AA3361" s="218"/>
      <c r="AB3361" s="209"/>
      <c r="AC3361" s="26"/>
      <c r="AD3361" s="139" t="e">
        <f>VLOOKUP(A3356,'Payroll master 总表'!B:AY,32,FALSE)</f>
        <v>#N/A</v>
      </c>
      <c r="AE3361" s="23" t="s">
        <v>82</v>
      </c>
      <c r="AF3361" s="103"/>
      <c r="AG3361" s="33"/>
      <c r="AH3361" s="33"/>
      <c r="AI3361" s="33"/>
      <c r="AJ3361" s="33"/>
      <c r="AK3361" s="33"/>
      <c r="AL3361" s="33"/>
      <c r="AM3361" s="33"/>
      <c r="AN3361" s="33"/>
      <c r="AO3361" s="33"/>
      <c r="AP3361" s="33"/>
      <c r="AQ3361" s="33"/>
      <c r="AR3361" s="33"/>
      <c r="AS3361" s="33"/>
      <c r="AT3361" s="33"/>
      <c r="AU3361" s="33"/>
      <c r="AV3361" s="33"/>
      <c r="AW3361" s="33"/>
      <c r="AX3361" s="33"/>
      <c r="AY3361" s="33"/>
      <c r="AZ3361" s="33"/>
      <c r="BA3361" s="33"/>
      <c r="BB3361" s="33"/>
      <c r="BC3361" s="33"/>
      <c r="BD3361" s="33"/>
      <c r="BE3361" s="33"/>
      <c r="BF3361" s="33"/>
      <c r="BG3361" s="33"/>
      <c r="BH3361" s="33"/>
      <c r="BI3361" s="33"/>
      <c r="BJ3361" s="33"/>
      <c r="BK3361" s="33"/>
      <c r="BL3361" s="33"/>
    </row>
    <row r="3362" spans="2:64" s="140" customFormat="1" ht="18" customHeight="1">
      <c r="B3362" s="58" t="s">
        <v>534</v>
      </c>
      <c r="C3362" s="28"/>
      <c r="D3362" s="28"/>
      <c r="E3362" s="28"/>
      <c r="F3362" s="28"/>
      <c r="G3362" s="206"/>
      <c r="H3362" s="206"/>
      <c r="I3362" s="206"/>
      <c r="J3362" s="206"/>
      <c r="K3362" s="280"/>
      <c r="L3362" s="282" t="e">
        <f>VLOOKUP(A3356,'Payroll master 总表'!B:AY,21,FALSE)</f>
        <v>#N/A</v>
      </c>
      <c r="M3362" s="206"/>
      <c r="N3362" s="208"/>
      <c r="O3362" s="283"/>
      <c r="P3362" s="273"/>
      <c r="Q3362" s="223"/>
      <c r="R3362" s="987" t="e">
        <f>VLOOKUP(A3356,'Payroll master 总表'!B:AY,27,FALSE)</f>
        <v>#N/A</v>
      </c>
      <c r="S3362" s="987"/>
      <c r="T3362" s="284" t="s">
        <v>82</v>
      </c>
      <c r="U3362" s="223"/>
      <c r="V3362" s="223"/>
      <c r="W3362" s="285"/>
      <c r="X3362" s="278" t="s">
        <v>189</v>
      </c>
      <c r="Y3362" s="218"/>
      <c r="Z3362" s="218"/>
      <c r="AA3362" s="218"/>
      <c r="AB3362" s="209"/>
      <c r="AC3362" s="26"/>
      <c r="AD3362" s="139" t="e">
        <f>VLOOKUP(A3356,'Payroll master 总表'!B:AY,31,FALSE)</f>
        <v>#N/A</v>
      </c>
      <c r="AE3362" s="23" t="s">
        <v>82</v>
      </c>
      <c r="AF3362" s="103"/>
      <c r="AG3362" s="33"/>
      <c r="AH3362" s="33"/>
      <c r="AI3362" s="33"/>
      <c r="AJ3362" s="33"/>
      <c r="AK3362" s="33"/>
      <c r="AL3362" s="33"/>
      <c r="AM3362" s="33"/>
      <c r="AN3362" s="33"/>
      <c r="AO3362" s="33"/>
      <c r="AP3362" s="33"/>
      <c r="AQ3362" s="33"/>
      <c r="AR3362" s="33"/>
      <c r="AS3362" s="33"/>
      <c r="AT3362" s="33"/>
      <c r="AU3362" s="33"/>
      <c r="AV3362" s="33"/>
      <c r="AW3362" s="33"/>
      <c r="AX3362" s="33"/>
      <c r="AY3362" s="33"/>
      <c r="AZ3362" s="33"/>
      <c r="BA3362" s="33"/>
      <c r="BB3362" s="33"/>
      <c r="BC3362" s="33"/>
      <c r="BD3362" s="33"/>
      <c r="BE3362" s="33"/>
      <c r="BF3362" s="33"/>
      <c r="BG3362" s="33"/>
      <c r="BH3362" s="33"/>
      <c r="BI3362" s="33"/>
      <c r="BJ3362" s="33"/>
      <c r="BK3362" s="33"/>
      <c r="BL3362" s="33"/>
    </row>
    <row r="3363" spans="2:64" s="140" customFormat="1" ht="18" customHeight="1">
      <c r="B3363" s="58" t="s">
        <v>195</v>
      </c>
      <c r="C3363" s="28"/>
      <c r="D3363" s="28"/>
      <c r="E3363" s="28"/>
      <c r="F3363" s="28"/>
      <c r="G3363" s="206"/>
      <c r="H3363" s="206"/>
      <c r="I3363" s="206"/>
      <c r="J3363" s="206"/>
      <c r="K3363" s="280"/>
      <c r="L3363" s="282" t="e">
        <f>VLOOKUP(A3356,'Payroll master 总表'!B:AY,17,FALSE)</f>
        <v>#N/A</v>
      </c>
      <c r="M3363" s="206"/>
      <c r="N3363" s="208"/>
      <c r="O3363" s="283"/>
      <c r="P3363" s="273"/>
      <c r="Q3363" s="223"/>
      <c r="R3363" s="987" t="e">
        <f>U3357/26*L3363</f>
        <v>#N/A</v>
      </c>
      <c r="S3363" s="987"/>
      <c r="T3363" s="284" t="s">
        <v>82</v>
      </c>
      <c r="U3363" s="223"/>
      <c r="V3363" s="223"/>
      <c r="W3363" s="285"/>
      <c r="X3363" s="278" t="s">
        <v>188</v>
      </c>
      <c r="Y3363" s="218"/>
      <c r="Z3363" s="218"/>
      <c r="AA3363" s="218"/>
      <c r="AB3363" s="209"/>
      <c r="AC3363" s="26"/>
      <c r="AD3363" s="139" t="e">
        <f>VLOOKUP(A3356,'Payroll master 总表'!B:AY,36,FALSE)</f>
        <v>#N/A</v>
      </c>
      <c r="AE3363" s="23" t="s">
        <v>82</v>
      </c>
      <c r="AF3363" s="103"/>
      <c r="AG3363" s="33"/>
      <c r="AH3363" s="33"/>
      <c r="AI3363" s="33"/>
      <c r="AJ3363" s="33"/>
      <c r="AK3363" s="33"/>
      <c r="AL3363" s="33"/>
      <c r="AM3363" s="33"/>
      <c r="AN3363" s="33"/>
      <c r="AO3363" s="33"/>
      <c r="AP3363" s="33"/>
      <c r="AQ3363" s="33"/>
      <c r="AR3363" s="33"/>
      <c r="AS3363" s="33"/>
      <c r="AT3363" s="33"/>
      <c r="AU3363" s="33"/>
      <c r="AV3363" s="33"/>
      <c r="AW3363" s="33"/>
      <c r="AX3363" s="33"/>
      <c r="AY3363" s="33"/>
      <c r="AZ3363" s="33"/>
      <c r="BA3363" s="33"/>
      <c r="BB3363" s="33"/>
      <c r="BC3363" s="33"/>
      <c r="BD3363" s="33"/>
      <c r="BE3363" s="33"/>
      <c r="BF3363" s="33"/>
      <c r="BG3363" s="33"/>
      <c r="BH3363" s="33"/>
      <c r="BI3363" s="33"/>
      <c r="BJ3363" s="33"/>
      <c r="BK3363" s="33"/>
      <c r="BL3363" s="33"/>
    </row>
    <row r="3364" spans="2:64" s="140" customFormat="1" ht="18" customHeight="1">
      <c r="B3364" s="27" t="s">
        <v>179</v>
      </c>
      <c r="C3364" s="28"/>
      <c r="D3364" s="28"/>
      <c r="E3364" s="28"/>
      <c r="F3364" s="28"/>
      <c r="G3364" s="218"/>
      <c r="H3364" s="218"/>
      <c r="I3364" s="218"/>
      <c r="J3364" s="206"/>
      <c r="K3364" s="280"/>
      <c r="L3364" s="286"/>
      <c r="M3364" s="206"/>
      <c r="N3364" s="208"/>
      <c r="O3364" s="283"/>
      <c r="P3364" s="273"/>
      <c r="Q3364" s="223"/>
      <c r="R3364" s="987" t="e">
        <f>SUM(R3360:S3363)</f>
        <v>#N/A</v>
      </c>
      <c r="S3364" s="987"/>
      <c r="T3364" s="284" t="s">
        <v>82</v>
      </c>
      <c r="U3364" s="223"/>
      <c r="V3364" s="223"/>
      <c r="W3364" s="285"/>
      <c r="X3364" s="278" t="s">
        <v>190</v>
      </c>
      <c r="Y3364" s="218"/>
      <c r="Z3364" s="218"/>
      <c r="AA3364" s="218"/>
      <c r="AB3364" s="209"/>
      <c r="AC3364" s="988" t="e">
        <f>R3364+R3366+R3367+R3368+AD3356+AD3357+AD3358+AD3359+AD3360+AD3361+AD3362+AD3363</f>
        <v>#N/A</v>
      </c>
      <c r="AD3364" s="989"/>
      <c r="AE3364" s="33"/>
      <c r="AF3364" s="103"/>
      <c r="AG3364" s="33"/>
      <c r="AH3364" s="33"/>
      <c r="AI3364" s="33"/>
      <c r="AJ3364" s="33"/>
      <c r="AK3364" s="33"/>
      <c r="AL3364" s="33"/>
      <c r="AM3364" s="33"/>
      <c r="AN3364" s="33"/>
      <c r="AO3364" s="33"/>
      <c r="AP3364" s="33"/>
      <c r="AQ3364" s="33"/>
      <c r="AR3364" s="33"/>
      <c r="AS3364" s="33"/>
      <c r="AT3364" s="33"/>
      <c r="AU3364" s="33"/>
      <c r="AV3364" s="33"/>
      <c r="AW3364" s="33"/>
      <c r="AX3364" s="33"/>
      <c r="AY3364" s="33"/>
      <c r="AZ3364" s="33"/>
      <c r="BA3364" s="33"/>
      <c r="BB3364" s="33"/>
      <c r="BC3364" s="33"/>
      <c r="BD3364" s="33"/>
      <c r="BE3364" s="33"/>
      <c r="BF3364" s="33"/>
      <c r="BG3364" s="33"/>
      <c r="BH3364" s="33"/>
      <c r="BI3364" s="33"/>
      <c r="BJ3364" s="33"/>
      <c r="BK3364" s="33"/>
      <c r="BL3364" s="33"/>
    </row>
    <row r="3365" spans="2:64" s="140" customFormat="1" ht="18" customHeight="1">
      <c r="B3365" s="58" t="s">
        <v>197</v>
      </c>
      <c r="C3365" s="28"/>
      <c r="D3365" s="28"/>
      <c r="E3365" s="28"/>
      <c r="F3365" s="28"/>
      <c r="G3365" s="206"/>
      <c r="H3365" s="206"/>
      <c r="I3365" s="206"/>
      <c r="J3365" s="206"/>
      <c r="K3365" s="280"/>
      <c r="L3365" s="287" t="s">
        <v>77</v>
      </c>
      <c r="M3365" s="288"/>
      <c r="N3365" s="211"/>
      <c r="O3365" s="278" t="s">
        <v>199</v>
      </c>
      <c r="P3365" s="210"/>
      <c r="Q3365" s="210"/>
      <c r="R3365" s="210"/>
      <c r="S3365" s="210"/>
      <c r="T3365" s="210"/>
      <c r="U3365" s="210"/>
      <c r="V3365" s="210"/>
      <c r="W3365" s="289"/>
      <c r="X3365" s="278" t="s">
        <v>433</v>
      </c>
      <c r="Y3365" s="218"/>
      <c r="Z3365" s="230"/>
      <c r="AA3365" s="290"/>
      <c r="AB3365" s="228"/>
      <c r="AC3365" s="135" t="e">
        <f>VLOOKUP(A3356,'Payroll master 总表'!B:AY,45,FALSE)</f>
        <v>#N/A</v>
      </c>
      <c r="AD3365" s="33"/>
      <c r="AE3365" s="61"/>
      <c r="AF3365" s="245"/>
      <c r="AG3365" s="33"/>
      <c r="AH3365" s="33"/>
      <c r="AI3365" s="33"/>
      <c r="AJ3365" s="33"/>
      <c r="AK3365" s="33"/>
      <c r="AL3365" s="33"/>
      <c r="AM3365" s="33"/>
      <c r="AN3365" s="33"/>
      <c r="AO3365" s="33"/>
      <c r="AP3365" s="33"/>
      <c r="AQ3365" s="33"/>
      <c r="AR3365" s="33"/>
      <c r="AS3365" s="33"/>
      <c r="AT3365" s="33"/>
      <c r="AU3365" s="33"/>
      <c r="AV3365" s="33"/>
      <c r="AW3365" s="33"/>
      <c r="AX3365" s="33"/>
      <c r="AY3365" s="33"/>
      <c r="AZ3365" s="33"/>
      <c r="BA3365" s="33"/>
      <c r="BB3365" s="33"/>
      <c r="BC3365" s="33"/>
      <c r="BD3365" s="33"/>
      <c r="BE3365" s="33"/>
      <c r="BF3365" s="33"/>
      <c r="BG3365" s="33"/>
      <c r="BH3365" s="33"/>
      <c r="BI3365" s="33"/>
      <c r="BJ3365" s="33"/>
      <c r="BK3365" s="33"/>
      <c r="BL3365" s="33"/>
    </row>
    <row r="3366" spans="2:64" s="140" customFormat="1" ht="18" customHeight="1">
      <c r="B3366" s="58" t="s">
        <v>180</v>
      </c>
      <c r="C3366" s="28"/>
      <c r="D3366" s="28"/>
      <c r="E3366" s="28"/>
      <c r="F3366" s="28"/>
      <c r="G3366" s="206"/>
      <c r="H3366" s="206"/>
      <c r="I3366" s="206"/>
      <c r="J3366" s="206"/>
      <c r="K3366" s="280"/>
      <c r="L3366" s="282" t="e">
        <f>VLOOKUP(A3356,'Payroll master 总表'!B:AY,19,FALSE)</f>
        <v>#N/A</v>
      </c>
      <c r="M3366" s="206"/>
      <c r="N3366" s="208"/>
      <c r="O3366" s="283"/>
      <c r="P3366" s="273"/>
      <c r="Q3366" s="224"/>
      <c r="R3366" s="990" t="e">
        <f>VLOOKUP(A3356,'Payroll master 总表'!B:AY,26,FALSE)</f>
        <v>#N/A</v>
      </c>
      <c r="S3366" s="990"/>
      <c r="T3366" s="224" t="s">
        <v>82</v>
      </c>
      <c r="U3366" s="224"/>
      <c r="V3366" s="224"/>
      <c r="W3366" s="228"/>
      <c r="X3366" s="278" t="s">
        <v>861</v>
      </c>
      <c r="Y3366" s="218"/>
      <c r="Z3366" s="230"/>
      <c r="AA3366" s="199"/>
      <c r="AB3366" s="224"/>
      <c r="AC3366" s="34"/>
      <c r="AD3366" s="57"/>
      <c r="AE3366" s="999" t="e">
        <f>VLOOKUP(A3356,'Payroll master 总表'!B:AY,42,FALSE)</f>
        <v>#N/A</v>
      </c>
      <c r="AF3366" s="1000"/>
      <c r="AG3366" s="33"/>
      <c r="AH3366" s="33"/>
      <c r="AI3366" s="33"/>
      <c r="AJ3366" s="33"/>
      <c r="AK3366" s="33"/>
      <c r="AL3366" s="33"/>
      <c r="AM3366" s="33"/>
      <c r="AN3366" s="33"/>
      <c r="AO3366" s="33"/>
      <c r="AP3366" s="33"/>
      <c r="AQ3366" s="33"/>
      <c r="AR3366" s="33"/>
      <c r="AS3366" s="33"/>
      <c r="AT3366" s="33"/>
      <c r="AU3366" s="33"/>
      <c r="AV3366" s="33"/>
      <c r="AW3366" s="33"/>
      <c r="AX3366" s="33"/>
      <c r="AY3366" s="33"/>
      <c r="AZ3366" s="33"/>
      <c r="BA3366" s="33"/>
      <c r="BB3366" s="33"/>
      <c r="BC3366" s="33"/>
      <c r="BD3366" s="33"/>
      <c r="BE3366" s="33"/>
      <c r="BF3366" s="33"/>
      <c r="BG3366" s="33"/>
      <c r="BH3366" s="33"/>
      <c r="BI3366" s="33"/>
      <c r="BJ3366" s="33"/>
      <c r="BK3366" s="33"/>
      <c r="BL3366" s="33"/>
    </row>
    <row r="3367" spans="2:64" s="140" customFormat="1" ht="18" customHeight="1">
      <c r="B3367" s="58" t="s">
        <v>181</v>
      </c>
      <c r="C3367" s="28"/>
      <c r="D3367" s="28"/>
      <c r="E3367" s="28"/>
      <c r="F3367" s="28"/>
      <c r="G3367" s="206"/>
      <c r="H3367" s="206"/>
      <c r="I3367" s="206"/>
      <c r="J3367" s="206"/>
      <c r="K3367" s="280"/>
      <c r="L3367" s="282" t="e">
        <f>VLOOKUP(A3356,'Payroll master 总表'!B:AY,22,FALSE)</f>
        <v>#N/A</v>
      </c>
      <c r="M3367" s="206"/>
      <c r="N3367" s="208"/>
      <c r="O3367" s="283"/>
      <c r="P3367" s="273"/>
      <c r="Q3367" s="224"/>
      <c r="R3367" s="990" t="e">
        <f>VLOOKUP(A3356,'Payroll master 总表'!B:AY,28,FALSE)</f>
        <v>#N/A</v>
      </c>
      <c r="S3367" s="990"/>
      <c r="T3367" s="224" t="s">
        <v>82</v>
      </c>
      <c r="U3367" s="224"/>
      <c r="V3367" s="224"/>
      <c r="W3367" s="228"/>
      <c r="X3367" s="291" t="s">
        <v>244</v>
      </c>
      <c r="Y3367" s="218"/>
      <c r="Z3367" s="218"/>
      <c r="AA3367" s="230"/>
      <c r="AB3367" s="229"/>
      <c r="AC3367" s="76"/>
      <c r="AD3367" s="57" t="e">
        <f>VLOOKUP(A3356,'Payroll master 总表'!B:AY,44,FALSE)</f>
        <v>#N/A</v>
      </c>
      <c r="AE3367" s="541"/>
      <c r="AF3367" s="542"/>
      <c r="AG3367" s="33"/>
      <c r="AH3367" s="33"/>
      <c r="AI3367" s="33"/>
      <c r="AJ3367" s="33"/>
      <c r="AK3367" s="33"/>
      <c r="AL3367" s="33"/>
      <c r="AM3367" s="33"/>
      <c r="AN3367" s="33"/>
      <c r="AO3367" s="33"/>
      <c r="AP3367" s="33"/>
      <c r="AQ3367" s="33"/>
      <c r="AR3367" s="33"/>
      <c r="AS3367" s="33"/>
      <c r="AT3367" s="33"/>
      <c r="AU3367" s="33"/>
      <c r="AV3367" s="33"/>
      <c r="AW3367" s="33"/>
      <c r="AX3367" s="33"/>
      <c r="AY3367" s="33"/>
      <c r="AZ3367" s="33"/>
      <c r="BA3367" s="33"/>
      <c r="BB3367" s="33"/>
      <c r="BC3367" s="33"/>
      <c r="BD3367" s="33"/>
      <c r="BE3367" s="33"/>
      <c r="BF3367" s="33"/>
      <c r="BG3367" s="33"/>
      <c r="BH3367" s="33"/>
      <c r="BI3367" s="33"/>
      <c r="BJ3367" s="33"/>
      <c r="BK3367" s="33"/>
      <c r="BL3367" s="33"/>
    </row>
    <row r="3368" spans="2:64" s="140" customFormat="1" ht="18" customHeight="1">
      <c r="B3368" s="59" t="s">
        <v>182</v>
      </c>
      <c r="C3368" s="56"/>
      <c r="D3368" s="56"/>
      <c r="E3368" s="56"/>
      <c r="F3368" s="56"/>
      <c r="G3368" s="219"/>
      <c r="H3368" s="219"/>
      <c r="I3368" s="219"/>
      <c r="J3368" s="219"/>
      <c r="K3368" s="292"/>
      <c r="L3368" s="293" t="e">
        <f>VLOOKUP(A3356,'Payroll master 总表'!B:AY,23,FALSE)</f>
        <v>#N/A</v>
      </c>
      <c r="M3368" s="219"/>
      <c r="N3368" s="212"/>
      <c r="O3368" s="294"/>
      <c r="P3368" s="295"/>
      <c r="Q3368" s="225"/>
      <c r="R3368" s="981" t="e">
        <f>VLOOKUP(A3356,'Payroll master 总表'!B:AY,30,FALSE)</f>
        <v>#N/A</v>
      </c>
      <c r="S3368" s="981"/>
      <c r="T3368" s="225" t="s">
        <v>82</v>
      </c>
      <c r="U3368" s="225"/>
      <c r="V3368" s="225"/>
      <c r="W3368" s="225"/>
      <c r="X3368" s="278" t="s">
        <v>194</v>
      </c>
      <c r="Y3368" s="218"/>
      <c r="Z3368" s="218"/>
      <c r="AA3368" s="218"/>
      <c r="AB3368" s="230"/>
      <c r="AC3368" s="26"/>
      <c r="AD3368" s="57" t="e">
        <f>AE3366+AD3367</f>
        <v>#N/A</v>
      </c>
      <c r="AE3368" s="49"/>
      <c r="AF3368" s="73"/>
      <c r="AG3368" s="33"/>
      <c r="AH3368" s="33"/>
      <c r="AI3368" s="33"/>
      <c r="AJ3368" s="33"/>
      <c r="AK3368" s="33"/>
      <c r="AL3368" s="33"/>
      <c r="AM3368" s="33"/>
      <c r="AN3368" s="33"/>
      <c r="AO3368" s="33"/>
      <c r="AP3368" s="33"/>
      <c r="AQ3368" s="33"/>
      <c r="AR3368" s="33"/>
      <c r="AS3368" s="33"/>
      <c r="AT3368" s="33"/>
      <c r="AU3368" s="33"/>
      <c r="AV3368" s="33"/>
      <c r="AW3368" s="33"/>
      <c r="AX3368" s="33"/>
      <c r="AY3368" s="33"/>
      <c r="AZ3368" s="33"/>
      <c r="BA3368" s="33"/>
      <c r="BB3368" s="33"/>
      <c r="BC3368" s="33"/>
      <c r="BD3368" s="33"/>
      <c r="BE3368" s="33"/>
      <c r="BF3368" s="33"/>
      <c r="BG3368" s="33"/>
      <c r="BH3368" s="33"/>
      <c r="BI3368" s="33"/>
      <c r="BJ3368" s="33"/>
      <c r="BK3368" s="33"/>
      <c r="BL3368" s="33"/>
    </row>
    <row r="3369" spans="2:64" s="140" customFormat="1" ht="18" customHeight="1">
      <c r="B3369" s="29"/>
      <c r="C3369" s="30"/>
      <c r="D3369" s="31"/>
      <c r="E3369" s="30"/>
      <c r="F3369" s="32"/>
      <c r="G3369" s="220"/>
      <c r="H3369" s="220"/>
      <c r="I3369" s="220"/>
      <c r="J3369" s="220"/>
      <c r="K3369" s="220"/>
      <c r="L3369" s="199"/>
      <c r="M3369" s="199"/>
      <c r="N3369" s="199"/>
      <c r="O3369" s="296"/>
      <c r="P3369" s="296"/>
      <c r="Q3369" s="199"/>
      <c r="R3369" s="199"/>
      <c r="S3369" s="220"/>
      <c r="T3369" s="220"/>
      <c r="U3369" s="220"/>
      <c r="V3369" s="199"/>
      <c r="W3369" s="199"/>
      <c r="X3369" s="297" t="s">
        <v>191</v>
      </c>
      <c r="Y3369" s="218"/>
      <c r="Z3369" s="218"/>
      <c r="AA3369" s="218"/>
      <c r="AB3369" s="230"/>
      <c r="AC3369" s="982" t="e">
        <f>ROUND((AC3364-AD3368-AC3365),2)</f>
        <v>#N/A</v>
      </c>
      <c r="AD3369" s="983"/>
      <c r="AE3369" s="49"/>
      <c r="AF3369" s="73"/>
      <c r="AG3369" s="33"/>
      <c r="AH3369" s="33"/>
      <c r="AI3369" s="33"/>
      <c r="AJ3369" s="33"/>
      <c r="AK3369" s="33"/>
      <c r="AL3369" s="33"/>
      <c r="AM3369" s="33"/>
      <c r="AN3369" s="33"/>
      <c r="AO3369" s="33"/>
      <c r="AP3369" s="33"/>
      <c r="AQ3369" s="33"/>
      <c r="AR3369" s="33"/>
      <c r="AS3369" s="33"/>
      <c r="AT3369" s="33"/>
      <c r="AU3369" s="33"/>
      <c r="AV3369" s="33"/>
      <c r="AW3369" s="33"/>
      <c r="AX3369" s="33"/>
      <c r="AY3369" s="33"/>
      <c r="AZ3369" s="33"/>
      <c r="BA3369" s="33"/>
      <c r="BB3369" s="33"/>
      <c r="BC3369" s="33"/>
      <c r="BD3369" s="33"/>
      <c r="BE3369" s="33"/>
      <c r="BF3369" s="33"/>
      <c r="BG3369" s="33"/>
      <c r="BH3369" s="33"/>
      <c r="BI3369" s="33"/>
      <c r="BJ3369" s="33"/>
      <c r="BK3369" s="33"/>
      <c r="BL3369" s="33"/>
    </row>
    <row r="3370" spans="2:64" s="140" customFormat="1" ht="18" customHeight="1">
      <c r="B3370" s="35" t="s">
        <v>78</v>
      </c>
      <c r="C3370" s="36"/>
      <c r="D3370" s="36"/>
      <c r="E3370" s="36"/>
      <c r="F3370" s="36"/>
      <c r="G3370" s="221"/>
      <c r="H3370" s="221"/>
      <c r="I3370" s="220"/>
      <c r="J3370" s="220"/>
      <c r="K3370" s="220"/>
      <c r="L3370" s="199"/>
      <c r="M3370" s="199"/>
      <c r="N3370" s="199"/>
      <c r="O3370" s="296"/>
      <c r="P3370" s="296"/>
      <c r="Q3370" s="199"/>
      <c r="R3370" s="199"/>
      <c r="S3370" s="220"/>
      <c r="T3370" s="220"/>
      <c r="U3370" s="220"/>
      <c r="V3370" s="199"/>
      <c r="W3370" s="199"/>
      <c r="X3370" s="298" t="s">
        <v>432</v>
      </c>
      <c r="Y3370" s="299"/>
      <c r="Z3370" s="280"/>
      <c r="AA3370" s="206"/>
      <c r="AB3370" s="231"/>
      <c r="AC3370" s="63" t="e">
        <f>INT(AC3369)</f>
        <v>#N/A</v>
      </c>
      <c r="AD3370" s="33"/>
      <c r="AE3370" s="62"/>
      <c r="AF3370" s="80"/>
      <c r="AG3370" s="33"/>
      <c r="AH3370" s="33"/>
      <c r="AI3370" s="33"/>
      <c r="AJ3370" s="33"/>
      <c r="AK3370" s="33"/>
      <c r="AL3370" s="33"/>
      <c r="AM3370" s="33"/>
      <c r="AN3370" s="33"/>
      <c r="AO3370" s="33"/>
      <c r="AP3370" s="33"/>
      <c r="AQ3370" s="33"/>
      <c r="AR3370" s="33"/>
      <c r="AS3370" s="33"/>
      <c r="AT3370" s="33"/>
      <c r="AU3370" s="33"/>
      <c r="AV3370" s="33"/>
      <c r="AW3370" s="33"/>
      <c r="AX3370" s="33"/>
      <c r="AY3370" s="33"/>
      <c r="AZ3370" s="33"/>
      <c r="BA3370" s="33"/>
      <c r="BB3370" s="33"/>
      <c r="BC3370" s="33"/>
      <c r="BD3370" s="33"/>
      <c r="BE3370" s="33"/>
      <c r="BF3370" s="33"/>
      <c r="BG3370" s="33"/>
      <c r="BH3370" s="33"/>
      <c r="BI3370" s="33"/>
      <c r="BJ3370" s="33"/>
      <c r="BK3370" s="33"/>
      <c r="BL3370" s="33"/>
    </row>
    <row r="3371" spans="2:64" s="140" customFormat="1" ht="18" customHeight="1">
      <c r="B3371" s="37"/>
      <c r="C3371" s="38"/>
      <c r="D3371" s="39"/>
      <c r="E3371" s="38"/>
      <c r="F3371" s="38"/>
      <c r="G3371" s="202"/>
      <c r="H3371" s="202"/>
      <c r="I3371" s="220"/>
      <c r="J3371" s="220"/>
      <c r="K3371" s="220"/>
      <c r="L3371" s="199"/>
      <c r="M3371" s="199"/>
      <c r="N3371" s="199"/>
      <c r="O3371" s="296"/>
      <c r="P3371" s="296"/>
      <c r="Q3371" s="199"/>
      <c r="R3371" s="199"/>
      <c r="S3371" s="220"/>
      <c r="T3371" s="220"/>
      <c r="U3371" s="220"/>
      <c r="V3371" s="199"/>
      <c r="W3371" s="199"/>
      <c r="X3371" s="300" t="s">
        <v>192</v>
      </c>
      <c r="Y3371" s="301"/>
      <c r="Z3371" s="302"/>
      <c r="AA3371" s="219"/>
      <c r="AB3371" s="232"/>
      <c r="AC3371" s="77" t="e">
        <f>ROUND((MOD(AC3369,1)*4000),-2)</f>
        <v>#N/A</v>
      </c>
      <c r="AD3371" s="45"/>
      <c r="AE3371" s="45"/>
      <c r="AF3371" s="81"/>
      <c r="AG3371" s="33"/>
      <c r="AH3371" s="33"/>
      <c r="AI3371" s="33"/>
      <c r="AJ3371" s="33"/>
      <c r="AK3371" s="33"/>
      <c r="AL3371" s="33"/>
      <c r="AM3371" s="33"/>
      <c r="AN3371" s="33"/>
      <c r="AO3371" s="33"/>
      <c r="AP3371" s="33"/>
      <c r="AQ3371" s="33"/>
      <c r="AR3371" s="33"/>
      <c r="AS3371" s="33"/>
      <c r="AT3371" s="33"/>
      <c r="AU3371" s="33"/>
      <c r="AV3371" s="33"/>
      <c r="AW3371" s="33"/>
      <c r="AX3371" s="33"/>
      <c r="AY3371" s="33"/>
      <c r="AZ3371" s="33"/>
      <c r="BA3371" s="33"/>
      <c r="BB3371" s="33"/>
      <c r="BC3371" s="33"/>
      <c r="BD3371" s="33"/>
      <c r="BE3371" s="33"/>
      <c r="BF3371" s="33"/>
      <c r="BG3371" s="33"/>
      <c r="BH3371" s="33"/>
      <c r="BI3371" s="33"/>
      <c r="BJ3371" s="33"/>
      <c r="BK3371" s="33"/>
      <c r="BL3371" s="33"/>
    </row>
    <row r="3372" spans="2:64" s="140" customFormat="1" ht="18" customHeight="1">
      <c r="B3372" s="29"/>
      <c r="C3372" s="30"/>
      <c r="D3372" s="31"/>
      <c r="E3372" s="30"/>
      <c r="F3372" s="30"/>
      <c r="G3372" s="220"/>
      <c r="H3372" s="220"/>
      <c r="I3372" s="220"/>
      <c r="J3372" s="220"/>
      <c r="K3372" s="220"/>
      <c r="L3372" s="199"/>
      <c r="M3372" s="199"/>
      <c r="N3372" s="199"/>
      <c r="O3372" s="296"/>
      <c r="P3372" s="296"/>
      <c r="Q3372" s="199"/>
      <c r="R3372" s="199"/>
      <c r="S3372" s="220"/>
      <c r="T3372" s="220"/>
      <c r="U3372" s="220"/>
      <c r="V3372" s="199"/>
      <c r="W3372" s="199"/>
      <c r="X3372" s="199"/>
      <c r="Y3372" s="221"/>
      <c r="Z3372" s="303"/>
      <c r="AA3372" s="199"/>
      <c r="AB3372" s="233"/>
      <c r="AC3372" s="34"/>
      <c r="AD3372" s="82"/>
      <c r="AE3372" s="82"/>
      <c r="AF3372" s="84"/>
      <c r="AG3372" s="33"/>
      <c r="AH3372" s="33"/>
      <c r="AI3372" s="33"/>
      <c r="AJ3372" s="33"/>
      <c r="AK3372" s="33"/>
      <c r="AL3372" s="33"/>
      <c r="AM3372" s="33"/>
      <c r="AN3372" s="33"/>
      <c r="AO3372" s="33"/>
      <c r="AP3372" s="33"/>
      <c r="AQ3372" s="33"/>
      <c r="AR3372" s="33"/>
      <c r="AS3372" s="33"/>
      <c r="AT3372" s="33"/>
      <c r="AU3372" s="33"/>
      <c r="AV3372" s="33"/>
      <c r="AW3372" s="33"/>
      <c r="AX3372" s="33"/>
      <c r="AY3372" s="33"/>
      <c r="AZ3372" s="33"/>
      <c r="BA3372" s="33"/>
      <c r="BB3372" s="33"/>
      <c r="BC3372" s="33"/>
      <c r="BD3372" s="33"/>
      <c r="BE3372" s="33"/>
      <c r="BF3372" s="33"/>
      <c r="BG3372" s="33"/>
      <c r="BH3372" s="33"/>
      <c r="BI3372" s="33"/>
      <c r="BJ3372" s="33"/>
      <c r="BK3372" s="33"/>
      <c r="BL3372" s="33"/>
    </row>
    <row r="3373" spans="2:64" s="140" customFormat="1" ht="18" customHeight="1">
      <c r="B3373" s="40" t="s">
        <v>79</v>
      </c>
      <c r="C3373" s="41"/>
      <c r="D3373" s="41"/>
      <c r="E3373" s="41"/>
      <c r="F3373" s="33"/>
      <c r="G3373" s="199"/>
      <c r="H3373" s="199"/>
      <c r="I3373" s="199"/>
      <c r="J3373" s="199"/>
      <c r="K3373" s="220"/>
      <c r="L3373" s="199"/>
      <c r="M3373" s="199"/>
      <c r="N3373" s="199"/>
      <c r="O3373" s="296"/>
      <c r="P3373" s="296"/>
      <c r="Q3373" s="199"/>
      <c r="R3373" s="199"/>
      <c r="S3373" s="199"/>
      <c r="T3373" s="199"/>
      <c r="U3373" s="199"/>
      <c r="V3373" s="199"/>
      <c r="W3373" s="199"/>
      <c r="X3373" s="199"/>
      <c r="Y3373" s="199"/>
      <c r="Z3373" s="199"/>
      <c r="AA3373" s="199"/>
      <c r="AB3373" s="199"/>
      <c r="AC3373" s="34"/>
      <c r="AD3373" s="33"/>
      <c r="AE3373" s="33"/>
      <c r="AF3373" s="101"/>
      <c r="AG3373" s="33"/>
      <c r="AH3373" s="33"/>
      <c r="AI3373" s="33"/>
      <c r="AJ3373" s="33"/>
      <c r="AK3373" s="33"/>
      <c r="AL3373" s="33"/>
      <c r="AM3373" s="33"/>
      <c r="AN3373" s="33"/>
      <c r="AO3373" s="33"/>
      <c r="AP3373" s="33"/>
      <c r="AQ3373" s="33"/>
      <c r="AR3373" s="33"/>
      <c r="AS3373" s="33"/>
      <c r="AT3373" s="33"/>
      <c r="AU3373" s="33"/>
      <c r="AV3373" s="33"/>
      <c r="AW3373" s="33"/>
      <c r="AX3373" s="33"/>
      <c r="AY3373" s="33"/>
      <c r="AZ3373" s="33"/>
      <c r="BA3373" s="33"/>
      <c r="BB3373" s="33"/>
      <c r="BC3373" s="33"/>
      <c r="BD3373" s="33"/>
      <c r="BE3373" s="33"/>
      <c r="BF3373" s="33"/>
      <c r="BG3373" s="33"/>
      <c r="BH3373" s="33"/>
      <c r="BI3373" s="33"/>
      <c r="BJ3373" s="33"/>
      <c r="BK3373" s="33"/>
      <c r="BL3373" s="33"/>
    </row>
    <row r="3374" spans="2:64" s="10" customFormat="1" ht="18" customHeight="1">
      <c r="B3374" s="601">
        <v>1</v>
      </c>
      <c r="C3374" s="236">
        <v>2</v>
      </c>
      <c r="D3374" s="236">
        <v>3</v>
      </c>
      <c r="E3374" s="236">
        <v>4</v>
      </c>
      <c r="F3374" s="236">
        <v>5</v>
      </c>
      <c r="G3374" s="669">
        <v>6</v>
      </c>
      <c r="H3374" s="237">
        <v>7</v>
      </c>
      <c r="I3374" s="601">
        <v>8</v>
      </c>
      <c r="J3374" s="236">
        <v>9</v>
      </c>
      <c r="K3374" s="236">
        <v>10</v>
      </c>
      <c r="L3374" s="236">
        <v>11</v>
      </c>
      <c r="M3374" s="236">
        <v>12</v>
      </c>
      <c r="N3374" s="697">
        <v>13</v>
      </c>
      <c r="O3374" s="670">
        <v>14</v>
      </c>
      <c r="P3374" s="601">
        <v>15</v>
      </c>
      <c r="Q3374" s="236">
        <v>16</v>
      </c>
      <c r="R3374" s="236">
        <v>17</v>
      </c>
      <c r="S3374" s="236">
        <v>18</v>
      </c>
      <c r="T3374" s="236">
        <v>19</v>
      </c>
      <c r="U3374" s="669">
        <v>20</v>
      </c>
      <c r="V3374" s="236">
        <v>21</v>
      </c>
      <c r="W3374" s="601">
        <v>22</v>
      </c>
      <c r="X3374" s="236">
        <v>23</v>
      </c>
      <c r="Y3374" s="237">
        <v>24</v>
      </c>
      <c r="Z3374" s="236">
        <v>25</v>
      </c>
      <c r="AA3374" s="236">
        <v>26</v>
      </c>
      <c r="AB3374" s="669">
        <v>27</v>
      </c>
      <c r="AC3374" s="236">
        <v>28</v>
      </c>
      <c r="AD3374" s="601">
        <v>29</v>
      </c>
      <c r="AE3374" s="236">
        <v>30</v>
      </c>
      <c r="AF3374" s="236">
        <v>31</v>
      </c>
      <c r="AG3374" s="11"/>
      <c r="AH3374" s="11"/>
      <c r="AI3374" s="11"/>
      <c r="AJ3374" s="11"/>
      <c r="AK3374" s="11"/>
      <c r="AL3374" s="11"/>
      <c r="AM3374" s="11"/>
      <c r="AN3374" s="11"/>
      <c r="AO3374" s="11"/>
      <c r="AP3374" s="11"/>
      <c r="AQ3374" s="11"/>
      <c r="AR3374" s="11"/>
      <c r="AS3374" s="11"/>
      <c r="AT3374" s="11"/>
      <c r="AU3374" s="11"/>
      <c r="AV3374" s="11"/>
      <c r="AW3374" s="11"/>
      <c r="AX3374" s="11"/>
      <c r="AY3374" s="11"/>
      <c r="AZ3374" s="11"/>
      <c r="BA3374" s="11"/>
      <c r="BB3374" s="11"/>
      <c r="BC3374" s="11"/>
      <c r="BD3374" s="11"/>
      <c r="BE3374" s="11"/>
      <c r="BF3374" s="11"/>
      <c r="BG3374" s="11"/>
      <c r="BH3374" s="11"/>
      <c r="BI3374" s="11"/>
      <c r="BJ3374" s="11"/>
      <c r="BK3374" s="11"/>
      <c r="BL3374" s="11"/>
    </row>
    <row r="3375" spans="2:64" s="140" customFormat="1" ht="18" customHeight="1">
      <c r="B3375" s="48" t="e">
        <f>VLOOKUP(A3356,#REF!,276,FALSE)</f>
        <v>#REF!</v>
      </c>
      <c r="C3375" s="48" t="e">
        <f>VLOOKUP(A3356,#REF!,278,FALSE)</f>
        <v>#REF!</v>
      </c>
      <c r="D3375" s="48" t="e">
        <f>VLOOKUP(A3356,#REF!,280,FALSE)</f>
        <v>#REF!</v>
      </c>
      <c r="E3375" s="48" t="e">
        <f>VLOOKUP(A3356,#REF!,282,FALSE)</f>
        <v>#REF!</v>
      </c>
      <c r="F3375" s="48" t="e">
        <f>VLOOKUP(A3356,#REF!,284,FALSE)</f>
        <v>#REF!</v>
      </c>
      <c r="G3375" s="48" t="e">
        <f>VLOOKUP(A3356,#REF!,286,FALSE)</f>
        <v>#REF!</v>
      </c>
      <c r="H3375" s="48" t="e">
        <f>VLOOKUP(A3356,#REF!,288,FALSE)</f>
        <v>#REF!</v>
      </c>
      <c r="I3375" s="48" t="e">
        <f>VLOOKUP(A3356,#REF!,290,FALSE)</f>
        <v>#REF!</v>
      </c>
      <c r="J3375" s="48" t="e">
        <f>VLOOKUP(A3356,#REF!,292,FALSE)</f>
        <v>#REF!</v>
      </c>
      <c r="K3375" s="48" t="e">
        <f>VLOOKUP(A3356,#REF!,294,FALSE)</f>
        <v>#REF!</v>
      </c>
      <c r="L3375" s="48" t="e">
        <f>VLOOKUP(A3356,#REF!,296,FALSE)</f>
        <v>#REF!</v>
      </c>
      <c r="M3375" s="48" t="e">
        <f>VLOOKUP(A3356,#REF!,298,FALSE)</f>
        <v>#REF!</v>
      </c>
      <c r="N3375" s="48" t="e">
        <f>VLOOKUP(A3356,#REF!,300,FALSE)</f>
        <v>#REF!</v>
      </c>
      <c r="O3375" s="48" t="e">
        <f>VLOOKUP(A3356,#REF!,302,FALSE)</f>
        <v>#REF!</v>
      </c>
      <c r="P3375" s="48" t="e">
        <f>VLOOKUP(A3356,#REF!,304,FALSE)</f>
        <v>#REF!</v>
      </c>
      <c r="Q3375" s="48" t="e">
        <f>VLOOKUP(A3356,#REF!,306,FALSE)</f>
        <v>#REF!</v>
      </c>
      <c r="R3375" s="48" t="e">
        <f>VLOOKUP(A3356,#REF!,308,FALSE)</f>
        <v>#REF!</v>
      </c>
      <c r="S3375" s="48" t="e">
        <f>VLOOKUP(A3356,#REF!,310,FALSE)</f>
        <v>#REF!</v>
      </c>
      <c r="T3375" s="48" t="e">
        <f>VLOOKUP(A3356,#REF!,312,FALSE)</f>
        <v>#REF!</v>
      </c>
      <c r="U3375" s="48" t="e">
        <f>VLOOKUP(A3356,#REF!,314,FALSE)</f>
        <v>#REF!</v>
      </c>
      <c r="V3375" s="48" t="e">
        <f>VLOOKUP(A3356,#REF!,316,FALSE)</f>
        <v>#REF!</v>
      </c>
      <c r="W3375" s="48" t="e">
        <f>VLOOKUP(A3356,#REF!,318,FALSE)</f>
        <v>#REF!</v>
      </c>
      <c r="X3375" s="48" t="e">
        <f>VLOOKUP(A3356,#REF!,320,FALSE)</f>
        <v>#REF!</v>
      </c>
      <c r="Y3375" s="48" t="e">
        <f>VLOOKUP(A3356,#REF!,322,FALSE)</f>
        <v>#REF!</v>
      </c>
      <c r="Z3375" s="48" t="e">
        <f>VLOOKUP(A3356,#REF!,324,FALSE)</f>
        <v>#REF!</v>
      </c>
      <c r="AA3375" s="48" t="e">
        <f>VLOOKUP(A3356,#REF!,326,FALSE)</f>
        <v>#REF!</v>
      </c>
      <c r="AB3375" s="48" t="e">
        <f>VLOOKUP(A3356,#REF!,328,FALSE)</f>
        <v>#REF!</v>
      </c>
      <c r="AC3375" s="48" t="e">
        <f>VLOOKUP(A3356,#REF!,330,FALSE)</f>
        <v>#REF!</v>
      </c>
      <c r="AD3375" s="48" t="e">
        <f>VLOOKUP(A3356,#REF!,332,FALSE)</f>
        <v>#REF!</v>
      </c>
      <c r="AE3375" s="48" t="e">
        <f>VLOOKUP(A3356,#REF!,334,FALSE)</f>
        <v>#REF!</v>
      </c>
      <c r="AF3375" s="48" t="e">
        <f>VLOOKUP(A3356,#REF!,336,FALSE)</f>
        <v>#REF!</v>
      </c>
      <c r="AG3375" s="33"/>
      <c r="AH3375" s="33"/>
      <c r="AI3375" s="33"/>
      <c r="AJ3375" s="33"/>
      <c r="AK3375" s="33"/>
      <c r="AL3375" s="33"/>
      <c r="AM3375" s="33"/>
      <c r="AN3375" s="33"/>
      <c r="AO3375" s="33"/>
      <c r="AP3375" s="33"/>
      <c r="AQ3375" s="33"/>
      <c r="AR3375" s="33"/>
      <c r="AS3375" s="33"/>
      <c r="AT3375" s="33"/>
      <c r="AU3375" s="33"/>
      <c r="AV3375" s="33"/>
      <c r="AW3375" s="33"/>
      <c r="AX3375" s="33"/>
      <c r="AY3375" s="33"/>
      <c r="AZ3375" s="33"/>
      <c r="BA3375" s="33"/>
      <c r="BB3375" s="33"/>
      <c r="BC3375" s="33"/>
      <c r="BD3375" s="33"/>
      <c r="BE3375" s="33"/>
      <c r="BF3375" s="33"/>
      <c r="BG3375" s="33"/>
      <c r="BH3375" s="33"/>
      <c r="BI3375" s="33"/>
      <c r="BJ3375" s="33"/>
      <c r="BK3375" s="33"/>
      <c r="BL3375" s="33"/>
    </row>
    <row r="3376" spans="2:64" s="140" customFormat="1" ht="18" customHeight="1">
      <c r="B3376" s="48" t="e">
        <f>IF(B3375=3,"5","0")-0</f>
        <v>#REF!</v>
      </c>
      <c r="C3376" s="48" t="e">
        <f t="shared" ref="C3376:G3376" si="24">IF(C3375=3,"5","0")-0</f>
        <v>#REF!</v>
      </c>
      <c r="D3376" s="48" t="e">
        <f t="shared" si="24"/>
        <v>#REF!</v>
      </c>
      <c r="E3376" s="48" t="e">
        <f t="shared" si="24"/>
        <v>#REF!</v>
      </c>
      <c r="F3376" s="48" t="e">
        <f t="shared" si="24"/>
        <v>#REF!</v>
      </c>
      <c r="G3376" s="198" t="e">
        <f t="shared" si="24"/>
        <v>#REF!</v>
      </c>
      <c r="H3376" s="198" t="e">
        <f>IF(H3375=3,"5","0")-0</f>
        <v>#REF!</v>
      </c>
      <c r="I3376" s="198" t="e">
        <f t="shared" ref="I3376:Q3376" si="25">IF(I3375=3,"5","0")-0</f>
        <v>#REF!</v>
      </c>
      <c r="J3376" s="198" t="e">
        <f t="shared" si="25"/>
        <v>#REF!</v>
      </c>
      <c r="K3376" s="198" t="e">
        <f t="shared" si="25"/>
        <v>#REF!</v>
      </c>
      <c r="L3376" s="198" t="e">
        <f t="shared" si="25"/>
        <v>#REF!</v>
      </c>
      <c r="M3376" s="198" t="e">
        <f t="shared" si="25"/>
        <v>#REF!</v>
      </c>
      <c r="N3376" s="198" t="e">
        <f t="shared" si="25"/>
        <v>#REF!</v>
      </c>
      <c r="O3376" s="198" t="e">
        <f t="shared" si="25"/>
        <v>#REF!</v>
      </c>
      <c r="P3376" s="198" t="e">
        <f t="shared" si="25"/>
        <v>#REF!</v>
      </c>
      <c r="Q3376" s="198" t="e">
        <f t="shared" si="25"/>
        <v>#REF!</v>
      </c>
      <c r="R3376" s="198" t="e">
        <f>IF(R3375=3,"5","0")-0</f>
        <v>#REF!</v>
      </c>
      <c r="S3376" s="198" t="e">
        <f t="shared" ref="S3376:AF3376" si="26">IF(S3375=3,"5","0")-0</f>
        <v>#REF!</v>
      </c>
      <c r="T3376" s="198" t="e">
        <f t="shared" si="26"/>
        <v>#REF!</v>
      </c>
      <c r="U3376" s="198" t="e">
        <f t="shared" si="26"/>
        <v>#REF!</v>
      </c>
      <c r="V3376" s="198" t="e">
        <f t="shared" si="26"/>
        <v>#REF!</v>
      </c>
      <c r="W3376" s="198" t="e">
        <f t="shared" si="26"/>
        <v>#REF!</v>
      </c>
      <c r="X3376" s="198" t="e">
        <f t="shared" si="26"/>
        <v>#REF!</v>
      </c>
      <c r="Y3376" s="198" t="e">
        <f t="shared" si="26"/>
        <v>#REF!</v>
      </c>
      <c r="Z3376" s="198" t="e">
        <f t="shared" si="26"/>
        <v>#REF!</v>
      </c>
      <c r="AA3376" s="198" t="e">
        <f t="shared" si="26"/>
        <v>#REF!</v>
      </c>
      <c r="AB3376" s="198" t="e">
        <f t="shared" si="26"/>
        <v>#REF!</v>
      </c>
      <c r="AC3376" s="48" t="e">
        <f t="shared" si="26"/>
        <v>#REF!</v>
      </c>
      <c r="AD3376" s="48" t="e">
        <f t="shared" si="26"/>
        <v>#REF!</v>
      </c>
      <c r="AE3376" s="50" t="e">
        <f t="shared" si="26"/>
        <v>#REF!</v>
      </c>
      <c r="AF3376" s="48" t="e">
        <f t="shared" si="26"/>
        <v>#REF!</v>
      </c>
      <c r="AG3376" s="33"/>
      <c r="AH3376" s="33"/>
      <c r="AI3376" s="33"/>
      <c r="AJ3376" s="33"/>
      <c r="AK3376" s="33"/>
      <c r="AL3376" s="33"/>
      <c r="AM3376" s="33"/>
      <c r="AN3376" s="33"/>
      <c r="AO3376" s="33"/>
      <c r="AP3376" s="33"/>
      <c r="AQ3376" s="33"/>
      <c r="AR3376" s="33"/>
      <c r="AS3376" s="33"/>
      <c r="AT3376" s="33"/>
      <c r="AU3376" s="33"/>
      <c r="AV3376" s="33"/>
      <c r="AW3376" s="33"/>
      <c r="AX3376" s="33"/>
      <c r="AY3376" s="33"/>
      <c r="AZ3376" s="33"/>
      <c r="BA3376" s="33"/>
      <c r="BB3376" s="33"/>
      <c r="BC3376" s="33"/>
      <c r="BD3376" s="33"/>
      <c r="BE3376" s="33"/>
      <c r="BF3376" s="33"/>
      <c r="BG3376" s="33"/>
      <c r="BH3376" s="33"/>
      <c r="BI3376" s="33"/>
      <c r="BJ3376" s="33"/>
      <c r="BK3376" s="33"/>
      <c r="BL3376" s="33"/>
    </row>
    <row r="3377" spans="1:64" s="140" customFormat="1" ht="18" customHeight="1">
      <c r="B3377" s="48" t="e">
        <f>VLOOKUP(A3356,#REF!,277,FALSE)</f>
        <v>#REF!</v>
      </c>
      <c r="C3377" s="48" t="e">
        <f>VLOOKUP(A3356,#REF!,279,FALSE)</f>
        <v>#REF!</v>
      </c>
      <c r="D3377" s="48" t="e">
        <f>VLOOKUP(A3356,#REF!,281,FALSE)</f>
        <v>#REF!</v>
      </c>
      <c r="E3377" s="48" t="e">
        <f>VLOOKUP(A3356,#REF!,283,FALSE)</f>
        <v>#REF!</v>
      </c>
      <c r="F3377" s="48" t="e">
        <f>VLOOKUP(A3356,#REF!,285,FALSE)</f>
        <v>#REF!</v>
      </c>
      <c r="G3377" s="48" t="e">
        <f>VLOOKUP(A3356,#REF!,287,FALSE)</f>
        <v>#REF!</v>
      </c>
      <c r="H3377" s="48" t="e">
        <f>VLOOKUP(A3356,#REF!,289,FALSE)</f>
        <v>#REF!</v>
      </c>
      <c r="I3377" s="48" t="e">
        <f>VLOOKUP(A3356,#REF!,291,FALSE)</f>
        <v>#REF!</v>
      </c>
      <c r="J3377" s="48" t="e">
        <f>VLOOKUP(A3356,#REF!,293,FALSE)</f>
        <v>#REF!</v>
      </c>
      <c r="K3377" s="48" t="e">
        <f>VLOOKUP(A3356,#REF!,295,FALSE)</f>
        <v>#REF!</v>
      </c>
      <c r="L3377" s="48" t="e">
        <f>VLOOKUP(A3356,#REF!,297,FALSE)</f>
        <v>#REF!</v>
      </c>
      <c r="M3377" s="48" t="e">
        <f>VLOOKUP(A3356,#REF!,299,FALSE)</f>
        <v>#REF!</v>
      </c>
      <c r="N3377" s="48" t="e">
        <f>VLOOKUP(A3356,#REF!,301,FALSE)</f>
        <v>#REF!</v>
      </c>
      <c r="O3377" s="48" t="e">
        <f>VLOOKUP(A3356,#REF!,303,FALSE)</f>
        <v>#REF!</v>
      </c>
      <c r="P3377" s="48" t="e">
        <f>VLOOKUP(A3356,#REF!,305,FALSE)</f>
        <v>#REF!</v>
      </c>
      <c r="Q3377" s="48" t="e">
        <f>VLOOKUP(A3356,#REF!,307,FALSE)</f>
        <v>#REF!</v>
      </c>
      <c r="R3377" s="48" t="e">
        <f>VLOOKUP(A3356,#REF!,309,FALSE)</f>
        <v>#REF!</v>
      </c>
      <c r="S3377" s="48" t="e">
        <f>VLOOKUP(A3356,#REF!,311,FALSE)</f>
        <v>#REF!</v>
      </c>
      <c r="T3377" s="48" t="e">
        <f>VLOOKUP(A3356,#REF!,313,FALSE)</f>
        <v>#REF!</v>
      </c>
      <c r="U3377" s="48" t="e">
        <f>VLOOKUP(A3356,#REF!,315,FALSE)</f>
        <v>#REF!</v>
      </c>
      <c r="V3377" s="48" t="e">
        <f>VLOOKUP(A3356,#REF!,317,FALSE)</f>
        <v>#REF!</v>
      </c>
      <c r="W3377" s="48" t="e">
        <f>VLOOKUP(A3356,#REF!,319,FALSE)</f>
        <v>#REF!</v>
      </c>
      <c r="X3377" s="48" t="e">
        <f>VLOOKUP(A3356,#REF!,321,FALSE)</f>
        <v>#REF!</v>
      </c>
      <c r="Y3377" s="48" t="e">
        <f>VLOOKUP(A3356,#REF!,323,FALSE)</f>
        <v>#REF!</v>
      </c>
      <c r="Z3377" s="48" t="e">
        <f>VLOOKUP(A3356,#REF!,325,FALSE)</f>
        <v>#REF!</v>
      </c>
      <c r="AA3377" s="48" t="e">
        <f>VLOOKUP(A3356,#REF!,327,FALSE)</f>
        <v>#REF!</v>
      </c>
      <c r="AB3377" s="48" t="e">
        <f>VLOOKUP(A3356,#REF!,329,FALSE)</f>
        <v>#REF!</v>
      </c>
      <c r="AC3377" s="48" t="e">
        <f>VLOOKUP(A3356,#REF!,331,FALSE)</f>
        <v>#REF!</v>
      </c>
      <c r="AD3377" s="48" t="e">
        <f>VLOOKUP(A3356,#REF!,333,FALSE)</f>
        <v>#REF!</v>
      </c>
      <c r="AE3377" s="48" t="e">
        <f>VLOOKUP(A3356,#REF!,335,FALSE)</f>
        <v>#REF!</v>
      </c>
      <c r="AF3377" s="48" t="e">
        <f>VLOOKUP(A3356,#REF!,337,FALSE)</f>
        <v>#REF!</v>
      </c>
      <c r="AG3377" s="33"/>
      <c r="AH3377" s="33"/>
      <c r="AI3377" s="33"/>
      <c r="AJ3377" s="33"/>
      <c r="AK3377" s="33"/>
      <c r="AL3377" s="33"/>
      <c r="AM3377" s="33"/>
      <c r="AN3377" s="33"/>
      <c r="AO3377" s="33"/>
      <c r="AP3377" s="33"/>
      <c r="AQ3377" s="33"/>
      <c r="AR3377" s="33"/>
      <c r="AS3377" s="33"/>
      <c r="AT3377" s="33"/>
      <c r="AU3377" s="33"/>
      <c r="AV3377" s="33"/>
      <c r="AW3377" s="33"/>
      <c r="AX3377" s="33"/>
      <c r="AY3377" s="33"/>
      <c r="AZ3377" s="33"/>
      <c r="BA3377" s="33"/>
      <c r="BB3377" s="33"/>
      <c r="BC3377" s="33"/>
      <c r="BD3377" s="33"/>
      <c r="BE3377" s="33"/>
      <c r="BF3377" s="33"/>
      <c r="BG3377" s="33"/>
      <c r="BH3377" s="33"/>
      <c r="BI3377" s="33"/>
      <c r="BJ3377" s="33"/>
      <c r="BK3377" s="33"/>
      <c r="BL3377" s="33"/>
    </row>
    <row r="3378" spans="1:64" s="140" customFormat="1" ht="18" customHeight="1">
      <c r="B3378" s="241"/>
      <c r="C3378" s="241"/>
      <c r="D3378" s="241"/>
      <c r="E3378" s="241"/>
      <c r="F3378" s="241"/>
      <c r="G3378" s="242"/>
      <c r="H3378" s="242"/>
      <c r="I3378" s="242"/>
      <c r="J3378" s="242"/>
      <c r="K3378" s="242"/>
      <c r="L3378" s="242"/>
      <c r="M3378" s="242"/>
      <c r="N3378" s="242"/>
      <c r="O3378" s="242"/>
      <c r="P3378" s="242"/>
      <c r="Q3378" s="242"/>
      <c r="R3378" s="242"/>
      <c r="S3378" s="242"/>
      <c r="T3378" s="242"/>
      <c r="U3378" s="242"/>
      <c r="V3378" s="242"/>
      <c r="W3378" s="242"/>
      <c r="X3378" s="242"/>
      <c r="Y3378" s="242"/>
      <c r="Z3378" s="242"/>
      <c r="AA3378" s="242"/>
      <c r="AB3378" s="242"/>
      <c r="AC3378" s="241"/>
      <c r="AD3378" s="241"/>
      <c r="AE3378" s="241"/>
      <c r="AF3378" s="241"/>
      <c r="AG3378" s="33"/>
      <c r="AH3378" s="33"/>
      <c r="AI3378" s="33"/>
      <c r="AJ3378" s="33"/>
      <c r="AK3378" s="33"/>
      <c r="AL3378" s="33"/>
      <c r="AM3378" s="33"/>
      <c r="AN3378" s="33"/>
      <c r="AO3378" s="33"/>
      <c r="AP3378" s="33"/>
      <c r="AQ3378" s="33"/>
      <c r="AR3378" s="33"/>
      <c r="AS3378" s="33"/>
      <c r="AT3378" s="33"/>
      <c r="AU3378" s="33"/>
      <c r="AV3378" s="33"/>
      <c r="AW3378" s="33"/>
      <c r="AX3378" s="33"/>
      <c r="AY3378" s="33"/>
      <c r="AZ3378" s="33"/>
      <c r="BA3378" s="33"/>
      <c r="BB3378" s="33"/>
      <c r="BC3378" s="33"/>
      <c r="BD3378" s="33"/>
      <c r="BE3378" s="33"/>
      <c r="BF3378" s="33"/>
      <c r="BG3378" s="33"/>
      <c r="BH3378" s="33"/>
      <c r="BI3378" s="33"/>
      <c r="BJ3378" s="33"/>
      <c r="BK3378" s="33"/>
      <c r="BL3378" s="33"/>
    </row>
    <row r="3379" spans="1:64" s="140" customFormat="1" ht="18" customHeight="1">
      <c r="B3379" s="880" t="s">
        <v>826</v>
      </c>
      <c r="C3379" s="880"/>
      <c r="D3379" s="880"/>
      <c r="E3379" s="880"/>
      <c r="F3379" s="880"/>
      <c r="G3379" s="880"/>
      <c r="H3379" s="880"/>
      <c r="I3379" s="880"/>
      <c r="J3379" s="880"/>
      <c r="K3379" s="880"/>
      <c r="L3379" s="880"/>
      <c r="M3379" s="880"/>
      <c r="N3379" s="880"/>
      <c r="O3379" s="880"/>
      <c r="P3379" s="880"/>
      <c r="Q3379" s="880"/>
      <c r="R3379" s="880"/>
      <c r="S3379" s="880"/>
      <c r="T3379" s="880"/>
      <c r="U3379" s="880"/>
      <c r="V3379" s="880"/>
      <c r="W3379" s="880"/>
      <c r="X3379" s="880"/>
      <c r="Y3379" s="880"/>
      <c r="Z3379" s="880"/>
      <c r="AA3379" s="880"/>
      <c r="AB3379" s="880"/>
      <c r="AC3379" s="880"/>
      <c r="AD3379" s="880"/>
      <c r="AE3379" s="880"/>
      <c r="AF3379" s="880"/>
      <c r="AG3379" s="33"/>
      <c r="AH3379" s="33"/>
      <c r="AI3379" s="33"/>
      <c r="AJ3379" s="33"/>
      <c r="AK3379" s="33"/>
      <c r="AL3379" s="33"/>
      <c r="AM3379" s="33"/>
      <c r="AN3379" s="33"/>
      <c r="AO3379" s="33"/>
      <c r="AP3379" s="33"/>
      <c r="AQ3379" s="33"/>
      <c r="AR3379" s="33"/>
      <c r="AS3379" s="33"/>
      <c r="AT3379" s="33"/>
      <c r="AU3379" s="33"/>
      <c r="AV3379" s="33"/>
      <c r="AW3379" s="33"/>
      <c r="AX3379" s="33"/>
      <c r="AY3379" s="33"/>
      <c r="AZ3379" s="33"/>
      <c r="BA3379" s="33"/>
      <c r="BB3379" s="33"/>
      <c r="BC3379" s="33"/>
      <c r="BD3379" s="33"/>
      <c r="BE3379" s="33"/>
      <c r="BF3379" s="33"/>
      <c r="BG3379" s="33"/>
      <c r="BH3379" s="33"/>
      <c r="BI3379" s="33"/>
      <c r="BJ3379" s="33"/>
      <c r="BK3379" s="33"/>
      <c r="BL3379" s="33"/>
    </row>
    <row r="3380" spans="1:64" s="140" customFormat="1" ht="18" customHeight="1">
      <c r="B3380" s="15" t="s">
        <v>80</v>
      </c>
      <c r="C3380" s="16"/>
      <c r="D3380" s="16"/>
      <c r="E3380" s="16"/>
      <c r="F3380" s="16"/>
      <c r="G3380" s="216"/>
      <c r="H3380" s="201"/>
      <c r="I3380" s="201"/>
      <c r="J3380" s="201"/>
      <c r="K3380" s="202"/>
      <c r="L3380" s="201"/>
      <c r="M3380" s="201"/>
      <c r="N3380" s="201"/>
      <c r="O3380" s="270"/>
      <c r="P3380" s="270"/>
      <c r="Q3380" s="201"/>
      <c r="R3380" s="201"/>
      <c r="S3380" s="201"/>
      <c r="T3380" s="201"/>
      <c r="U3380" s="201"/>
      <c r="V3380" s="201"/>
      <c r="W3380" s="270"/>
      <c r="X3380" s="984" t="str">
        <f>X3355</f>
        <v>វិច្ឆិកា ឆ្នាំ ២០២៣</v>
      </c>
      <c r="Y3380" s="985"/>
      <c r="Z3380" s="985"/>
      <c r="AA3380" s="985"/>
      <c r="AB3380" s="985"/>
      <c r="AC3380" s="985"/>
      <c r="AD3380" s="985"/>
      <c r="AE3380" s="985"/>
      <c r="AF3380" s="986"/>
      <c r="AG3380" s="33"/>
      <c r="AH3380" s="33"/>
      <c r="AI3380" s="33"/>
      <c r="AJ3380" s="33"/>
      <c r="AK3380" s="33"/>
      <c r="AL3380" s="33"/>
      <c r="AM3380" s="33"/>
      <c r="AN3380" s="33"/>
      <c r="AO3380" s="33"/>
      <c r="AP3380" s="33"/>
      <c r="AQ3380" s="33"/>
      <c r="AR3380" s="33"/>
      <c r="AS3380" s="33"/>
      <c r="AT3380" s="33"/>
      <c r="AU3380" s="33"/>
      <c r="AV3380" s="33"/>
      <c r="AW3380" s="33"/>
      <c r="AX3380" s="33"/>
      <c r="AY3380" s="33"/>
      <c r="AZ3380" s="33"/>
      <c r="BA3380" s="33"/>
      <c r="BB3380" s="33"/>
      <c r="BC3380" s="33"/>
      <c r="BD3380" s="33"/>
      <c r="BE3380" s="33"/>
      <c r="BF3380" s="33"/>
      <c r="BG3380" s="33"/>
      <c r="BH3380" s="33"/>
      <c r="BI3380" s="33"/>
      <c r="BJ3380" s="33"/>
      <c r="BK3380" s="33"/>
      <c r="BL3380" s="33"/>
    </row>
    <row r="3381" spans="1:64" s="140" customFormat="1" ht="18" customHeight="1">
      <c r="A3381" s="140">
        <v>0</v>
      </c>
      <c r="B3381" s="20" t="s">
        <v>176</v>
      </c>
      <c r="C3381" s="3"/>
      <c r="D3381" s="3"/>
      <c r="E3381" s="3"/>
      <c r="F3381" s="3"/>
      <c r="G3381" s="217"/>
      <c r="H3381" s="271"/>
      <c r="I3381" s="217"/>
      <c r="J3381" s="271"/>
      <c r="K3381" s="991" t="e">
        <f>VLOOKUP(A3381,'Payroll master 总表'!B:AY,3,FALSE)</f>
        <v>#N/A</v>
      </c>
      <c r="L3381" s="992"/>
      <c r="M3381" s="992"/>
      <c r="N3381" s="993"/>
      <c r="O3381" s="272" t="s">
        <v>183</v>
      </c>
      <c r="P3381" s="273"/>
      <c r="Q3381" s="203"/>
      <c r="R3381" s="203"/>
      <c r="S3381" s="203"/>
      <c r="T3381" s="994" t="e">
        <f>#REF!</f>
        <v>#REF!</v>
      </c>
      <c r="U3381" s="994"/>
      <c r="V3381" s="217"/>
      <c r="W3381" s="274"/>
      <c r="X3381" s="275" t="s">
        <v>279</v>
      </c>
      <c r="Y3381" s="203"/>
      <c r="Z3381" s="203"/>
      <c r="AA3381" s="203"/>
      <c r="AB3381" s="227"/>
      <c r="AC3381" s="75"/>
      <c r="AD3381" s="139" t="e">
        <f>VLOOKUP(A3381,'Payroll master 总表'!B:AY,39,FALSE)</f>
        <v>#N/A</v>
      </c>
      <c r="AE3381" s="23" t="s">
        <v>82</v>
      </c>
      <c r="AF3381" s="244"/>
      <c r="AG3381" s="33"/>
      <c r="AH3381" s="33"/>
      <c r="AI3381" s="33"/>
      <c r="AJ3381" s="33"/>
      <c r="AK3381" s="33"/>
      <c r="AL3381" s="33"/>
      <c r="AM3381" s="33"/>
      <c r="AN3381" s="33"/>
      <c r="AO3381" s="33"/>
      <c r="AP3381" s="33"/>
      <c r="AQ3381" s="33"/>
      <c r="AR3381" s="33"/>
      <c r="AS3381" s="33"/>
      <c r="AT3381" s="33"/>
      <c r="AU3381" s="33"/>
      <c r="AV3381" s="33"/>
      <c r="AW3381" s="33"/>
      <c r="AX3381" s="33"/>
      <c r="AY3381" s="33"/>
      <c r="AZ3381" s="33"/>
      <c r="BA3381" s="33"/>
      <c r="BB3381" s="33"/>
      <c r="BC3381" s="33"/>
      <c r="BD3381" s="33"/>
      <c r="BE3381" s="33"/>
      <c r="BF3381" s="33"/>
      <c r="BG3381" s="33"/>
      <c r="BH3381" s="33"/>
      <c r="BI3381" s="33"/>
      <c r="BJ3381" s="33"/>
      <c r="BK3381" s="33"/>
      <c r="BL3381" s="33"/>
    </row>
    <row r="3382" spans="1:64" s="140" customFormat="1" ht="18" customHeight="1">
      <c r="B3382" s="55" t="s">
        <v>177</v>
      </c>
      <c r="C3382" s="28"/>
      <c r="D3382" s="28"/>
      <c r="E3382" s="28"/>
      <c r="F3382" s="21"/>
      <c r="G3382" s="206"/>
      <c r="H3382" s="206"/>
      <c r="I3382" s="206"/>
      <c r="J3382" s="206"/>
      <c r="K3382" s="995" t="e">
        <f>VLOOKUP(A3381,'Payroll master 总表'!B:AY,1,FALSE)</f>
        <v>#N/A</v>
      </c>
      <c r="L3382" s="996"/>
      <c r="M3382" s="206"/>
      <c r="N3382" s="208"/>
      <c r="O3382" s="276" t="s">
        <v>184</v>
      </c>
      <c r="P3382" s="273"/>
      <c r="Q3382" s="218"/>
      <c r="R3382" s="218"/>
      <c r="S3382" s="218"/>
      <c r="T3382" s="199"/>
      <c r="U3382" s="222" t="e">
        <f>VLOOKUP(A3381,'Payroll master 总表'!B:AY,15,FALSE)</f>
        <v>#N/A</v>
      </c>
      <c r="V3382" s="222"/>
      <c r="W3382" s="208"/>
      <c r="X3382" s="278" t="s">
        <v>187</v>
      </c>
      <c r="Y3382" s="218"/>
      <c r="Z3382" s="218"/>
      <c r="AA3382" s="218"/>
      <c r="AB3382" s="209"/>
      <c r="AC3382" s="26"/>
      <c r="AD3382" s="139" t="e">
        <f>VLOOKUP(A3381,'Payroll master 总表'!B:AY,35,FALSE)</f>
        <v>#N/A</v>
      </c>
      <c r="AE3382" s="23" t="s">
        <v>82</v>
      </c>
      <c r="AF3382" s="103"/>
      <c r="AG3382" s="33"/>
      <c r="AH3382" s="33"/>
      <c r="AI3382" s="33"/>
      <c r="AJ3382" s="33"/>
      <c r="AK3382" s="33"/>
      <c r="AL3382" s="33"/>
      <c r="AM3382" s="33"/>
      <c r="AN3382" s="33"/>
      <c r="AO3382" s="33"/>
      <c r="AP3382" s="33"/>
      <c r="AQ3382" s="33"/>
      <c r="AR3382" s="33"/>
      <c r="AS3382" s="33"/>
      <c r="AT3382" s="33"/>
      <c r="AU3382" s="33"/>
      <c r="AV3382" s="33"/>
      <c r="AW3382" s="33"/>
      <c r="AX3382" s="33"/>
      <c r="AY3382" s="33"/>
      <c r="AZ3382" s="33"/>
      <c r="BA3382" s="33"/>
      <c r="BB3382" s="33"/>
      <c r="BC3382" s="33"/>
      <c r="BD3382" s="33"/>
      <c r="BE3382" s="33"/>
      <c r="BF3382" s="33"/>
      <c r="BG3382" s="33"/>
      <c r="BH3382" s="33"/>
      <c r="BI3382" s="33"/>
      <c r="BJ3382" s="33"/>
      <c r="BK3382" s="33"/>
      <c r="BL3382" s="33"/>
    </row>
    <row r="3383" spans="1:64" s="140" customFormat="1" ht="18" customHeight="1">
      <c r="B3383" s="24" t="s">
        <v>178</v>
      </c>
      <c r="C3383" s="22"/>
      <c r="D3383" s="25"/>
      <c r="E3383" s="21"/>
      <c r="F3383" s="21"/>
      <c r="G3383" s="206"/>
      <c r="H3383" s="206"/>
      <c r="I3383" s="206"/>
      <c r="J3383" s="206"/>
      <c r="K3383" s="995" t="e">
        <f>VLOOKUP(A3381,'Payroll master 总表'!B:AY,5,FALSE)</f>
        <v>#N/A</v>
      </c>
      <c r="L3383" s="996"/>
      <c r="M3383" s="206"/>
      <c r="N3383" s="208"/>
      <c r="O3383" s="205" t="s">
        <v>198</v>
      </c>
      <c r="P3383" s="273"/>
      <c r="Q3383" s="218"/>
      <c r="R3383" s="218"/>
      <c r="S3383" s="218"/>
      <c r="T3383" s="206"/>
      <c r="U3383" s="997" t="e">
        <f>VLOOKUP(A3381,'Payroll master 总表'!B:AY,8,FALSE)</f>
        <v>#N/A</v>
      </c>
      <c r="V3383" s="997"/>
      <c r="W3383" s="998"/>
      <c r="X3383" s="278" t="s">
        <v>185</v>
      </c>
      <c r="Y3383" s="218"/>
      <c r="Z3383" s="218"/>
      <c r="AA3383" s="218"/>
      <c r="AB3383" s="209"/>
      <c r="AC3383" s="26"/>
      <c r="AD3383" s="139" t="e">
        <f>VLOOKUP(A3381,'Payroll master 总表'!B:AY,34,FALSE)</f>
        <v>#N/A</v>
      </c>
      <c r="AE3383" s="23" t="s">
        <v>82</v>
      </c>
      <c r="AF3383" s="103"/>
      <c r="AG3383" s="33"/>
      <c r="AH3383" s="33"/>
      <c r="AI3383" s="33"/>
      <c r="AJ3383" s="33"/>
      <c r="AK3383" s="33"/>
      <c r="AL3383" s="33"/>
      <c r="AM3383" s="33"/>
      <c r="AN3383" s="33"/>
      <c r="AO3383" s="33"/>
      <c r="AP3383" s="33"/>
      <c r="AQ3383" s="33"/>
      <c r="AR3383" s="33"/>
      <c r="AS3383" s="33"/>
      <c r="AT3383" s="33"/>
      <c r="AU3383" s="33"/>
      <c r="AV3383" s="33"/>
      <c r="AW3383" s="33"/>
      <c r="AX3383" s="33"/>
      <c r="AY3383" s="33"/>
      <c r="AZ3383" s="33"/>
      <c r="BA3383" s="33"/>
      <c r="BB3383" s="33"/>
      <c r="BC3383" s="33"/>
      <c r="BD3383" s="33"/>
      <c r="BE3383" s="33"/>
      <c r="BF3383" s="33"/>
      <c r="BG3383" s="33"/>
      <c r="BH3383" s="33"/>
      <c r="BI3383" s="33"/>
      <c r="BJ3383" s="33"/>
      <c r="BK3383" s="33"/>
      <c r="BL3383" s="33"/>
    </row>
    <row r="3384" spans="1:64" s="140" customFormat="1" ht="18" customHeight="1">
      <c r="B3384" s="58"/>
      <c r="C3384" s="28"/>
      <c r="D3384" s="28"/>
      <c r="E3384" s="28"/>
      <c r="F3384" s="28"/>
      <c r="G3384" s="206"/>
      <c r="H3384" s="206"/>
      <c r="I3384" s="206"/>
      <c r="J3384" s="206"/>
      <c r="K3384" s="280"/>
      <c r="L3384" s="281" t="s">
        <v>76</v>
      </c>
      <c r="M3384" s="206"/>
      <c r="N3384" s="208"/>
      <c r="O3384" s="278" t="s">
        <v>199</v>
      </c>
      <c r="P3384" s="273"/>
      <c r="Q3384" s="218"/>
      <c r="R3384" s="218"/>
      <c r="S3384" s="218"/>
      <c r="T3384" s="218"/>
      <c r="U3384" s="218"/>
      <c r="V3384" s="218"/>
      <c r="W3384" s="230"/>
      <c r="X3384" s="278" t="s">
        <v>753</v>
      </c>
      <c r="Y3384" s="218"/>
      <c r="Z3384" s="218"/>
      <c r="AA3384" s="218"/>
      <c r="AB3384" s="209"/>
      <c r="AC3384" s="26"/>
      <c r="AD3384" s="139" t="e">
        <f>VLOOKUP(A3381,'Payroll master 总表'!B:AY,33,FALSE)</f>
        <v>#N/A</v>
      </c>
      <c r="AE3384" s="23" t="s">
        <v>82</v>
      </c>
      <c r="AF3384" s="103"/>
      <c r="AG3384" s="33"/>
      <c r="AH3384" s="33"/>
      <c r="AI3384" s="33"/>
      <c r="AJ3384" s="33"/>
      <c r="AK3384" s="33"/>
      <c r="AL3384" s="33"/>
      <c r="AM3384" s="33"/>
      <c r="AN3384" s="33"/>
      <c r="AO3384" s="33"/>
      <c r="AP3384" s="33"/>
      <c r="AQ3384" s="33"/>
      <c r="AR3384" s="33"/>
      <c r="AS3384" s="33"/>
      <c r="AT3384" s="33"/>
      <c r="AU3384" s="33"/>
      <c r="AV3384" s="33"/>
      <c r="AW3384" s="33"/>
      <c r="AX3384" s="33"/>
      <c r="AY3384" s="33"/>
      <c r="AZ3384" s="33"/>
      <c r="BA3384" s="33"/>
      <c r="BB3384" s="33"/>
      <c r="BC3384" s="33"/>
      <c r="BD3384" s="33"/>
      <c r="BE3384" s="33"/>
      <c r="BF3384" s="33"/>
      <c r="BG3384" s="33"/>
      <c r="BH3384" s="33"/>
      <c r="BI3384" s="33"/>
      <c r="BJ3384" s="33"/>
      <c r="BK3384" s="33"/>
      <c r="BL3384" s="33"/>
    </row>
    <row r="3385" spans="1:64" s="140" customFormat="1" ht="18" customHeight="1">
      <c r="B3385" s="54" t="s">
        <v>196</v>
      </c>
      <c r="C3385" s="28"/>
      <c r="D3385" s="28"/>
      <c r="E3385" s="28"/>
      <c r="F3385" s="28"/>
      <c r="G3385" s="206"/>
      <c r="H3385" s="206"/>
      <c r="I3385" s="206"/>
      <c r="J3385" s="206"/>
      <c r="K3385" s="280"/>
      <c r="L3385" s="282" t="e">
        <f>VLOOKUP(A3381,'Payroll master 总表'!B:AY,18,FALSE)</f>
        <v>#N/A</v>
      </c>
      <c r="M3385" s="206"/>
      <c r="N3385" s="208"/>
      <c r="O3385" s="283"/>
      <c r="P3385" s="273"/>
      <c r="Q3385" s="223"/>
      <c r="R3385" s="987" t="e">
        <f>U3382/26*L3385</f>
        <v>#N/A</v>
      </c>
      <c r="S3385" s="987"/>
      <c r="T3385" s="284" t="s">
        <v>82</v>
      </c>
      <c r="U3385" s="223"/>
      <c r="V3385" s="223"/>
      <c r="W3385" s="285"/>
      <c r="X3385" s="278" t="s">
        <v>186</v>
      </c>
      <c r="Y3385" s="218"/>
      <c r="Z3385" s="218"/>
      <c r="AA3385" s="218"/>
      <c r="AB3385" s="209"/>
      <c r="AC3385" s="26"/>
      <c r="AD3385" s="139" t="e">
        <f>VLOOKUP(A3381,'Payroll master 总表'!B:AY,37,FALSE)+'Payroll master 总表'!AM121</f>
        <v>#N/A</v>
      </c>
      <c r="AE3385" s="23" t="s">
        <v>82</v>
      </c>
      <c r="AF3385" s="103"/>
      <c r="AG3385" s="33"/>
      <c r="AH3385" s="33"/>
      <c r="AI3385" s="33"/>
      <c r="AJ3385" s="33"/>
      <c r="AK3385" s="33"/>
      <c r="AL3385" s="33"/>
      <c r="AM3385" s="33"/>
      <c r="AN3385" s="33"/>
      <c r="AO3385" s="33"/>
      <c r="AP3385" s="33"/>
      <c r="AQ3385" s="33"/>
      <c r="AR3385" s="33"/>
      <c r="AS3385" s="33"/>
      <c r="AT3385" s="33"/>
      <c r="AU3385" s="33"/>
      <c r="AV3385" s="33"/>
      <c r="AW3385" s="33"/>
      <c r="AX3385" s="33"/>
      <c r="AY3385" s="33"/>
      <c r="AZ3385" s="33"/>
      <c r="BA3385" s="33"/>
      <c r="BB3385" s="33"/>
      <c r="BC3385" s="33"/>
      <c r="BD3385" s="33"/>
      <c r="BE3385" s="33"/>
      <c r="BF3385" s="33"/>
      <c r="BG3385" s="33"/>
      <c r="BH3385" s="33"/>
      <c r="BI3385" s="33"/>
      <c r="BJ3385" s="33"/>
      <c r="BK3385" s="33"/>
      <c r="BL3385" s="33"/>
    </row>
    <row r="3386" spans="1:64" s="140" customFormat="1" ht="18" customHeight="1">
      <c r="B3386" s="27" t="s">
        <v>528</v>
      </c>
      <c r="C3386" s="28"/>
      <c r="D3386" s="28"/>
      <c r="E3386" s="28"/>
      <c r="F3386" s="28"/>
      <c r="G3386" s="206"/>
      <c r="H3386" s="206"/>
      <c r="I3386" s="206"/>
      <c r="J3386" s="206"/>
      <c r="K3386" s="280"/>
      <c r="L3386" s="282" t="e">
        <f>VLOOKUP(A3381,'Payroll master 总表'!B:AY,22,FALSE)</f>
        <v>#N/A</v>
      </c>
      <c r="M3386" s="206"/>
      <c r="N3386" s="208"/>
      <c r="O3386" s="283"/>
      <c r="P3386" s="273"/>
      <c r="Q3386" s="223"/>
      <c r="R3386" s="987" t="e">
        <f>VLOOKUP(A3381,'Payroll master 总表'!B:AY,29,FALSE)</f>
        <v>#N/A</v>
      </c>
      <c r="S3386" s="987"/>
      <c r="T3386" s="284" t="s">
        <v>82</v>
      </c>
      <c r="U3386" s="223"/>
      <c r="V3386" s="223"/>
      <c r="W3386" s="285"/>
      <c r="X3386" s="278" t="s">
        <v>455</v>
      </c>
      <c r="Y3386" s="218"/>
      <c r="Z3386" s="218"/>
      <c r="AA3386" s="218"/>
      <c r="AB3386" s="209"/>
      <c r="AC3386" s="26"/>
      <c r="AD3386" s="139" t="e">
        <f>VLOOKUP(A3381,'Payroll master 总表'!B:AY,32,FALSE)</f>
        <v>#N/A</v>
      </c>
      <c r="AE3386" s="23" t="s">
        <v>82</v>
      </c>
      <c r="AF3386" s="103"/>
      <c r="AG3386" s="33"/>
      <c r="AH3386" s="33"/>
      <c r="AI3386" s="33"/>
      <c r="AJ3386" s="33"/>
      <c r="AK3386" s="33"/>
      <c r="AL3386" s="33"/>
      <c r="AM3386" s="33"/>
      <c r="AN3386" s="33"/>
      <c r="AO3386" s="33"/>
      <c r="AP3386" s="33"/>
      <c r="AQ3386" s="33"/>
      <c r="AR3386" s="33"/>
      <c r="AS3386" s="33"/>
      <c r="AT3386" s="33"/>
      <c r="AU3386" s="33"/>
      <c r="AV3386" s="33"/>
      <c r="AW3386" s="33"/>
      <c r="AX3386" s="33"/>
      <c r="AY3386" s="33"/>
      <c r="AZ3386" s="33"/>
      <c r="BA3386" s="33"/>
      <c r="BB3386" s="33"/>
      <c r="BC3386" s="33"/>
      <c r="BD3386" s="33"/>
      <c r="BE3386" s="33"/>
      <c r="BF3386" s="33"/>
      <c r="BG3386" s="33"/>
      <c r="BH3386" s="33"/>
      <c r="BI3386" s="33"/>
      <c r="BJ3386" s="33"/>
      <c r="BK3386" s="33"/>
      <c r="BL3386" s="33"/>
    </row>
    <row r="3387" spans="1:64" s="140" customFormat="1" ht="18" customHeight="1">
      <c r="B3387" s="58" t="s">
        <v>534</v>
      </c>
      <c r="C3387" s="28"/>
      <c r="D3387" s="28"/>
      <c r="E3387" s="28"/>
      <c r="F3387" s="28"/>
      <c r="G3387" s="206"/>
      <c r="H3387" s="206"/>
      <c r="I3387" s="206"/>
      <c r="J3387" s="206"/>
      <c r="K3387" s="280"/>
      <c r="L3387" s="282" t="e">
        <f>VLOOKUP(A3381,'Payroll master 总表'!B:AY,21,FALSE)</f>
        <v>#N/A</v>
      </c>
      <c r="M3387" s="206"/>
      <c r="N3387" s="208"/>
      <c r="O3387" s="283"/>
      <c r="P3387" s="273"/>
      <c r="Q3387" s="223"/>
      <c r="R3387" s="987" t="e">
        <f>VLOOKUP(A3381,'Payroll master 总表'!B:AY,27,FALSE)</f>
        <v>#N/A</v>
      </c>
      <c r="S3387" s="987"/>
      <c r="T3387" s="284" t="s">
        <v>82</v>
      </c>
      <c r="U3387" s="223"/>
      <c r="V3387" s="223"/>
      <c r="W3387" s="285"/>
      <c r="X3387" s="278" t="s">
        <v>189</v>
      </c>
      <c r="Y3387" s="218"/>
      <c r="Z3387" s="218"/>
      <c r="AA3387" s="218"/>
      <c r="AB3387" s="209"/>
      <c r="AC3387" s="26"/>
      <c r="AD3387" s="139" t="e">
        <f>VLOOKUP(A3381,'Payroll master 总表'!B:AY,31,FALSE)</f>
        <v>#N/A</v>
      </c>
      <c r="AE3387" s="23" t="s">
        <v>82</v>
      </c>
      <c r="AF3387" s="103"/>
      <c r="AG3387" s="33"/>
      <c r="AH3387" s="33"/>
      <c r="AI3387" s="33"/>
      <c r="AJ3387" s="33"/>
      <c r="AK3387" s="33"/>
      <c r="AL3387" s="33"/>
      <c r="AM3387" s="33"/>
      <c r="AN3387" s="33"/>
      <c r="AO3387" s="33"/>
      <c r="AP3387" s="33"/>
      <c r="AQ3387" s="33"/>
      <c r="AR3387" s="33"/>
      <c r="AS3387" s="33"/>
      <c r="AT3387" s="33"/>
      <c r="AU3387" s="33"/>
      <c r="AV3387" s="33"/>
      <c r="AW3387" s="33"/>
      <c r="AX3387" s="33"/>
      <c r="AY3387" s="33"/>
      <c r="AZ3387" s="33"/>
      <c r="BA3387" s="33"/>
      <c r="BB3387" s="33"/>
      <c r="BC3387" s="33"/>
      <c r="BD3387" s="33"/>
      <c r="BE3387" s="33"/>
      <c r="BF3387" s="33"/>
      <c r="BG3387" s="33"/>
      <c r="BH3387" s="33"/>
      <c r="BI3387" s="33"/>
      <c r="BJ3387" s="33"/>
      <c r="BK3387" s="33"/>
      <c r="BL3387" s="33"/>
    </row>
    <row r="3388" spans="1:64" s="140" customFormat="1" ht="18" customHeight="1">
      <c r="B3388" s="58" t="s">
        <v>195</v>
      </c>
      <c r="C3388" s="28"/>
      <c r="D3388" s="28"/>
      <c r="E3388" s="28"/>
      <c r="F3388" s="28"/>
      <c r="G3388" s="206"/>
      <c r="H3388" s="206"/>
      <c r="I3388" s="206"/>
      <c r="J3388" s="206"/>
      <c r="K3388" s="280"/>
      <c r="L3388" s="282" t="e">
        <f>VLOOKUP(A3381,'Payroll master 总表'!B:AY,17,FALSE)</f>
        <v>#N/A</v>
      </c>
      <c r="M3388" s="206"/>
      <c r="N3388" s="208"/>
      <c r="O3388" s="283"/>
      <c r="P3388" s="273"/>
      <c r="Q3388" s="223"/>
      <c r="R3388" s="987" t="e">
        <f>U3382/26*L3388</f>
        <v>#N/A</v>
      </c>
      <c r="S3388" s="987"/>
      <c r="T3388" s="284" t="s">
        <v>82</v>
      </c>
      <c r="U3388" s="223"/>
      <c r="V3388" s="223"/>
      <c r="W3388" s="285"/>
      <c r="X3388" s="278" t="s">
        <v>188</v>
      </c>
      <c r="Y3388" s="218"/>
      <c r="Z3388" s="218"/>
      <c r="AA3388" s="218"/>
      <c r="AB3388" s="209"/>
      <c r="AC3388" s="26"/>
      <c r="AD3388" s="139" t="e">
        <f>VLOOKUP(A3381,'Payroll master 总表'!B:AY,36,FALSE)</f>
        <v>#N/A</v>
      </c>
      <c r="AE3388" s="23" t="s">
        <v>82</v>
      </c>
      <c r="AF3388" s="103"/>
      <c r="AG3388" s="33"/>
      <c r="AH3388" s="33"/>
      <c r="AI3388" s="33"/>
      <c r="AJ3388" s="33"/>
      <c r="AK3388" s="33"/>
      <c r="AL3388" s="33"/>
      <c r="AM3388" s="33"/>
      <c r="AN3388" s="33"/>
      <c r="AO3388" s="33"/>
      <c r="AP3388" s="33"/>
      <c r="AQ3388" s="33"/>
      <c r="AR3388" s="33"/>
      <c r="AS3388" s="33"/>
      <c r="AT3388" s="33"/>
      <c r="AU3388" s="33"/>
      <c r="AV3388" s="33"/>
      <c r="AW3388" s="33"/>
      <c r="AX3388" s="33"/>
      <c r="AY3388" s="33"/>
      <c r="AZ3388" s="33"/>
      <c r="BA3388" s="33"/>
      <c r="BB3388" s="33"/>
      <c r="BC3388" s="33"/>
      <c r="BD3388" s="33"/>
      <c r="BE3388" s="33"/>
      <c r="BF3388" s="33"/>
      <c r="BG3388" s="33"/>
      <c r="BH3388" s="33"/>
      <c r="BI3388" s="33"/>
      <c r="BJ3388" s="33"/>
      <c r="BK3388" s="33"/>
      <c r="BL3388" s="33"/>
    </row>
    <row r="3389" spans="1:64" s="140" customFormat="1" ht="18" customHeight="1">
      <c r="B3389" s="27" t="s">
        <v>179</v>
      </c>
      <c r="C3389" s="28"/>
      <c r="D3389" s="28"/>
      <c r="E3389" s="28"/>
      <c r="F3389" s="28"/>
      <c r="G3389" s="218"/>
      <c r="H3389" s="218"/>
      <c r="I3389" s="218"/>
      <c r="J3389" s="206"/>
      <c r="K3389" s="280"/>
      <c r="L3389" s="286"/>
      <c r="M3389" s="206"/>
      <c r="N3389" s="208"/>
      <c r="O3389" s="283"/>
      <c r="P3389" s="273"/>
      <c r="Q3389" s="223"/>
      <c r="R3389" s="987" t="e">
        <f>SUM(R3385:S3388)</f>
        <v>#N/A</v>
      </c>
      <c r="S3389" s="987"/>
      <c r="T3389" s="284" t="s">
        <v>82</v>
      </c>
      <c r="U3389" s="223"/>
      <c r="V3389" s="223"/>
      <c r="W3389" s="285"/>
      <c r="X3389" s="278" t="s">
        <v>190</v>
      </c>
      <c r="Y3389" s="218"/>
      <c r="Z3389" s="218"/>
      <c r="AA3389" s="218"/>
      <c r="AB3389" s="209"/>
      <c r="AC3389" s="988" t="e">
        <f>R3389+R3391+R3392+R3393+AD3381+AD3382+AD3383+AD3384+AD3385+AD3386+AD3387+AD3388</f>
        <v>#N/A</v>
      </c>
      <c r="AD3389" s="989"/>
      <c r="AE3389" s="33"/>
      <c r="AF3389" s="103"/>
      <c r="AG3389" s="33"/>
      <c r="AH3389" s="33"/>
      <c r="AI3389" s="33"/>
      <c r="AJ3389" s="33"/>
      <c r="AK3389" s="33"/>
      <c r="AL3389" s="33"/>
      <c r="AM3389" s="33"/>
      <c r="AN3389" s="33"/>
      <c r="AO3389" s="33"/>
      <c r="AP3389" s="33"/>
      <c r="AQ3389" s="33"/>
      <c r="AR3389" s="33"/>
      <c r="AS3389" s="33"/>
      <c r="AT3389" s="33"/>
      <c r="AU3389" s="33"/>
      <c r="AV3389" s="33"/>
      <c r="AW3389" s="33"/>
      <c r="AX3389" s="33"/>
      <c r="AY3389" s="33"/>
      <c r="AZ3389" s="33"/>
      <c r="BA3389" s="33"/>
      <c r="BB3389" s="33"/>
      <c r="BC3389" s="33"/>
      <c r="BD3389" s="33"/>
      <c r="BE3389" s="33"/>
      <c r="BF3389" s="33"/>
      <c r="BG3389" s="33"/>
      <c r="BH3389" s="33"/>
      <c r="BI3389" s="33"/>
      <c r="BJ3389" s="33"/>
      <c r="BK3389" s="33"/>
      <c r="BL3389" s="33"/>
    </row>
    <row r="3390" spans="1:64" s="140" customFormat="1" ht="18" customHeight="1">
      <c r="B3390" s="58" t="s">
        <v>197</v>
      </c>
      <c r="C3390" s="28"/>
      <c r="D3390" s="28"/>
      <c r="E3390" s="28"/>
      <c r="F3390" s="28"/>
      <c r="G3390" s="206"/>
      <c r="H3390" s="206"/>
      <c r="I3390" s="206"/>
      <c r="J3390" s="206"/>
      <c r="K3390" s="280"/>
      <c r="L3390" s="287" t="s">
        <v>77</v>
      </c>
      <c r="M3390" s="288"/>
      <c r="N3390" s="211"/>
      <c r="O3390" s="278" t="s">
        <v>199</v>
      </c>
      <c r="P3390" s="210"/>
      <c r="Q3390" s="210"/>
      <c r="R3390" s="210"/>
      <c r="S3390" s="210"/>
      <c r="T3390" s="210"/>
      <c r="U3390" s="210"/>
      <c r="V3390" s="210"/>
      <c r="W3390" s="289"/>
      <c r="X3390" s="278" t="s">
        <v>433</v>
      </c>
      <c r="Y3390" s="218"/>
      <c r="Z3390" s="230"/>
      <c r="AA3390" s="290"/>
      <c r="AB3390" s="228"/>
      <c r="AC3390" s="135" t="e">
        <f>VLOOKUP(A3381,'Payroll master 总表'!B:AY,45,FALSE)</f>
        <v>#N/A</v>
      </c>
      <c r="AD3390" s="33"/>
      <c r="AE3390" s="61"/>
      <c r="AF3390" s="245"/>
      <c r="AG3390" s="33"/>
      <c r="AH3390" s="33"/>
      <c r="AI3390" s="33"/>
      <c r="AJ3390" s="33"/>
      <c r="AK3390" s="33"/>
      <c r="AL3390" s="33"/>
      <c r="AM3390" s="33"/>
      <c r="AN3390" s="33"/>
      <c r="AO3390" s="33"/>
      <c r="AP3390" s="33"/>
      <c r="AQ3390" s="33"/>
      <c r="AR3390" s="33"/>
      <c r="AS3390" s="33"/>
      <c r="AT3390" s="33"/>
      <c r="AU3390" s="33"/>
      <c r="AV3390" s="33"/>
      <c r="AW3390" s="33"/>
      <c r="AX3390" s="33"/>
      <c r="AY3390" s="33"/>
      <c r="AZ3390" s="33"/>
      <c r="BA3390" s="33"/>
      <c r="BB3390" s="33"/>
      <c r="BC3390" s="33"/>
      <c r="BD3390" s="33"/>
      <c r="BE3390" s="33"/>
      <c r="BF3390" s="33"/>
      <c r="BG3390" s="33"/>
      <c r="BH3390" s="33"/>
      <c r="BI3390" s="33"/>
      <c r="BJ3390" s="33"/>
      <c r="BK3390" s="33"/>
      <c r="BL3390" s="33"/>
    </row>
    <row r="3391" spans="1:64" s="140" customFormat="1" ht="18" customHeight="1">
      <c r="B3391" s="58" t="s">
        <v>180</v>
      </c>
      <c r="C3391" s="28"/>
      <c r="D3391" s="28"/>
      <c r="E3391" s="28"/>
      <c r="F3391" s="28"/>
      <c r="G3391" s="206"/>
      <c r="H3391" s="206"/>
      <c r="I3391" s="206"/>
      <c r="J3391" s="206"/>
      <c r="K3391" s="280"/>
      <c r="L3391" s="282" t="e">
        <f>VLOOKUP(A3381,'Payroll master 总表'!B:AY,19,FALSE)</f>
        <v>#N/A</v>
      </c>
      <c r="M3391" s="206"/>
      <c r="N3391" s="208"/>
      <c r="O3391" s="283"/>
      <c r="P3391" s="273"/>
      <c r="Q3391" s="224"/>
      <c r="R3391" s="990" t="e">
        <f>VLOOKUP(A3381,'Payroll master 总表'!B:AY,26,FALSE)</f>
        <v>#N/A</v>
      </c>
      <c r="S3391" s="990"/>
      <c r="T3391" s="224" t="s">
        <v>82</v>
      </c>
      <c r="U3391" s="224"/>
      <c r="V3391" s="224"/>
      <c r="W3391" s="228"/>
      <c r="X3391" s="278" t="s">
        <v>861</v>
      </c>
      <c r="Y3391" s="218"/>
      <c r="Z3391" s="230"/>
      <c r="AA3391" s="199"/>
      <c r="AB3391" s="224"/>
      <c r="AC3391" s="34"/>
      <c r="AD3391" s="57"/>
      <c r="AE3391" s="999" t="e">
        <f>VLOOKUP(A3381,'Payroll master 总表'!B:AY,42,FALSE)</f>
        <v>#N/A</v>
      </c>
      <c r="AF3391" s="1000"/>
      <c r="AG3391" s="33"/>
      <c r="AH3391" s="33"/>
      <c r="AI3391" s="33"/>
      <c r="AJ3391" s="33"/>
      <c r="AK3391" s="33"/>
      <c r="AL3391" s="33"/>
      <c r="AM3391" s="33"/>
      <c r="AN3391" s="33"/>
      <c r="AO3391" s="33"/>
      <c r="AP3391" s="33"/>
      <c r="AQ3391" s="33"/>
      <c r="AR3391" s="33"/>
      <c r="AS3391" s="33"/>
      <c r="AT3391" s="33"/>
      <c r="AU3391" s="33"/>
      <c r="AV3391" s="33"/>
      <c r="AW3391" s="33"/>
      <c r="AX3391" s="33"/>
      <c r="AY3391" s="33"/>
      <c r="AZ3391" s="33"/>
      <c r="BA3391" s="33"/>
      <c r="BB3391" s="33"/>
      <c r="BC3391" s="33"/>
      <c r="BD3391" s="33"/>
      <c r="BE3391" s="33"/>
      <c r="BF3391" s="33"/>
      <c r="BG3391" s="33"/>
      <c r="BH3391" s="33"/>
      <c r="BI3391" s="33"/>
      <c r="BJ3391" s="33"/>
      <c r="BK3391" s="33"/>
      <c r="BL3391" s="33"/>
    </row>
    <row r="3392" spans="1:64" s="140" customFormat="1" ht="18" customHeight="1">
      <c r="B3392" s="58" t="s">
        <v>181</v>
      </c>
      <c r="C3392" s="28"/>
      <c r="D3392" s="28"/>
      <c r="E3392" s="28"/>
      <c r="F3392" s="28"/>
      <c r="G3392" s="206"/>
      <c r="H3392" s="206"/>
      <c r="I3392" s="206"/>
      <c r="J3392" s="206"/>
      <c r="K3392" s="280"/>
      <c r="L3392" s="282" t="e">
        <f>VLOOKUP(A3381,'Payroll master 总表'!B:AY,22,FALSE)</f>
        <v>#N/A</v>
      </c>
      <c r="M3392" s="206"/>
      <c r="N3392" s="208"/>
      <c r="O3392" s="283"/>
      <c r="P3392" s="273"/>
      <c r="Q3392" s="224"/>
      <c r="R3392" s="990" t="e">
        <f>VLOOKUP(A3381,'Payroll master 总表'!B:AY,28,FALSE)</f>
        <v>#N/A</v>
      </c>
      <c r="S3392" s="990"/>
      <c r="T3392" s="224" t="s">
        <v>82</v>
      </c>
      <c r="U3392" s="224"/>
      <c r="V3392" s="224"/>
      <c r="W3392" s="228"/>
      <c r="X3392" s="291" t="s">
        <v>244</v>
      </c>
      <c r="Y3392" s="218"/>
      <c r="Z3392" s="218"/>
      <c r="AA3392" s="230"/>
      <c r="AB3392" s="229"/>
      <c r="AC3392" s="76"/>
      <c r="AD3392" s="57" t="e">
        <f>VLOOKUP(A3381,'Payroll master 总表'!B:AY,44,FALSE)</f>
        <v>#N/A</v>
      </c>
      <c r="AE3392" s="541"/>
      <c r="AF3392" s="542"/>
      <c r="AG3392" s="33"/>
      <c r="AH3392" s="33"/>
      <c r="AI3392" s="33"/>
      <c r="AJ3392" s="33"/>
      <c r="AK3392" s="33"/>
      <c r="AL3392" s="33"/>
      <c r="AM3392" s="33"/>
      <c r="AN3392" s="33"/>
      <c r="AO3392" s="33"/>
      <c r="AP3392" s="33"/>
      <c r="AQ3392" s="33"/>
      <c r="AR3392" s="33"/>
      <c r="AS3392" s="33"/>
      <c r="AT3392" s="33"/>
      <c r="AU3392" s="33"/>
      <c r="AV3392" s="33"/>
      <c r="AW3392" s="33"/>
      <c r="AX3392" s="33"/>
      <c r="AY3392" s="33"/>
      <c r="AZ3392" s="33"/>
      <c r="BA3392" s="33"/>
      <c r="BB3392" s="33"/>
      <c r="BC3392" s="33"/>
      <c r="BD3392" s="33"/>
      <c r="BE3392" s="33"/>
      <c r="BF3392" s="33"/>
      <c r="BG3392" s="33"/>
      <c r="BH3392" s="33"/>
      <c r="BI3392" s="33"/>
      <c r="BJ3392" s="33"/>
      <c r="BK3392" s="33"/>
      <c r="BL3392" s="33"/>
    </row>
    <row r="3393" spans="1:64" s="140" customFormat="1" ht="18" customHeight="1">
      <c r="B3393" s="59" t="s">
        <v>182</v>
      </c>
      <c r="C3393" s="56"/>
      <c r="D3393" s="56"/>
      <c r="E3393" s="56"/>
      <c r="F3393" s="56"/>
      <c r="G3393" s="219"/>
      <c r="H3393" s="219"/>
      <c r="I3393" s="219"/>
      <c r="J3393" s="219"/>
      <c r="K3393" s="292"/>
      <c r="L3393" s="293" t="e">
        <f>VLOOKUP(A3381,'Payroll master 总表'!B:AY,23,FALSE)</f>
        <v>#N/A</v>
      </c>
      <c r="M3393" s="219"/>
      <c r="N3393" s="212"/>
      <c r="O3393" s="294"/>
      <c r="P3393" s="295"/>
      <c r="Q3393" s="225"/>
      <c r="R3393" s="981" t="e">
        <f>VLOOKUP(A3381,'Payroll master 总表'!B:AY,30,FALSE)</f>
        <v>#N/A</v>
      </c>
      <c r="S3393" s="981"/>
      <c r="T3393" s="225" t="s">
        <v>82</v>
      </c>
      <c r="U3393" s="225"/>
      <c r="V3393" s="225"/>
      <c r="W3393" s="225"/>
      <c r="X3393" s="278" t="s">
        <v>194</v>
      </c>
      <c r="Y3393" s="218"/>
      <c r="Z3393" s="218"/>
      <c r="AA3393" s="218"/>
      <c r="AB3393" s="230"/>
      <c r="AC3393" s="26"/>
      <c r="AD3393" s="57" t="e">
        <f>AE3391+AD3392</f>
        <v>#N/A</v>
      </c>
      <c r="AE3393" s="49"/>
      <c r="AF3393" s="73"/>
      <c r="AG3393" s="33"/>
      <c r="AH3393" s="33"/>
      <c r="AI3393" s="33"/>
      <c r="AJ3393" s="33"/>
      <c r="AK3393" s="33"/>
      <c r="AL3393" s="33"/>
      <c r="AM3393" s="33"/>
      <c r="AN3393" s="33"/>
      <c r="AO3393" s="33"/>
      <c r="AP3393" s="33"/>
      <c r="AQ3393" s="33"/>
      <c r="AR3393" s="33"/>
      <c r="AS3393" s="33"/>
      <c r="AT3393" s="33"/>
      <c r="AU3393" s="33"/>
      <c r="AV3393" s="33"/>
      <c r="AW3393" s="33"/>
      <c r="AX3393" s="33"/>
      <c r="AY3393" s="33"/>
      <c r="AZ3393" s="33"/>
      <c r="BA3393" s="33"/>
      <c r="BB3393" s="33"/>
      <c r="BC3393" s="33"/>
      <c r="BD3393" s="33"/>
      <c r="BE3393" s="33"/>
      <c r="BF3393" s="33"/>
      <c r="BG3393" s="33"/>
      <c r="BH3393" s="33"/>
      <c r="BI3393" s="33"/>
      <c r="BJ3393" s="33"/>
      <c r="BK3393" s="33"/>
      <c r="BL3393" s="33"/>
    </row>
    <row r="3394" spans="1:64" s="140" customFormat="1" ht="18" customHeight="1">
      <c r="B3394" s="29"/>
      <c r="C3394" s="30"/>
      <c r="D3394" s="31"/>
      <c r="E3394" s="30"/>
      <c r="F3394" s="32"/>
      <c r="G3394" s="220"/>
      <c r="H3394" s="220"/>
      <c r="I3394" s="220"/>
      <c r="J3394" s="220"/>
      <c r="K3394" s="220"/>
      <c r="L3394" s="199"/>
      <c r="M3394" s="199"/>
      <c r="N3394" s="199"/>
      <c r="O3394" s="296"/>
      <c r="P3394" s="296"/>
      <c r="Q3394" s="199"/>
      <c r="R3394" s="199"/>
      <c r="S3394" s="220"/>
      <c r="T3394" s="220"/>
      <c r="U3394" s="220"/>
      <c r="V3394" s="199"/>
      <c r="W3394" s="199"/>
      <c r="X3394" s="297" t="s">
        <v>191</v>
      </c>
      <c r="Y3394" s="218"/>
      <c r="Z3394" s="218"/>
      <c r="AA3394" s="218"/>
      <c r="AB3394" s="230"/>
      <c r="AC3394" s="982" t="e">
        <f>ROUND((AC3389-AD3393-AC3390),2)</f>
        <v>#N/A</v>
      </c>
      <c r="AD3394" s="983"/>
      <c r="AE3394" s="49"/>
      <c r="AF3394" s="73"/>
      <c r="AG3394" s="33"/>
      <c r="AH3394" s="33"/>
      <c r="AI3394" s="33"/>
      <c r="AJ3394" s="33"/>
      <c r="AK3394" s="33"/>
      <c r="AL3394" s="33"/>
      <c r="AM3394" s="33"/>
      <c r="AN3394" s="33"/>
      <c r="AO3394" s="33"/>
      <c r="AP3394" s="33"/>
      <c r="AQ3394" s="33"/>
      <c r="AR3394" s="33"/>
      <c r="AS3394" s="33"/>
      <c r="AT3394" s="33"/>
      <c r="AU3394" s="33"/>
      <c r="AV3394" s="33"/>
      <c r="AW3394" s="33"/>
      <c r="AX3394" s="33"/>
      <c r="AY3394" s="33"/>
      <c r="AZ3394" s="33"/>
      <c r="BA3394" s="33"/>
      <c r="BB3394" s="33"/>
      <c r="BC3394" s="33"/>
      <c r="BD3394" s="33"/>
      <c r="BE3394" s="33"/>
      <c r="BF3394" s="33"/>
      <c r="BG3394" s="33"/>
      <c r="BH3394" s="33"/>
      <c r="BI3394" s="33"/>
      <c r="BJ3394" s="33"/>
      <c r="BK3394" s="33"/>
      <c r="BL3394" s="33"/>
    </row>
    <row r="3395" spans="1:64" s="140" customFormat="1" ht="18" customHeight="1">
      <c r="B3395" s="35" t="s">
        <v>78</v>
      </c>
      <c r="C3395" s="36"/>
      <c r="D3395" s="36"/>
      <c r="E3395" s="36"/>
      <c r="F3395" s="36"/>
      <c r="G3395" s="221"/>
      <c r="H3395" s="221"/>
      <c r="I3395" s="220"/>
      <c r="J3395" s="220"/>
      <c r="K3395" s="220"/>
      <c r="L3395" s="199"/>
      <c r="M3395" s="199"/>
      <c r="N3395" s="199"/>
      <c r="O3395" s="296"/>
      <c r="P3395" s="296"/>
      <c r="Q3395" s="199"/>
      <c r="R3395" s="199"/>
      <c r="S3395" s="220"/>
      <c r="T3395" s="220"/>
      <c r="U3395" s="220"/>
      <c r="V3395" s="199"/>
      <c r="W3395" s="199"/>
      <c r="X3395" s="298" t="s">
        <v>432</v>
      </c>
      <c r="Y3395" s="299"/>
      <c r="Z3395" s="280"/>
      <c r="AA3395" s="206"/>
      <c r="AB3395" s="231"/>
      <c r="AC3395" s="63" t="e">
        <f>INT(AC3394)</f>
        <v>#N/A</v>
      </c>
      <c r="AD3395" s="33"/>
      <c r="AE3395" s="62"/>
      <c r="AF3395" s="80"/>
      <c r="AG3395" s="33"/>
      <c r="AH3395" s="33"/>
      <c r="AI3395" s="33"/>
      <c r="AJ3395" s="33"/>
      <c r="AK3395" s="33"/>
      <c r="AL3395" s="33"/>
      <c r="AM3395" s="33"/>
      <c r="AN3395" s="33"/>
      <c r="AO3395" s="33"/>
      <c r="AP3395" s="33"/>
      <c r="AQ3395" s="33"/>
      <c r="AR3395" s="33"/>
      <c r="AS3395" s="33"/>
      <c r="AT3395" s="33"/>
      <c r="AU3395" s="33"/>
      <c r="AV3395" s="33"/>
      <c r="AW3395" s="33"/>
      <c r="AX3395" s="33"/>
      <c r="AY3395" s="33"/>
      <c r="AZ3395" s="33"/>
      <c r="BA3395" s="33"/>
      <c r="BB3395" s="33"/>
      <c r="BC3395" s="33"/>
      <c r="BD3395" s="33"/>
      <c r="BE3395" s="33"/>
      <c r="BF3395" s="33"/>
      <c r="BG3395" s="33"/>
      <c r="BH3395" s="33"/>
      <c r="BI3395" s="33"/>
      <c r="BJ3395" s="33"/>
      <c r="BK3395" s="33"/>
      <c r="BL3395" s="33"/>
    </row>
    <row r="3396" spans="1:64" s="140" customFormat="1" ht="18" customHeight="1">
      <c r="B3396" s="37"/>
      <c r="C3396" s="38"/>
      <c r="D3396" s="39"/>
      <c r="E3396" s="38"/>
      <c r="F3396" s="38"/>
      <c r="G3396" s="202"/>
      <c r="H3396" s="202"/>
      <c r="I3396" s="220"/>
      <c r="J3396" s="220"/>
      <c r="K3396" s="220"/>
      <c r="L3396" s="199"/>
      <c r="M3396" s="199"/>
      <c r="N3396" s="199"/>
      <c r="O3396" s="296"/>
      <c r="P3396" s="296"/>
      <c r="Q3396" s="199"/>
      <c r="R3396" s="199"/>
      <c r="S3396" s="220"/>
      <c r="T3396" s="220"/>
      <c r="U3396" s="220"/>
      <c r="V3396" s="199"/>
      <c r="W3396" s="199"/>
      <c r="X3396" s="300" t="s">
        <v>192</v>
      </c>
      <c r="Y3396" s="301"/>
      <c r="Z3396" s="302"/>
      <c r="AA3396" s="219"/>
      <c r="AB3396" s="232"/>
      <c r="AC3396" s="77" t="e">
        <f>ROUND((MOD(AC3394,1)*4000),-2)</f>
        <v>#N/A</v>
      </c>
      <c r="AD3396" s="45"/>
      <c r="AE3396" s="45"/>
      <c r="AF3396" s="81"/>
      <c r="AG3396" s="33"/>
      <c r="AH3396" s="33"/>
      <c r="AI3396" s="33"/>
      <c r="AJ3396" s="33"/>
      <c r="AK3396" s="33"/>
      <c r="AL3396" s="33"/>
      <c r="AM3396" s="33"/>
      <c r="AN3396" s="33"/>
      <c r="AO3396" s="33"/>
      <c r="AP3396" s="33"/>
      <c r="AQ3396" s="33"/>
      <c r="AR3396" s="33"/>
      <c r="AS3396" s="33"/>
      <c r="AT3396" s="33"/>
      <c r="AU3396" s="33"/>
      <c r="AV3396" s="33"/>
      <c r="AW3396" s="33"/>
      <c r="AX3396" s="33"/>
      <c r="AY3396" s="33"/>
      <c r="AZ3396" s="33"/>
      <c r="BA3396" s="33"/>
      <c r="BB3396" s="33"/>
      <c r="BC3396" s="33"/>
      <c r="BD3396" s="33"/>
      <c r="BE3396" s="33"/>
      <c r="BF3396" s="33"/>
      <c r="BG3396" s="33"/>
      <c r="BH3396" s="33"/>
      <c r="BI3396" s="33"/>
      <c r="BJ3396" s="33"/>
      <c r="BK3396" s="33"/>
      <c r="BL3396" s="33"/>
    </row>
    <row r="3397" spans="1:64" s="140" customFormat="1" ht="18" customHeight="1">
      <c r="B3397" s="29"/>
      <c r="C3397" s="30"/>
      <c r="D3397" s="31"/>
      <c r="E3397" s="30"/>
      <c r="F3397" s="30"/>
      <c r="G3397" s="220"/>
      <c r="H3397" s="220"/>
      <c r="I3397" s="220"/>
      <c r="J3397" s="220"/>
      <c r="K3397" s="220"/>
      <c r="L3397" s="199"/>
      <c r="M3397" s="199"/>
      <c r="N3397" s="199"/>
      <c r="O3397" s="296"/>
      <c r="P3397" s="296"/>
      <c r="Q3397" s="199"/>
      <c r="R3397" s="199"/>
      <c r="S3397" s="220"/>
      <c r="T3397" s="220"/>
      <c r="U3397" s="220"/>
      <c r="V3397" s="199"/>
      <c r="W3397" s="199"/>
      <c r="X3397" s="199"/>
      <c r="Y3397" s="221"/>
      <c r="Z3397" s="303"/>
      <c r="AA3397" s="199"/>
      <c r="AB3397" s="233"/>
      <c r="AC3397" s="34"/>
      <c r="AD3397" s="82"/>
      <c r="AE3397" s="82"/>
      <c r="AF3397" s="84"/>
      <c r="AG3397" s="33"/>
      <c r="AH3397" s="33"/>
      <c r="AI3397" s="33"/>
      <c r="AJ3397" s="33"/>
      <c r="AK3397" s="33"/>
      <c r="AL3397" s="33"/>
      <c r="AM3397" s="33"/>
      <c r="AN3397" s="33"/>
      <c r="AO3397" s="33"/>
      <c r="AP3397" s="33"/>
      <c r="AQ3397" s="33"/>
      <c r="AR3397" s="33"/>
      <c r="AS3397" s="33"/>
      <c r="AT3397" s="33"/>
      <c r="AU3397" s="33"/>
      <c r="AV3397" s="33"/>
      <c r="AW3397" s="33"/>
      <c r="AX3397" s="33"/>
      <c r="AY3397" s="33"/>
      <c r="AZ3397" s="33"/>
      <c r="BA3397" s="33"/>
      <c r="BB3397" s="33"/>
      <c r="BC3397" s="33"/>
      <c r="BD3397" s="33"/>
      <c r="BE3397" s="33"/>
      <c r="BF3397" s="33"/>
      <c r="BG3397" s="33"/>
      <c r="BH3397" s="33"/>
      <c r="BI3397" s="33"/>
      <c r="BJ3397" s="33"/>
      <c r="BK3397" s="33"/>
      <c r="BL3397" s="33"/>
    </row>
    <row r="3398" spans="1:64" s="140" customFormat="1" ht="18" customHeight="1">
      <c r="B3398" s="40" t="s">
        <v>79</v>
      </c>
      <c r="C3398" s="41"/>
      <c r="D3398" s="41"/>
      <c r="E3398" s="41"/>
      <c r="F3398" s="33"/>
      <c r="G3398" s="199"/>
      <c r="H3398" s="199"/>
      <c r="I3398" s="199"/>
      <c r="J3398" s="199"/>
      <c r="K3398" s="220"/>
      <c r="L3398" s="199"/>
      <c r="M3398" s="199"/>
      <c r="N3398" s="199"/>
      <c r="O3398" s="296"/>
      <c r="P3398" s="296"/>
      <c r="Q3398" s="199"/>
      <c r="R3398" s="199"/>
      <c r="S3398" s="199"/>
      <c r="T3398" s="199"/>
      <c r="U3398" s="199"/>
      <c r="V3398" s="199"/>
      <c r="W3398" s="199"/>
      <c r="X3398" s="199"/>
      <c r="Y3398" s="199"/>
      <c r="Z3398" s="199"/>
      <c r="AA3398" s="199"/>
      <c r="AB3398" s="199"/>
      <c r="AC3398" s="34"/>
      <c r="AD3398" s="33"/>
      <c r="AE3398" s="33"/>
      <c r="AF3398" s="101"/>
      <c r="AG3398" s="33"/>
      <c r="AH3398" s="33"/>
      <c r="AI3398" s="33"/>
      <c r="AJ3398" s="33"/>
      <c r="AK3398" s="33"/>
      <c r="AL3398" s="33"/>
      <c r="AM3398" s="33"/>
      <c r="AN3398" s="33"/>
      <c r="AO3398" s="33"/>
      <c r="AP3398" s="33"/>
      <c r="AQ3398" s="33"/>
      <c r="AR3398" s="33"/>
      <c r="AS3398" s="33"/>
      <c r="AT3398" s="33"/>
      <c r="AU3398" s="33"/>
      <c r="AV3398" s="33"/>
      <c r="AW3398" s="33"/>
      <c r="AX3398" s="33"/>
      <c r="AY3398" s="33"/>
      <c r="AZ3398" s="33"/>
      <c r="BA3398" s="33"/>
      <c r="BB3398" s="33"/>
      <c r="BC3398" s="33"/>
      <c r="BD3398" s="33"/>
      <c r="BE3398" s="33"/>
      <c r="BF3398" s="33"/>
      <c r="BG3398" s="33"/>
      <c r="BH3398" s="33"/>
      <c r="BI3398" s="33"/>
      <c r="BJ3398" s="33"/>
      <c r="BK3398" s="33"/>
      <c r="BL3398" s="33"/>
    </row>
    <row r="3399" spans="1:64" s="10" customFormat="1" ht="18" customHeight="1">
      <c r="B3399" s="601">
        <v>1</v>
      </c>
      <c r="C3399" s="236">
        <v>2</v>
      </c>
      <c r="D3399" s="236">
        <v>3</v>
      </c>
      <c r="E3399" s="236">
        <v>4</v>
      </c>
      <c r="F3399" s="236">
        <v>5</v>
      </c>
      <c r="G3399" s="669">
        <v>6</v>
      </c>
      <c r="H3399" s="237">
        <v>7</v>
      </c>
      <c r="I3399" s="601">
        <v>8</v>
      </c>
      <c r="J3399" s="236">
        <v>9</v>
      </c>
      <c r="K3399" s="236">
        <v>10</v>
      </c>
      <c r="L3399" s="236">
        <v>11</v>
      </c>
      <c r="M3399" s="236">
        <v>12</v>
      </c>
      <c r="N3399" s="697">
        <v>13</v>
      </c>
      <c r="O3399" s="670">
        <v>14</v>
      </c>
      <c r="P3399" s="601">
        <v>15</v>
      </c>
      <c r="Q3399" s="236">
        <v>16</v>
      </c>
      <c r="R3399" s="236">
        <v>17</v>
      </c>
      <c r="S3399" s="236">
        <v>18</v>
      </c>
      <c r="T3399" s="236">
        <v>19</v>
      </c>
      <c r="U3399" s="669">
        <v>20</v>
      </c>
      <c r="V3399" s="236">
        <v>21</v>
      </c>
      <c r="W3399" s="601">
        <v>22</v>
      </c>
      <c r="X3399" s="236">
        <v>23</v>
      </c>
      <c r="Y3399" s="237">
        <v>24</v>
      </c>
      <c r="Z3399" s="236">
        <v>25</v>
      </c>
      <c r="AA3399" s="236">
        <v>26</v>
      </c>
      <c r="AB3399" s="669">
        <v>27</v>
      </c>
      <c r="AC3399" s="236">
        <v>28</v>
      </c>
      <c r="AD3399" s="601">
        <v>29</v>
      </c>
      <c r="AE3399" s="236">
        <v>30</v>
      </c>
      <c r="AF3399" s="236">
        <v>31</v>
      </c>
      <c r="AG3399" s="11"/>
      <c r="AH3399" s="11"/>
      <c r="AI3399" s="11"/>
      <c r="AJ3399" s="11"/>
      <c r="AK3399" s="11"/>
      <c r="AL3399" s="11"/>
      <c r="AM3399" s="11"/>
      <c r="AN3399" s="11"/>
      <c r="AO3399" s="11"/>
      <c r="AP3399" s="11"/>
      <c r="AQ3399" s="11"/>
      <c r="AR3399" s="11"/>
      <c r="AS3399" s="11"/>
      <c r="AT3399" s="11"/>
      <c r="AU3399" s="11"/>
      <c r="AV3399" s="11"/>
      <c r="AW3399" s="11"/>
      <c r="AX3399" s="11"/>
      <c r="AY3399" s="11"/>
      <c r="AZ3399" s="11"/>
      <c r="BA3399" s="11"/>
      <c r="BB3399" s="11"/>
      <c r="BC3399" s="11"/>
      <c r="BD3399" s="11"/>
      <c r="BE3399" s="11"/>
      <c r="BF3399" s="11"/>
      <c r="BG3399" s="11"/>
      <c r="BH3399" s="11"/>
      <c r="BI3399" s="11"/>
      <c r="BJ3399" s="11"/>
      <c r="BK3399" s="11"/>
      <c r="BL3399" s="11"/>
    </row>
    <row r="3400" spans="1:64" s="140" customFormat="1" ht="18" customHeight="1">
      <c r="B3400" s="48" t="e">
        <f>VLOOKUP(A3381,#REF!,276,FALSE)</f>
        <v>#REF!</v>
      </c>
      <c r="C3400" s="48" t="e">
        <f>VLOOKUP(A3381,#REF!,278,FALSE)</f>
        <v>#REF!</v>
      </c>
      <c r="D3400" s="48" t="e">
        <f>VLOOKUP(A3381,#REF!,280,FALSE)</f>
        <v>#REF!</v>
      </c>
      <c r="E3400" s="48" t="e">
        <f>VLOOKUP(A3381,#REF!,282,FALSE)</f>
        <v>#REF!</v>
      </c>
      <c r="F3400" s="48" t="e">
        <f>VLOOKUP(A3381,#REF!,284,FALSE)</f>
        <v>#REF!</v>
      </c>
      <c r="G3400" s="48" t="e">
        <f>VLOOKUP(A3381,#REF!,286,FALSE)</f>
        <v>#REF!</v>
      </c>
      <c r="H3400" s="48" t="e">
        <f>VLOOKUP(A3381,#REF!,288,FALSE)</f>
        <v>#REF!</v>
      </c>
      <c r="I3400" s="48" t="e">
        <f>VLOOKUP(A3381,#REF!,290,FALSE)</f>
        <v>#REF!</v>
      </c>
      <c r="J3400" s="48" t="e">
        <f>VLOOKUP(A3381,#REF!,292,FALSE)</f>
        <v>#REF!</v>
      </c>
      <c r="K3400" s="48" t="e">
        <f>VLOOKUP(A3381,#REF!,294,FALSE)</f>
        <v>#REF!</v>
      </c>
      <c r="L3400" s="48" t="e">
        <f>VLOOKUP(A3381,#REF!,296,FALSE)</f>
        <v>#REF!</v>
      </c>
      <c r="M3400" s="48" t="e">
        <f>VLOOKUP(A3381,#REF!,298,FALSE)</f>
        <v>#REF!</v>
      </c>
      <c r="N3400" s="48" t="e">
        <f>VLOOKUP(A3381,#REF!,300,FALSE)</f>
        <v>#REF!</v>
      </c>
      <c r="O3400" s="48" t="e">
        <f>VLOOKUP(A3381,#REF!,302,FALSE)</f>
        <v>#REF!</v>
      </c>
      <c r="P3400" s="48" t="e">
        <f>VLOOKUP(A3381,#REF!,304,FALSE)</f>
        <v>#REF!</v>
      </c>
      <c r="Q3400" s="48" t="e">
        <f>VLOOKUP(A3381,#REF!,306,FALSE)</f>
        <v>#REF!</v>
      </c>
      <c r="R3400" s="48" t="e">
        <f>VLOOKUP(A3381,#REF!,308,FALSE)</f>
        <v>#REF!</v>
      </c>
      <c r="S3400" s="48" t="e">
        <f>VLOOKUP(A3381,#REF!,310,FALSE)</f>
        <v>#REF!</v>
      </c>
      <c r="T3400" s="48" t="e">
        <f>VLOOKUP(A3381,#REF!,312,FALSE)</f>
        <v>#REF!</v>
      </c>
      <c r="U3400" s="48" t="e">
        <f>VLOOKUP(A3381,#REF!,314,FALSE)</f>
        <v>#REF!</v>
      </c>
      <c r="V3400" s="48" t="e">
        <f>VLOOKUP(A3381,#REF!,316,FALSE)</f>
        <v>#REF!</v>
      </c>
      <c r="W3400" s="48" t="e">
        <f>VLOOKUP(A3381,#REF!,318,FALSE)</f>
        <v>#REF!</v>
      </c>
      <c r="X3400" s="48" t="e">
        <f>VLOOKUP(A3381,#REF!,320,FALSE)</f>
        <v>#REF!</v>
      </c>
      <c r="Y3400" s="48" t="e">
        <f>VLOOKUP(A3381,#REF!,322,FALSE)</f>
        <v>#REF!</v>
      </c>
      <c r="Z3400" s="48" t="e">
        <f>VLOOKUP(A3381,#REF!,324,FALSE)</f>
        <v>#REF!</v>
      </c>
      <c r="AA3400" s="48" t="e">
        <f>VLOOKUP(A3381,#REF!,326,FALSE)</f>
        <v>#REF!</v>
      </c>
      <c r="AB3400" s="48" t="e">
        <f>VLOOKUP(A3381,#REF!,328,FALSE)</f>
        <v>#REF!</v>
      </c>
      <c r="AC3400" s="48" t="e">
        <f>VLOOKUP(A3381,#REF!,330,FALSE)</f>
        <v>#REF!</v>
      </c>
      <c r="AD3400" s="48" t="e">
        <f>VLOOKUP(A3381,#REF!,332,FALSE)</f>
        <v>#REF!</v>
      </c>
      <c r="AE3400" s="48" t="e">
        <f>VLOOKUP(A3381,#REF!,334,FALSE)</f>
        <v>#REF!</v>
      </c>
      <c r="AF3400" s="48" t="e">
        <f>VLOOKUP(A3381,#REF!,336,FALSE)</f>
        <v>#REF!</v>
      </c>
      <c r="AG3400" s="33"/>
      <c r="AH3400" s="33"/>
      <c r="AI3400" s="33"/>
      <c r="AJ3400" s="33"/>
      <c r="AK3400" s="33"/>
      <c r="AL3400" s="33"/>
      <c r="AM3400" s="33"/>
      <c r="AN3400" s="33"/>
      <c r="AO3400" s="33"/>
      <c r="AP3400" s="33"/>
      <c r="AQ3400" s="33"/>
      <c r="AR3400" s="33"/>
      <c r="AS3400" s="33"/>
      <c r="AT3400" s="33"/>
      <c r="AU3400" s="33"/>
      <c r="AV3400" s="33"/>
      <c r="AW3400" s="33"/>
      <c r="AX3400" s="33"/>
      <c r="AY3400" s="33"/>
      <c r="AZ3400" s="33"/>
      <c r="BA3400" s="33"/>
      <c r="BB3400" s="33"/>
      <c r="BC3400" s="33"/>
      <c r="BD3400" s="33"/>
      <c r="BE3400" s="33"/>
      <c r="BF3400" s="33"/>
      <c r="BG3400" s="33"/>
      <c r="BH3400" s="33"/>
      <c r="BI3400" s="33"/>
      <c r="BJ3400" s="33"/>
      <c r="BK3400" s="33"/>
      <c r="BL3400" s="33"/>
    </row>
    <row r="3401" spans="1:64" s="140" customFormat="1" ht="18" customHeight="1">
      <c r="B3401" s="48" t="e">
        <f>IF(B3400=3,"5","0")-0</f>
        <v>#REF!</v>
      </c>
      <c r="C3401" s="48" t="e">
        <f t="shared" ref="C3401:G3401" si="27">IF(C3400=3,"5","0")-0</f>
        <v>#REF!</v>
      </c>
      <c r="D3401" s="48" t="e">
        <f t="shared" si="27"/>
        <v>#REF!</v>
      </c>
      <c r="E3401" s="48" t="e">
        <f t="shared" si="27"/>
        <v>#REF!</v>
      </c>
      <c r="F3401" s="48" t="e">
        <f t="shared" si="27"/>
        <v>#REF!</v>
      </c>
      <c r="G3401" s="198" t="e">
        <f t="shared" si="27"/>
        <v>#REF!</v>
      </c>
      <c r="H3401" s="198" t="e">
        <f>IF(H3400=3,"5","0")-0</f>
        <v>#REF!</v>
      </c>
      <c r="I3401" s="198" t="e">
        <f t="shared" ref="I3401:Q3401" si="28">IF(I3400=3,"5","0")-0</f>
        <v>#REF!</v>
      </c>
      <c r="J3401" s="198" t="e">
        <f t="shared" si="28"/>
        <v>#REF!</v>
      </c>
      <c r="K3401" s="198" t="e">
        <f t="shared" si="28"/>
        <v>#REF!</v>
      </c>
      <c r="L3401" s="198" t="e">
        <f t="shared" si="28"/>
        <v>#REF!</v>
      </c>
      <c r="M3401" s="198" t="e">
        <f t="shared" si="28"/>
        <v>#REF!</v>
      </c>
      <c r="N3401" s="198" t="e">
        <f t="shared" si="28"/>
        <v>#REF!</v>
      </c>
      <c r="O3401" s="198" t="e">
        <f t="shared" si="28"/>
        <v>#REF!</v>
      </c>
      <c r="P3401" s="198" t="e">
        <f t="shared" si="28"/>
        <v>#REF!</v>
      </c>
      <c r="Q3401" s="198" t="e">
        <f t="shared" si="28"/>
        <v>#REF!</v>
      </c>
      <c r="R3401" s="198" t="e">
        <f>IF(R3400=3,"5","0")-0</f>
        <v>#REF!</v>
      </c>
      <c r="S3401" s="198" t="e">
        <f t="shared" ref="S3401:AF3401" si="29">IF(S3400=3,"5","0")-0</f>
        <v>#REF!</v>
      </c>
      <c r="T3401" s="198" t="e">
        <f t="shared" si="29"/>
        <v>#REF!</v>
      </c>
      <c r="U3401" s="198" t="e">
        <f t="shared" si="29"/>
        <v>#REF!</v>
      </c>
      <c r="V3401" s="198" t="e">
        <f t="shared" si="29"/>
        <v>#REF!</v>
      </c>
      <c r="W3401" s="198" t="e">
        <f t="shared" si="29"/>
        <v>#REF!</v>
      </c>
      <c r="X3401" s="198" t="e">
        <f t="shared" si="29"/>
        <v>#REF!</v>
      </c>
      <c r="Y3401" s="198" t="e">
        <f t="shared" si="29"/>
        <v>#REF!</v>
      </c>
      <c r="Z3401" s="198" t="e">
        <f t="shared" si="29"/>
        <v>#REF!</v>
      </c>
      <c r="AA3401" s="198" t="e">
        <f t="shared" si="29"/>
        <v>#REF!</v>
      </c>
      <c r="AB3401" s="198" t="e">
        <f t="shared" si="29"/>
        <v>#REF!</v>
      </c>
      <c r="AC3401" s="48" t="e">
        <f t="shared" si="29"/>
        <v>#REF!</v>
      </c>
      <c r="AD3401" s="48" t="e">
        <f t="shared" si="29"/>
        <v>#REF!</v>
      </c>
      <c r="AE3401" s="50" t="e">
        <f t="shared" si="29"/>
        <v>#REF!</v>
      </c>
      <c r="AF3401" s="48" t="e">
        <f t="shared" si="29"/>
        <v>#REF!</v>
      </c>
      <c r="AG3401" s="33"/>
      <c r="AH3401" s="33"/>
      <c r="AI3401" s="33"/>
      <c r="AJ3401" s="33"/>
      <c r="AK3401" s="33"/>
      <c r="AL3401" s="33"/>
      <c r="AM3401" s="33"/>
      <c r="AN3401" s="33"/>
      <c r="AO3401" s="33"/>
      <c r="AP3401" s="33"/>
      <c r="AQ3401" s="33"/>
      <c r="AR3401" s="33"/>
      <c r="AS3401" s="33"/>
      <c r="AT3401" s="33"/>
      <c r="AU3401" s="33"/>
      <c r="AV3401" s="33"/>
      <c r="AW3401" s="33"/>
      <c r="AX3401" s="33"/>
      <c r="AY3401" s="33"/>
      <c r="AZ3401" s="33"/>
      <c r="BA3401" s="33"/>
      <c r="BB3401" s="33"/>
      <c r="BC3401" s="33"/>
      <c r="BD3401" s="33"/>
      <c r="BE3401" s="33"/>
      <c r="BF3401" s="33"/>
      <c r="BG3401" s="33"/>
      <c r="BH3401" s="33"/>
      <c r="BI3401" s="33"/>
      <c r="BJ3401" s="33"/>
      <c r="BK3401" s="33"/>
      <c r="BL3401" s="33"/>
    </row>
    <row r="3402" spans="1:64" s="140" customFormat="1" ht="18" customHeight="1">
      <c r="B3402" s="12" t="e">
        <f>VLOOKUP(A3381,#REF!,277,FALSE)</f>
        <v>#REF!</v>
      </c>
      <c r="C3402" s="48" t="e">
        <f>VLOOKUP(A3381,#REF!,279,FALSE)</f>
        <v>#REF!</v>
      </c>
      <c r="D3402" s="48" t="e">
        <f>VLOOKUP(A3381,#REF!,281,FALSE)</f>
        <v>#REF!</v>
      </c>
      <c r="E3402" s="48" t="e">
        <f>VLOOKUP(A3381,#REF!,283,FALSE)</f>
        <v>#REF!</v>
      </c>
      <c r="F3402" s="48" t="e">
        <f>VLOOKUP(A3381,#REF!,285,FALSE)</f>
        <v>#REF!</v>
      </c>
      <c r="G3402" s="48" t="e">
        <f>VLOOKUP(A3381,#REF!,287,FALSE)</f>
        <v>#REF!</v>
      </c>
      <c r="H3402" s="48" t="e">
        <f>VLOOKUP(A3381,#REF!,289,FALSE)</f>
        <v>#REF!</v>
      </c>
      <c r="I3402" s="48" t="e">
        <f>VLOOKUP(A3381,#REF!,291,FALSE)</f>
        <v>#REF!</v>
      </c>
      <c r="J3402" s="48" t="e">
        <f>VLOOKUP(A3381,#REF!,293,FALSE)</f>
        <v>#REF!</v>
      </c>
      <c r="K3402" s="48" t="e">
        <f>VLOOKUP(A3381,#REF!,295,FALSE)</f>
        <v>#REF!</v>
      </c>
      <c r="L3402" s="48" t="e">
        <f>VLOOKUP(A3381,#REF!,297,FALSE)</f>
        <v>#REF!</v>
      </c>
      <c r="M3402" s="48" t="e">
        <f>VLOOKUP(A3381,#REF!,299,FALSE)</f>
        <v>#REF!</v>
      </c>
      <c r="N3402" s="48" t="e">
        <f>VLOOKUP(A3381,#REF!,301,FALSE)</f>
        <v>#REF!</v>
      </c>
      <c r="O3402" s="48" t="e">
        <f>VLOOKUP(A3381,#REF!,303,FALSE)</f>
        <v>#REF!</v>
      </c>
      <c r="P3402" s="48" t="e">
        <f>VLOOKUP(A3381,#REF!,305,FALSE)</f>
        <v>#REF!</v>
      </c>
      <c r="Q3402" s="48" t="e">
        <f>VLOOKUP(A3381,#REF!,307,FALSE)</f>
        <v>#REF!</v>
      </c>
      <c r="R3402" s="48" t="e">
        <f>VLOOKUP(A3381,#REF!,309,FALSE)</f>
        <v>#REF!</v>
      </c>
      <c r="S3402" s="48" t="e">
        <f>VLOOKUP(A3381,#REF!,311,FALSE)</f>
        <v>#REF!</v>
      </c>
      <c r="T3402" s="48" t="e">
        <f>VLOOKUP(A3381,#REF!,313,FALSE)</f>
        <v>#REF!</v>
      </c>
      <c r="U3402" s="48" t="e">
        <f>VLOOKUP(A3381,#REF!,315,FALSE)</f>
        <v>#REF!</v>
      </c>
      <c r="V3402" s="48" t="e">
        <f>VLOOKUP(A3381,#REF!,317,FALSE)</f>
        <v>#REF!</v>
      </c>
      <c r="W3402" s="48" t="e">
        <f>VLOOKUP(A3381,#REF!,319,FALSE)</f>
        <v>#REF!</v>
      </c>
      <c r="X3402" s="48" t="e">
        <f>VLOOKUP(A3381,#REF!,321,FALSE)</f>
        <v>#REF!</v>
      </c>
      <c r="Y3402" s="48" t="e">
        <f>VLOOKUP(A3381,#REF!,323,FALSE)</f>
        <v>#REF!</v>
      </c>
      <c r="Z3402" s="48" t="e">
        <f>VLOOKUP(A3381,#REF!,325,FALSE)</f>
        <v>#REF!</v>
      </c>
      <c r="AA3402" s="48" t="e">
        <f>VLOOKUP(A3381,#REF!,327,FALSE)</f>
        <v>#REF!</v>
      </c>
      <c r="AB3402" s="48" t="e">
        <f>VLOOKUP(A3381,#REF!,329,FALSE)</f>
        <v>#REF!</v>
      </c>
      <c r="AC3402" s="48" t="e">
        <f>VLOOKUP(A3381,#REF!,331,FALSE)</f>
        <v>#REF!</v>
      </c>
      <c r="AD3402" s="48" t="e">
        <f>VLOOKUP(A3381,#REF!,333,FALSE)</f>
        <v>#REF!</v>
      </c>
      <c r="AE3402" s="48" t="e">
        <f>VLOOKUP(A3381,#REF!,335,FALSE)</f>
        <v>#REF!</v>
      </c>
      <c r="AF3402" s="48" t="e">
        <f>VLOOKUP(A3381,#REF!,337,FALSE)</f>
        <v>#REF!</v>
      </c>
      <c r="AG3402" s="33"/>
      <c r="AH3402" s="33"/>
      <c r="AI3402" s="33"/>
      <c r="AJ3402" s="33"/>
      <c r="AK3402" s="33"/>
      <c r="AL3402" s="33"/>
      <c r="AM3402" s="33"/>
      <c r="AN3402" s="33"/>
      <c r="AO3402" s="33"/>
      <c r="AP3402" s="33"/>
      <c r="AQ3402" s="33"/>
      <c r="AR3402" s="33"/>
      <c r="AS3402" s="33"/>
      <c r="AT3402" s="33"/>
      <c r="AU3402" s="33"/>
      <c r="AV3402" s="33"/>
      <c r="AW3402" s="33"/>
      <c r="AX3402" s="33"/>
      <c r="AY3402" s="33"/>
      <c r="AZ3402" s="33"/>
      <c r="BA3402" s="33"/>
      <c r="BB3402" s="33"/>
      <c r="BC3402" s="33"/>
      <c r="BD3402" s="33"/>
      <c r="BE3402" s="33"/>
      <c r="BF3402" s="33"/>
      <c r="BG3402" s="33"/>
      <c r="BH3402" s="33"/>
      <c r="BI3402" s="33"/>
      <c r="BJ3402" s="33"/>
      <c r="BK3402" s="33"/>
      <c r="BL3402" s="33"/>
    </row>
    <row r="3403" spans="1:64" s="140" customFormat="1" ht="18" customHeight="1">
      <c r="B3403" s="241"/>
      <c r="C3403" s="241"/>
      <c r="D3403" s="241"/>
      <c r="E3403" s="241"/>
      <c r="F3403" s="241"/>
      <c r="G3403" s="242"/>
      <c r="H3403" s="242"/>
      <c r="I3403" s="242"/>
      <c r="J3403" s="242"/>
      <c r="K3403" s="242"/>
      <c r="L3403" s="242"/>
      <c r="M3403" s="242"/>
      <c r="N3403" s="242"/>
      <c r="O3403" s="242"/>
      <c r="P3403" s="242"/>
      <c r="Q3403" s="242"/>
      <c r="R3403" s="242"/>
      <c r="S3403" s="242"/>
      <c r="T3403" s="242"/>
      <c r="U3403" s="242"/>
      <c r="V3403" s="242"/>
      <c r="W3403" s="242"/>
      <c r="X3403" s="242"/>
      <c r="Y3403" s="242"/>
      <c r="Z3403" s="242"/>
      <c r="AA3403" s="242"/>
      <c r="AB3403" s="242"/>
      <c r="AC3403" s="241"/>
      <c r="AD3403" s="241"/>
      <c r="AE3403" s="241"/>
      <c r="AF3403" s="241"/>
      <c r="AG3403" s="33"/>
      <c r="AH3403" s="33"/>
      <c r="AI3403" s="33"/>
      <c r="AJ3403" s="33"/>
      <c r="AK3403" s="33"/>
      <c r="AL3403" s="33"/>
      <c r="AM3403" s="33"/>
      <c r="AN3403" s="33"/>
      <c r="AO3403" s="33"/>
      <c r="AP3403" s="33"/>
      <c r="AQ3403" s="33"/>
      <c r="AR3403" s="33"/>
      <c r="AS3403" s="33"/>
      <c r="AT3403" s="33"/>
      <c r="AU3403" s="33"/>
      <c r="AV3403" s="33"/>
      <c r="AW3403" s="33"/>
      <c r="AX3403" s="33"/>
      <c r="AY3403" s="33"/>
      <c r="AZ3403" s="33"/>
      <c r="BA3403" s="33"/>
      <c r="BB3403" s="33"/>
      <c r="BC3403" s="33"/>
      <c r="BD3403" s="33"/>
      <c r="BE3403" s="33"/>
      <c r="BF3403" s="33"/>
      <c r="BG3403" s="33"/>
      <c r="BH3403" s="33"/>
      <c r="BI3403" s="33"/>
      <c r="BJ3403" s="33"/>
      <c r="BK3403" s="33"/>
      <c r="BL3403" s="33"/>
    </row>
    <row r="3404" spans="1:64" s="140" customFormat="1" ht="18" customHeight="1">
      <c r="B3404" s="880" t="s">
        <v>826</v>
      </c>
      <c r="C3404" s="880"/>
      <c r="D3404" s="880"/>
      <c r="E3404" s="880"/>
      <c r="F3404" s="880"/>
      <c r="G3404" s="880"/>
      <c r="H3404" s="880"/>
      <c r="I3404" s="880"/>
      <c r="J3404" s="880"/>
      <c r="K3404" s="880"/>
      <c r="L3404" s="880"/>
      <c r="M3404" s="880"/>
      <c r="N3404" s="880"/>
      <c r="O3404" s="880"/>
      <c r="P3404" s="880"/>
      <c r="Q3404" s="880"/>
      <c r="R3404" s="880"/>
      <c r="S3404" s="880"/>
      <c r="T3404" s="880"/>
      <c r="U3404" s="880"/>
      <c r="V3404" s="880"/>
      <c r="W3404" s="880"/>
      <c r="X3404" s="880"/>
      <c r="Y3404" s="880"/>
      <c r="Z3404" s="880"/>
      <c r="AA3404" s="880"/>
      <c r="AB3404" s="880"/>
      <c r="AC3404" s="880"/>
      <c r="AD3404" s="880"/>
      <c r="AE3404" s="880"/>
      <c r="AF3404" s="880"/>
      <c r="AG3404" s="33"/>
      <c r="AH3404" s="33"/>
      <c r="AI3404" s="33"/>
      <c r="AJ3404" s="33"/>
      <c r="AK3404" s="33"/>
      <c r="AL3404" s="33"/>
      <c r="AM3404" s="33"/>
      <c r="AN3404" s="33"/>
      <c r="AO3404" s="33"/>
      <c r="AP3404" s="33"/>
      <c r="AQ3404" s="33"/>
      <c r="AR3404" s="33"/>
      <c r="AS3404" s="33"/>
      <c r="AT3404" s="33"/>
      <c r="AU3404" s="33"/>
      <c r="AV3404" s="33"/>
      <c r="AW3404" s="33"/>
      <c r="AX3404" s="33"/>
      <c r="AY3404" s="33"/>
      <c r="AZ3404" s="33"/>
      <c r="BA3404" s="33"/>
      <c r="BB3404" s="33"/>
      <c r="BC3404" s="33"/>
      <c r="BD3404" s="33"/>
      <c r="BE3404" s="33"/>
      <c r="BF3404" s="33"/>
      <c r="BG3404" s="33"/>
      <c r="BH3404" s="33"/>
      <c r="BI3404" s="33"/>
      <c r="BJ3404" s="33"/>
      <c r="BK3404" s="33"/>
      <c r="BL3404" s="33"/>
    </row>
    <row r="3405" spans="1:64" s="140" customFormat="1" ht="18" customHeight="1">
      <c r="B3405" s="15" t="s">
        <v>80</v>
      </c>
      <c r="C3405" s="16"/>
      <c r="D3405" s="16"/>
      <c r="E3405" s="16"/>
      <c r="F3405" s="16"/>
      <c r="G3405" s="216"/>
      <c r="H3405" s="201"/>
      <c r="I3405" s="201"/>
      <c r="J3405" s="201"/>
      <c r="K3405" s="202"/>
      <c r="L3405" s="201"/>
      <c r="M3405" s="201"/>
      <c r="N3405" s="201"/>
      <c r="O3405" s="270"/>
      <c r="P3405" s="270"/>
      <c r="Q3405" s="201"/>
      <c r="R3405" s="201"/>
      <c r="S3405" s="201"/>
      <c r="T3405" s="201"/>
      <c r="U3405" s="201"/>
      <c r="V3405" s="201"/>
      <c r="W3405" s="270"/>
      <c r="X3405" s="984" t="str">
        <f>X3380</f>
        <v>វិច្ឆិកា ឆ្នាំ ២០២៣</v>
      </c>
      <c r="Y3405" s="985"/>
      <c r="Z3405" s="985"/>
      <c r="AA3405" s="985"/>
      <c r="AB3405" s="985"/>
      <c r="AC3405" s="985"/>
      <c r="AD3405" s="985"/>
      <c r="AE3405" s="985"/>
      <c r="AF3405" s="986"/>
      <c r="AG3405" s="33"/>
      <c r="AH3405" s="33"/>
      <c r="AI3405" s="33"/>
      <c r="AJ3405" s="33"/>
      <c r="AK3405" s="33"/>
      <c r="AL3405" s="33"/>
      <c r="AM3405" s="33"/>
      <c r="AN3405" s="33"/>
      <c r="AO3405" s="33"/>
      <c r="AP3405" s="33"/>
      <c r="AQ3405" s="33"/>
      <c r="AR3405" s="33"/>
      <c r="AS3405" s="33"/>
      <c r="AT3405" s="33"/>
      <c r="AU3405" s="33"/>
      <c r="AV3405" s="33"/>
      <c r="AW3405" s="33"/>
      <c r="AX3405" s="33"/>
      <c r="AY3405" s="33"/>
      <c r="AZ3405" s="33"/>
      <c r="BA3405" s="33"/>
      <c r="BB3405" s="33"/>
      <c r="BC3405" s="33"/>
      <c r="BD3405" s="33"/>
      <c r="BE3405" s="33"/>
      <c r="BF3405" s="33"/>
      <c r="BG3405" s="33"/>
      <c r="BH3405" s="33"/>
      <c r="BI3405" s="33"/>
      <c r="BJ3405" s="33"/>
      <c r="BK3405" s="33"/>
      <c r="BL3405" s="33"/>
    </row>
    <row r="3406" spans="1:64" s="140" customFormat="1" ht="18" customHeight="1">
      <c r="A3406" s="140">
        <v>0</v>
      </c>
      <c r="B3406" s="20" t="s">
        <v>176</v>
      </c>
      <c r="C3406" s="3"/>
      <c r="D3406" s="3"/>
      <c r="E3406" s="3"/>
      <c r="F3406" s="3"/>
      <c r="G3406" s="217"/>
      <c r="H3406" s="271"/>
      <c r="I3406" s="217"/>
      <c r="J3406" s="271"/>
      <c r="K3406" s="991" t="e">
        <f>VLOOKUP(A3406,'Payroll master 总表'!B:AY,3,FALSE)</f>
        <v>#N/A</v>
      </c>
      <c r="L3406" s="992"/>
      <c r="M3406" s="992"/>
      <c r="N3406" s="993"/>
      <c r="O3406" s="272" t="s">
        <v>183</v>
      </c>
      <c r="P3406" s="273"/>
      <c r="Q3406" s="203"/>
      <c r="R3406" s="203"/>
      <c r="S3406" s="203"/>
      <c r="T3406" s="994" t="e">
        <f>#REF!</f>
        <v>#REF!</v>
      </c>
      <c r="U3406" s="994"/>
      <c r="V3406" s="217"/>
      <c r="W3406" s="274"/>
      <c r="X3406" s="275" t="s">
        <v>279</v>
      </c>
      <c r="Y3406" s="203"/>
      <c r="Z3406" s="203"/>
      <c r="AA3406" s="203"/>
      <c r="AB3406" s="227"/>
      <c r="AC3406" s="75"/>
      <c r="AD3406" s="139" t="e">
        <f>VLOOKUP(A3406,'Payroll master 总表'!B:AY,39,FALSE)</f>
        <v>#N/A</v>
      </c>
      <c r="AE3406" s="23" t="s">
        <v>82</v>
      </c>
      <c r="AF3406" s="244"/>
      <c r="AG3406" s="33"/>
      <c r="AH3406" s="33"/>
      <c r="AI3406" s="33"/>
      <c r="AJ3406" s="33"/>
      <c r="AK3406" s="33"/>
      <c r="AL3406" s="33"/>
      <c r="AM3406" s="33"/>
      <c r="AN3406" s="33"/>
      <c r="AO3406" s="33"/>
      <c r="AP3406" s="33"/>
      <c r="AQ3406" s="33"/>
      <c r="AR3406" s="33"/>
      <c r="AS3406" s="33"/>
      <c r="AT3406" s="33"/>
      <c r="AU3406" s="33"/>
      <c r="AV3406" s="33"/>
      <c r="AW3406" s="33"/>
      <c r="AX3406" s="33"/>
      <c r="AY3406" s="33"/>
      <c r="AZ3406" s="33"/>
      <c r="BA3406" s="33"/>
      <c r="BB3406" s="33"/>
      <c r="BC3406" s="33"/>
      <c r="BD3406" s="33"/>
      <c r="BE3406" s="33"/>
      <c r="BF3406" s="33"/>
      <c r="BG3406" s="33"/>
      <c r="BH3406" s="33"/>
      <c r="BI3406" s="33"/>
      <c r="BJ3406" s="33"/>
      <c r="BK3406" s="33"/>
      <c r="BL3406" s="33"/>
    </row>
    <row r="3407" spans="1:64" s="140" customFormat="1" ht="18" customHeight="1">
      <c r="B3407" s="55" t="s">
        <v>177</v>
      </c>
      <c r="C3407" s="28"/>
      <c r="D3407" s="28"/>
      <c r="E3407" s="28"/>
      <c r="F3407" s="21"/>
      <c r="G3407" s="206"/>
      <c r="H3407" s="206"/>
      <c r="I3407" s="206"/>
      <c r="J3407" s="206"/>
      <c r="K3407" s="995" t="e">
        <f>VLOOKUP(A3406,'Payroll master 总表'!B:AY,1,FALSE)</f>
        <v>#N/A</v>
      </c>
      <c r="L3407" s="996"/>
      <c r="M3407" s="206"/>
      <c r="N3407" s="208"/>
      <c r="O3407" s="276" t="s">
        <v>184</v>
      </c>
      <c r="P3407" s="273"/>
      <c r="Q3407" s="218"/>
      <c r="R3407" s="218"/>
      <c r="S3407" s="218"/>
      <c r="T3407" s="199"/>
      <c r="U3407" s="222" t="e">
        <f>VLOOKUP(A3406,'Payroll master 总表'!B:AY,15,FALSE)</f>
        <v>#N/A</v>
      </c>
      <c r="V3407" s="222"/>
      <c r="W3407" s="208"/>
      <c r="X3407" s="278" t="s">
        <v>187</v>
      </c>
      <c r="Y3407" s="218"/>
      <c r="Z3407" s="218"/>
      <c r="AA3407" s="218"/>
      <c r="AB3407" s="209"/>
      <c r="AC3407" s="26"/>
      <c r="AD3407" s="139" t="e">
        <f>VLOOKUP(A3406,'Payroll master 总表'!B:AY,35,FALSE)</f>
        <v>#N/A</v>
      </c>
      <c r="AE3407" s="23" t="s">
        <v>82</v>
      </c>
      <c r="AF3407" s="103"/>
      <c r="AG3407" s="33"/>
      <c r="AH3407" s="33"/>
      <c r="AI3407" s="33"/>
      <c r="AJ3407" s="33"/>
      <c r="AK3407" s="33"/>
      <c r="AL3407" s="33"/>
      <c r="AM3407" s="33"/>
      <c r="AN3407" s="33"/>
      <c r="AO3407" s="33"/>
      <c r="AP3407" s="33"/>
      <c r="AQ3407" s="33"/>
      <c r="AR3407" s="33"/>
      <c r="AS3407" s="33"/>
      <c r="AT3407" s="33"/>
      <c r="AU3407" s="33"/>
      <c r="AV3407" s="33"/>
      <c r="AW3407" s="33"/>
      <c r="AX3407" s="33"/>
      <c r="AY3407" s="33"/>
      <c r="AZ3407" s="33"/>
      <c r="BA3407" s="33"/>
      <c r="BB3407" s="33"/>
      <c r="BC3407" s="33"/>
      <c r="BD3407" s="33"/>
      <c r="BE3407" s="33"/>
      <c r="BF3407" s="33"/>
      <c r="BG3407" s="33"/>
      <c r="BH3407" s="33"/>
      <c r="BI3407" s="33"/>
      <c r="BJ3407" s="33"/>
      <c r="BK3407" s="33"/>
      <c r="BL3407" s="33"/>
    </row>
    <row r="3408" spans="1:64" s="140" customFormat="1" ht="18" customHeight="1">
      <c r="B3408" s="24" t="s">
        <v>178</v>
      </c>
      <c r="C3408" s="22"/>
      <c r="D3408" s="25"/>
      <c r="E3408" s="21"/>
      <c r="F3408" s="21"/>
      <c r="G3408" s="206"/>
      <c r="H3408" s="206"/>
      <c r="I3408" s="206"/>
      <c r="J3408" s="206"/>
      <c r="K3408" s="995" t="e">
        <f>VLOOKUP(A3406,'Payroll master 总表'!B:AY,5,FALSE)</f>
        <v>#N/A</v>
      </c>
      <c r="L3408" s="996"/>
      <c r="M3408" s="206"/>
      <c r="N3408" s="208"/>
      <c r="O3408" s="205" t="s">
        <v>198</v>
      </c>
      <c r="P3408" s="273"/>
      <c r="Q3408" s="218"/>
      <c r="R3408" s="218"/>
      <c r="S3408" s="218"/>
      <c r="T3408" s="206"/>
      <c r="U3408" s="997" t="e">
        <f>VLOOKUP(A3406,'Payroll master 总表'!B:AY,8,FALSE)</f>
        <v>#N/A</v>
      </c>
      <c r="V3408" s="997"/>
      <c r="W3408" s="998"/>
      <c r="X3408" s="278" t="s">
        <v>185</v>
      </c>
      <c r="Y3408" s="218"/>
      <c r="Z3408" s="218"/>
      <c r="AA3408" s="218"/>
      <c r="AB3408" s="209"/>
      <c r="AC3408" s="26"/>
      <c r="AD3408" s="139" t="e">
        <f>VLOOKUP(A3406,'Payroll master 总表'!B:AY,34,FALSE)</f>
        <v>#N/A</v>
      </c>
      <c r="AE3408" s="23" t="s">
        <v>82</v>
      </c>
      <c r="AF3408" s="103"/>
      <c r="AG3408" s="33"/>
      <c r="AH3408" s="33"/>
      <c r="AI3408" s="33"/>
      <c r="AJ3408" s="33"/>
      <c r="AK3408" s="33"/>
      <c r="AL3408" s="33"/>
      <c r="AM3408" s="33"/>
      <c r="AN3408" s="33"/>
      <c r="AO3408" s="33"/>
      <c r="AP3408" s="33"/>
      <c r="AQ3408" s="33"/>
      <c r="AR3408" s="33"/>
      <c r="AS3408" s="33"/>
      <c r="AT3408" s="33"/>
      <c r="AU3408" s="33"/>
      <c r="AV3408" s="33"/>
      <c r="AW3408" s="33"/>
      <c r="AX3408" s="33"/>
      <c r="AY3408" s="33"/>
      <c r="AZ3408" s="33"/>
      <c r="BA3408" s="33"/>
      <c r="BB3408" s="33"/>
      <c r="BC3408" s="33"/>
      <c r="BD3408" s="33"/>
      <c r="BE3408" s="33"/>
      <c r="BF3408" s="33"/>
      <c r="BG3408" s="33"/>
      <c r="BH3408" s="33"/>
      <c r="BI3408" s="33"/>
      <c r="BJ3408" s="33"/>
      <c r="BK3408" s="33"/>
      <c r="BL3408" s="33"/>
    </row>
    <row r="3409" spans="2:64" s="140" customFormat="1" ht="18" customHeight="1">
      <c r="B3409" s="58"/>
      <c r="C3409" s="28"/>
      <c r="D3409" s="28"/>
      <c r="E3409" s="28"/>
      <c r="F3409" s="28"/>
      <c r="G3409" s="206"/>
      <c r="H3409" s="206"/>
      <c r="I3409" s="206"/>
      <c r="J3409" s="206"/>
      <c r="K3409" s="280"/>
      <c r="L3409" s="281" t="s">
        <v>76</v>
      </c>
      <c r="M3409" s="206"/>
      <c r="N3409" s="208"/>
      <c r="O3409" s="278" t="s">
        <v>199</v>
      </c>
      <c r="P3409" s="273"/>
      <c r="Q3409" s="218"/>
      <c r="R3409" s="218"/>
      <c r="S3409" s="218"/>
      <c r="T3409" s="218"/>
      <c r="U3409" s="218"/>
      <c r="V3409" s="218"/>
      <c r="W3409" s="230"/>
      <c r="X3409" s="278" t="s">
        <v>753</v>
      </c>
      <c r="Y3409" s="218"/>
      <c r="Z3409" s="218"/>
      <c r="AA3409" s="218"/>
      <c r="AB3409" s="209"/>
      <c r="AC3409" s="26"/>
      <c r="AD3409" s="139" t="e">
        <f>VLOOKUP(A3406,'Payroll master 总表'!B:AY,33,FALSE)</f>
        <v>#N/A</v>
      </c>
      <c r="AE3409" s="23" t="s">
        <v>82</v>
      </c>
      <c r="AF3409" s="103"/>
      <c r="AG3409" s="33"/>
      <c r="AH3409" s="33"/>
      <c r="AI3409" s="33"/>
      <c r="AJ3409" s="33"/>
      <c r="AK3409" s="33"/>
      <c r="AL3409" s="33"/>
      <c r="AM3409" s="33"/>
      <c r="AN3409" s="33"/>
      <c r="AO3409" s="33"/>
      <c r="AP3409" s="33"/>
      <c r="AQ3409" s="33"/>
      <c r="AR3409" s="33"/>
      <c r="AS3409" s="33"/>
      <c r="AT3409" s="33"/>
      <c r="AU3409" s="33"/>
      <c r="AV3409" s="33"/>
      <c r="AW3409" s="33"/>
      <c r="AX3409" s="33"/>
      <c r="AY3409" s="33"/>
      <c r="AZ3409" s="33"/>
      <c r="BA3409" s="33"/>
      <c r="BB3409" s="33"/>
      <c r="BC3409" s="33"/>
      <c r="BD3409" s="33"/>
      <c r="BE3409" s="33"/>
      <c r="BF3409" s="33"/>
      <c r="BG3409" s="33"/>
      <c r="BH3409" s="33"/>
      <c r="BI3409" s="33"/>
      <c r="BJ3409" s="33"/>
      <c r="BK3409" s="33"/>
      <c r="BL3409" s="33"/>
    </row>
    <row r="3410" spans="2:64" s="140" customFormat="1" ht="18" customHeight="1">
      <c r="B3410" s="54" t="s">
        <v>196</v>
      </c>
      <c r="C3410" s="28"/>
      <c r="D3410" s="28"/>
      <c r="E3410" s="28"/>
      <c r="F3410" s="28"/>
      <c r="G3410" s="206"/>
      <c r="H3410" s="206"/>
      <c r="I3410" s="206"/>
      <c r="J3410" s="206"/>
      <c r="K3410" s="280"/>
      <c r="L3410" s="282" t="e">
        <f>VLOOKUP(A3406,'Payroll master 总表'!B:AY,18,FALSE)</f>
        <v>#N/A</v>
      </c>
      <c r="M3410" s="206"/>
      <c r="N3410" s="208"/>
      <c r="O3410" s="283"/>
      <c r="P3410" s="273"/>
      <c r="Q3410" s="223"/>
      <c r="R3410" s="987" t="e">
        <f>U3407/26*L3410</f>
        <v>#N/A</v>
      </c>
      <c r="S3410" s="987"/>
      <c r="T3410" s="284" t="s">
        <v>82</v>
      </c>
      <c r="U3410" s="223"/>
      <c r="V3410" s="223"/>
      <c r="W3410" s="285"/>
      <c r="X3410" s="278" t="s">
        <v>186</v>
      </c>
      <c r="Y3410" s="218"/>
      <c r="Z3410" s="218"/>
      <c r="AA3410" s="218"/>
      <c r="AB3410" s="209"/>
      <c r="AC3410" s="26"/>
      <c r="AD3410" s="139" t="e">
        <f>VLOOKUP(A3406,'Payroll master 总表'!B:AY,37,FALSE)+'Payroll master 总表'!AM122</f>
        <v>#N/A</v>
      </c>
      <c r="AE3410" s="23" t="s">
        <v>82</v>
      </c>
      <c r="AF3410" s="103"/>
      <c r="AG3410" s="33"/>
      <c r="AH3410" s="33"/>
      <c r="AI3410" s="33"/>
      <c r="AJ3410" s="33"/>
      <c r="AK3410" s="33"/>
      <c r="AL3410" s="33"/>
      <c r="AM3410" s="33"/>
      <c r="AN3410" s="33"/>
      <c r="AO3410" s="33"/>
      <c r="AP3410" s="33"/>
      <c r="AQ3410" s="33"/>
      <c r="AR3410" s="33"/>
      <c r="AS3410" s="33"/>
      <c r="AT3410" s="33"/>
      <c r="AU3410" s="33"/>
      <c r="AV3410" s="33"/>
      <c r="AW3410" s="33"/>
      <c r="AX3410" s="33"/>
      <c r="AY3410" s="33"/>
      <c r="AZ3410" s="33"/>
      <c r="BA3410" s="33"/>
      <c r="BB3410" s="33"/>
      <c r="BC3410" s="33"/>
      <c r="BD3410" s="33"/>
      <c r="BE3410" s="33"/>
      <c r="BF3410" s="33"/>
      <c r="BG3410" s="33"/>
      <c r="BH3410" s="33"/>
      <c r="BI3410" s="33"/>
      <c r="BJ3410" s="33"/>
      <c r="BK3410" s="33"/>
      <c r="BL3410" s="33"/>
    </row>
    <row r="3411" spans="2:64" s="140" customFormat="1" ht="18" customHeight="1">
      <c r="B3411" s="27" t="s">
        <v>528</v>
      </c>
      <c r="C3411" s="28"/>
      <c r="D3411" s="28"/>
      <c r="E3411" s="28"/>
      <c r="F3411" s="28"/>
      <c r="G3411" s="206"/>
      <c r="H3411" s="206"/>
      <c r="I3411" s="206"/>
      <c r="J3411" s="206"/>
      <c r="K3411" s="280"/>
      <c r="L3411" s="282" t="e">
        <f>VLOOKUP(A3406,'Payroll master 总表'!B:AY,22,FALSE)</f>
        <v>#N/A</v>
      </c>
      <c r="M3411" s="206"/>
      <c r="N3411" s="208"/>
      <c r="O3411" s="283"/>
      <c r="P3411" s="273"/>
      <c r="Q3411" s="223"/>
      <c r="R3411" s="987" t="e">
        <f>VLOOKUP(A3406,'Payroll master 总表'!B:AY,29,FALSE)</f>
        <v>#N/A</v>
      </c>
      <c r="S3411" s="987"/>
      <c r="T3411" s="284" t="s">
        <v>82</v>
      </c>
      <c r="U3411" s="223"/>
      <c r="V3411" s="223"/>
      <c r="W3411" s="285"/>
      <c r="X3411" s="278" t="s">
        <v>455</v>
      </c>
      <c r="Y3411" s="218"/>
      <c r="Z3411" s="218"/>
      <c r="AA3411" s="218"/>
      <c r="AB3411" s="209"/>
      <c r="AC3411" s="26"/>
      <c r="AD3411" s="139" t="e">
        <f>VLOOKUP(A3406,'Payroll master 总表'!B:AY,32,FALSE)</f>
        <v>#N/A</v>
      </c>
      <c r="AE3411" s="23" t="s">
        <v>82</v>
      </c>
      <c r="AF3411" s="103"/>
      <c r="AG3411" s="33"/>
      <c r="AH3411" s="33"/>
      <c r="AI3411" s="33"/>
      <c r="AJ3411" s="33"/>
      <c r="AK3411" s="33"/>
      <c r="AL3411" s="33"/>
      <c r="AM3411" s="33"/>
      <c r="AN3411" s="33"/>
      <c r="AO3411" s="33"/>
      <c r="AP3411" s="33"/>
      <c r="AQ3411" s="33"/>
      <c r="AR3411" s="33"/>
      <c r="AS3411" s="33"/>
      <c r="AT3411" s="33"/>
      <c r="AU3411" s="33"/>
      <c r="AV3411" s="33"/>
      <c r="AW3411" s="33"/>
      <c r="AX3411" s="33"/>
      <c r="AY3411" s="33"/>
      <c r="AZ3411" s="33"/>
      <c r="BA3411" s="33"/>
      <c r="BB3411" s="33"/>
      <c r="BC3411" s="33"/>
      <c r="BD3411" s="33"/>
      <c r="BE3411" s="33"/>
      <c r="BF3411" s="33"/>
      <c r="BG3411" s="33"/>
      <c r="BH3411" s="33"/>
      <c r="BI3411" s="33"/>
      <c r="BJ3411" s="33"/>
      <c r="BK3411" s="33"/>
      <c r="BL3411" s="33"/>
    </row>
    <row r="3412" spans="2:64" s="140" customFormat="1" ht="18" customHeight="1">
      <c r="B3412" s="58" t="s">
        <v>534</v>
      </c>
      <c r="C3412" s="28"/>
      <c r="D3412" s="28"/>
      <c r="E3412" s="28"/>
      <c r="F3412" s="28"/>
      <c r="G3412" s="206"/>
      <c r="H3412" s="206"/>
      <c r="I3412" s="206"/>
      <c r="J3412" s="206"/>
      <c r="K3412" s="280"/>
      <c r="L3412" s="282" t="e">
        <f>VLOOKUP(A3406,'Payroll master 总表'!B:AY,21,FALSE)</f>
        <v>#N/A</v>
      </c>
      <c r="M3412" s="206"/>
      <c r="N3412" s="208"/>
      <c r="O3412" s="283"/>
      <c r="P3412" s="273"/>
      <c r="Q3412" s="223"/>
      <c r="R3412" s="987" t="e">
        <f>VLOOKUP(A3406,'Payroll master 总表'!B:AY,27,FALSE)</f>
        <v>#N/A</v>
      </c>
      <c r="S3412" s="987"/>
      <c r="T3412" s="284" t="s">
        <v>82</v>
      </c>
      <c r="U3412" s="223"/>
      <c r="V3412" s="223"/>
      <c r="W3412" s="285"/>
      <c r="X3412" s="278" t="s">
        <v>189</v>
      </c>
      <c r="Y3412" s="218"/>
      <c r="Z3412" s="218"/>
      <c r="AA3412" s="218"/>
      <c r="AB3412" s="209"/>
      <c r="AC3412" s="26"/>
      <c r="AD3412" s="139" t="e">
        <f>VLOOKUP(A3406,'Payroll master 总表'!B:AY,31,FALSE)</f>
        <v>#N/A</v>
      </c>
      <c r="AE3412" s="23" t="s">
        <v>82</v>
      </c>
      <c r="AF3412" s="103"/>
      <c r="AG3412" s="33"/>
      <c r="AH3412" s="33"/>
      <c r="AI3412" s="33"/>
      <c r="AJ3412" s="33"/>
      <c r="AK3412" s="33"/>
      <c r="AL3412" s="33"/>
      <c r="AM3412" s="33"/>
      <c r="AN3412" s="33"/>
      <c r="AO3412" s="33"/>
      <c r="AP3412" s="33"/>
      <c r="AQ3412" s="33"/>
      <c r="AR3412" s="33"/>
      <c r="AS3412" s="33"/>
      <c r="AT3412" s="33"/>
      <c r="AU3412" s="33"/>
      <c r="AV3412" s="33"/>
      <c r="AW3412" s="33"/>
      <c r="AX3412" s="33"/>
      <c r="AY3412" s="33"/>
      <c r="AZ3412" s="33"/>
      <c r="BA3412" s="33"/>
      <c r="BB3412" s="33"/>
      <c r="BC3412" s="33"/>
      <c r="BD3412" s="33"/>
      <c r="BE3412" s="33"/>
      <c r="BF3412" s="33"/>
      <c r="BG3412" s="33"/>
      <c r="BH3412" s="33"/>
      <c r="BI3412" s="33"/>
      <c r="BJ3412" s="33"/>
      <c r="BK3412" s="33"/>
      <c r="BL3412" s="33"/>
    </row>
    <row r="3413" spans="2:64" s="140" customFormat="1" ht="18" customHeight="1">
      <c r="B3413" s="58" t="s">
        <v>195</v>
      </c>
      <c r="C3413" s="28"/>
      <c r="D3413" s="28"/>
      <c r="E3413" s="28"/>
      <c r="F3413" s="28"/>
      <c r="G3413" s="206"/>
      <c r="H3413" s="206"/>
      <c r="I3413" s="206"/>
      <c r="J3413" s="206"/>
      <c r="K3413" s="280"/>
      <c r="L3413" s="282" t="e">
        <f>VLOOKUP(A3406,'Payroll master 总表'!B:AY,17,FALSE)</f>
        <v>#N/A</v>
      </c>
      <c r="M3413" s="206"/>
      <c r="N3413" s="208"/>
      <c r="O3413" s="283"/>
      <c r="P3413" s="273"/>
      <c r="Q3413" s="223"/>
      <c r="R3413" s="987" t="e">
        <f>U3407/26*L3413</f>
        <v>#N/A</v>
      </c>
      <c r="S3413" s="987"/>
      <c r="T3413" s="284" t="s">
        <v>82</v>
      </c>
      <c r="U3413" s="223"/>
      <c r="V3413" s="223"/>
      <c r="W3413" s="285"/>
      <c r="X3413" s="278" t="s">
        <v>188</v>
      </c>
      <c r="Y3413" s="218"/>
      <c r="Z3413" s="218"/>
      <c r="AA3413" s="218"/>
      <c r="AB3413" s="209"/>
      <c r="AC3413" s="26"/>
      <c r="AD3413" s="139" t="e">
        <f>VLOOKUP(A3406,'Payroll master 总表'!B:AY,36,FALSE)</f>
        <v>#N/A</v>
      </c>
      <c r="AE3413" s="23" t="s">
        <v>82</v>
      </c>
      <c r="AF3413" s="103"/>
      <c r="AG3413" s="33"/>
      <c r="AH3413" s="33"/>
      <c r="AI3413" s="33"/>
      <c r="AJ3413" s="33"/>
      <c r="AK3413" s="33"/>
      <c r="AL3413" s="33"/>
      <c r="AM3413" s="33"/>
      <c r="AN3413" s="33"/>
      <c r="AO3413" s="33"/>
      <c r="AP3413" s="33"/>
      <c r="AQ3413" s="33"/>
      <c r="AR3413" s="33"/>
      <c r="AS3413" s="33"/>
      <c r="AT3413" s="33"/>
      <c r="AU3413" s="33"/>
      <c r="AV3413" s="33"/>
      <c r="AW3413" s="33"/>
      <c r="AX3413" s="33"/>
      <c r="AY3413" s="33"/>
      <c r="AZ3413" s="33"/>
      <c r="BA3413" s="33"/>
      <c r="BB3413" s="33"/>
      <c r="BC3413" s="33"/>
      <c r="BD3413" s="33"/>
      <c r="BE3413" s="33"/>
      <c r="BF3413" s="33"/>
      <c r="BG3413" s="33"/>
      <c r="BH3413" s="33"/>
      <c r="BI3413" s="33"/>
      <c r="BJ3413" s="33"/>
      <c r="BK3413" s="33"/>
      <c r="BL3413" s="33"/>
    </row>
    <row r="3414" spans="2:64" s="140" customFormat="1" ht="18" customHeight="1">
      <c r="B3414" s="27" t="s">
        <v>179</v>
      </c>
      <c r="C3414" s="28"/>
      <c r="D3414" s="28"/>
      <c r="E3414" s="28"/>
      <c r="F3414" s="28"/>
      <c r="G3414" s="218"/>
      <c r="H3414" s="218"/>
      <c r="I3414" s="218"/>
      <c r="J3414" s="206"/>
      <c r="K3414" s="280"/>
      <c r="L3414" s="286"/>
      <c r="M3414" s="206"/>
      <c r="N3414" s="208"/>
      <c r="O3414" s="283"/>
      <c r="P3414" s="273"/>
      <c r="Q3414" s="223"/>
      <c r="R3414" s="987" t="e">
        <f>SUM(R3410:S3413)</f>
        <v>#N/A</v>
      </c>
      <c r="S3414" s="987"/>
      <c r="T3414" s="284" t="s">
        <v>82</v>
      </c>
      <c r="U3414" s="223"/>
      <c r="V3414" s="223"/>
      <c r="W3414" s="285"/>
      <c r="X3414" s="278" t="s">
        <v>190</v>
      </c>
      <c r="Y3414" s="218"/>
      <c r="Z3414" s="218"/>
      <c r="AA3414" s="218"/>
      <c r="AB3414" s="209"/>
      <c r="AC3414" s="988" t="e">
        <f>R3414+R3416+R3417+R3418+AD3406+AD3407+AD3408+AD3409+AD3410+AD3411+AD3412+AD3413</f>
        <v>#N/A</v>
      </c>
      <c r="AD3414" s="989"/>
      <c r="AE3414" s="33"/>
      <c r="AF3414" s="103"/>
      <c r="AG3414" s="33"/>
      <c r="AH3414" s="33"/>
      <c r="AI3414" s="33"/>
      <c r="AJ3414" s="33"/>
      <c r="AK3414" s="33"/>
      <c r="AL3414" s="33"/>
      <c r="AM3414" s="33"/>
      <c r="AN3414" s="33"/>
      <c r="AO3414" s="33"/>
      <c r="AP3414" s="33"/>
      <c r="AQ3414" s="33"/>
      <c r="AR3414" s="33"/>
      <c r="AS3414" s="33"/>
      <c r="AT3414" s="33"/>
      <c r="AU3414" s="33"/>
      <c r="AV3414" s="33"/>
      <c r="AW3414" s="33"/>
      <c r="AX3414" s="33"/>
      <c r="AY3414" s="33"/>
      <c r="AZ3414" s="33"/>
      <c r="BA3414" s="33"/>
      <c r="BB3414" s="33"/>
      <c r="BC3414" s="33"/>
      <c r="BD3414" s="33"/>
      <c r="BE3414" s="33"/>
      <c r="BF3414" s="33"/>
      <c r="BG3414" s="33"/>
      <c r="BH3414" s="33"/>
      <c r="BI3414" s="33"/>
      <c r="BJ3414" s="33"/>
      <c r="BK3414" s="33"/>
      <c r="BL3414" s="33"/>
    </row>
    <row r="3415" spans="2:64" s="140" customFormat="1" ht="18" customHeight="1">
      <c r="B3415" s="58" t="s">
        <v>197</v>
      </c>
      <c r="C3415" s="28"/>
      <c r="D3415" s="28"/>
      <c r="E3415" s="28"/>
      <c r="F3415" s="28"/>
      <c r="G3415" s="206"/>
      <c r="H3415" s="206"/>
      <c r="I3415" s="206"/>
      <c r="J3415" s="206"/>
      <c r="K3415" s="280"/>
      <c r="L3415" s="287" t="s">
        <v>77</v>
      </c>
      <c r="M3415" s="288"/>
      <c r="N3415" s="211"/>
      <c r="O3415" s="278" t="s">
        <v>199</v>
      </c>
      <c r="P3415" s="210"/>
      <c r="Q3415" s="210"/>
      <c r="R3415" s="210"/>
      <c r="S3415" s="210"/>
      <c r="T3415" s="210"/>
      <c r="U3415" s="210"/>
      <c r="V3415" s="210"/>
      <c r="W3415" s="289"/>
      <c r="X3415" s="278" t="s">
        <v>433</v>
      </c>
      <c r="Y3415" s="218"/>
      <c r="Z3415" s="230"/>
      <c r="AA3415" s="290"/>
      <c r="AB3415" s="228"/>
      <c r="AC3415" s="135" t="e">
        <f>VLOOKUP(A3406,'Payroll master 总表'!B:AY,45,FALSE)</f>
        <v>#N/A</v>
      </c>
      <c r="AD3415" s="33"/>
      <c r="AE3415" s="61"/>
      <c r="AF3415" s="245"/>
      <c r="AG3415" s="33"/>
      <c r="AH3415" s="33"/>
      <c r="AI3415" s="33"/>
      <c r="AJ3415" s="33"/>
      <c r="AK3415" s="33"/>
      <c r="AL3415" s="33"/>
      <c r="AM3415" s="33"/>
      <c r="AN3415" s="33"/>
      <c r="AO3415" s="33"/>
      <c r="AP3415" s="33"/>
      <c r="AQ3415" s="33"/>
      <c r="AR3415" s="33"/>
      <c r="AS3415" s="33"/>
      <c r="AT3415" s="33"/>
      <c r="AU3415" s="33"/>
      <c r="AV3415" s="33"/>
      <c r="AW3415" s="33"/>
      <c r="AX3415" s="33"/>
      <c r="AY3415" s="33"/>
      <c r="AZ3415" s="33"/>
      <c r="BA3415" s="33"/>
      <c r="BB3415" s="33"/>
      <c r="BC3415" s="33"/>
      <c r="BD3415" s="33"/>
      <c r="BE3415" s="33"/>
      <c r="BF3415" s="33"/>
      <c r="BG3415" s="33"/>
      <c r="BH3415" s="33"/>
      <c r="BI3415" s="33"/>
      <c r="BJ3415" s="33"/>
      <c r="BK3415" s="33"/>
      <c r="BL3415" s="33"/>
    </row>
    <row r="3416" spans="2:64" s="140" customFormat="1" ht="18" customHeight="1">
      <c r="B3416" s="58" t="s">
        <v>180</v>
      </c>
      <c r="C3416" s="28"/>
      <c r="D3416" s="28"/>
      <c r="E3416" s="28"/>
      <c r="F3416" s="28"/>
      <c r="G3416" s="206"/>
      <c r="H3416" s="206"/>
      <c r="I3416" s="206"/>
      <c r="J3416" s="206"/>
      <c r="K3416" s="280"/>
      <c r="L3416" s="282" t="e">
        <f>VLOOKUP(A3406,'Payroll master 总表'!B:AY,19,FALSE)</f>
        <v>#N/A</v>
      </c>
      <c r="M3416" s="206"/>
      <c r="N3416" s="208"/>
      <c r="O3416" s="283"/>
      <c r="P3416" s="273"/>
      <c r="Q3416" s="224"/>
      <c r="R3416" s="990" t="e">
        <f>VLOOKUP(A3406,'Payroll master 总表'!B:AY,26,FALSE)</f>
        <v>#N/A</v>
      </c>
      <c r="S3416" s="990"/>
      <c r="T3416" s="224" t="s">
        <v>82</v>
      </c>
      <c r="U3416" s="224"/>
      <c r="V3416" s="224"/>
      <c r="W3416" s="228"/>
      <c r="X3416" s="278" t="s">
        <v>861</v>
      </c>
      <c r="Y3416" s="218"/>
      <c r="Z3416" s="230"/>
      <c r="AA3416" s="199"/>
      <c r="AB3416" s="224"/>
      <c r="AC3416" s="34"/>
      <c r="AD3416" s="57"/>
      <c r="AE3416" s="999" t="e">
        <f>VLOOKUP(A3406,'Payroll master 总表'!B:AY,42,FALSE)</f>
        <v>#N/A</v>
      </c>
      <c r="AF3416" s="1000"/>
      <c r="AG3416" s="33"/>
      <c r="AH3416" s="33"/>
      <c r="AI3416" s="33"/>
      <c r="AJ3416" s="33"/>
      <c r="AK3416" s="33"/>
      <c r="AL3416" s="33"/>
      <c r="AM3416" s="33"/>
      <c r="AN3416" s="33"/>
      <c r="AO3416" s="33"/>
      <c r="AP3416" s="33"/>
      <c r="AQ3416" s="33"/>
      <c r="AR3416" s="33"/>
      <c r="AS3416" s="33"/>
      <c r="AT3416" s="33"/>
      <c r="AU3416" s="33"/>
      <c r="AV3416" s="33"/>
      <c r="AW3416" s="33"/>
      <c r="AX3416" s="33"/>
      <c r="AY3416" s="33"/>
      <c r="AZ3416" s="33"/>
      <c r="BA3416" s="33"/>
      <c r="BB3416" s="33"/>
      <c r="BC3416" s="33"/>
      <c r="BD3416" s="33"/>
      <c r="BE3416" s="33"/>
      <c r="BF3416" s="33"/>
      <c r="BG3416" s="33"/>
      <c r="BH3416" s="33"/>
      <c r="BI3416" s="33"/>
      <c r="BJ3416" s="33"/>
      <c r="BK3416" s="33"/>
      <c r="BL3416" s="33"/>
    </row>
    <row r="3417" spans="2:64" s="140" customFormat="1" ht="18" customHeight="1">
      <c r="B3417" s="58" t="s">
        <v>181</v>
      </c>
      <c r="C3417" s="28"/>
      <c r="D3417" s="28"/>
      <c r="E3417" s="28"/>
      <c r="F3417" s="28"/>
      <c r="G3417" s="206"/>
      <c r="H3417" s="206"/>
      <c r="I3417" s="206"/>
      <c r="J3417" s="206"/>
      <c r="K3417" s="280"/>
      <c r="L3417" s="282" t="e">
        <f>VLOOKUP(A3406,'Payroll master 总表'!B:AY,22,FALSE)</f>
        <v>#N/A</v>
      </c>
      <c r="M3417" s="206"/>
      <c r="N3417" s="208"/>
      <c r="O3417" s="283"/>
      <c r="P3417" s="273"/>
      <c r="Q3417" s="224"/>
      <c r="R3417" s="990" t="e">
        <f>VLOOKUP(A3406,'Payroll master 总表'!B:AY,28,FALSE)</f>
        <v>#N/A</v>
      </c>
      <c r="S3417" s="990"/>
      <c r="T3417" s="224" t="s">
        <v>82</v>
      </c>
      <c r="U3417" s="224"/>
      <c r="V3417" s="224"/>
      <c r="W3417" s="228"/>
      <c r="X3417" s="291" t="s">
        <v>244</v>
      </c>
      <c r="Y3417" s="218"/>
      <c r="Z3417" s="218"/>
      <c r="AA3417" s="230"/>
      <c r="AB3417" s="229"/>
      <c r="AC3417" s="76"/>
      <c r="AD3417" s="57" t="e">
        <f>VLOOKUP(A3406,'Payroll master 总表'!B:AY,44,FALSE)</f>
        <v>#N/A</v>
      </c>
      <c r="AE3417" s="541"/>
      <c r="AF3417" s="542"/>
      <c r="AG3417" s="33"/>
      <c r="AH3417" s="33"/>
      <c r="AI3417" s="33"/>
      <c r="AJ3417" s="33"/>
      <c r="AK3417" s="33"/>
      <c r="AL3417" s="33"/>
      <c r="AM3417" s="33"/>
      <c r="AN3417" s="33"/>
      <c r="AO3417" s="33"/>
      <c r="AP3417" s="33"/>
      <c r="AQ3417" s="33"/>
      <c r="AR3417" s="33"/>
      <c r="AS3417" s="33"/>
      <c r="AT3417" s="33"/>
      <c r="AU3417" s="33"/>
      <c r="AV3417" s="33"/>
      <c r="AW3417" s="33"/>
      <c r="AX3417" s="33"/>
      <c r="AY3417" s="33"/>
      <c r="AZ3417" s="33"/>
      <c r="BA3417" s="33"/>
      <c r="BB3417" s="33"/>
      <c r="BC3417" s="33"/>
      <c r="BD3417" s="33"/>
      <c r="BE3417" s="33"/>
      <c r="BF3417" s="33"/>
      <c r="BG3417" s="33"/>
      <c r="BH3417" s="33"/>
      <c r="BI3417" s="33"/>
      <c r="BJ3417" s="33"/>
      <c r="BK3417" s="33"/>
      <c r="BL3417" s="33"/>
    </row>
    <row r="3418" spans="2:64" s="140" customFormat="1" ht="18" customHeight="1">
      <c r="B3418" s="59" t="s">
        <v>182</v>
      </c>
      <c r="C3418" s="56"/>
      <c r="D3418" s="56"/>
      <c r="E3418" s="56"/>
      <c r="F3418" s="56"/>
      <c r="G3418" s="219"/>
      <c r="H3418" s="219"/>
      <c r="I3418" s="219"/>
      <c r="J3418" s="219"/>
      <c r="K3418" s="292"/>
      <c r="L3418" s="293" t="e">
        <f>VLOOKUP(A3406,'Payroll master 总表'!B:AY,23,FALSE)</f>
        <v>#N/A</v>
      </c>
      <c r="M3418" s="219"/>
      <c r="N3418" s="212"/>
      <c r="O3418" s="294"/>
      <c r="P3418" s="295"/>
      <c r="Q3418" s="225"/>
      <c r="R3418" s="981" t="e">
        <f>VLOOKUP(A3406,'Payroll master 总表'!B:AY,30,FALSE)</f>
        <v>#N/A</v>
      </c>
      <c r="S3418" s="981"/>
      <c r="T3418" s="225" t="s">
        <v>82</v>
      </c>
      <c r="U3418" s="225"/>
      <c r="V3418" s="225"/>
      <c r="W3418" s="225"/>
      <c r="X3418" s="278" t="s">
        <v>194</v>
      </c>
      <c r="Y3418" s="218"/>
      <c r="Z3418" s="218"/>
      <c r="AA3418" s="218"/>
      <c r="AB3418" s="230"/>
      <c r="AC3418" s="26"/>
      <c r="AD3418" s="57" t="e">
        <f>AE3416+AD3417</f>
        <v>#N/A</v>
      </c>
      <c r="AE3418" s="49"/>
      <c r="AF3418" s="73"/>
      <c r="AG3418" s="33"/>
      <c r="AH3418" s="33"/>
      <c r="AI3418" s="33"/>
      <c r="AJ3418" s="33"/>
      <c r="AK3418" s="33"/>
      <c r="AL3418" s="33"/>
      <c r="AM3418" s="33"/>
      <c r="AN3418" s="33"/>
      <c r="AO3418" s="33"/>
      <c r="AP3418" s="33"/>
      <c r="AQ3418" s="33"/>
      <c r="AR3418" s="33"/>
      <c r="AS3418" s="33"/>
      <c r="AT3418" s="33"/>
      <c r="AU3418" s="33"/>
      <c r="AV3418" s="33"/>
      <c r="AW3418" s="33"/>
      <c r="AX3418" s="33"/>
      <c r="AY3418" s="33"/>
      <c r="AZ3418" s="33"/>
      <c r="BA3418" s="33"/>
      <c r="BB3418" s="33"/>
      <c r="BC3418" s="33"/>
      <c r="BD3418" s="33"/>
      <c r="BE3418" s="33"/>
      <c r="BF3418" s="33"/>
      <c r="BG3418" s="33"/>
      <c r="BH3418" s="33"/>
      <c r="BI3418" s="33"/>
      <c r="BJ3418" s="33"/>
      <c r="BK3418" s="33"/>
      <c r="BL3418" s="33"/>
    </row>
    <row r="3419" spans="2:64" s="140" customFormat="1" ht="18" customHeight="1">
      <c r="B3419" s="29"/>
      <c r="C3419" s="30"/>
      <c r="D3419" s="31"/>
      <c r="E3419" s="30"/>
      <c r="F3419" s="32"/>
      <c r="G3419" s="220"/>
      <c r="H3419" s="220"/>
      <c r="I3419" s="220"/>
      <c r="J3419" s="220"/>
      <c r="K3419" s="220"/>
      <c r="L3419" s="199"/>
      <c r="M3419" s="199"/>
      <c r="N3419" s="199"/>
      <c r="O3419" s="296"/>
      <c r="P3419" s="296"/>
      <c r="Q3419" s="199"/>
      <c r="R3419" s="199"/>
      <c r="S3419" s="220"/>
      <c r="T3419" s="220"/>
      <c r="U3419" s="220"/>
      <c r="V3419" s="199"/>
      <c r="W3419" s="199"/>
      <c r="X3419" s="297" t="s">
        <v>191</v>
      </c>
      <c r="Y3419" s="218"/>
      <c r="Z3419" s="218"/>
      <c r="AA3419" s="218"/>
      <c r="AB3419" s="230"/>
      <c r="AC3419" s="982" t="e">
        <f>ROUND((AC3414-AD3418-AC3415),2)</f>
        <v>#N/A</v>
      </c>
      <c r="AD3419" s="983"/>
      <c r="AE3419" s="49"/>
      <c r="AF3419" s="73"/>
      <c r="AG3419" s="33"/>
      <c r="AH3419" s="33"/>
      <c r="AI3419" s="33"/>
      <c r="AJ3419" s="33"/>
      <c r="AK3419" s="33"/>
      <c r="AL3419" s="33"/>
      <c r="AM3419" s="33"/>
      <c r="AN3419" s="33"/>
      <c r="AO3419" s="33"/>
      <c r="AP3419" s="33"/>
      <c r="AQ3419" s="33"/>
      <c r="AR3419" s="33"/>
      <c r="AS3419" s="33"/>
      <c r="AT3419" s="33"/>
      <c r="AU3419" s="33"/>
      <c r="AV3419" s="33"/>
      <c r="AW3419" s="33"/>
      <c r="AX3419" s="33"/>
      <c r="AY3419" s="33"/>
      <c r="AZ3419" s="33"/>
      <c r="BA3419" s="33"/>
      <c r="BB3419" s="33"/>
      <c r="BC3419" s="33"/>
      <c r="BD3419" s="33"/>
      <c r="BE3419" s="33"/>
      <c r="BF3419" s="33"/>
      <c r="BG3419" s="33"/>
      <c r="BH3419" s="33"/>
      <c r="BI3419" s="33"/>
      <c r="BJ3419" s="33"/>
      <c r="BK3419" s="33"/>
      <c r="BL3419" s="33"/>
    </row>
    <row r="3420" spans="2:64" s="140" customFormat="1" ht="18" customHeight="1">
      <c r="B3420" s="35" t="s">
        <v>78</v>
      </c>
      <c r="C3420" s="36"/>
      <c r="D3420" s="36"/>
      <c r="E3420" s="36"/>
      <c r="F3420" s="36"/>
      <c r="G3420" s="221"/>
      <c r="H3420" s="221"/>
      <c r="I3420" s="220"/>
      <c r="J3420" s="220"/>
      <c r="K3420" s="220"/>
      <c r="L3420" s="199"/>
      <c r="M3420" s="199"/>
      <c r="N3420" s="199"/>
      <c r="O3420" s="296"/>
      <c r="P3420" s="296"/>
      <c r="Q3420" s="199"/>
      <c r="R3420" s="199"/>
      <c r="S3420" s="220"/>
      <c r="T3420" s="220"/>
      <c r="U3420" s="220"/>
      <c r="V3420" s="199"/>
      <c r="W3420" s="199"/>
      <c r="X3420" s="298" t="s">
        <v>432</v>
      </c>
      <c r="Y3420" s="299"/>
      <c r="Z3420" s="280"/>
      <c r="AA3420" s="206"/>
      <c r="AB3420" s="231"/>
      <c r="AC3420" s="63" t="e">
        <f>INT(AC3419)</f>
        <v>#N/A</v>
      </c>
      <c r="AD3420" s="33"/>
      <c r="AE3420" s="62"/>
      <c r="AF3420" s="80"/>
      <c r="AG3420" s="33"/>
      <c r="AH3420" s="33"/>
      <c r="AI3420" s="33"/>
      <c r="AJ3420" s="33"/>
      <c r="AK3420" s="33"/>
      <c r="AL3420" s="33"/>
      <c r="AM3420" s="33"/>
      <c r="AN3420" s="33"/>
      <c r="AO3420" s="33"/>
      <c r="AP3420" s="33"/>
      <c r="AQ3420" s="33"/>
      <c r="AR3420" s="33"/>
      <c r="AS3420" s="33"/>
      <c r="AT3420" s="33"/>
      <c r="AU3420" s="33"/>
      <c r="AV3420" s="33"/>
      <c r="AW3420" s="33"/>
      <c r="AX3420" s="33"/>
      <c r="AY3420" s="33"/>
      <c r="AZ3420" s="33"/>
      <c r="BA3420" s="33"/>
      <c r="BB3420" s="33"/>
      <c r="BC3420" s="33"/>
      <c r="BD3420" s="33"/>
      <c r="BE3420" s="33"/>
      <c r="BF3420" s="33"/>
      <c r="BG3420" s="33"/>
      <c r="BH3420" s="33"/>
      <c r="BI3420" s="33"/>
      <c r="BJ3420" s="33"/>
      <c r="BK3420" s="33"/>
      <c r="BL3420" s="33"/>
    </row>
    <row r="3421" spans="2:64" s="140" customFormat="1" ht="18" customHeight="1">
      <c r="B3421" s="37"/>
      <c r="C3421" s="38"/>
      <c r="D3421" s="39"/>
      <c r="E3421" s="38"/>
      <c r="F3421" s="38"/>
      <c r="G3421" s="202"/>
      <c r="H3421" s="202"/>
      <c r="I3421" s="220"/>
      <c r="J3421" s="220"/>
      <c r="K3421" s="220"/>
      <c r="L3421" s="199"/>
      <c r="M3421" s="199"/>
      <c r="N3421" s="199"/>
      <c r="O3421" s="296"/>
      <c r="P3421" s="296"/>
      <c r="Q3421" s="199"/>
      <c r="R3421" s="199"/>
      <c r="S3421" s="220"/>
      <c r="T3421" s="220"/>
      <c r="U3421" s="220"/>
      <c r="V3421" s="199"/>
      <c r="W3421" s="199"/>
      <c r="X3421" s="300" t="s">
        <v>192</v>
      </c>
      <c r="Y3421" s="301"/>
      <c r="Z3421" s="302"/>
      <c r="AA3421" s="219"/>
      <c r="AB3421" s="232"/>
      <c r="AC3421" s="77" t="e">
        <f>ROUND((MOD(AC3419,1)*4000),-2)</f>
        <v>#N/A</v>
      </c>
      <c r="AD3421" s="45"/>
      <c r="AE3421" s="45"/>
      <c r="AF3421" s="81"/>
      <c r="AG3421" s="33"/>
      <c r="AH3421" s="33"/>
      <c r="AI3421" s="33"/>
      <c r="AJ3421" s="33"/>
      <c r="AK3421" s="33"/>
      <c r="AL3421" s="33"/>
      <c r="AM3421" s="33"/>
      <c r="AN3421" s="33"/>
      <c r="AO3421" s="33"/>
      <c r="AP3421" s="33"/>
      <c r="AQ3421" s="33"/>
      <c r="AR3421" s="33"/>
      <c r="AS3421" s="33"/>
      <c r="AT3421" s="33"/>
      <c r="AU3421" s="33"/>
      <c r="AV3421" s="33"/>
      <c r="AW3421" s="33"/>
      <c r="AX3421" s="33"/>
      <c r="AY3421" s="33"/>
      <c r="AZ3421" s="33"/>
      <c r="BA3421" s="33"/>
      <c r="BB3421" s="33"/>
      <c r="BC3421" s="33"/>
      <c r="BD3421" s="33"/>
      <c r="BE3421" s="33"/>
      <c r="BF3421" s="33"/>
      <c r="BG3421" s="33"/>
      <c r="BH3421" s="33"/>
      <c r="BI3421" s="33"/>
      <c r="BJ3421" s="33"/>
      <c r="BK3421" s="33"/>
      <c r="BL3421" s="33"/>
    </row>
    <row r="3422" spans="2:64" s="140" customFormat="1" ht="18" customHeight="1">
      <c r="B3422" s="29"/>
      <c r="C3422" s="30"/>
      <c r="D3422" s="31"/>
      <c r="E3422" s="30"/>
      <c r="F3422" s="30"/>
      <c r="G3422" s="220"/>
      <c r="H3422" s="220"/>
      <c r="I3422" s="220"/>
      <c r="J3422" s="220"/>
      <c r="K3422" s="220"/>
      <c r="L3422" s="199"/>
      <c r="M3422" s="199"/>
      <c r="N3422" s="199"/>
      <c r="O3422" s="296"/>
      <c r="P3422" s="296"/>
      <c r="Q3422" s="199"/>
      <c r="R3422" s="199"/>
      <c r="S3422" s="220"/>
      <c r="T3422" s="220"/>
      <c r="U3422" s="220"/>
      <c r="V3422" s="199"/>
      <c r="W3422" s="199"/>
      <c r="X3422" s="199"/>
      <c r="Y3422" s="221"/>
      <c r="Z3422" s="303"/>
      <c r="AA3422" s="199"/>
      <c r="AB3422" s="233"/>
      <c r="AC3422" s="34"/>
      <c r="AD3422" s="82"/>
      <c r="AE3422" s="82"/>
      <c r="AF3422" s="84"/>
      <c r="AG3422" s="33"/>
      <c r="AH3422" s="33"/>
      <c r="AI3422" s="33"/>
      <c r="AJ3422" s="33"/>
      <c r="AK3422" s="33"/>
      <c r="AL3422" s="33"/>
      <c r="AM3422" s="33"/>
      <c r="AN3422" s="33"/>
      <c r="AO3422" s="33"/>
      <c r="AP3422" s="33"/>
      <c r="AQ3422" s="33"/>
      <c r="AR3422" s="33"/>
      <c r="AS3422" s="33"/>
      <c r="AT3422" s="33"/>
      <c r="AU3422" s="33"/>
      <c r="AV3422" s="33"/>
      <c r="AW3422" s="33"/>
      <c r="AX3422" s="33"/>
      <c r="AY3422" s="33"/>
      <c r="AZ3422" s="33"/>
      <c r="BA3422" s="33"/>
      <c r="BB3422" s="33"/>
      <c r="BC3422" s="33"/>
      <c r="BD3422" s="33"/>
      <c r="BE3422" s="33"/>
      <c r="BF3422" s="33"/>
      <c r="BG3422" s="33"/>
      <c r="BH3422" s="33"/>
      <c r="BI3422" s="33"/>
      <c r="BJ3422" s="33"/>
      <c r="BK3422" s="33"/>
      <c r="BL3422" s="33"/>
    </row>
    <row r="3423" spans="2:64" s="140" customFormat="1" ht="18" customHeight="1">
      <c r="B3423" s="40" t="s">
        <v>79</v>
      </c>
      <c r="C3423" s="41"/>
      <c r="D3423" s="41"/>
      <c r="E3423" s="41"/>
      <c r="F3423" s="33"/>
      <c r="G3423" s="199"/>
      <c r="H3423" s="199"/>
      <c r="I3423" s="199"/>
      <c r="J3423" s="199"/>
      <c r="K3423" s="220"/>
      <c r="L3423" s="199"/>
      <c r="M3423" s="199"/>
      <c r="N3423" s="199"/>
      <c r="O3423" s="296"/>
      <c r="P3423" s="296"/>
      <c r="Q3423" s="199"/>
      <c r="R3423" s="199"/>
      <c r="S3423" s="199"/>
      <c r="T3423" s="199"/>
      <c r="U3423" s="199"/>
      <c r="V3423" s="199"/>
      <c r="W3423" s="199"/>
      <c r="X3423" s="199"/>
      <c r="Y3423" s="199"/>
      <c r="Z3423" s="199"/>
      <c r="AA3423" s="199"/>
      <c r="AB3423" s="199"/>
      <c r="AC3423" s="34"/>
      <c r="AD3423" s="33"/>
      <c r="AE3423" s="33"/>
      <c r="AF3423" s="101"/>
      <c r="AG3423" s="33"/>
      <c r="AH3423" s="33"/>
      <c r="AI3423" s="33"/>
      <c r="AJ3423" s="33"/>
      <c r="AK3423" s="33"/>
      <c r="AL3423" s="33"/>
      <c r="AM3423" s="33"/>
      <c r="AN3423" s="33"/>
      <c r="AO3423" s="33"/>
      <c r="AP3423" s="33"/>
      <c r="AQ3423" s="33"/>
      <c r="AR3423" s="33"/>
      <c r="AS3423" s="33"/>
      <c r="AT3423" s="33"/>
      <c r="AU3423" s="33"/>
      <c r="AV3423" s="33"/>
      <c r="AW3423" s="33"/>
      <c r="AX3423" s="33"/>
      <c r="AY3423" s="33"/>
      <c r="AZ3423" s="33"/>
      <c r="BA3423" s="33"/>
      <c r="BB3423" s="33"/>
      <c r="BC3423" s="33"/>
      <c r="BD3423" s="33"/>
      <c r="BE3423" s="33"/>
      <c r="BF3423" s="33"/>
      <c r="BG3423" s="33"/>
      <c r="BH3423" s="33"/>
      <c r="BI3423" s="33"/>
      <c r="BJ3423" s="33"/>
      <c r="BK3423" s="33"/>
      <c r="BL3423" s="33"/>
    </row>
    <row r="3424" spans="2:64" s="10" customFormat="1" ht="18" customHeight="1">
      <c r="B3424" s="601">
        <v>1</v>
      </c>
      <c r="C3424" s="236">
        <v>2</v>
      </c>
      <c r="D3424" s="236">
        <v>3</v>
      </c>
      <c r="E3424" s="236">
        <v>4</v>
      </c>
      <c r="F3424" s="236">
        <v>5</v>
      </c>
      <c r="G3424" s="669">
        <v>6</v>
      </c>
      <c r="H3424" s="237">
        <v>7</v>
      </c>
      <c r="I3424" s="601">
        <v>8</v>
      </c>
      <c r="J3424" s="236">
        <v>9</v>
      </c>
      <c r="K3424" s="236">
        <v>10</v>
      </c>
      <c r="L3424" s="236">
        <v>11</v>
      </c>
      <c r="M3424" s="236">
        <v>12</v>
      </c>
      <c r="N3424" s="697">
        <v>13</v>
      </c>
      <c r="O3424" s="670">
        <v>14</v>
      </c>
      <c r="P3424" s="601">
        <v>15</v>
      </c>
      <c r="Q3424" s="236">
        <v>16</v>
      </c>
      <c r="R3424" s="236">
        <v>17</v>
      </c>
      <c r="S3424" s="236">
        <v>18</v>
      </c>
      <c r="T3424" s="236">
        <v>19</v>
      </c>
      <c r="U3424" s="669">
        <v>20</v>
      </c>
      <c r="V3424" s="236">
        <v>21</v>
      </c>
      <c r="W3424" s="601">
        <v>22</v>
      </c>
      <c r="X3424" s="236">
        <v>23</v>
      </c>
      <c r="Y3424" s="237">
        <v>24</v>
      </c>
      <c r="Z3424" s="236">
        <v>25</v>
      </c>
      <c r="AA3424" s="236">
        <v>26</v>
      </c>
      <c r="AB3424" s="669">
        <v>27</v>
      </c>
      <c r="AC3424" s="236">
        <v>28</v>
      </c>
      <c r="AD3424" s="601">
        <v>29</v>
      </c>
      <c r="AE3424" s="236">
        <v>30</v>
      </c>
      <c r="AF3424" s="236">
        <v>31</v>
      </c>
      <c r="AG3424" s="11"/>
      <c r="AH3424" s="11"/>
      <c r="AI3424" s="11"/>
      <c r="AJ3424" s="11"/>
      <c r="AK3424" s="11"/>
      <c r="AL3424" s="11"/>
      <c r="AM3424" s="11"/>
      <c r="AN3424" s="11"/>
      <c r="AO3424" s="11"/>
      <c r="AP3424" s="11"/>
      <c r="AQ3424" s="11"/>
      <c r="AR3424" s="11"/>
      <c r="AS3424" s="11"/>
      <c r="AT3424" s="11"/>
      <c r="AU3424" s="11"/>
      <c r="AV3424" s="11"/>
      <c r="AW3424" s="11"/>
      <c r="AX3424" s="11"/>
      <c r="AY3424" s="11"/>
      <c r="AZ3424" s="11"/>
      <c r="BA3424" s="11"/>
      <c r="BB3424" s="11"/>
      <c r="BC3424" s="11"/>
      <c r="BD3424" s="11"/>
      <c r="BE3424" s="11"/>
      <c r="BF3424" s="11"/>
      <c r="BG3424" s="11"/>
      <c r="BH3424" s="11"/>
      <c r="BI3424" s="11"/>
      <c r="BJ3424" s="11"/>
      <c r="BK3424" s="11"/>
      <c r="BL3424" s="11"/>
    </row>
    <row r="3425" spans="1:64" s="140" customFormat="1" ht="18" customHeight="1">
      <c r="B3425" s="48" t="e">
        <f>VLOOKUP(A3406,#REF!,276,FALSE)</f>
        <v>#REF!</v>
      </c>
      <c r="C3425" s="48" t="e">
        <f>VLOOKUP(A3406,#REF!,278,FALSE)</f>
        <v>#REF!</v>
      </c>
      <c r="D3425" s="48" t="e">
        <f>VLOOKUP(A3406,#REF!,280,FALSE)</f>
        <v>#REF!</v>
      </c>
      <c r="E3425" s="48" t="e">
        <f>VLOOKUP(A3406,#REF!,282,FALSE)</f>
        <v>#REF!</v>
      </c>
      <c r="F3425" s="48" t="e">
        <f>VLOOKUP(A3406,#REF!,284,FALSE)</f>
        <v>#REF!</v>
      </c>
      <c r="G3425" s="48" t="e">
        <f>VLOOKUP(A3406,#REF!,286,FALSE)</f>
        <v>#REF!</v>
      </c>
      <c r="H3425" s="48" t="e">
        <f>VLOOKUP(A3406,#REF!,288,FALSE)</f>
        <v>#REF!</v>
      </c>
      <c r="I3425" s="48" t="e">
        <f>VLOOKUP(A3406,#REF!,290,FALSE)</f>
        <v>#REF!</v>
      </c>
      <c r="J3425" s="48" t="e">
        <f>VLOOKUP(A3406,#REF!,292,FALSE)</f>
        <v>#REF!</v>
      </c>
      <c r="K3425" s="48" t="e">
        <f>VLOOKUP(A3406,#REF!,294,FALSE)</f>
        <v>#REF!</v>
      </c>
      <c r="L3425" s="48" t="e">
        <f>VLOOKUP(A3406,#REF!,296,FALSE)</f>
        <v>#REF!</v>
      </c>
      <c r="M3425" s="48" t="e">
        <f>VLOOKUP(A3406,#REF!,298,FALSE)</f>
        <v>#REF!</v>
      </c>
      <c r="N3425" s="48" t="e">
        <f>VLOOKUP(A3406,#REF!,300,FALSE)</f>
        <v>#REF!</v>
      </c>
      <c r="O3425" s="48" t="e">
        <f>VLOOKUP(A3406,#REF!,302,FALSE)</f>
        <v>#REF!</v>
      </c>
      <c r="P3425" s="48" t="e">
        <f>VLOOKUP(A3406,#REF!,304,FALSE)</f>
        <v>#REF!</v>
      </c>
      <c r="Q3425" s="48" t="e">
        <f>VLOOKUP(A3406,#REF!,306,FALSE)</f>
        <v>#REF!</v>
      </c>
      <c r="R3425" s="48" t="e">
        <f>VLOOKUP(A3406,#REF!,308,FALSE)</f>
        <v>#REF!</v>
      </c>
      <c r="S3425" s="48" t="e">
        <f>VLOOKUP(A3406,#REF!,310,FALSE)</f>
        <v>#REF!</v>
      </c>
      <c r="T3425" s="48" t="e">
        <f>VLOOKUP(A3406,#REF!,312,FALSE)</f>
        <v>#REF!</v>
      </c>
      <c r="U3425" s="48" t="e">
        <f>VLOOKUP(A3406,#REF!,314,FALSE)</f>
        <v>#REF!</v>
      </c>
      <c r="V3425" s="48" t="e">
        <f>VLOOKUP(A3406,#REF!,316,FALSE)</f>
        <v>#REF!</v>
      </c>
      <c r="W3425" s="48" t="e">
        <f>VLOOKUP(A3406,#REF!,318,FALSE)</f>
        <v>#REF!</v>
      </c>
      <c r="X3425" s="48" t="e">
        <f>VLOOKUP(A3406,#REF!,320,FALSE)</f>
        <v>#REF!</v>
      </c>
      <c r="Y3425" s="48" t="e">
        <f>VLOOKUP(A3406,#REF!,322,FALSE)</f>
        <v>#REF!</v>
      </c>
      <c r="Z3425" s="48" t="e">
        <f>VLOOKUP(A3406,#REF!,324,FALSE)</f>
        <v>#REF!</v>
      </c>
      <c r="AA3425" s="48" t="e">
        <f>VLOOKUP(A3406,#REF!,326,FALSE)</f>
        <v>#REF!</v>
      </c>
      <c r="AB3425" s="48" t="e">
        <f>VLOOKUP(A3406,#REF!,328,FALSE)</f>
        <v>#REF!</v>
      </c>
      <c r="AC3425" s="48" t="e">
        <f>VLOOKUP(A3406,#REF!,330,FALSE)</f>
        <v>#REF!</v>
      </c>
      <c r="AD3425" s="48" t="e">
        <f>VLOOKUP(A3406,#REF!,332,FALSE)</f>
        <v>#REF!</v>
      </c>
      <c r="AE3425" s="48" t="e">
        <f>VLOOKUP(A3406,#REF!,334,FALSE)</f>
        <v>#REF!</v>
      </c>
      <c r="AF3425" s="48" t="e">
        <f>VLOOKUP(A3406,#REF!,336,FALSE)</f>
        <v>#REF!</v>
      </c>
      <c r="AG3425" s="33"/>
      <c r="AH3425" s="33"/>
      <c r="AI3425" s="33"/>
      <c r="AJ3425" s="33"/>
      <c r="AK3425" s="33"/>
      <c r="AL3425" s="33"/>
      <c r="AM3425" s="33"/>
      <c r="AN3425" s="33"/>
      <c r="AO3425" s="33"/>
      <c r="AP3425" s="33"/>
      <c r="AQ3425" s="33"/>
      <c r="AR3425" s="33"/>
      <c r="AS3425" s="33"/>
      <c r="AT3425" s="33"/>
      <c r="AU3425" s="33"/>
      <c r="AV3425" s="33"/>
      <c r="AW3425" s="33"/>
      <c r="AX3425" s="33"/>
      <c r="AY3425" s="33"/>
      <c r="AZ3425" s="33"/>
      <c r="BA3425" s="33"/>
      <c r="BB3425" s="33"/>
      <c r="BC3425" s="33"/>
      <c r="BD3425" s="33"/>
      <c r="BE3425" s="33"/>
      <c r="BF3425" s="33"/>
      <c r="BG3425" s="33"/>
      <c r="BH3425" s="33"/>
      <c r="BI3425" s="33"/>
      <c r="BJ3425" s="33"/>
      <c r="BK3425" s="33"/>
      <c r="BL3425" s="33"/>
    </row>
    <row r="3426" spans="1:64" s="140" customFormat="1" ht="18" customHeight="1">
      <c r="B3426" s="48" t="e">
        <f>IF(B3425=3,"5","0")-0</f>
        <v>#REF!</v>
      </c>
      <c r="C3426" s="48" t="e">
        <f t="shared" ref="C3426:G3426" si="30">IF(C3425=3,"5","0")-0</f>
        <v>#REF!</v>
      </c>
      <c r="D3426" s="48" t="e">
        <f t="shared" si="30"/>
        <v>#REF!</v>
      </c>
      <c r="E3426" s="48" t="e">
        <f t="shared" si="30"/>
        <v>#REF!</v>
      </c>
      <c r="F3426" s="48" t="e">
        <f t="shared" si="30"/>
        <v>#REF!</v>
      </c>
      <c r="G3426" s="198" t="e">
        <f t="shared" si="30"/>
        <v>#REF!</v>
      </c>
      <c r="H3426" s="198" t="e">
        <f>IF(H3425=3,"5","0")-0</f>
        <v>#REF!</v>
      </c>
      <c r="I3426" s="198" t="e">
        <f t="shared" ref="I3426:Q3426" si="31">IF(I3425=3,"5","0")-0</f>
        <v>#REF!</v>
      </c>
      <c r="J3426" s="198" t="e">
        <f t="shared" si="31"/>
        <v>#REF!</v>
      </c>
      <c r="K3426" s="198" t="e">
        <f t="shared" si="31"/>
        <v>#REF!</v>
      </c>
      <c r="L3426" s="198" t="e">
        <f t="shared" si="31"/>
        <v>#REF!</v>
      </c>
      <c r="M3426" s="198" t="e">
        <f t="shared" si="31"/>
        <v>#REF!</v>
      </c>
      <c r="N3426" s="198" t="e">
        <f t="shared" si="31"/>
        <v>#REF!</v>
      </c>
      <c r="O3426" s="198" t="e">
        <f t="shared" si="31"/>
        <v>#REF!</v>
      </c>
      <c r="P3426" s="198" t="e">
        <f t="shared" si="31"/>
        <v>#REF!</v>
      </c>
      <c r="Q3426" s="198" t="e">
        <f t="shared" si="31"/>
        <v>#REF!</v>
      </c>
      <c r="R3426" s="198" t="e">
        <f>IF(R3425=3,"5","0")-0</f>
        <v>#REF!</v>
      </c>
      <c r="S3426" s="198" t="e">
        <f t="shared" ref="S3426:AF3426" si="32">IF(S3425=3,"5","0")-0</f>
        <v>#REF!</v>
      </c>
      <c r="T3426" s="198" t="e">
        <f t="shared" si="32"/>
        <v>#REF!</v>
      </c>
      <c r="U3426" s="198" t="e">
        <f t="shared" si="32"/>
        <v>#REF!</v>
      </c>
      <c r="V3426" s="198" t="e">
        <f t="shared" si="32"/>
        <v>#REF!</v>
      </c>
      <c r="W3426" s="198" t="e">
        <f t="shared" si="32"/>
        <v>#REF!</v>
      </c>
      <c r="X3426" s="198" t="e">
        <f t="shared" si="32"/>
        <v>#REF!</v>
      </c>
      <c r="Y3426" s="198" t="e">
        <f t="shared" si="32"/>
        <v>#REF!</v>
      </c>
      <c r="Z3426" s="198" t="e">
        <f t="shared" si="32"/>
        <v>#REF!</v>
      </c>
      <c r="AA3426" s="198" t="e">
        <f t="shared" si="32"/>
        <v>#REF!</v>
      </c>
      <c r="AB3426" s="198" t="e">
        <f t="shared" si="32"/>
        <v>#REF!</v>
      </c>
      <c r="AC3426" s="48" t="e">
        <f t="shared" si="32"/>
        <v>#REF!</v>
      </c>
      <c r="AD3426" s="48" t="e">
        <f t="shared" si="32"/>
        <v>#REF!</v>
      </c>
      <c r="AE3426" s="50" t="e">
        <f t="shared" si="32"/>
        <v>#REF!</v>
      </c>
      <c r="AF3426" s="48" t="e">
        <f t="shared" si="32"/>
        <v>#REF!</v>
      </c>
      <c r="AG3426" s="33"/>
      <c r="AH3426" s="33"/>
      <c r="AI3426" s="33"/>
      <c r="AJ3426" s="33"/>
      <c r="AK3426" s="33"/>
      <c r="AL3426" s="33"/>
      <c r="AM3426" s="33"/>
      <c r="AN3426" s="33"/>
      <c r="AO3426" s="33"/>
      <c r="AP3426" s="33"/>
      <c r="AQ3426" s="33"/>
      <c r="AR3426" s="33"/>
      <c r="AS3426" s="33"/>
      <c r="AT3426" s="33"/>
      <c r="AU3426" s="33"/>
      <c r="AV3426" s="33"/>
      <c r="AW3426" s="33"/>
      <c r="AX3426" s="33"/>
      <c r="AY3426" s="33"/>
      <c r="AZ3426" s="33"/>
      <c r="BA3426" s="33"/>
      <c r="BB3426" s="33"/>
      <c r="BC3426" s="33"/>
      <c r="BD3426" s="33"/>
      <c r="BE3426" s="33"/>
      <c r="BF3426" s="33"/>
      <c r="BG3426" s="33"/>
      <c r="BH3426" s="33"/>
      <c r="BI3426" s="33"/>
      <c r="BJ3426" s="33"/>
      <c r="BK3426" s="33"/>
      <c r="BL3426" s="33"/>
    </row>
    <row r="3427" spans="1:64" s="140" customFormat="1" ht="18" customHeight="1">
      <c r="B3427" s="48" t="e">
        <f>VLOOKUP(A3406,#REF!,277,FALSE)</f>
        <v>#REF!</v>
      </c>
      <c r="C3427" s="48" t="e">
        <f>VLOOKUP(A3406,#REF!,279,FALSE)</f>
        <v>#REF!</v>
      </c>
      <c r="D3427" s="48" t="e">
        <f>VLOOKUP(A3406,#REF!,281,FALSE)</f>
        <v>#REF!</v>
      </c>
      <c r="E3427" s="48" t="e">
        <f>VLOOKUP(A3406,#REF!,283,FALSE)</f>
        <v>#REF!</v>
      </c>
      <c r="F3427" s="48" t="e">
        <f>VLOOKUP(A3406,#REF!,285,FALSE)</f>
        <v>#REF!</v>
      </c>
      <c r="G3427" s="48" t="e">
        <f>VLOOKUP(A3406,#REF!,287,FALSE)</f>
        <v>#REF!</v>
      </c>
      <c r="H3427" s="48" t="e">
        <f>VLOOKUP(A3406,#REF!,289,FALSE)</f>
        <v>#REF!</v>
      </c>
      <c r="I3427" s="48" t="e">
        <f>VLOOKUP(A3406,#REF!,291,FALSE)</f>
        <v>#REF!</v>
      </c>
      <c r="J3427" s="48" t="e">
        <f>VLOOKUP(A3406,#REF!,293,FALSE)</f>
        <v>#REF!</v>
      </c>
      <c r="K3427" s="48" t="e">
        <f>VLOOKUP(A3406,#REF!,295,FALSE)</f>
        <v>#REF!</v>
      </c>
      <c r="L3427" s="48" t="e">
        <f>VLOOKUP(A3406,#REF!,297,FALSE)</f>
        <v>#REF!</v>
      </c>
      <c r="M3427" s="48" t="e">
        <f>VLOOKUP(A3406,#REF!,299,FALSE)</f>
        <v>#REF!</v>
      </c>
      <c r="N3427" s="48" t="e">
        <f>VLOOKUP(A3406,#REF!,301,FALSE)</f>
        <v>#REF!</v>
      </c>
      <c r="O3427" s="48" t="e">
        <f>VLOOKUP(A3406,#REF!,303,FALSE)</f>
        <v>#REF!</v>
      </c>
      <c r="P3427" s="48" t="e">
        <f>VLOOKUP(A3406,#REF!,305,FALSE)</f>
        <v>#REF!</v>
      </c>
      <c r="Q3427" s="48" t="e">
        <f>VLOOKUP(A3406,#REF!,307,FALSE)</f>
        <v>#REF!</v>
      </c>
      <c r="R3427" s="48" t="e">
        <f>VLOOKUP(A3406,#REF!,309,FALSE)</f>
        <v>#REF!</v>
      </c>
      <c r="S3427" s="48" t="e">
        <f>VLOOKUP(A3406,#REF!,311,FALSE)</f>
        <v>#REF!</v>
      </c>
      <c r="T3427" s="48" t="e">
        <f>VLOOKUP(A3406,#REF!,313,FALSE)</f>
        <v>#REF!</v>
      </c>
      <c r="U3427" s="48" t="e">
        <f>VLOOKUP(A3406,#REF!,315,FALSE)</f>
        <v>#REF!</v>
      </c>
      <c r="V3427" s="48" t="e">
        <f>VLOOKUP(A3406,#REF!,317,FALSE)</f>
        <v>#REF!</v>
      </c>
      <c r="W3427" s="48" t="e">
        <f>VLOOKUP(A3406,#REF!,319,FALSE)</f>
        <v>#REF!</v>
      </c>
      <c r="X3427" s="48" t="e">
        <f>VLOOKUP(A3406,#REF!,321,FALSE)</f>
        <v>#REF!</v>
      </c>
      <c r="Y3427" s="48" t="e">
        <f>VLOOKUP(A3406,#REF!,323,FALSE)</f>
        <v>#REF!</v>
      </c>
      <c r="Z3427" s="48" t="e">
        <f>VLOOKUP(A3406,#REF!,325,FALSE)</f>
        <v>#REF!</v>
      </c>
      <c r="AA3427" s="48" t="e">
        <f>VLOOKUP(A3406,#REF!,327,FALSE)</f>
        <v>#REF!</v>
      </c>
      <c r="AB3427" s="48" t="e">
        <f>VLOOKUP(A3406,#REF!,329,FALSE)</f>
        <v>#REF!</v>
      </c>
      <c r="AC3427" s="48" t="e">
        <f>VLOOKUP(A3406,#REF!,331,FALSE)</f>
        <v>#REF!</v>
      </c>
      <c r="AD3427" s="48" t="e">
        <f>VLOOKUP(A3406,#REF!,333,FALSE)</f>
        <v>#REF!</v>
      </c>
      <c r="AE3427" s="48" t="e">
        <f>VLOOKUP(A3406,#REF!,335,FALSE)</f>
        <v>#REF!</v>
      </c>
      <c r="AF3427" s="48" t="e">
        <f>VLOOKUP(A3406,#REF!,337,FALSE)</f>
        <v>#REF!</v>
      </c>
      <c r="AG3427" s="33"/>
      <c r="AH3427" s="33"/>
      <c r="AI3427" s="33"/>
      <c r="AJ3427" s="33"/>
      <c r="AK3427" s="33"/>
      <c r="AL3427" s="33"/>
      <c r="AM3427" s="33"/>
      <c r="AN3427" s="33"/>
      <c r="AO3427" s="33"/>
      <c r="AP3427" s="33"/>
      <c r="AQ3427" s="33"/>
      <c r="AR3427" s="33"/>
      <c r="AS3427" s="33"/>
      <c r="AT3427" s="33"/>
      <c r="AU3427" s="33"/>
      <c r="AV3427" s="33"/>
      <c r="AW3427" s="33"/>
      <c r="AX3427" s="33"/>
      <c r="AY3427" s="33"/>
      <c r="AZ3427" s="33"/>
      <c r="BA3427" s="33"/>
      <c r="BB3427" s="33"/>
      <c r="BC3427" s="33"/>
      <c r="BD3427" s="33"/>
      <c r="BE3427" s="33"/>
      <c r="BF3427" s="33"/>
      <c r="BG3427" s="33"/>
      <c r="BH3427" s="33"/>
      <c r="BI3427" s="33"/>
      <c r="BJ3427" s="33"/>
      <c r="BK3427" s="33"/>
      <c r="BL3427" s="33"/>
    </row>
    <row r="3428" spans="1:64" s="140" customFormat="1" ht="18" customHeight="1">
      <c r="B3428" s="239"/>
      <c r="C3428" s="239"/>
      <c r="D3428" s="239"/>
      <c r="E3428" s="239"/>
      <c r="F3428" s="239"/>
      <c r="G3428" s="240"/>
      <c r="H3428" s="240"/>
      <c r="I3428" s="240"/>
      <c r="J3428" s="240"/>
      <c r="K3428" s="240"/>
      <c r="L3428" s="240"/>
      <c r="M3428" s="240"/>
      <c r="N3428" s="240"/>
      <c r="O3428" s="240"/>
      <c r="P3428" s="240"/>
      <c r="Q3428" s="240"/>
      <c r="R3428" s="240"/>
      <c r="S3428" s="240"/>
      <c r="T3428" s="240"/>
      <c r="U3428" s="240"/>
      <c r="V3428" s="240"/>
      <c r="W3428" s="240"/>
      <c r="X3428" s="240"/>
      <c r="Y3428" s="240"/>
      <c r="Z3428" s="240"/>
      <c r="AA3428" s="240"/>
      <c r="AB3428" s="240"/>
      <c r="AC3428" s="239"/>
      <c r="AD3428" s="239"/>
      <c r="AE3428" s="239"/>
      <c r="AF3428" s="239"/>
      <c r="AG3428" s="33"/>
      <c r="AH3428" s="33"/>
      <c r="AI3428" s="33"/>
      <c r="AJ3428" s="33"/>
      <c r="AK3428" s="33"/>
      <c r="AL3428" s="33"/>
      <c r="AM3428" s="33"/>
      <c r="AN3428" s="33"/>
      <c r="AO3428" s="33"/>
      <c r="AP3428" s="33"/>
      <c r="AQ3428" s="33"/>
      <c r="AR3428" s="33"/>
      <c r="AS3428" s="33"/>
      <c r="AT3428" s="33"/>
      <c r="AU3428" s="33"/>
      <c r="AV3428" s="33"/>
      <c r="AW3428" s="33"/>
      <c r="AX3428" s="33"/>
      <c r="AY3428" s="33"/>
      <c r="AZ3428" s="33"/>
      <c r="BA3428" s="33"/>
      <c r="BB3428" s="33"/>
      <c r="BC3428" s="33"/>
      <c r="BD3428" s="33"/>
      <c r="BE3428" s="33"/>
      <c r="BF3428" s="33"/>
      <c r="BG3428" s="33"/>
      <c r="BH3428" s="33"/>
      <c r="BI3428" s="33"/>
      <c r="BJ3428" s="33"/>
      <c r="BK3428" s="33"/>
      <c r="BL3428" s="33"/>
    </row>
    <row r="3429" spans="1:64" s="140" customFormat="1" ht="18" customHeight="1">
      <c r="B3429" s="241"/>
      <c r="C3429" s="241"/>
      <c r="D3429" s="241"/>
      <c r="E3429" s="241"/>
      <c r="F3429" s="241"/>
      <c r="G3429" s="242"/>
      <c r="H3429" s="242"/>
      <c r="I3429" s="242"/>
      <c r="J3429" s="242"/>
      <c r="K3429" s="242"/>
      <c r="L3429" s="242"/>
      <c r="M3429" s="242"/>
      <c r="N3429" s="242"/>
      <c r="O3429" s="242"/>
      <c r="P3429" s="242"/>
      <c r="Q3429" s="242"/>
      <c r="R3429" s="242"/>
      <c r="S3429" s="242"/>
      <c r="T3429" s="242"/>
      <c r="U3429" s="242"/>
      <c r="V3429" s="242"/>
      <c r="W3429" s="242"/>
      <c r="X3429" s="242"/>
      <c r="Y3429" s="242"/>
      <c r="Z3429" s="242"/>
      <c r="AA3429" s="242"/>
      <c r="AB3429" s="242"/>
      <c r="AC3429" s="241"/>
      <c r="AD3429" s="241"/>
      <c r="AE3429" s="241"/>
      <c r="AF3429" s="241"/>
      <c r="AG3429" s="33"/>
      <c r="AH3429" s="33"/>
      <c r="AI3429" s="33"/>
      <c r="AJ3429" s="33"/>
      <c r="AK3429" s="33"/>
      <c r="AL3429" s="33"/>
      <c r="AM3429" s="33"/>
      <c r="AN3429" s="33"/>
      <c r="AO3429" s="33"/>
      <c r="AP3429" s="33"/>
      <c r="AQ3429" s="33"/>
      <c r="AR3429" s="33"/>
      <c r="AS3429" s="33"/>
      <c r="AT3429" s="33"/>
      <c r="AU3429" s="33"/>
      <c r="AV3429" s="33"/>
      <c r="AW3429" s="33"/>
      <c r="AX3429" s="33"/>
      <c r="AY3429" s="33"/>
      <c r="AZ3429" s="33"/>
      <c r="BA3429" s="33"/>
      <c r="BB3429" s="33"/>
      <c r="BC3429" s="33"/>
      <c r="BD3429" s="33"/>
      <c r="BE3429" s="33"/>
      <c r="BF3429" s="33"/>
      <c r="BG3429" s="33"/>
      <c r="BH3429" s="33"/>
      <c r="BI3429" s="33"/>
      <c r="BJ3429" s="33"/>
      <c r="BK3429" s="33"/>
      <c r="BL3429" s="33"/>
    </row>
    <row r="3430" spans="1:64" s="140" customFormat="1" ht="18" customHeight="1">
      <c r="B3430" s="880" t="s">
        <v>826</v>
      </c>
      <c r="C3430" s="880"/>
      <c r="D3430" s="880"/>
      <c r="E3430" s="880"/>
      <c r="F3430" s="880"/>
      <c r="G3430" s="880"/>
      <c r="H3430" s="880"/>
      <c r="I3430" s="880"/>
      <c r="J3430" s="880"/>
      <c r="K3430" s="880"/>
      <c r="L3430" s="880"/>
      <c r="M3430" s="880"/>
      <c r="N3430" s="880"/>
      <c r="O3430" s="880"/>
      <c r="P3430" s="880"/>
      <c r="Q3430" s="880"/>
      <c r="R3430" s="880"/>
      <c r="S3430" s="880"/>
      <c r="T3430" s="880"/>
      <c r="U3430" s="880"/>
      <c r="V3430" s="880"/>
      <c r="W3430" s="880"/>
      <c r="X3430" s="880"/>
      <c r="Y3430" s="880"/>
      <c r="Z3430" s="880"/>
      <c r="AA3430" s="880"/>
      <c r="AB3430" s="880"/>
      <c r="AC3430" s="880"/>
      <c r="AD3430" s="880"/>
      <c r="AE3430" s="880"/>
      <c r="AF3430" s="880"/>
      <c r="AG3430" s="33"/>
      <c r="AH3430" s="33"/>
      <c r="AI3430" s="33"/>
      <c r="AJ3430" s="33"/>
      <c r="AK3430" s="33"/>
      <c r="AL3430" s="33"/>
      <c r="AM3430" s="33"/>
      <c r="AN3430" s="33"/>
      <c r="AO3430" s="33"/>
      <c r="AP3430" s="33"/>
      <c r="AQ3430" s="33"/>
      <c r="AR3430" s="33"/>
      <c r="AS3430" s="33"/>
      <c r="AT3430" s="33"/>
      <c r="AU3430" s="33"/>
      <c r="AV3430" s="33"/>
      <c r="AW3430" s="33"/>
      <c r="AX3430" s="33"/>
      <c r="AY3430" s="33"/>
      <c r="AZ3430" s="33"/>
      <c r="BA3430" s="33"/>
      <c r="BB3430" s="33"/>
      <c r="BC3430" s="33"/>
      <c r="BD3430" s="33"/>
      <c r="BE3430" s="33"/>
      <c r="BF3430" s="33"/>
      <c r="BG3430" s="33"/>
      <c r="BH3430" s="33"/>
      <c r="BI3430" s="33"/>
      <c r="BJ3430" s="33"/>
      <c r="BK3430" s="33"/>
      <c r="BL3430" s="33"/>
    </row>
    <row r="3431" spans="1:64" s="140" customFormat="1" ht="18" customHeight="1">
      <c r="B3431" s="15" t="s">
        <v>80</v>
      </c>
      <c r="C3431" s="16"/>
      <c r="D3431" s="16"/>
      <c r="E3431" s="16"/>
      <c r="F3431" s="16"/>
      <c r="G3431" s="216"/>
      <c r="H3431" s="201"/>
      <c r="I3431" s="201"/>
      <c r="J3431" s="201"/>
      <c r="K3431" s="202"/>
      <c r="L3431" s="201"/>
      <c r="M3431" s="201"/>
      <c r="N3431" s="201"/>
      <c r="O3431" s="270"/>
      <c r="P3431" s="270"/>
      <c r="Q3431" s="201"/>
      <c r="R3431" s="201"/>
      <c r="S3431" s="201"/>
      <c r="T3431" s="201"/>
      <c r="U3431" s="201"/>
      <c r="V3431" s="201"/>
      <c r="W3431" s="270"/>
      <c r="X3431" s="984" t="str">
        <f>X3405</f>
        <v>វិច្ឆិកា ឆ្នាំ ២០២៣</v>
      </c>
      <c r="Y3431" s="985"/>
      <c r="Z3431" s="985"/>
      <c r="AA3431" s="985"/>
      <c r="AB3431" s="985"/>
      <c r="AC3431" s="985"/>
      <c r="AD3431" s="985"/>
      <c r="AE3431" s="985"/>
      <c r="AF3431" s="986"/>
      <c r="AG3431" s="33"/>
      <c r="AH3431" s="33"/>
      <c r="AI3431" s="33"/>
      <c r="AJ3431" s="33"/>
      <c r="AK3431" s="33"/>
      <c r="AL3431" s="33"/>
      <c r="AM3431" s="33"/>
      <c r="AN3431" s="33"/>
      <c r="AO3431" s="33"/>
      <c r="AP3431" s="33"/>
      <c r="AQ3431" s="33"/>
      <c r="AR3431" s="33"/>
      <c r="AS3431" s="33"/>
      <c r="AT3431" s="33"/>
      <c r="AU3431" s="33"/>
      <c r="AV3431" s="33"/>
      <c r="AW3431" s="33"/>
      <c r="AX3431" s="33"/>
      <c r="AY3431" s="33"/>
      <c r="AZ3431" s="33"/>
      <c r="BA3431" s="33"/>
      <c r="BB3431" s="33"/>
      <c r="BC3431" s="33"/>
      <c r="BD3431" s="33"/>
      <c r="BE3431" s="33"/>
      <c r="BF3431" s="33"/>
      <c r="BG3431" s="33"/>
      <c r="BH3431" s="33"/>
      <c r="BI3431" s="33"/>
      <c r="BJ3431" s="33"/>
      <c r="BK3431" s="33"/>
      <c r="BL3431" s="33"/>
    </row>
    <row r="3432" spans="1:64" s="140" customFormat="1" ht="18" customHeight="1">
      <c r="A3432" s="140">
        <v>0</v>
      </c>
      <c r="B3432" s="20" t="s">
        <v>176</v>
      </c>
      <c r="C3432" s="3"/>
      <c r="D3432" s="3"/>
      <c r="E3432" s="3"/>
      <c r="F3432" s="3"/>
      <c r="G3432" s="217"/>
      <c r="H3432" s="271"/>
      <c r="I3432" s="217"/>
      <c r="J3432" s="271"/>
      <c r="K3432" s="991" t="e">
        <f>VLOOKUP(A3432,'Payroll master 总表'!B:AY,3,FALSE)</f>
        <v>#N/A</v>
      </c>
      <c r="L3432" s="992"/>
      <c r="M3432" s="992"/>
      <c r="N3432" s="993"/>
      <c r="O3432" s="272" t="s">
        <v>183</v>
      </c>
      <c r="P3432" s="273"/>
      <c r="Q3432" s="203"/>
      <c r="R3432" s="203"/>
      <c r="S3432" s="203"/>
      <c r="T3432" s="994" t="e">
        <f>#REF!</f>
        <v>#REF!</v>
      </c>
      <c r="U3432" s="994"/>
      <c r="V3432" s="217"/>
      <c r="W3432" s="274"/>
      <c r="X3432" s="275" t="s">
        <v>279</v>
      </c>
      <c r="Y3432" s="203"/>
      <c r="Z3432" s="203"/>
      <c r="AA3432" s="203"/>
      <c r="AB3432" s="227"/>
      <c r="AC3432" s="75"/>
      <c r="AD3432" s="139" t="e">
        <f>VLOOKUP(A3432,'Payroll master 总表'!B:AY,39,FALSE)</f>
        <v>#N/A</v>
      </c>
      <c r="AE3432" s="23" t="s">
        <v>82</v>
      </c>
      <c r="AF3432" s="244"/>
      <c r="AG3432" s="33"/>
      <c r="AH3432" s="33"/>
      <c r="AI3432" s="33"/>
      <c r="AJ3432" s="33"/>
      <c r="AK3432" s="33"/>
      <c r="AL3432" s="33"/>
      <c r="AM3432" s="33"/>
      <c r="AN3432" s="33"/>
      <c r="AO3432" s="33"/>
      <c r="AP3432" s="33"/>
      <c r="AQ3432" s="33"/>
      <c r="AR3432" s="33"/>
      <c r="AS3432" s="33"/>
      <c r="AT3432" s="33"/>
      <c r="AU3432" s="33"/>
      <c r="AV3432" s="33"/>
      <c r="AW3432" s="33"/>
      <c r="AX3432" s="33"/>
      <c r="AY3432" s="33"/>
      <c r="AZ3432" s="33"/>
      <c r="BA3432" s="33"/>
      <c r="BB3432" s="33"/>
      <c r="BC3432" s="33"/>
      <c r="BD3432" s="33"/>
      <c r="BE3432" s="33"/>
      <c r="BF3432" s="33"/>
      <c r="BG3432" s="33"/>
      <c r="BH3432" s="33"/>
      <c r="BI3432" s="33"/>
      <c r="BJ3432" s="33"/>
      <c r="BK3432" s="33"/>
      <c r="BL3432" s="33"/>
    </row>
    <row r="3433" spans="1:64" s="140" customFormat="1" ht="18" customHeight="1">
      <c r="B3433" s="55" t="s">
        <v>177</v>
      </c>
      <c r="C3433" s="28"/>
      <c r="D3433" s="28"/>
      <c r="E3433" s="28"/>
      <c r="F3433" s="21"/>
      <c r="G3433" s="206"/>
      <c r="H3433" s="206"/>
      <c r="I3433" s="206"/>
      <c r="J3433" s="206"/>
      <c r="K3433" s="995" t="e">
        <f>VLOOKUP(A3432,'Payroll master 总表'!B:AY,1,FALSE)</f>
        <v>#N/A</v>
      </c>
      <c r="L3433" s="996"/>
      <c r="M3433" s="206"/>
      <c r="N3433" s="208"/>
      <c r="O3433" s="276" t="s">
        <v>184</v>
      </c>
      <c r="P3433" s="273"/>
      <c r="Q3433" s="218"/>
      <c r="R3433" s="218"/>
      <c r="S3433" s="218"/>
      <c r="T3433" s="199"/>
      <c r="U3433" s="222" t="e">
        <f>VLOOKUP(A3432,'Payroll master 总表'!B:AY,15,FALSE)</f>
        <v>#N/A</v>
      </c>
      <c r="V3433" s="222"/>
      <c r="W3433" s="208"/>
      <c r="X3433" s="278" t="s">
        <v>187</v>
      </c>
      <c r="Y3433" s="218"/>
      <c r="Z3433" s="218"/>
      <c r="AA3433" s="218"/>
      <c r="AB3433" s="209"/>
      <c r="AC3433" s="26"/>
      <c r="AD3433" s="139" t="e">
        <f>VLOOKUP(A3432,'Payroll master 总表'!B:AY,35,FALSE)</f>
        <v>#N/A</v>
      </c>
      <c r="AE3433" s="23" t="s">
        <v>82</v>
      </c>
      <c r="AF3433" s="103"/>
      <c r="AG3433" s="33"/>
      <c r="AH3433" s="33"/>
      <c r="AI3433" s="33"/>
      <c r="AJ3433" s="33"/>
      <c r="AK3433" s="33"/>
      <c r="AL3433" s="33"/>
      <c r="AM3433" s="33"/>
      <c r="AN3433" s="33"/>
      <c r="AO3433" s="33"/>
      <c r="AP3433" s="33"/>
      <c r="AQ3433" s="33"/>
      <c r="AR3433" s="33"/>
      <c r="AS3433" s="33"/>
      <c r="AT3433" s="33"/>
      <c r="AU3433" s="33"/>
      <c r="AV3433" s="33"/>
      <c r="AW3433" s="33"/>
      <c r="AX3433" s="33"/>
      <c r="AY3433" s="33"/>
      <c r="AZ3433" s="33"/>
      <c r="BA3433" s="33"/>
      <c r="BB3433" s="33"/>
      <c r="BC3433" s="33"/>
      <c r="BD3433" s="33"/>
      <c r="BE3433" s="33"/>
      <c r="BF3433" s="33"/>
      <c r="BG3433" s="33"/>
      <c r="BH3433" s="33"/>
      <c r="BI3433" s="33"/>
      <c r="BJ3433" s="33"/>
      <c r="BK3433" s="33"/>
      <c r="BL3433" s="33"/>
    </row>
    <row r="3434" spans="1:64" s="140" customFormat="1" ht="18" customHeight="1">
      <c r="B3434" s="24" t="s">
        <v>178</v>
      </c>
      <c r="C3434" s="22"/>
      <c r="D3434" s="25"/>
      <c r="E3434" s="21"/>
      <c r="F3434" s="21"/>
      <c r="G3434" s="206"/>
      <c r="H3434" s="206"/>
      <c r="I3434" s="206"/>
      <c r="J3434" s="206"/>
      <c r="K3434" s="995" t="e">
        <f>VLOOKUP(A3432,'Payroll master 总表'!B:AY,5,FALSE)</f>
        <v>#N/A</v>
      </c>
      <c r="L3434" s="996"/>
      <c r="M3434" s="206"/>
      <c r="N3434" s="208"/>
      <c r="O3434" s="205" t="s">
        <v>198</v>
      </c>
      <c r="P3434" s="273"/>
      <c r="Q3434" s="218"/>
      <c r="R3434" s="218"/>
      <c r="S3434" s="218"/>
      <c r="T3434" s="206"/>
      <c r="U3434" s="997" t="e">
        <f>VLOOKUP(A3432,'Payroll master 总表'!B:AY,8,FALSE)</f>
        <v>#N/A</v>
      </c>
      <c r="V3434" s="997"/>
      <c r="W3434" s="998"/>
      <c r="X3434" s="278" t="s">
        <v>185</v>
      </c>
      <c r="Y3434" s="218"/>
      <c r="Z3434" s="218"/>
      <c r="AA3434" s="218"/>
      <c r="AB3434" s="209"/>
      <c r="AC3434" s="26"/>
      <c r="AD3434" s="139" t="e">
        <f>VLOOKUP(A3432,'Payroll master 总表'!B:AY,34,FALSE)</f>
        <v>#N/A</v>
      </c>
      <c r="AE3434" s="23" t="s">
        <v>82</v>
      </c>
      <c r="AF3434" s="103"/>
      <c r="AG3434" s="33"/>
      <c r="AH3434" s="33"/>
      <c r="AI3434" s="33"/>
      <c r="AJ3434" s="33"/>
      <c r="AK3434" s="33"/>
      <c r="AL3434" s="33"/>
      <c r="AM3434" s="33"/>
      <c r="AN3434" s="33"/>
      <c r="AO3434" s="33"/>
      <c r="AP3434" s="33"/>
      <c r="AQ3434" s="33"/>
      <c r="AR3434" s="33"/>
      <c r="AS3434" s="33"/>
      <c r="AT3434" s="33"/>
      <c r="AU3434" s="33"/>
      <c r="AV3434" s="33"/>
      <c r="AW3434" s="33"/>
      <c r="AX3434" s="33"/>
      <c r="AY3434" s="33"/>
      <c r="AZ3434" s="33"/>
      <c r="BA3434" s="33"/>
      <c r="BB3434" s="33"/>
      <c r="BC3434" s="33"/>
      <c r="BD3434" s="33"/>
      <c r="BE3434" s="33"/>
      <c r="BF3434" s="33"/>
      <c r="BG3434" s="33"/>
      <c r="BH3434" s="33"/>
      <c r="BI3434" s="33"/>
      <c r="BJ3434" s="33"/>
      <c r="BK3434" s="33"/>
      <c r="BL3434" s="33"/>
    </row>
    <row r="3435" spans="1:64" s="140" customFormat="1" ht="18" customHeight="1">
      <c r="B3435" s="58"/>
      <c r="C3435" s="28"/>
      <c r="D3435" s="28"/>
      <c r="E3435" s="28"/>
      <c r="F3435" s="28"/>
      <c r="G3435" s="206"/>
      <c r="H3435" s="206"/>
      <c r="I3435" s="206"/>
      <c r="J3435" s="206"/>
      <c r="K3435" s="280"/>
      <c r="L3435" s="281" t="s">
        <v>76</v>
      </c>
      <c r="M3435" s="206"/>
      <c r="N3435" s="208"/>
      <c r="O3435" s="278" t="s">
        <v>199</v>
      </c>
      <c r="P3435" s="273"/>
      <c r="Q3435" s="218"/>
      <c r="R3435" s="218"/>
      <c r="S3435" s="218"/>
      <c r="T3435" s="218"/>
      <c r="U3435" s="218"/>
      <c r="V3435" s="218"/>
      <c r="W3435" s="230"/>
      <c r="X3435" s="278" t="s">
        <v>753</v>
      </c>
      <c r="Y3435" s="218"/>
      <c r="Z3435" s="218"/>
      <c r="AA3435" s="218"/>
      <c r="AB3435" s="209"/>
      <c r="AC3435" s="26"/>
      <c r="AD3435" s="139" t="e">
        <f>VLOOKUP(A3432,'Payroll master 总表'!B:AY,33,FALSE)</f>
        <v>#N/A</v>
      </c>
      <c r="AE3435" s="23" t="s">
        <v>82</v>
      </c>
      <c r="AF3435" s="103"/>
      <c r="AG3435" s="33"/>
      <c r="AH3435" s="33"/>
      <c r="AI3435" s="33"/>
      <c r="AJ3435" s="33"/>
      <c r="AK3435" s="33"/>
      <c r="AL3435" s="33"/>
      <c r="AM3435" s="33"/>
      <c r="AN3435" s="33"/>
      <c r="AO3435" s="33"/>
      <c r="AP3435" s="33"/>
      <c r="AQ3435" s="33"/>
      <c r="AR3435" s="33"/>
      <c r="AS3435" s="33"/>
      <c r="AT3435" s="33"/>
      <c r="AU3435" s="33"/>
      <c r="AV3435" s="33"/>
      <c r="AW3435" s="33"/>
      <c r="AX3435" s="33"/>
      <c r="AY3435" s="33"/>
      <c r="AZ3435" s="33"/>
      <c r="BA3435" s="33"/>
      <c r="BB3435" s="33"/>
      <c r="BC3435" s="33"/>
      <c r="BD3435" s="33"/>
      <c r="BE3435" s="33"/>
      <c r="BF3435" s="33"/>
      <c r="BG3435" s="33"/>
      <c r="BH3435" s="33"/>
      <c r="BI3435" s="33"/>
      <c r="BJ3435" s="33"/>
      <c r="BK3435" s="33"/>
      <c r="BL3435" s="33"/>
    </row>
    <row r="3436" spans="1:64" s="140" customFormat="1" ht="18" customHeight="1">
      <c r="B3436" s="54" t="s">
        <v>196</v>
      </c>
      <c r="C3436" s="28"/>
      <c r="D3436" s="28"/>
      <c r="E3436" s="28"/>
      <c r="F3436" s="28"/>
      <c r="G3436" s="206"/>
      <c r="H3436" s="206"/>
      <c r="I3436" s="206"/>
      <c r="J3436" s="206"/>
      <c r="K3436" s="280"/>
      <c r="L3436" s="282" t="e">
        <f>VLOOKUP(A3432,'Payroll master 总表'!B:AY,18,FALSE)</f>
        <v>#N/A</v>
      </c>
      <c r="M3436" s="206"/>
      <c r="N3436" s="208"/>
      <c r="O3436" s="283"/>
      <c r="P3436" s="273"/>
      <c r="Q3436" s="223"/>
      <c r="R3436" s="987" t="e">
        <f>U3433/26*L3436</f>
        <v>#N/A</v>
      </c>
      <c r="S3436" s="987"/>
      <c r="T3436" s="284" t="s">
        <v>82</v>
      </c>
      <c r="U3436" s="223"/>
      <c r="V3436" s="223"/>
      <c r="W3436" s="285"/>
      <c r="X3436" s="278" t="s">
        <v>186</v>
      </c>
      <c r="Y3436" s="218"/>
      <c r="Z3436" s="218"/>
      <c r="AA3436" s="218"/>
      <c r="AB3436" s="209"/>
      <c r="AC3436" s="26"/>
      <c r="AD3436" s="139" t="e">
        <f>VLOOKUP(A3432,'Payroll master 总表'!B:AY,37,FALSE)+'Payroll master 总表'!AM123</f>
        <v>#N/A</v>
      </c>
      <c r="AE3436" s="23" t="s">
        <v>82</v>
      </c>
      <c r="AF3436" s="103"/>
      <c r="AG3436" s="33"/>
      <c r="AH3436" s="33"/>
      <c r="AI3436" s="33"/>
      <c r="AJ3436" s="33"/>
      <c r="AK3436" s="33"/>
      <c r="AL3436" s="33"/>
      <c r="AM3436" s="33"/>
      <c r="AN3436" s="33"/>
      <c r="AO3436" s="33"/>
      <c r="AP3436" s="33"/>
      <c r="AQ3436" s="33"/>
      <c r="AR3436" s="33"/>
      <c r="AS3436" s="33"/>
      <c r="AT3436" s="33"/>
      <c r="AU3436" s="33"/>
      <c r="AV3436" s="33"/>
      <c r="AW3436" s="33"/>
      <c r="AX3436" s="33"/>
      <c r="AY3436" s="33"/>
      <c r="AZ3436" s="33"/>
      <c r="BA3436" s="33"/>
      <c r="BB3436" s="33"/>
      <c r="BC3436" s="33"/>
      <c r="BD3436" s="33"/>
      <c r="BE3436" s="33"/>
      <c r="BF3436" s="33"/>
      <c r="BG3436" s="33"/>
      <c r="BH3436" s="33"/>
      <c r="BI3436" s="33"/>
      <c r="BJ3436" s="33"/>
      <c r="BK3436" s="33"/>
      <c r="BL3436" s="33"/>
    </row>
    <row r="3437" spans="1:64" s="140" customFormat="1" ht="18" customHeight="1">
      <c r="B3437" s="27" t="s">
        <v>528</v>
      </c>
      <c r="C3437" s="28"/>
      <c r="D3437" s="28"/>
      <c r="E3437" s="28"/>
      <c r="F3437" s="28"/>
      <c r="G3437" s="206"/>
      <c r="H3437" s="206"/>
      <c r="I3437" s="206"/>
      <c r="J3437" s="206"/>
      <c r="K3437" s="280"/>
      <c r="L3437" s="282" t="e">
        <f>VLOOKUP(A3432,'Payroll master 总表'!B:AY,22,FALSE)</f>
        <v>#N/A</v>
      </c>
      <c r="M3437" s="206"/>
      <c r="N3437" s="208"/>
      <c r="O3437" s="283"/>
      <c r="P3437" s="273"/>
      <c r="Q3437" s="223"/>
      <c r="R3437" s="987" t="e">
        <f>VLOOKUP(A3432,'Payroll master 总表'!B:AY,29,FALSE)</f>
        <v>#N/A</v>
      </c>
      <c r="S3437" s="987"/>
      <c r="T3437" s="284" t="s">
        <v>82</v>
      </c>
      <c r="U3437" s="223"/>
      <c r="V3437" s="223"/>
      <c r="W3437" s="285"/>
      <c r="X3437" s="278" t="s">
        <v>455</v>
      </c>
      <c r="Y3437" s="218"/>
      <c r="Z3437" s="218"/>
      <c r="AA3437" s="218"/>
      <c r="AB3437" s="209"/>
      <c r="AC3437" s="26"/>
      <c r="AD3437" s="139" t="e">
        <f>VLOOKUP(A3432,'Payroll master 总表'!B:AY,32,FALSE)</f>
        <v>#N/A</v>
      </c>
      <c r="AE3437" s="23" t="s">
        <v>82</v>
      </c>
      <c r="AF3437" s="103"/>
      <c r="AG3437" s="33"/>
      <c r="AH3437" s="33"/>
      <c r="AI3437" s="33"/>
      <c r="AJ3437" s="33"/>
      <c r="AK3437" s="33"/>
      <c r="AL3437" s="33"/>
      <c r="AM3437" s="33"/>
      <c r="AN3437" s="33"/>
      <c r="AO3437" s="33"/>
      <c r="AP3437" s="33"/>
      <c r="AQ3437" s="33"/>
      <c r="AR3437" s="33"/>
      <c r="AS3437" s="33"/>
      <c r="AT3437" s="33"/>
      <c r="AU3437" s="33"/>
      <c r="AV3437" s="33"/>
      <c r="AW3437" s="33"/>
      <c r="AX3437" s="33"/>
      <c r="AY3437" s="33"/>
      <c r="AZ3437" s="33"/>
      <c r="BA3437" s="33"/>
      <c r="BB3437" s="33"/>
      <c r="BC3437" s="33"/>
      <c r="BD3437" s="33"/>
      <c r="BE3437" s="33"/>
      <c r="BF3437" s="33"/>
      <c r="BG3437" s="33"/>
      <c r="BH3437" s="33"/>
      <c r="BI3437" s="33"/>
      <c r="BJ3437" s="33"/>
      <c r="BK3437" s="33"/>
      <c r="BL3437" s="33"/>
    </row>
    <row r="3438" spans="1:64" s="140" customFormat="1" ht="18" customHeight="1">
      <c r="B3438" s="58" t="s">
        <v>534</v>
      </c>
      <c r="C3438" s="28"/>
      <c r="D3438" s="28"/>
      <c r="E3438" s="28"/>
      <c r="F3438" s="28"/>
      <c r="G3438" s="206"/>
      <c r="H3438" s="206"/>
      <c r="I3438" s="206"/>
      <c r="J3438" s="206"/>
      <c r="K3438" s="280"/>
      <c r="L3438" s="282" t="e">
        <f>VLOOKUP(A3432,'Payroll master 总表'!B:AY,21,FALSE)</f>
        <v>#N/A</v>
      </c>
      <c r="M3438" s="206"/>
      <c r="N3438" s="208"/>
      <c r="O3438" s="283"/>
      <c r="P3438" s="273"/>
      <c r="Q3438" s="223"/>
      <c r="R3438" s="987" t="e">
        <f>VLOOKUP(A3432,'Payroll master 总表'!B:AY,27,FALSE)</f>
        <v>#N/A</v>
      </c>
      <c r="S3438" s="987"/>
      <c r="T3438" s="284" t="s">
        <v>82</v>
      </c>
      <c r="U3438" s="223"/>
      <c r="V3438" s="223"/>
      <c r="W3438" s="285"/>
      <c r="X3438" s="278" t="s">
        <v>189</v>
      </c>
      <c r="Y3438" s="218"/>
      <c r="Z3438" s="218"/>
      <c r="AA3438" s="218"/>
      <c r="AB3438" s="209"/>
      <c r="AC3438" s="26"/>
      <c r="AD3438" s="139" t="e">
        <f>VLOOKUP(A3432,'Payroll master 总表'!B:AY,31,FALSE)</f>
        <v>#N/A</v>
      </c>
      <c r="AE3438" s="23" t="s">
        <v>82</v>
      </c>
      <c r="AF3438" s="103"/>
      <c r="AG3438" s="33"/>
      <c r="AH3438" s="33"/>
      <c r="AI3438" s="33"/>
      <c r="AJ3438" s="33"/>
      <c r="AK3438" s="33"/>
      <c r="AL3438" s="33"/>
      <c r="AM3438" s="33"/>
      <c r="AN3438" s="33"/>
      <c r="AO3438" s="33"/>
      <c r="AP3438" s="33"/>
      <c r="AQ3438" s="33"/>
      <c r="AR3438" s="33"/>
      <c r="AS3438" s="33"/>
      <c r="AT3438" s="33"/>
      <c r="AU3438" s="33"/>
      <c r="AV3438" s="33"/>
      <c r="AW3438" s="33"/>
      <c r="AX3438" s="33"/>
      <c r="AY3438" s="33"/>
      <c r="AZ3438" s="33"/>
      <c r="BA3438" s="33"/>
      <c r="BB3438" s="33"/>
      <c r="BC3438" s="33"/>
      <c r="BD3438" s="33"/>
      <c r="BE3438" s="33"/>
      <c r="BF3438" s="33"/>
      <c r="BG3438" s="33"/>
      <c r="BH3438" s="33"/>
      <c r="BI3438" s="33"/>
      <c r="BJ3438" s="33"/>
      <c r="BK3438" s="33"/>
      <c r="BL3438" s="33"/>
    </row>
    <row r="3439" spans="1:64" s="140" customFormat="1" ht="18" customHeight="1">
      <c r="B3439" s="58" t="s">
        <v>195</v>
      </c>
      <c r="C3439" s="28"/>
      <c r="D3439" s="28"/>
      <c r="E3439" s="28"/>
      <c r="F3439" s="28"/>
      <c r="G3439" s="206"/>
      <c r="H3439" s="206"/>
      <c r="I3439" s="206"/>
      <c r="J3439" s="206"/>
      <c r="K3439" s="280"/>
      <c r="L3439" s="282" t="e">
        <f>VLOOKUP(A3432,'Payroll master 总表'!B:AY,17,FALSE)</f>
        <v>#N/A</v>
      </c>
      <c r="M3439" s="206"/>
      <c r="N3439" s="208"/>
      <c r="O3439" s="283"/>
      <c r="P3439" s="273"/>
      <c r="Q3439" s="223"/>
      <c r="R3439" s="987" t="e">
        <f>U3433/26*L3439</f>
        <v>#N/A</v>
      </c>
      <c r="S3439" s="987"/>
      <c r="T3439" s="284" t="s">
        <v>82</v>
      </c>
      <c r="U3439" s="223"/>
      <c r="V3439" s="223"/>
      <c r="W3439" s="285"/>
      <c r="X3439" s="278" t="s">
        <v>188</v>
      </c>
      <c r="Y3439" s="218"/>
      <c r="Z3439" s="218"/>
      <c r="AA3439" s="218"/>
      <c r="AB3439" s="209"/>
      <c r="AC3439" s="26"/>
      <c r="AD3439" s="139" t="e">
        <f>VLOOKUP(A3432,'Payroll master 总表'!B:AY,36,FALSE)</f>
        <v>#N/A</v>
      </c>
      <c r="AE3439" s="23" t="s">
        <v>82</v>
      </c>
      <c r="AF3439" s="103"/>
      <c r="AG3439" s="33"/>
      <c r="AH3439" s="33"/>
      <c r="AI3439" s="33"/>
      <c r="AJ3439" s="33"/>
      <c r="AK3439" s="33"/>
      <c r="AL3439" s="33"/>
      <c r="AM3439" s="33"/>
      <c r="AN3439" s="33"/>
      <c r="AO3439" s="33"/>
      <c r="AP3439" s="33"/>
      <c r="AQ3439" s="33"/>
      <c r="AR3439" s="33"/>
      <c r="AS3439" s="33"/>
      <c r="AT3439" s="33"/>
      <c r="AU3439" s="33"/>
      <c r="AV3439" s="33"/>
      <c r="AW3439" s="33"/>
      <c r="AX3439" s="33"/>
      <c r="AY3439" s="33"/>
      <c r="AZ3439" s="33"/>
      <c r="BA3439" s="33"/>
      <c r="BB3439" s="33"/>
      <c r="BC3439" s="33"/>
      <c r="BD3439" s="33"/>
      <c r="BE3439" s="33"/>
      <c r="BF3439" s="33"/>
      <c r="BG3439" s="33"/>
      <c r="BH3439" s="33"/>
      <c r="BI3439" s="33"/>
      <c r="BJ3439" s="33"/>
      <c r="BK3439" s="33"/>
      <c r="BL3439" s="33"/>
    </row>
    <row r="3440" spans="1:64" s="140" customFormat="1" ht="18" customHeight="1">
      <c r="B3440" s="27" t="s">
        <v>179</v>
      </c>
      <c r="C3440" s="28"/>
      <c r="D3440" s="28"/>
      <c r="E3440" s="28"/>
      <c r="F3440" s="28"/>
      <c r="G3440" s="218"/>
      <c r="H3440" s="218"/>
      <c r="I3440" s="218"/>
      <c r="J3440" s="206"/>
      <c r="K3440" s="280"/>
      <c r="L3440" s="286"/>
      <c r="M3440" s="206"/>
      <c r="N3440" s="208"/>
      <c r="O3440" s="283"/>
      <c r="P3440" s="273"/>
      <c r="Q3440" s="223"/>
      <c r="R3440" s="987" t="e">
        <f>SUM(R3436:S3439)</f>
        <v>#N/A</v>
      </c>
      <c r="S3440" s="987"/>
      <c r="T3440" s="284" t="s">
        <v>82</v>
      </c>
      <c r="U3440" s="223"/>
      <c r="V3440" s="223"/>
      <c r="W3440" s="285"/>
      <c r="X3440" s="278" t="s">
        <v>190</v>
      </c>
      <c r="Y3440" s="218"/>
      <c r="Z3440" s="218"/>
      <c r="AA3440" s="218"/>
      <c r="AB3440" s="209"/>
      <c r="AC3440" s="988" t="e">
        <f>R3440+R3442+R3443+R3444+AD3432+AD3433+AD3434+AD3435+AD3436+AD3437+AD3438+AD3439</f>
        <v>#N/A</v>
      </c>
      <c r="AD3440" s="989"/>
      <c r="AE3440" s="33"/>
      <c r="AF3440" s="103"/>
      <c r="AG3440" s="33"/>
      <c r="AH3440" s="33"/>
      <c r="AI3440" s="33"/>
      <c r="AJ3440" s="33"/>
      <c r="AK3440" s="33"/>
      <c r="AL3440" s="33"/>
      <c r="AM3440" s="33"/>
      <c r="AN3440" s="33"/>
      <c r="AO3440" s="33"/>
      <c r="AP3440" s="33"/>
      <c r="AQ3440" s="33"/>
      <c r="AR3440" s="33"/>
      <c r="AS3440" s="33"/>
      <c r="AT3440" s="33"/>
      <c r="AU3440" s="33"/>
      <c r="AV3440" s="33"/>
      <c r="AW3440" s="33"/>
      <c r="AX3440" s="33"/>
      <c r="AY3440" s="33"/>
      <c r="AZ3440" s="33"/>
      <c r="BA3440" s="33"/>
      <c r="BB3440" s="33"/>
      <c r="BC3440" s="33"/>
      <c r="BD3440" s="33"/>
      <c r="BE3440" s="33"/>
      <c r="BF3440" s="33"/>
      <c r="BG3440" s="33"/>
      <c r="BH3440" s="33"/>
      <c r="BI3440" s="33"/>
      <c r="BJ3440" s="33"/>
      <c r="BK3440" s="33"/>
      <c r="BL3440" s="33"/>
    </row>
    <row r="3441" spans="2:64" s="140" customFormat="1" ht="18" customHeight="1">
      <c r="B3441" s="58" t="s">
        <v>197</v>
      </c>
      <c r="C3441" s="28"/>
      <c r="D3441" s="28"/>
      <c r="E3441" s="28"/>
      <c r="F3441" s="28"/>
      <c r="G3441" s="206"/>
      <c r="H3441" s="206"/>
      <c r="I3441" s="206"/>
      <c r="J3441" s="206"/>
      <c r="K3441" s="280"/>
      <c r="L3441" s="287" t="s">
        <v>77</v>
      </c>
      <c r="M3441" s="288"/>
      <c r="N3441" s="211"/>
      <c r="O3441" s="278" t="s">
        <v>199</v>
      </c>
      <c r="P3441" s="210"/>
      <c r="Q3441" s="210"/>
      <c r="R3441" s="210"/>
      <c r="S3441" s="210"/>
      <c r="T3441" s="210"/>
      <c r="U3441" s="210"/>
      <c r="V3441" s="210"/>
      <c r="W3441" s="289"/>
      <c r="X3441" s="278" t="s">
        <v>433</v>
      </c>
      <c r="Y3441" s="218"/>
      <c r="Z3441" s="230"/>
      <c r="AA3441" s="290"/>
      <c r="AB3441" s="228"/>
      <c r="AC3441" s="135" t="e">
        <f>VLOOKUP(A3432,'Payroll master 总表'!B:AY,45,FALSE)</f>
        <v>#N/A</v>
      </c>
      <c r="AD3441" s="33"/>
      <c r="AE3441" s="61"/>
      <c r="AF3441" s="245"/>
      <c r="AG3441" s="33"/>
      <c r="AH3441" s="33"/>
      <c r="AI3441" s="33"/>
      <c r="AJ3441" s="33"/>
      <c r="AK3441" s="33"/>
      <c r="AL3441" s="33"/>
      <c r="AM3441" s="33"/>
      <c r="AN3441" s="33"/>
      <c r="AO3441" s="33"/>
      <c r="AP3441" s="33"/>
      <c r="AQ3441" s="33"/>
      <c r="AR3441" s="33"/>
      <c r="AS3441" s="33"/>
      <c r="AT3441" s="33"/>
      <c r="AU3441" s="33"/>
      <c r="AV3441" s="33"/>
      <c r="AW3441" s="33"/>
      <c r="AX3441" s="33"/>
      <c r="AY3441" s="33"/>
      <c r="AZ3441" s="33"/>
      <c r="BA3441" s="33"/>
      <c r="BB3441" s="33"/>
      <c r="BC3441" s="33"/>
      <c r="BD3441" s="33"/>
      <c r="BE3441" s="33"/>
      <c r="BF3441" s="33"/>
      <c r="BG3441" s="33"/>
      <c r="BH3441" s="33"/>
      <c r="BI3441" s="33"/>
      <c r="BJ3441" s="33"/>
      <c r="BK3441" s="33"/>
      <c r="BL3441" s="33"/>
    </row>
    <row r="3442" spans="2:64" s="140" customFormat="1" ht="18" customHeight="1">
      <c r="B3442" s="58" t="s">
        <v>180</v>
      </c>
      <c r="C3442" s="28"/>
      <c r="D3442" s="28"/>
      <c r="E3442" s="28"/>
      <c r="F3442" s="28"/>
      <c r="G3442" s="206"/>
      <c r="H3442" s="206"/>
      <c r="I3442" s="206"/>
      <c r="J3442" s="206"/>
      <c r="K3442" s="280"/>
      <c r="L3442" s="282" t="e">
        <f>VLOOKUP(A3432,'Payroll master 总表'!B:AY,19,FALSE)</f>
        <v>#N/A</v>
      </c>
      <c r="M3442" s="206"/>
      <c r="N3442" s="208"/>
      <c r="O3442" s="283"/>
      <c r="P3442" s="273"/>
      <c r="Q3442" s="224"/>
      <c r="R3442" s="990" t="e">
        <f>VLOOKUP(A3432,'Payroll master 总表'!B:AY,26,FALSE)</f>
        <v>#N/A</v>
      </c>
      <c r="S3442" s="990"/>
      <c r="T3442" s="224" t="s">
        <v>82</v>
      </c>
      <c r="U3442" s="224"/>
      <c r="V3442" s="224"/>
      <c r="W3442" s="228"/>
      <c r="X3442" s="278" t="s">
        <v>861</v>
      </c>
      <c r="Y3442" s="218"/>
      <c r="Z3442" s="230"/>
      <c r="AA3442" s="199"/>
      <c r="AB3442" s="224"/>
      <c r="AC3442" s="34"/>
      <c r="AD3442" s="57"/>
      <c r="AE3442" s="999" t="e">
        <f>VLOOKUP(A3432,'Payroll master 总表'!B:AY,42,FALSE)</f>
        <v>#N/A</v>
      </c>
      <c r="AF3442" s="1000"/>
      <c r="AG3442" s="33"/>
      <c r="AH3442" s="33"/>
      <c r="AI3442" s="33"/>
      <c r="AJ3442" s="33"/>
      <c r="AK3442" s="33"/>
      <c r="AL3442" s="33"/>
      <c r="AM3442" s="33"/>
      <c r="AN3442" s="33"/>
      <c r="AO3442" s="33"/>
      <c r="AP3442" s="33"/>
      <c r="AQ3442" s="33"/>
      <c r="AR3442" s="33"/>
      <c r="AS3442" s="33"/>
      <c r="AT3442" s="33"/>
      <c r="AU3442" s="33"/>
      <c r="AV3442" s="33"/>
      <c r="AW3442" s="33"/>
      <c r="AX3442" s="33"/>
      <c r="AY3442" s="33"/>
      <c r="AZ3442" s="33"/>
      <c r="BA3442" s="33"/>
      <c r="BB3442" s="33"/>
      <c r="BC3442" s="33"/>
      <c r="BD3442" s="33"/>
      <c r="BE3442" s="33"/>
      <c r="BF3442" s="33"/>
      <c r="BG3442" s="33"/>
      <c r="BH3442" s="33"/>
      <c r="BI3442" s="33"/>
      <c r="BJ3442" s="33"/>
      <c r="BK3442" s="33"/>
      <c r="BL3442" s="33"/>
    </row>
    <row r="3443" spans="2:64" s="140" customFormat="1" ht="18" customHeight="1">
      <c r="B3443" s="58" t="s">
        <v>181</v>
      </c>
      <c r="C3443" s="28"/>
      <c r="D3443" s="28"/>
      <c r="E3443" s="28"/>
      <c r="F3443" s="28"/>
      <c r="G3443" s="206"/>
      <c r="H3443" s="206"/>
      <c r="I3443" s="206"/>
      <c r="J3443" s="206"/>
      <c r="K3443" s="280"/>
      <c r="L3443" s="282" t="e">
        <f>VLOOKUP(A3432,'Payroll master 总表'!B:AY,22,FALSE)</f>
        <v>#N/A</v>
      </c>
      <c r="M3443" s="206"/>
      <c r="N3443" s="208"/>
      <c r="O3443" s="283"/>
      <c r="P3443" s="273"/>
      <c r="Q3443" s="224"/>
      <c r="R3443" s="990" t="e">
        <f>VLOOKUP(A3432,'Payroll master 总表'!B:AY,28,FALSE)</f>
        <v>#N/A</v>
      </c>
      <c r="S3443" s="990"/>
      <c r="T3443" s="224" t="s">
        <v>82</v>
      </c>
      <c r="U3443" s="224"/>
      <c r="V3443" s="224"/>
      <c r="W3443" s="228"/>
      <c r="X3443" s="291" t="s">
        <v>244</v>
      </c>
      <c r="Y3443" s="218"/>
      <c r="Z3443" s="218"/>
      <c r="AA3443" s="230"/>
      <c r="AB3443" s="229"/>
      <c r="AC3443" s="76"/>
      <c r="AD3443" s="57" t="e">
        <f>VLOOKUP(A3432,'Payroll master 总表'!B:AY,44,FALSE)</f>
        <v>#N/A</v>
      </c>
      <c r="AE3443" s="541"/>
      <c r="AF3443" s="542"/>
      <c r="AG3443" s="33"/>
      <c r="AH3443" s="33"/>
      <c r="AI3443" s="33"/>
      <c r="AJ3443" s="33"/>
      <c r="AK3443" s="33"/>
      <c r="AL3443" s="33"/>
      <c r="AM3443" s="33"/>
      <c r="AN3443" s="33"/>
      <c r="AO3443" s="33"/>
      <c r="AP3443" s="33"/>
      <c r="AQ3443" s="33"/>
      <c r="AR3443" s="33"/>
      <c r="AS3443" s="33"/>
      <c r="AT3443" s="33"/>
      <c r="AU3443" s="33"/>
      <c r="AV3443" s="33"/>
      <c r="AW3443" s="33"/>
      <c r="AX3443" s="33"/>
      <c r="AY3443" s="33"/>
      <c r="AZ3443" s="33"/>
      <c r="BA3443" s="33"/>
      <c r="BB3443" s="33"/>
      <c r="BC3443" s="33"/>
      <c r="BD3443" s="33"/>
      <c r="BE3443" s="33"/>
      <c r="BF3443" s="33"/>
      <c r="BG3443" s="33"/>
      <c r="BH3443" s="33"/>
      <c r="BI3443" s="33"/>
      <c r="BJ3443" s="33"/>
      <c r="BK3443" s="33"/>
      <c r="BL3443" s="33"/>
    </row>
    <row r="3444" spans="2:64" s="140" customFormat="1" ht="18" customHeight="1">
      <c r="B3444" s="59" t="s">
        <v>182</v>
      </c>
      <c r="C3444" s="56"/>
      <c r="D3444" s="56"/>
      <c r="E3444" s="56"/>
      <c r="F3444" s="56"/>
      <c r="G3444" s="219"/>
      <c r="H3444" s="219"/>
      <c r="I3444" s="219"/>
      <c r="J3444" s="219"/>
      <c r="K3444" s="292"/>
      <c r="L3444" s="293" t="e">
        <f>VLOOKUP(A3432,'Payroll master 总表'!B:AY,23,FALSE)</f>
        <v>#N/A</v>
      </c>
      <c r="M3444" s="219"/>
      <c r="N3444" s="212"/>
      <c r="O3444" s="294"/>
      <c r="P3444" s="295"/>
      <c r="Q3444" s="225"/>
      <c r="R3444" s="981" t="e">
        <f>VLOOKUP(A3432,'Payroll master 总表'!B:AY,30,FALSE)</f>
        <v>#N/A</v>
      </c>
      <c r="S3444" s="981"/>
      <c r="T3444" s="225" t="s">
        <v>82</v>
      </c>
      <c r="U3444" s="225"/>
      <c r="V3444" s="225"/>
      <c r="W3444" s="225"/>
      <c r="X3444" s="278" t="s">
        <v>194</v>
      </c>
      <c r="Y3444" s="218"/>
      <c r="Z3444" s="218"/>
      <c r="AA3444" s="218"/>
      <c r="AB3444" s="230"/>
      <c r="AC3444" s="26"/>
      <c r="AD3444" s="57" t="e">
        <f>AE3442+AD3443</f>
        <v>#N/A</v>
      </c>
      <c r="AE3444" s="49"/>
      <c r="AF3444" s="73"/>
      <c r="AG3444" s="33"/>
      <c r="AH3444" s="33"/>
      <c r="AI3444" s="33"/>
      <c r="AJ3444" s="33"/>
      <c r="AK3444" s="33"/>
      <c r="AL3444" s="33"/>
      <c r="AM3444" s="33"/>
      <c r="AN3444" s="33"/>
      <c r="AO3444" s="33"/>
      <c r="AP3444" s="33"/>
      <c r="AQ3444" s="33"/>
      <c r="AR3444" s="33"/>
      <c r="AS3444" s="33"/>
      <c r="AT3444" s="33"/>
      <c r="AU3444" s="33"/>
      <c r="AV3444" s="33"/>
      <c r="AW3444" s="33"/>
      <c r="AX3444" s="33"/>
      <c r="AY3444" s="33"/>
      <c r="AZ3444" s="33"/>
      <c r="BA3444" s="33"/>
      <c r="BB3444" s="33"/>
      <c r="BC3444" s="33"/>
      <c r="BD3444" s="33"/>
      <c r="BE3444" s="33"/>
      <c r="BF3444" s="33"/>
      <c r="BG3444" s="33"/>
      <c r="BH3444" s="33"/>
      <c r="BI3444" s="33"/>
      <c r="BJ3444" s="33"/>
      <c r="BK3444" s="33"/>
      <c r="BL3444" s="33"/>
    </row>
    <row r="3445" spans="2:64" s="140" customFormat="1" ht="18" customHeight="1">
      <c r="B3445" s="29"/>
      <c r="C3445" s="30"/>
      <c r="D3445" s="31"/>
      <c r="E3445" s="30"/>
      <c r="F3445" s="32"/>
      <c r="G3445" s="220"/>
      <c r="H3445" s="220"/>
      <c r="I3445" s="220"/>
      <c r="J3445" s="220"/>
      <c r="K3445" s="220"/>
      <c r="L3445" s="199"/>
      <c r="M3445" s="199"/>
      <c r="N3445" s="199"/>
      <c r="O3445" s="296"/>
      <c r="P3445" s="296"/>
      <c r="Q3445" s="199"/>
      <c r="R3445" s="199"/>
      <c r="S3445" s="220"/>
      <c r="T3445" s="220"/>
      <c r="U3445" s="220"/>
      <c r="V3445" s="199"/>
      <c r="W3445" s="199"/>
      <c r="X3445" s="297" t="s">
        <v>191</v>
      </c>
      <c r="Y3445" s="218"/>
      <c r="Z3445" s="218"/>
      <c r="AA3445" s="218"/>
      <c r="AB3445" s="230"/>
      <c r="AC3445" s="982" t="e">
        <f>ROUND((AC3440-AD3444-AC3441),2)</f>
        <v>#N/A</v>
      </c>
      <c r="AD3445" s="983"/>
      <c r="AE3445" s="49"/>
      <c r="AF3445" s="73"/>
      <c r="AG3445" s="33"/>
      <c r="AH3445" s="33"/>
      <c r="AI3445" s="33"/>
      <c r="AJ3445" s="33"/>
      <c r="AK3445" s="33"/>
      <c r="AL3445" s="33"/>
      <c r="AM3445" s="33"/>
      <c r="AN3445" s="33"/>
      <c r="AO3445" s="33"/>
      <c r="AP3445" s="33"/>
      <c r="AQ3445" s="33"/>
      <c r="AR3445" s="33"/>
      <c r="AS3445" s="33"/>
      <c r="AT3445" s="33"/>
      <c r="AU3445" s="33"/>
      <c r="AV3445" s="33"/>
      <c r="AW3445" s="33"/>
      <c r="AX3445" s="33"/>
      <c r="AY3445" s="33"/>
      <c r="AZ3445" s="33"/>
      <c r="BA3445" s="33"/>
      <c r="BB3445" s="33"/>
      <c r="BC3445" s="33"/>
      <c r="BD3445" s="33"/>
      <c r="BE3445" s="33"/>
      <c r="BF3445" s="33"/>
      <c r="BG3445" s="33"/>
      <c r="BH3445" s="33"/>
      <c r="BI3445" s="33"/>
      <c r="BJ3445" s="33"/>
      <c r="BK3445" s="33"/>
      <c r="BL3445" s="33"/>
    </row>
    <row r="3446" spans="2:64" s="140" customFormat="1" ht="18" customHeight="1">
      <c r="B3446" s="35" t="s">
        <v>78</v>
      </c>
      <c r="C3446" s="36"/>
      <c r="D3446" s="36"/>
      <c r="E3446" s="36"/>
      <c r="F3446" s="36"/>
      <c r="G3446" s="221"/>
      <c r="H3446" s="221"/>
      <c r="I3446" s="220"/>
      <c r="J3446" s="220"/>
      <c r="K3446" s="220"/>
      <c r="L3446" s="199"/>
      <c r="M3446" s="199"/>
      <c r="N3446" s="199"/>
      <c r="O3446" s="296"/>
      <c r="P3446" s="296"/>
      <c r="Q3446" s="199"/>
      <c r="R3446" s="199"/>
      <c r="S3446" s="220"/>
      <c r="T3446" s="220"/>
      <c r="U3446" s="220"/>
      <c r="V3446" s="199"/>
      <c r="W3446" s="199"/>
      <c r="X3446" s="298" t="s">
        <v>432</v>
      </c>
      <c r="Y3446" s="299"/>
      <c r="Z3446" s="280"/>
      <c r="AA3446" s="206"/>
      <c r="AB3446" s="231"/>
      <c r="AC3446" s="63" t="e">
        <f>INT(AC3445)</f>
        <v>#N/A</v>
      </c>
      <c r="AD3446" s="33"/>
      <c r="AE3446" s="62"/>
      <c r="AF3446" s="80"/>
      <c r="AG3446" s="33"/>
      <c r="AH3446" s="33"/>
      <c r="AI3446" s="33"/>
      <c r="AJ3446" s="33"/>
      <c r="AK3446" s="33"/>
      <c r="AL3446" s="33"/>
      <c r="AM3446" s="33"/>
      <c r="AN3446" s="33"/>
      <c r="AO3446" s="33"/>
      <c r="AP3446" s="33"/>
      <c r="AQ3446" s="33"/>
      <c r="AR3446" s="33"/>
      <c r="AS3446" s="33"/>
      <c r="AT3446" s="33"/>
      <c r="AU3446" s="33"/>
      <c r="AV3446" s="33"/>
      <c r="AW3446" s="33"/>
      <c r="AX3446" s="33"/>
      <c r="AY3446" s="33"/>
      <c r="AZ3446" s="33"/>
      <c r="BA3446" s="33"/>
      <c r="BB3446" s="33"/>
      <c r="BC3446" s="33"/>
      <c r="BD3446" s="33"/>
      <c r="BE3446" s="33"/>
      <c r="BF3446" s="33"/>
      <c r="BG3446" s="33"/>
      <c r="BH3446" s="33"/>
      <c r="BI3446" s="33"/>
      <c r="BJ3446" s="33"/>
      <c r="BK3446" s="33"/>
      <c r="BL3446" s="33"/>
    </row>
    <row r="3447" spans="2:64" s="140" customFormat="1" ht="18" customHeight="1">
      <c r="B3447" s="37"/>
      <c r="C3447" s="38"/>
      <c r="D3447" s="39"/>
      <c r="E3447" s="38"/>
      <c r="F3447" s="38"/>
      <c r="G3447" s="202"/>
      <c r="H3447" s="202"/>
      <c r="I3447" s="220"/>
      <c r="J3447" s="220"/>
      <c r="K3447" s="220"/>
      <c r="L3447" s="199"/>
      <c r="M3447" s="199"/>
      <c r="N3447" s="199"/>
      <c r="O3447" s="296"/>
      <c r="P3447" s="296"/>
      <c r="Q3447" s="199"/>
      <c r="R3447" s="199"/>
      <c r="S3447" s="220"/>
      <c r="T3447" s="220"/>
      <c r="U3447" s="220"/>
      <c r="V3447" s="199"/>
      <c r="W3447" s="199"/>
      <c r="X3447" s="300" t="s">
        <v>192</v>
      </c>
      <c r="Y3447" s="301"/>
      <c r="Z3447" s="302"/>
      <c r="AA3447" s="219"/>
      <c r="AB3447" s="232"/>
      <c r="AC3447" s="77" t="e">
        <f>ROUND((MOD(AC3445,1)*4000),-2)</f>
        <v>#N/A</v>
      </c>
      <c r="AD3447" s="45"/>
      <c r="AE3447" s="45"/>
      <c r="AF3447" s="81"/>
      <c r="AG3447" s="33"/>
      <c r="AH3447" s="33"/>
      <c r="AI3447" s="33"/>
      <c r="AJ3447" s="33"/>
      <c r="AK3447" s="33"/>
      <c r="AL3447" s="33"/>
      <c r="AM3447" s="33"/>
      <c r="AN3447" s="33"/>
      <c r="AO3447" s="33"/>
      <c r="AP3447" s="33"/>
      <c r="AQ3447" s="33"/>
      <c r="AR3447" s="33"/>
      <c r="AS3447" s="33"/>
      <c r="AT3447" s="33"/>
      <c r="AU3447" s="33"/>
      <c r="AV3447" s="33"/>
      <c r="AW3447" s="33"/>
      <c r="AX3447" s="33"/>
      <c r="AY3447" s="33"/>
      <c r="AZ3447" s="33"/>
      <c r="BA3447" s="33"/>
      <c r="BB3447" s="33"/>
      <c r="BC3447" s="33"/>
      <c r="BD3447" s="33"/>
      <c r="BE3447" s="33"/>
      <c r="BF3447" s="33"/>
      <c r="BG3447" s="33"/>
      <c r="BH3447" s="33"/>
      <c r="BI3447" s="33"/>
      <c r="BJ3447" s="33"/>
      <c r="BK3447" s="33"/>
      <c r="BL3447" s="33"/>
    </row>
    <row r="3448" spans="2:64" s="140" customFormat="1" ht="18" customHeight="1">
      <c r="B3448" s="29"/>
      <c r="C3448" s="30"/>
      <c r="D3448" s="31"/>
      <c r="E3448" s="30"/>
      <c r="F3448" s="30"/>
      <c r="G3448" s="220"/>
      <c r="H3448" s="220"/>
      <c r="I3448" s="220"/>
      <c r="J3448" s="220"/>
      <c r="K3448" s="220"/>
      <c r="L3448" s="199"/>
      <c r="M3448" s="199"/>
      <c r="N3448" s="199"/>
      <c r="O3448" s="296"/>
      <c r="P3448" s="296"/>
      <c r="Q3448" s="199"/>
      <c r="R3448" s="199"/>
      <c r="S3448" s="220"/>
      <c r="T3448" s="220"/>
      <c r="U3448" s="220"/>
      <c r="V3448" s="199"/>
      <c r="W3448" s="199"/>
      <c r="X3448" s="199"/>
      <c r="Y3448" s="221"/>
      <c r="Z3448" s="303"/>
      <c r="AA3448" s="199"/>
      <c r="AB3448" s="233"/>
      <c r="AC3448" s="34"/>
      <c r="AD3448" s="82"/>
      <c r="AE3448" s="82"/>
      <c r="AF3448" s="84"/>
      <c r="AG3448" s="33"/>
      <c r="AH3448" s="33"/>
      <c r="AI3448" s="33"/>
      <c r="AJ3448" s="33"/>
      <c r="AK3448" s="33"/>
      <c r="AL3448" s="33"/>
      <c r="AM3448" s="33"/>
      <c r="AN3448" s="33"/>
      <c r="AO3448" s="33"/>
      <c r="AP3448" s="33"/>
      <c r="AQ3448" s="33"/>
      <c r="AR3448" s="33"/>
      <c r="AS3448" s="33"/>
      <c r="AT3448" s="33"/>
      <c r="AU3448" s="33"/>
      <c r="AV3448" s="33"/>
      <c r="AW3448" s="33"/>
      <c r="AX3448" s="33"/>
      <c r="AY3448" s="33"/>
      <c r="AZ3448" s="33"/>
      <c r="BA3448" s="33"/>
      <c r="BB3448" s="33"/>
      <c r="BC3448" s="33"/>
      <c r="BD3448" s="33"/>
      <c r="BE3448" s="33"/>
      <c r="BF3448" s="33"/>
      <c r="BG3448" s="33"/>
      <c r="BH3448" s="33"/>
      <c r="BI3448" s="33"/>
      <c r="BJ3448" s="33"/>
      <c r="BK3448" s="33"/>
      <c r="BL3448" s="33"/>
    </row>
    <row r="3449" spans="2:64" s="140" customFormat="1" ht="18" customHeight="1">
      <c r="B3449" s="40" t="s">
        <v>79</v>
      </c>
      <c r="C3449" s="41"/>
      <c r="D3449" s="41"/>
      <c r="E3449" s="41"/>
      <c r="F3449" s="33"/>
      <c r="G3449" s="199"/>
      <c r="H3449" s="199"/>
      <c r="I3449" s="199"/>
      <c r="J3449" s="199"/>
      <c r="K3449" s="220"/>
      <c r="L3449" s="199"/>
      <c r="M3449" s="199"/>
      <c r="N3449" s="199"/>
      <c r="O3449" s="296"/>
      <c r="P3449" s="296"/>
      <c r="Q3449" s="199"/>
      <c r="R3449" s="199"/>
      <c r="S3449" s="199"/>
      <c r="T3449" s="199"/>
      <c r="U3449" s="199"/>
      <c r="V3449" s="199"/>
      <c r="W3449" s="199"/>
      <c r="X3449" s="199"/>
      <c r="Y3449" s="199"/>
      <c r="Z3449" s="199"/>
      <c r="AA3449" s="199"/>
      <c r="AB3449" s="199"/>
      <c r="AC3449" s="34"/>
      <c r="AD3449" s="33"/>
      <c r="AE3449" s="33"/>
      <c r="AF3449" s="101"/>
      <c r="AG3449" s="33"/>
      <c r="AH3449" s="33"/>
      <c r="AI3449" s="33"/>
      <c r="AJ3449" s="33"/>
      <c r="AK3449" s="33"/>
      <c r="AL3449" s="33"/>
      <c r="AM3449" s="33"/>
      <c r="AN3449" s="33"/>
      <c r="AO3449" s="33"/>
      <c r="AP3449" s="33"/>
      <c r="AQ3449" s="33"/>
      <c r="AR3449" s="33"/>
      <c r="AS3449" s="33"/>
      <c r="AT3449" s="33"/>
      <c r="AU3449" s="33"/>
      <c r="AV3449" s="33"/>
      <c r="AW3449" s="33"/>
      <c r="AX3449" s="33"/>
      <c r="AY3449" s="33"/>
      <c r="AZ3449" s="33"/>
      <c r="BA3449" s="33"/>
      <c r="BB3449" s="33"/>
      <c r="BC3449" s="33"/>
      <c r="BD3449" s="33"/>
      <c r="BE3449" s="33"/>
      <c r="BF3449" s="33"/>
      <c r="BG3449" s="33"/>
      <c r="BH3449" s="33"/>
      <c r="BI3449" s="33"/>
      <c r="BJ3449" s="33"/>
      <c r="BK3449" s="33"/>
      <c r="BL3449" s="33"/>
    </row>
    <row r="3450" spans="2:64" s="10" customFormat="1" ht="18" customHeight="1">
      <c r="B3450" s="601">
        <v>1</v>
      </c>
      <c r="C3450" s="236">
        <v>2</v>
      </c>
      <c r="D3450" s="236">
        <v>3</v>
      </c>
      <c r="E3450" s="236">
        <v>4</v>
      </c>
      <c r="F3450" s="236">
        <v>5</v>
      </c>
      <c r="G3450" s="669">
        <v>6</v>
      </c>
      <c r="H3450" s="237">
        <v>7</v>
      </c>
      <c r="I3450" s="601">
        <v>8</v>
      </c>
      <c r="J3450" s="236">
        <v>9</v>
      </c>
      <c r="K3450" s="236">
        <v>10</v>
      </c>
      <c r="L3450" s="236">
        <v>11</v>
      </c>
      <c r="M3450" s="236">
        <v>12</v>
      </c>
      <c r="N3450" s="697">
        <v>13</v>
      </c>
      <c r="O3450" s="670">
        <v>14</v>
      </c>
      <c r="P3450" s="601">
        <v>15</v>
      </c>
      <c r="Q3450" s="236">
        <v>16</v>
      </c>
      <c r="R3450" s="236">
        <v>17</v>
      </c>
      <c r="S3450" s="236">
        <v>18</v>
      </c>
      <c r="T3450" s="236">
        <v>19</v>
      </c>
      <c r="U3450" s="669">
        <v>20</v>
      </c>
      <c r="V3450" s="236">
        <v>21</v>
      </c>
      <c r="W3450" s="601">
        <v>22</v>
      </c>
      <c r="X3450" s="236">
        <v>23</v>
      </c>
      <c r="Y3450" s="237">
        <v>24</v>
      </c>
      <c r="Z3450" s="236">
        <v>25</v>
      </c>
      <c r="AA3450" s="236">
        <v>26</v>
      </c>
      <c r="AB3450" s="669">
        <v>27</v>
      </c>
      <c r="AC3450" s="236">
        <v>28</v>
      </c>
      <c r="AD3450" s="601">
        <v>29</v>
      </c>
      <c r="AE3450" s="236">
        <v>30</v>
      </c>
      <c r="AF3450" s="236">
        <v>31</v>
      </c>
      <c r="AG3450" s="11"/>
      <c r="AH3450" s="11"/>
      <c r="AI3450" s="11"/>
      <c r="AJ3450" s="11"/>
      <c r="AK3450" s="11"/>
      <c r="AL3450" s="11"/>
      <c r="AM3450" s="11"/>
      <c r="AN3450" s="11"/>
      <c r="AO3450" s="11"/>
      <c r="AP3450" s="11"/>
      <c r="AQ3450" s="11"/>
      <c r="AR3450" s="11"/>
      <c r="AS3450" s="11"/>
      <c r="AT3450" s="11"/>
      <c r="AU3450" s="11"/>
      <c r="AV3450" s="11"/>
      <c r="AW3450" s="11"/>
      <c r="AX3450" s="11"/>
      <c r="AY3450" s="11"/>
      <c r="AZ3450" s="11"/>
      <c r="BA3450" s="11"/>
      <c r="BB3450" s="11"/>
      <c r="BC3450" s="11"/>
      <c r="BD3450" s="11"/>
      <c r="BE3450" s="11"/>
      <c r="BF3450" s="11"/>
      <c r="BG3450" s="11"/>
      <c r="BH3450" s="11"/>
      <c r="BI3450" s="11"/>
      <c r="BJ3450" s="11"/>
      <c r="BK3450" s="11"/>
      <c r="BL3450" s="11"/>
    </row>
    <row r="3451" spans="2:64" s="140" customFormat="1" ht="18" customHeight="1">
      <c r="B3451" s="48" t="e">
        <f>VLOOKUP(A3432,#REF!,276,FALSE)</f>
        <v>#REF!</v>
      </c>
      <c r="C3451" s="48" t="e">
        <f>VLOOKUP(A3432,#REF!,278,FALSE)</f>
        <v>#REF!</v>
      </c>
      <c r="D3451" s="48" t="e">
        <f>VLOOKUP(A3432,#REF!,280,FALSE)</f>
        <v>#REF!</v>
      </c>
      <c r="E3451" s="48" t="e">
        <f>VLOOKUP(A3432,#REF!,282,FALSE)</f>
        <v>#REF!</v>
      </c>
      <c r="F3451" s="48" t="e">
        <f>VLOOKUP(A3432,#REF!,284,FALSE)</f>
        <v>#REF!</v>
      </c>
      <c r="G3451" s="48" t="e">
        <f>VLOOKUP(A3432,#REF!,286,FALSE)</f>
        <v>#REF!</v>
      </c>
      <c r="H3451" s="48" t="e">
        <f>VLOOKUP(A3432,#REF!,288,FALSE)</f>
        <v>#REF!</v>
      </c>
      <c r="I3451" s="48" t="e">
        <f>VLOOKUP(A3432,#REF!,290,FALSE)</f>
        <v>#REF!</v>
      </c>
      <c r="J3451" s="48" t="e">
        <f>VLOOKUP(A3432,#REF!,292,FALSE)</f>
        <v>#REF!</v>
      </c>
      <c r="K3451" s="48" t="e">
        <f>VLOOKUP(A3432,#REF!,294,FALSE)</f>
        <v>#REF!</v>
      </c>
      <c r="L3451" s="48" t="e">
        <f>VLOOKUP(A3432,#REF!,296,FALSE)</f>
        <v>#REF!</v>
      </c>
      <c r="M3451" s="48" t="e">
        <f>VLOOKUP(A3432,#REF!,298,FALSE)</f>
        <v>#REF!</v>
      </c>
      <c r="N3451" s="48" t="e">
        <f>VLOOKUP(A3432,#REF!,300,FALSE)</f>
        <v>#REF!</v>
      </c>
      <c r="O3451" s="48" t="e">
        <f>VLOOKUP(A3432,#REF!,302,FALSE)</f>
        <v>#REF!</v>
      </c>
      <c r="P3451" s="48" t="e">
        <f>VLOOKUP(A3432,#REF!,304,FALSE)</f>
        <v>#REF!</v>
      </c>
      <c r="Q3451" s="48" t="e">
        <f>VLOOKUP(A3432,#REF!,306,FALSE)</f>
        <v>#REF!</v>
      </c>
      <c r="R3451" s="48" t="e">
        <f>VLOOKUP(A3432,#REF!,308,FALSE)</f>
        <v>#REF!</v>
      </c>
      <c r="S3451" s="48" t="e">
        <f>VLOOKUP(A3432,#REF!,310,FALSE)</f>
        <v>#REF!</v>
      </c>
      <c r="T3451" s="48" t="e">
        <f>VLOOKUP(A3432,#REF!,312,FALSE)</f>
        <v>#REF!</v>
      </c>
      <c r="U3451" s="48" t="e">
        <f>VLOOKUP(A3432,#REF!,314,FALSE)</f>
        <v>#REF!</v>
      </c>
      <c r="V3451" s="48" t="e">
        <f>VLOOKUP(A3432,#REF!,316,FALSE)</f>
        <v>#REF!</v>
      </c>
      <c r="W3451" s="48" t="e">
        <f>VLOOKUP(A3432,#REF!,318,FALSE)</f>
        <v>#REF!</v>
      </c>
      <c r="X3451" s="48" t="e">
        <f>VLOOKUP(A3432,#REF!,320,FALSE)</f>
        <v>#REF!</v>
      </c>
      <c r="Y3451" s="48" t="e">
        <f>VLOOKUP(A3432,#REF!,322,FALSE)</f>
        <v>#REF!</v>
      </c>
      <c r="Z3451" s="48" t="e">
        <f>VLOOKUP(A3432,#REF!,324,FALSE)</f>
        <v>#REF!</v>
      </c>
      <c r="AA3451" s="48" t="e">
        <f>VLOOKUP(A3432,#REF!,326,FALSE)</f>
        <v>#REF!</v>
      </c>
      <c r="AB3451" s="48" t="e">
        <f>VLOOKUP(A3432,#REF!,328,FALSE)</f>
        <v>#REF!</v>
      </c>
      <c r="AC3451" s="48" t="e">
        <f>VLOOKUP(A3432,#REF!,330,FALSE)</f>
        <v>#REF!</v>
      </c>
      <c r="AD3451" s="48" t="e">
        <f>VLOOKUP(A3432,#REF!,332,FALSE)</f>
        <v>#REF!</v>
      </c>
      <c r="AE3451" s="48" t="e">
        <f>VLOOKUP(A3432,#REF!,334,FALSE)</f>
        <v>#REF!</v>
      </c>
      <c r="AF3451" s="48" t="e">
        <f>VLOOKUP(A3432,#REF!,336,FALSE)</f>
        <v>#REF!</v>
      </c>
      <c r="AG3451" s="33"/>
      <c r="AH3451" s="33"/>
      <c r="AI3451" s="33"/>
      <c r="AJ3451" s="33"/>
      <c r="AK3451" s="33"/>
      <c r="AL3451" s="33"/>
      <c r="AM3451" s="33"/>
      <c r="AN3451" s="33"/>
      <c r="AO3451" s="33"/>
      <c r="AP3451" s="33"/>
      <c r="AQ3451" s="33"/>
      <c r="AR3451" s="33"/>
      <c r="AS3451" s="33"/>
      <c r="AT3451" s="33"/>
      <c r="AU3451" s="33"/>
      <c r="AV3451" s="33"/>
      <c r="AW3451" s="33"/>
      <c r="AX3451" s="33"/>
      <c r="AY3451" s="33"/>
      <c r="AZ3451" s="33"/>
      <c r="BA3451" s="33"/>
      <c r="BB3451" s="33"/>
      <c r="BC3451" s="33"/>
      <c r="BD3451" s="33"/>
      <c r="BE3451" s="33"/>
      <c r="BF3451" s="33"/>
      <c r="BG3451" s="33"/>
      <c r="BH3451" s="33"/>
      <c r="BI3451" s="33"/>
      <c r="BJ3451" s="33"/>
      <c r="BK3451" s="33"/>
      <c r="BL3451" s="33"/>
    </row>
    <row r="3452" spans="2:64" s="140" customFormat="1" ht="18" customHeight="1">
      <c r="B3452" s="48" t="e">
        <f>IF(B3451=3,"5","0")-0</f>
        <v>#REF!</v>
      </c>
      <c r="C3452" s="48" t="e">
        <f t="shared" ref="C3452:G3452" si="33">IF(C3451=3,"5","0")-0</f>
        <v>#REF!</v>
      </c>
      <c r="D3452" s="48" t="e">
        <f t="shared" si="33"/>
        <v>#REF!</v>
      </c>
      <c r="E3452" s="48" t="e">
        <f t="shared" si="33"/>
        <v>#REF!</v>
      </c>
      <c r="F3452" s="48" t="e">
        <f t="shared" si="33"/>
        <v>#REF!</v>
      </c>
      <c r="G3452" s="198" t="e">
        <f t="shared" si="33"/>
        <v>#REF!</v>
      </c>
      <c r="H3452" s="198" t="e">
        <f>IF(H3451=3,"5","0")-0</f>
        <v>#REF!</v>
      </c>
      <c r="I3452" s="198" t="e">
        <f t="shared" ref="I3452:Q3452" si="34">IF(I3451=3,"5","0")-0</f>
        <v>#REF!</v>
      </c>
      <c r="J3452" s="198" t="e">
        <f t="shared" si="34"/>
        <v>#REF!</v>
      </c>
      <c r="K3452" s="198" t="e">
        <f t="shared" si="34"/>
        <v>#REF!</v>
      </c>
      <c r="L3452" s="198" t="e">
        <f t="shared" si="34"/>
        <v>#REF!</v>
      </c>
      <c r="M3452" s="198" t="e">
        <f t="shared" si="34"/>
        <v>#REF!</v>
      </c>
      <c r="N3452" s="198" t="e">
        <f t="shared" si="34"/>
        <v>#REF!</v>
      </c>
      <c r="O3452" s="198" t="e">
        <f t="shared" si="34"/>
        <v>#REF!</v>
      </c>
      <c r="P3452" s="198" t="e">
        <f t="shared" si="34"/>
        <v>#REF!</v>
      </c>
      <c r="Q3452" s="198" t="e">
        <f t="shared" si="34"/>
        <v>#REF!</v>
      </c>
      <c r="R3452" s="198" t="e">
        <f>IF(R3451=3,"5","0")-0</f>
        <v>#REF!</v>
      </c>
      <c r="S3452" s="198" t="e">
        <f t="shared" ref="S3452:AF3452" si="35">IF(S3451=3,"5","0")-0</f>
        <v>#REF!</v>
      </c>
      <c r="T3452" s="198" t="e">
        <f t="shared" si="35"/>
        <v>#REF!</v>
      </c>
      <c r="U3452" s="198" t="e">
        <f t="shared" si="35"/>
        <v>#REF!</v>
      </c>
      <c r="V3452" s="198" t="e">
        <f t="shared" si="35"/>
        <v>#REF!</v>
      </c>
      <c r="W3452" s="198" t="e">
        <f t="shared" si="35"/>
        <v>#REF!</v>
      </c>
      <c r="X3452" s="198" t="e">
        <f t="shared" si="35"/>
        <v>#REF!</v>
      </c>
      <c r="Y3452" s="198" t="e">
        <f t="shared" si="35"/>
        <v>#REF!</v>
      </c>
      <c r="Z3452" s="198" t="e">
        <f t="shared" si="35"/>
        <v>#REF!</v>
      </c>
      <c r="AA3452" s="198" t="e">
        <f t="shared" si="35"/>
        <v>#REF!</v>
      </c>
      <c r="AB3452" s="198" t="e">
        <f t="shared" si="35"/>
        <v>#REF!</v>
      </c>
      <c r="AC3452" s="48" t="e">
        <f t="shared" si="35"/>
        <v>#REF!</v>
      </c>
      <c r="AD3452" s="48" t="e">
        <f t="shared" si="35"/>
        <v>#REF!</v>
      </c>
      <c r="AE3452" s="50" t="e">
        <f t="shared" si="35"/>
        <v>#REF!</v>
      </c>
      <c r="AF3452" s="48" t="e">
        <f t="shared" si="35"/>
        <v>#REF!</v>
      </c>
      <c r="AG3452" s="33"/>
      <c r="AH3452" s="33"/>
      <c r="AI3452" s="33"/>
      <c r="AJ3452" s="33"/>
      <c r="AK3452" s="33"/>
      <c r="AL3452" s="33"/>
      <c r="AM3452" s="33"/>
      <c r="AN3452" s="33"/>
      <c r="AO3452" s="33"/>
      <c r="AP3452" s="33"/>
      <c r="AQ3452" s="33"/>
      <c r="AR3452" s="33"/>
      <c r="AS3452" s="33"/>
      <c r="AT3452" s="33"/>
      <c r="AU3452" s="33"/>
      <c r="AV3452" s="33"/>
      <c r="AW3452" s="33"/>
      <c r="AX3452" s="33"/>
      <c r="AY3452" s="33"/>
      <c r="AZ3452" s="33"/>
      <c r="BA3452" s="33"/>
      <c r="BB3452" s="33"/>
      <c r="BC3452" s="33"/>
      <c r="BD3452" s="33"/>
      <c r="BE3452" s="33"/>
      <c r="BF3452" s="33"/>
      <c r="BG3452" s="33"/>
      <c r="BH3452" s="33"/>
      <c r="BI3452" s="33"/>
      <c r="BJ3452" s="33"/>
      <c r="BK3452" s="33"/>
      <c r="BL3452" s="33"/>
    </row>
    <row r="3453" spans="2:64" s="140" customFormat="1" ht="18" customHeight="1">
      <c r="B3453" s="48" t="e">
        <f>VLOOKUP(A3432,#REF!,277,FALSE)</f>
        <v>#REF!</v>
      </c>
      <c r="C3453" s="48" t="e">
        <f>VLOOKUP(A3432,#REF!,279,FALSE)</f>
        <v>#REF!</v>
      </c>
      <c r="D3453" s="48" t="e">
        <f>VLOOKUP(A3432,#REF!,281,FALSE)</f>
        <v>#REF!</v>
      </c>
      <c r="E3453" s="48" t="e">
        <f>VLOOKUP(A3432,#REF!,283,FALSE)</f>
        <v>#REF!</v>
      </c>
      <c r="F3453" s="48" t="e">
        <f>VLOOKUP(A3432,#REF!,285,FALSE)</f>
        <v>#REF!</v>
      </c>
      <c r="G3453" s="48" t="e">
        <f>VLOOKUP(A3432,#REF!,287,FALSE)</f>
        <v>#REF!</v>
      </c>
      <c r="H3453" s="48" t="e">
        <f>VLOOKUP(A3432,#REF!,289,FALSE)</f>
        <v>#REF!</v>
      </c>
      <c r="I3453" s="48" t="e">
        <f>VLOOKUP(A3432,#REF!,291,FALSE)</f>
        <v>#REF!</v>
      </c>
      <c r="J3453" s="48" t="e">
        <f>VLOOKUP(A3432,#REF!,293,FALSE)</f>
        <v>#REF!</v>
      </c>
      <c r="K3453" s="48" t="e">
        <f>VLOOKUP(A3432,#REF!,295,FALSE)</f>
        <v>#REF!</v>
      </c>
      <c r="L3453" s="48" t="e">
        <f>VLOOKUP(A3432,#REF!,297,FALSE)</f>
        <v>#REF!</v>
      </c>
      <c r="M3453" s="48" t="e">
        <f>VLOOKUP(A3432,#REF!,299,FALSE)</f>
        <v>#REF!</v>
      </c>
      <c r="N3453" s="48" t="e">
        <f>VLOOKUP(A3432,#REF!,301,FALSE)</f>
        <v>#REF!</v>
      </c>
      <c r="O3453" s="48" t="e">
        <f>VLOOKUP(A3432,#REF!,303,FALSE)</f>
        <v>#REF!</v>
      </c>
      <c r="P3453" s="48" t="e">
        <f>VLOOKUP(A3432,#REF!,305,FALSE)</f>
        <v>#REF!</v>
      </c>
      <c r="Q3453" s="48" t="e">
        <f>VLOOKUP(A3432,#REF!,307,FALSE)</f>
        <v>#REF!</v>
      </c>
      <c r="R3453" s="48" t="e">
        <f>VLOOKUP(A3432,#REF!,309,FALSE)</f>
        <v>#REF!</v>
      </c>
      <c r="S3453" s="48" t="e">
        <f>VLOOKUP(A3432,#REF!,311,FALSE)</f>
        <v>#REF!</v>
      </c>
      <c r="T3453" s="48" t="e">
        <f>VLOOKUP(A3432,#REF!,313,FALSE)</f>
        <v>#REF!</v>
      </c>
      <c r="U3453" s="48" t="e">
        <f>VLOOKUP(A3432,#REF!,315,FALSE)</f>
        <v>#REF!</v>
      </c>
      <c r="V3453" s="48" t="e">
        <f>VLOOKUP(A3432,#REF!,317,FALSE)</f>
        <v>#REF!</v>
      </c>
      <c r="W3453" s="48" t="e">
        <f>VLOOKUP(A3432,#REF!,319,FALSE)</f>
        <v>#REF!</v>
      </c>
      <c r="X3453" s="48" t="e">
        <f>VLOOKUP(A3432,#REF!,321,FALSE)</f>
        <v>#REF!</v>
      </c>
      <c r="Y3453" s="48" t="e">
        <f>VLOOKUP(A3432,#REF!,323,FALSE)</f>
        <v>#REF!</v>
      </c>
      <c r="Z3453" s="48" t="e">
        <f>VLOOKUP(A3432,#REF!,325,FALSE)</f>
        <v>#REF!</v>
      </c>
      <c r="AA3453" s="48" t="e">
        <f>VLOOKUP(A3432,#REF!,327,FALSE)</f>
        <v>#REF!</v>
      </c>
      <c r="AB3453" s="48" t="e">
        <f>VLOOKUP(A3432,#REF!,329,FALSE)</f>
        <v>#REF!</v>
      </c>
      <c r="AC3453" s="48" t="e">
        <f>VLOOKUP(A3432,#REF!,331,FALSE)</f>
        <v>#REF!</v>
      </c>
      <c r="AD3453" s="48" t="e">
        <f>VLOOKUP(A3432,#REF!,333,FALSE)</f>
        <v>#REF!</v>
      </c>
      <c r="AE3453" s="48" t="e">
        <f>VLOOKUP(A3432,#REF!,335,FALSE)</f>
        <v>#REF!</v>
      </c>
      <c r="AF3453" s="48" t="e">
        <f>VLOOKUP(A3432,#REF!,337,FALSE)</f>
        <v>#REF!</v>
      </c>
      <c r="AG3453" s="33"/>
      <c r="AH3453" s="33"/>
      <c r="AI3453" s="33"/>
      <c r="AJ3453" s="33"/>
      <c r="AK3453" s="33"/>
      <c r="AL3453" s="33"/>
      <c r="AM3453" s="33"/>
      <c r="AN3453" s="33"/>
      <c r="AO3453" s="33"/>
      <c r="AP3453" s="33"/>
      <c r="AQ3453" s="33"/>
      <c r="AR3453" s="33"/>
      <c r="AS3453" s="33"/>
      <c r="AT3453" s="33"/>
      <c r="AU3453" s="33"/>
      <c r="AV3453" s="33"/>
      <c r="AW3453" s="33"/>
      <c r="AX3453" s="33"/>
      <c r="AY3453" s="33"/>
      <c r="AZ3453" s="33"/>
      <c r="BA3453" s="33"/>
      <c r="BB3453" s="33"/>
      <c r="BC3453" s="33"/>
      <c r="BD3453" s="33"/>
      <c r="BE3453" s="33"/>
      <c r="BF3453" s="33"/>
      <c r="BG3453" s="33"/>
      <c r="BH3453" s="33"/>
      <c r="BI3453" s="33"/>
      <c r="BJ3453" s="33"/>
      <c r="BK3453" s="33"/>
      <c r="BL3453" s="33"/>
    </row>
    <row r="3454" spans="2:64" s="140" customFormat="1" ht="18" customHeight="1">
      <c r="B3454" s="241"/>
      <c r="C3454" s="241"/>
      <c r="D3454" s="241"/>
      <c r="E3454" s="241"/>
      <c r="F3454" s="241"/>
      <c r="G3454" s="242"/>
      <c r="H3454" s="242"/>
      <c r="I3454" s="242"/>
      <c r="J3454" s="242"/>
      <c r="K3454" s="242"/>
      <c r="L3454" s="242"/>
      <c r="M3454" s="242"/>
      <c r="N3454" s="242"/>
      <c r="O3454" s="242"/>
      <c r="P3454" s="242"/>
      <c r="Q3454" s="242"/>
      <c r="R3454" s="242"/>
      <c r="S3454" s="242"/>
      <c r="T3454" s="242"/>
      <c r="U3454" s="242"/>
      <c r="V3454" s="242"/>
      <c r="W3454" s="242"/>
      <c r="X3454" s="242"/>
      <c r="Y3454" s="242"/>
      <c r="Z3454" s="242"/>
      <c r="AA3454" s="242"/>
      <c r="AB3454" s="242"/>
      <c r="AC3454" s="241"/>
      <c r="AD3454" s="241"/>
      <c r="AE3454" s="241"/>
      <c r="AF3454" s="241"/>
      <c r="AG3454" s="33"/>
      <c r="AH3454" s="33"/>
      <c r="AI3454" s="33"/>
      <c r="AJ3454" s="33"/>
      <c r="AK3454" s="33"/>
      <c r="AL3454" s="33"/>
      <c r="AM3454" s="33"/>
      <c r="AN3454" s="33"/>
      <c r="AO3454" s="33"/>
      <c r="AP3454" s="33"/>
      <c r="AQ3454" s="33"/>
      <c r="AR3454" s="33"/>
      <c r="AS3454" s="33"/>
      <c r="AT3454" s="33"/>
      <c r="AU3454" s="33"/>
      <c r="AV3454" s="33"/>
      <c r="AW3454" s="33"/>
      <c r="AX3454" s="33"/>
      <c r="AY3454" s="33"/>
      <c r="AZ3454" s="33"/>
      <c r="BA3454" s="33"/>
      <c r="BB3454" s="33"/>
      <c r="BC3454" s="33"/>
      <c r="BD3454" s="33"/>
      <c r="BE3454" s="33"/>
      <c r="BF3454" s="33"/>
      <c r="BG3454" s="33"/>
      <c r="BH3454" s="33"/>
      <c r="BI3454" s="33"/>
      <c r="BJ3454" s="33"/>
      <c r="BK3454" s="33"/>
      <c r="BL3454" s="33"/>
    </row>
    <row r="3455" spans="2:64" s="140" customFormat="1" ht="18" customHeight="1">
      <c r="B3455" s="880" t="s">
        <v>826</v>
      </c>
      <c r="C3455" s="880"/>
      <c r="D3455" s="880"/>
      <c r="E3455" s="880"/>
      <c r="F3455" s="880"/>
      <c r="G3455" s="880"/>
      <c r="H3455" s="880"/>
      <c r="I3455" s="880"/>
      <c r="J3455" s="880"/>
      <c r="K3455" s="880"/>
      <c r="L3455" s="880"/>
      <c r="M3455" s="880"/>
      <c r="N3455" s="880"/>
      <c r="O3455" s="880"/>
      <c r="P3455" s="880"/>
      <c r="Q3455" s="880"/>
      <c r="R3455" s="880"/>
      <c r="S3455" s="880"/>
      <c r="T3455" s="880"/>
      <c r="U3455" s="880"/>
      <c r="V3455" s="880"/>
      <c r="W3455" s="880"/>
      <c r="X3455" s="880"/>
      <c r="Y3455" s="880"/>
      <c r="Z3455" s="880"/>
      <c r="AA3455" s="880"/>
      <c r="AB3455" s="880"/>
      <c r="AC3455" s="880"/>
      <c r="AD3455" s="880"/>
      <c r="AE3455" s="880"/>
      <c r="AF3455" s="880"/>
      <c r="AG3455" s="33"/>
      <c r="AH3455" s="33"/>
      <c r="AI3455" s="33"/>
      <c r="AJ3455" s="33"/>
      <c r="AK3455" s="33"/>
      <c r="AL3455" s="33"/>
      <c r="AM3455" s="33"/>
      <c r="AN3455" s="33"/>
      <c r="AO3455" s="33"/>
      <c r="AP3455" s="33"/>
      <c r="AQ3455" s="33"/>
      <c r="AR3455" s="33"/>
      <c r="AS3455" s="33"/>
      <c r="AT3455" s="33"/>
      <c r="AU3455" s="33"/>
      <c r="AV3455" s="33"/>
      <c r="AW3455" s="33"/>
      <c r="AX3455" s="33"/>
      <c r="AY3455" s="33"/>
      <c r="AZ3455" s="33"/>
      <c r="BA3455" s="33"/>
      <c r="BB3455" s="33"/>
      <c r="BC3455" s="33"/>
      <c r="BD3455" s="33"/>
      <c r="BE3455" s="33"/>
      <c r="BF3455" s="33"/>
      <c r="BG3455" s="33"/>
      <c r="BH3455" s="33"/>
      <c r="BI3455" s="33"/>
      <c r="BJ3455" s="33"/>
      <c r="BK3455" s="33"/>
      <c r="BL3455" s="33"/>
    </row>
    <row r="3456" spans="2:64" s="140" customFormat="1" ht="18" customHeight="1">
      <c r="B3456" s="15" t="s">
        <v>80</v>
      </c>
      <c r="C3456" s="16"/>
      <c r="D3456" s="16"/>
      <c r="E3456" s="16"/>
      <c r="F3456" s="16"/>
      <c r="G3456" s="216"/>
      <c r="H3456" s="201"/>
      <c r="I3456" s="201"/>
      <c r="J3456" s="201"/>
      <c r="K3456" s="202"/>
      <c r="L3456" s="201"/>
      <c r="M3456" s="201"/>
      <c r="N3456" s="201"/>
      <c r="O3456" s="270"/>
      <c r="P3456" s="270"/>
      <c r="Q3456" s="201"/>
      <c r="R3456" s="201"/>
      <c r="S3456" s="201"/>
      <c r="T3456" s="201"/>
      <c r="U3456" s="201"/>
      <c r="V3456" s="201"/>
      <c r="W3456" s="270"/>
      <c r="X3456" s="984" t="str">
        <f>X3431</f>
        <v>វិច្ឆិកា ឆ្នាំ ២០២៣</v>
      </c>
      <c r="Y3456" s="985"/>
      <c r="Z3456" s="985"/>
      <c r="AA3456" s="985"/>
      <c r="AB3456" s="985"/>
      <c r="AC3456" s="985"/>
      <c r="AD3456" s="985"/>
      <c r="AE3456" s="985"/>
      <c r="AF3456" s="986"/>
      <c r="AG3456" s="33"/>
      <c r="AH3456" s="33"/>
      <c r="AI3456" s="33"/>
      <c r="AJ3456" s="33"/>
      <c r="AK3456" s="33"/>
      <c r="AL3456" s="33"/>
      <c r="AM3456" s="33"/>
      <c r="AN3456" s="33"/>
      <c r="AO3456" s="33"/>
      <c r="AP3456" s="33"/>
      <c r="AQ3456" s="33"/>
      <c r="AR3456" s="33"/>
      <c r="AS3456" s="33"/>
      <c r="AT3456" s="33"/>
      <c r="AU3456" s="33"/>
      <c r="AV3456" s="33"/>
      <c r="AW3456" s="33"/>
      <c r="AX3456" s="33"/>
      <c r="AY3456" s="33"/>
      <c r="AZ3456" s="33"/>
      <c r="BA3456" s="33"/>
      <c r="BB3456" s="33"/>
      <c r="BC3456" s="33"/>
      <c r="BD3456" s="33"/>
      <c r="BE3456" s="33"/>
      <c r="BF3456" s="33"/>
      <c r="BG3456" s="33"/>
      <c r="BH3456" s="33"/>
      <c r="BI3456" s="33"/>
      <c r="BJ3456" s="33"/>
      <c r="BK3456" s="33"/>
      <c r="BL3456" s="33"/>
    </row>
    <row r="3457" spans="1:64" s="140" customFormat="1" ht="18" customHeight="1">
      <c r="A3457" s="140">
        <v>0</v>
      </c>
      <c r="B3457" s="20" t="s">
        <v>176</v>
      </c>
      <c r="C3457" s="3"/>
      <c r="D3457" s="3"/>
      <c r="E3457" s="3"/>
      <c r="F3457" s="3"/>
      <c r="G3457" s="217"/>
      <c r="H3457" s="271"/>
      <c r="I3457" s="217"/>
      <c r="J3457" s="271"/>
      <c r="K3457" s="991" t="e">
        <f>VLOOKUP(A3457,'Payroll master 总表'!B:AY,3,FALSE)</f>
        <v>#N/A</v>
      </c>
      <c r="L3457" s="992"/>
      <c r="M3457" s="992"/>
      <c r="N3457" s="993"/>
      <c r="O3457" s="272" t="s">
        <v>183</v>
      </c>
      <c r="P3457" s="273"/>
      <c r="Q3457" s="203"/>
      <c r="R3457" s="203"/>
      <c r="S3457" s="203"/>
      <c r="T3457" s="994" t="e">
        <f>#REF!</f>
        <v>#REF!</v>
      </c>
      <c r="U3457" s="994"/>
      <c r="V3457" s="217"/>
      <c r="W3457" s="274"/>
      <c r="X3457" s="275" t="s">
        <v>279</v>
      </c>
      <c r="Y3457" s="203"/>
      <c r="Z3457" s="203"/>
      <c r="AA3457" s="203"/>
      <c r="AB3457" s="227"/>
      <c r="AC3457" s="75"/>
      <c r="AD3457" s="139" t="e">
        <f>VLOOKUP(A3457,'Payroll master 总表'!B:AY,39,FALSE)</f>
        <v>#N/A</v>
      </c>
      <c r="AE3457" s="23" t="s">
        <v>82</v>
      </c>
      <c r="AF3457" s="244"/>
      <c r="AG3457" s="33"/>
      <c r="AH3457" s="33"/>
      <c r="AI3457" s="33"/>
      <c r="AJ3457" s="33"/>
      <c r="AK3457" s="33"/>
      <c r="AL3457" s="33"/>
      <c r="AM3457" s="33"/>
      <c r="AN3457" s="33"/>
      <c r="AO3457" s="33"/>
      <c r="AP3457" s="33"/>
      <c r="AQ3457" s="33"/>
      <c r="AR3457" s="33"/>
      <c r="AS3457" s="33"/>
      <c r="AT3457" s="33"/>
      <c r="AU3457" s="33"/>
      <c r="AV3457" s="33"/>
      <c r="AW3457" s="33"/>
      <c r="AX3457" s="33"/>
      <c r="AY3457" s="33"/>
      <c r="AZ3457" s="33"/>
      <c r="BA3457" s="33"/>
      <c r="BB3457" s="33"/>
      <c r="BC3457" s="33"/>
      <c r="BD3457" s="33"/>
      <c r="BE3457" s="33"/>
      <c r="BF3457" s="33"/>
      <c r="BG3457" s="33"/>
      <c r="BH3457" s="33"/>
      <c r="BI3457" s="33"/>
      <c r="BJ3457" s="33"/>
      <c r="BK3457" s="33"/>
      <c r="BL3457" s="33"/>
    </row>
    <row r="3458" spans="1:64" s="140" customFormat="1" ht="18" customHeight="1">
      <c r="B3458" s="55" t="s">
        <v>177</v>
      </c>
      <c r="C3458" s="28"/>
      <c r="D3458" s="28"/>
      <c r="E3458" s="28"/>
      <c r="F3458" s="21"/>
      <c r="G3458" s="206"/>
      <c r="H3458" s="206"/>
      <c r="I3458" s="206"/>
      <c r="J3458" s="206"/>
      <c r="K3458" s="995" t="e">
        <f>VLOOKUP(A3457,'Payroll master 总表'!B:AY,1,FALSE)</f>
        <v>#N/A</v>
      </c>
      <c r="L3458" s="996"/>
      <c r="M3458" s="206"/>
      <c r="N3458" s="208"/>
      <c r="O3458" s="276" t="s">
        <v>184</v>
      </c>
      <c r="P3458" s="273"/>
      <c r="Q3458" s="218"/>
      <c r="R3458" s="218"/>
      <c r="S3458" s="218"/>
      <c r="T3458" s="199"/>
      <c r="U3458" s="222" t="e">
        <f>VLOOKUP(A3457,'Payroll master 总表'!B:AY,15,FALSE)</f>
        <v>#N/A</v>
      </c>
      <c r="V3458" s="222"/>
      <c r="W3458" s="208"/>
      <c r="X3458" s="278" t="s">
        <v>187</v>
      </c>
      <c r="Y3458" s="218"/>
      <c r="Z3458" s="218"/>
      <c r="AA3458" s="218"/>
      <c r="AB3458" s="209"/>
      <c r="AC3458" s="26"/>
      <c r="AD3458" s="139" t="e">
        <f>VLOOKUP(A3457,'Payroll master 总表'!B:AY,35,FALSE)</f>
        <v>#N/A</v>
      </c>
      <c r="AE3458" s="23" t="s">
        <v>82</v>
      </c>
      <c r="AF3458" s="103"/>
      <c r="AG3458" s="33"/>
      <c r="AH3458" s="33"/>
      <c r="AI3458" s="33"/>
      <c r="AJ3458" s="33"/>
      <c r="AK3458" s="33"/>
      <c r="AL3458" s="33"/>
      <c r="AM3458" s="33"/>
      <c r="AN3458" s="33"/>
      <c r="AO3458" s="33"/>
      <c r="AP3458" s="33"/>
      <c r="AQ3458" s="33"/>
      <c r="AR3458" s="33"/>
      <c r="AS3458" s="33"/>
      <c r="AT3458" s="33"/>
      <c r="AU3458" s="33"/>
      <c r="AV3458" s="33"/>
      <c r="AW3458" s="33"/>
      <c r="AX3458" s="33"/>
      <c r="AY3458" s="33"/>
      <c r="AZ3458" s="33"/>
      <c r="BA3458" s="33"/>
      <c r="BB3458" s="33"/>
      <c r="BC3458" s="33"/>
      <c r="BD3458" s="33"/>
      <c r="BE3458" s="33"/>
      <c r="BF3458" s="33"/>
      <c r="BG3458" s="33"/>
      <c r="BH3458" s="33"/>
      <c r="BI3458" s="33"/>
      <c r="BJ3458" s="33"/>
      <c r="BK3458" s="33"/>
      <c r="BL3458" s="33"/>
    </row>
    <row r="3459" spans="1:64" s="140" customFormat="1" ht="18" customHeight="1">
      <c r="B3459" s="24" t="s">
        <v>178</v>
      </c>
      <c r="C3459" s="22"/>
      <c r="D3459" s="25"/>
      <c r="E3459" s="21"/>
      <c r="F3459" s="21"/>
      <c r="G3459" s="206"/>
      <c r="H3459" s="206"/>
      <c r="I3459" s="206"/>
      <c r="J3459" s="206"/>
      <c r="K3459" s="995" t="e">
        <f>VLOOKUP(A3457,'Payroll master 总表'!B:AY,5,FALSE)</f>
        <v>#N/A</v>
      </c>
      <c r="L3459" s="996"/>
      <c r="M3459" s="206"/>
      <c r="N3459" s="208"/>
      <c r="O3459" s="205" t="s">
        <v>198</v>
      </c>
      <c r="P3459" s="273"/>
      <c r="Q3459" s="218"/>
      <c r="R3459" s="218"/>
      <c r="S3459" s="218"/>
      <c r="T3459" s="206"/>
      <c r="U3459" s="997" t="e">
        <f>VLOOKUP(A3457,'Payroll master 总表'!B:AY,8,FALSE)</f>
        <v>#N/A</v>
      </c>
      <c r="V3459" s="997"/>
      <c r="W3459" s="998"/>
      <c r="X3459" s="278" t="s">
        <v>185</v>
      </c>
      <c r="Y3459" s="218"/>
      <c r="Z3459" s="218"/>
      <c r="AA3459" s="218"/>
      <c r="AB3459" s="209"/>
      <c r="AC3459" s="26"/>
      <c r="AD3459" s="139" t="e">
        <f>VLOOKUP(A3457,'Payroll master 总表'!B:AY,34,FALSE)</f>
        <v>#N/A</v>
      </c>
      <c r="AE3459" s="23" t="s">
        <v>82</v>
      </c>
      <c r="AF3459" s="103"/>
      <c r="AG3459" s="33"/>
      <c r="AH3459" s="33"/>
      <c r="AI3459" s="33"/>
      <c r="AJ3459" s="33"/>
      <c r="AK3459" s="33"/>
      <c r="AL3459" s="33"/>
      <c r="AM3459" s="33"/>
      <c r="AN3459" s="33"/>
      <c r="AO3459" s="33"/>
      <c r="AP3459" s="33"/>
      <c r="AQ3459" s="33"/>
      <c r="AR3459" s="33"/>
      <c r="AS3459" s="33"/>
      <c r="AT3459" s="33"/>
      <c r="AU3459" s="33"/>
      <c r="AV3459" s="33"/>
      <c r="AW3459" s="33"/>
      <c r="AX3459" s="33"/>
      <c r="AY3459" s="33"/>
      <c r="AZ3459" s="33"/>
      <c r="BA3459" s="33"/>
      <c r="BB3459" s="33"/>
      <c r="BC3459" s="33"/>
      <c r="BD3459" s="33"/>
      <c r="BE3459" s="33"/>
      <c r="BF3459" s="33"/>
      <c r="BG3459" s="33"/>
      <c r="BH3459" s="33"/>
      <c r="BI3459" s="33"/>
      <c r="BJ3459" s="33"/>
      <c r="BK3459" s="33"/>
      <c r="BL3459" s="33"/>
    </row>
    <row r="3460" spans="1:64" s="140" customFormat="1" ht="18" customHeight="1">
      <c r="B3460" s="58"/>
      <c r="C3460" s="28"/>
      <c r="D3460" s="28"/>
      <c r="E3460" s="28"/>
      <c r="F3460" s="28"/>
      <c r="G3460" s="206"/>
      <c r="H3460" s="206"/>
      <c r="I3460" s="206"/>
      <c r="J3460" s="206"/>
      <c r="K3460" s="280"/>
      <c r="L3460" s="281" t="s">
        <v>76</v>
      </c>
      <c r="M3460" s="206"/>
      <c r="N3460" s="208"/>
      <c r="O3460" s="278" t="s">
        <v>199</v>
      </c>
      <c r="P3460" s="273"/>
      <c r="Q3460" s="218"/>
      <c r="R3460" s="218"/>
      <c r="S3460" s="218"/>
      <c r="T3460" s="218"/>
      <c r="U3460" s="218"/>
      <c r="V3460" s="218"/>
      <c r="W3460" s="230"/>
      <c r="X3460" s="278" t="s">
        <v>753</v>
      </c>
      <c r="Y3460" s="218"/>
      <c r="Z3460" s="218"/>
      <c r="AA3460" s="218"/>
      <c r="AB3460" s="209"/>
      <c r="AC3460" s="26"/>
      <c r="AD3460" s="139" t="e">
        <f>VLOOKUP(A3457,'Payroll master 总表'!B:AY,33,FALSE)</f>
        <v>#N/A</v>
      </c>
      <c r="AE3460" s="23" t="s">
        <v>82</v>
      </c>
      <c r="AF3460" s="103"/>
      <c r="AG3460" s="33"/>
      <c r="AH3460" s="33"/>
      <c r="AI3460" s="33"/>
      <c r="AJ3460" s="33"/>
      <c r="AK3460" s="33"/>
      <c r="AL3460" s="33"/>
      <c r="AM3460" s="33"/>
      <c r="AN3460" s="33"/>
      <c r="AO3460" s="33"/>
      <c r="AP3460" s="33"/>
      <c r="AQ3460" s="33"/>
      <c r="AR3460" s="33"/>
      <c r="AS3460" s="33"/>
      <c r="AT3460" s="33"/>
      <c r="AU3460" s="33"/>
      <c r="AV3460" s="33"/>
      <c r="AW3460" s="33"/>
      <c r="AX3460" s="33"/>
      <c r="AY3460" s="33"/>
      <c r="AZ3460" s="33"/>
      <c r="BA3460" s="33"/>
      <c r="BB3460" s="33"/>
      <c r="BC3460" s="33"/>
      <c r="BD3460" s="33"/>
      <c r="BE3460" s="33"/>
      <c r="BF3460" s="33"/>
      <c r="BG3460" s="33"/>
      <c r="BH3460" s="33"/>
      <c r="BI3460" s="33"/>
      <c r="BJ3460" s="33"/>
      <c r="BK3460" s="33"/>
      <c r="BL3460" s="33"/>
    </row>
    <row r="3461" spans="1:64" s="140" customFormat="1" ht="18" customHeight="1">
      <c r="B3461" s="54" t="s">
        <v>196</v>
      </c>
      <c r="C3461" s="28"/>
      <c r="D3461" s="28"/>
      <c r="E3461" s="28"/>
      <c r="F3461" s="28"/>
      <c r="G3461" s="206"/>
      <c r="H3461" s="206"/>
      <c r="I3461" s="206"/>
      <c r="J3461" s="206"/>
      <c r="K3461" s="280"/>
      <c r="L3461" s="282" t="e">
        <f>VLOOKUP(A3457,'Payroll master 总表'!B:AY,18,FALSE)</f>
        <v>#N/A</v>
      </c>
      <c r="M3461" s="206"/>
      <c r="N3461" s="208"/>
      <c r="O3461" s="283"/>
      <c r="P3461" s="273"/>
      <c r="Q3461" s="223"/>
      <c r="R3461" s="987" t="e">
        <f>U3458/26*L3461</f>
        <v>#N/A</v>
      </c>
      <c r="S3461" s="987"/>
      <c r="T3461" s="284" t="s">
        <v>82</v>
      </c>
      <c r="U3461" s="223"/>
      <c r="V3461" s="223"/>
      <c r="W3461" s="285"/>
      <c r="X3461" s="278" t="s">
        <v>186</v>
      </c>
      <c r="Y3461" s="218"/>
      <c r="Z3461" s="218"/>
      <c r="AA3461" s="218"/>
      <c r="AB3461" s="209"/>
      <c r="AC3461" s="26"/>
      <c r="AD3461" s="139" t="e">
        <f>VLOOKUP(A3457,'Payroll master 总表'!B:AY,37,FALSE)+'Payroll master 总表'!AM124</f>
        <v>#N/A</v>
      </c>
      <c r="AE3461" s="23" t="s">
        <v>82</v>
      </c>
      <c r="AF3461" s="103"/>
      <c r="AG3461" s="33"/>
      <c r="AH3461" s="33"/>
      <c r="AI3461" s="33"/>
      <c r="AJ3461" s="33"/>
      <c r="AK3461" s="33"/>
      <c r="AL3461" s="33"/>
      <c r="AM3461" s="33"/>
      <c r="AN3461" s="33"/>
      <c r="AO3461" s="33"/>
      <c r="AP3461" s="33"/>
      <c r="AQ3461" s="33"/>
      <c r="AR3461" s="33"/>
      <c r="AS3461" s="33"/>
      <c r="AT3461" s="33"/>
      <c r="AU3461" s="33"/>
      <c r="AV3461" s="33"/>
      <c r="AW3461" s="33"/>
      <c r="AX3461" s="33"/>
      <c r="AY3461" s="33"/>
      <c r="AZ3461" s="33"/>
      <c r="BA3461" s="33"/>
      <c r="BB3461" s="33"/>
      <c r="BC3461" s="33"/>
      <c r="BD3461" s="33"/>
      <c r="BE3461" s="33"/>
      <c r="BF3461" s="33"/>
      <c r="BG3461" s="33"/>
      <c r="BH3461" s="33"/>
      <c r="BI3461" s="33"/>
      <c r="BJ3461" s="33"/>
      <c r="BK3461" s="33"/>
      <c r="BL3461" s="33"/>
    </row>
    <row r="3462" spans="1:64" s="140" customFormat="1" ht="18" customHeight="1">
      <c r="B3462" s="27" t="s">
        <v>528</v>
      </c>
      <c r="C3462" s="28"/>
      <c r="D3462" s="28"/>
      <c r="E3462" s="28"/>
      <c r="F3462" s="28"/>
      <c r="G3462" s="206"/>
      <c r="H3462" s="206"/>
      <c r="I3462" s="206"/>
      <c r="J3462" s="206"/>
      <c r="K3462" s="280"/>
      <c r="L3462" s="282" t="e">
        <f>VLOOKUP(A3457,'Payroll master 总表'!B:AY,22,FALSE)</f>
        <v>#N/A</v>
      </c>
      <c r="M3462" s="206"/>
      <c r="N3462" s="208"/>
      <c r="O3462" s="283"/>
      <c r="P3462" s="273"/>
      <c r="Q3462" s="223"/>
      <c r="R3462" s="987" t="e">
        <f>VLOOKUP(A3457,'Payroll master 总表'!B:AY,29,FALSE)</f>
        <v>#N/A</v>
      </c>
      <c r="S3462" s="987"/>
      <c r="T3462" s="284" t="s">
        <v>82</v>
      </c>
      <c r="U3462" s="223"/>
      <c r="V3462" s="223"/>
      <c r="W3462" s="285"/>
      <c r="X3462" s="278" t="s">
        <v>455</v>
      </c>
      <c r="Y3462" s="218"/>
      <c r="Z3462" s="218"/>
      <c r="AA3462" s="218"/>
      <c r="AB3462" s="209"/>
      <c r="AC3462" s="26"/>
      <c r="AD3462" s="139" t="e">
        <f>VLOOKUP(A3457,'Payroll master 总表'!B:AY,32,FALSE)</f>
        <v>#N/A</v>
      </c>
      <c r="AE3462" s="23" t="s">
        <v>82</v>
      </c>
      <c r="AF3462" s="103"/>
      <c r="AG3462" s="33"/>
      <c r="AH3462" s="33"/>
      <c r="AI3462" s="33"/>
      <c r="AJ3462" s="33"/>
      <c r="AK3462" s="33"/>
      <c r="AL3462" s="33"/>
      <c r="AM3462" s="33"/>
      <c r="AN3462" s="33"/>
      <c r="AO3462" s="33"/>
      <c r="AP3462" s="33"/>
      <c r="AQ3462" s="33"/>
      <c r="AR3462" s="33"/>
      <c r="AS3462" s="33"/>
      <c r="AT3462" s="33"/>
      <c r="AU3462" s="33"/>
      <c r="AV3462" s="33"/>
      <c r="AW3462" s="33"/>
      <c r="AX3462" s="33"/>
      <c r="AY3462" s="33"/>
      <c r="AZ3462" s="33"/>
      <c r="BA3462" s="33"/>
      <c r="BB3462" s="33"/>
      <c r="BC3462" s="33"/>
      <c r="BD3462" s="33"/>
      <c r="BE3462" s="33"/>
      <c r="BF3462" s="33"/>
      <c r="BG3462" s="33"/>
      <c r="BH3462" s="33"/>
      <c r="BI3462" s="33"/>
      <c r="BJ3462" s="33"/>
      <c r="BK3462" s="33"/>
      <c r="BL3462" s="33"/>
    </row>
    <row r="3463" spans="1:64" s="140" customFormat="1" ht="18" customHeight="1">
      <c r="B3463" s="58" t="s">
        <v>534</v>
      </c>
      <c r="C3463" s="28"/>
      <c r="D3463" s="28"/>
      <c r="E3463" s="28"/>
      <c r="F3463" s="28"/>
      <c r="G3463" s="206"/>
      <c r="H3463" s="206"/>
      <c r="I3463" s="206"/>
      <c r="J3463" s="206"/>
      <c r="K3463" s="280"/>
      <c r="L3463" s="282" t="e">
        <f>VLOOKUP(A3457,'Payroll master 总表'!B:AY,21,FALSE)</f>
        <v>#N/A</v>
      </c>
      <c r="M3463" s="206"/>
      <c r="N3463" s="208"/>
      <c r="O3463" s="283"/>
      <c r="P3463" s="273"/>
      <c r="Q3463" s="223"/>
      <c r="R3463" s="987" t="e">
        <f>VLOOKUP(A3457,'Payroll master 总表'!B:AY,27,FALSE)</f>
        <v>#N/A</v>
      </c>
      <c r="S3463" s="987"/>
      <c r="T3463" s="284" t="s">
        <v>82</v>
      </c>
      <c r="U3463" s="223"/>
      <c r="V3463" s="223"/>
      <c r="W3463" s="285"/>
      <c r="X3463" s="278" t="s">
        <v>189</v>
      </c>
      <c r="Y3463" s="218"/>
      <c r="Z3463" s="218"/>
      <c r="AA3463" s="218"/>
      <c r="AB3463" s="209"/>
      <c r="AC3463" s="26"/>
      <c r="AD3463" s="139" t="e">
        <f>VLOOKUP(A3457,'Payroll master 总表'!B:AY,31,FALSE)</f>
        <v>#N/A</v>
      </c>
      <c r="AE3463" s="23" t="s">
        <v>82</v>
      </c>
      <c r="AF3463" s="103"/>
      <c r="AG3463" s="33"/>
      <c r="AH3463" s="33"/>
      <c r="AI3463" s="33"/>
      <c r="AJ3463" s="33"/>
      <c r="AK3463" s="33"/>
      <c r="AL3463" s="33"/>
      <c r="AM3463" s="33"/>
      <c r="AN3463" s="33"/>
      <c r="AO3463" s="33"/>
      <c r="AP3463" s="33"/>
      <c r="AQ3463" s="33"/>
      <c r="AR3463" s="33"/>
      <c r="AS3463" s="33"/>
      <c r="AT3463" s="33"/>
      <c r="AU3463" s="33"/>
      <c r="AV3463" s="33"/>
      <c r="AW3463" s="33"/>
      <c r="AX3463" s="33"/>
      <c r="AY3463" s="33"/>
      <c r="AZ3463" s="33"/>
      <c r="BA3463" s="33"/>
      <c r="BB3463" s="33"/>
      <c r="BC3463" s="33"/>
      <c r="BD3463" s="33"/>
      <c r="BE3463" s="33"/>
      <c r="BF3463" s="33"/>
      <c r="BG3463" s="33"/>
      <c r="BH3463" s="33"/>
      <c r="BI3463" s="33"/>
      <c r="BJ3463" s="33"/>
      <c r="BK3463" s="33"/>
      <c r="BL3463" s="33"/>
    </row>
    <row r="3464" spans="1:64" s="140" customFormat="1" ht="18" customHeight="1">
      <c r="B3464" s="58" t="s">
        <v>195</v>
      </c>
      <c r="C3464" s="28"/>
      <c r="D3464" s="28"/>
      <c r="E3464" s="28"/>
      <c r="F3464" s="28"/>
      <c r="G3464" s="206"/>
      <c r="H3464" s="206"/>
      <c r="I3464" s="206"/>
      <c r="J3464" s="206"/>
      <c r="K3464" s="280"/>
      <c r="L3464" s="282" t="e">
        <f>VLOOKUP(A3457,'Payroll master 总表'!B:AY,17,FALSE)</f>
        <v>#N/A</v>
      </c>
      <c r="M3464" s="206"/>
      <c r="N3464" s="208"/>
      <c r="O3464" s="283"/>
      <c r="P3464" s="273"/>
      <c r="Q3464" s="223"/>
      <c r="R3464" s="987" t="e">
        <f>U3458/26*L3464</f>
        <v>#N/A</v>
      </c>
      <c r="S3464" s="987"/>
      <c r="T3464" s="284" t="s">
        <v>82</v>
      </c>
      <c r="U3464" s="223"/>
      <c r="V3464" s="223"/>
      <c r="W3464" s="285"/>
      <c r="X3464" s="278" t="s">
        <v>188</v>
      </c>
      <c r="Y3464" s="218"/>
      <c r="Z3464" s="218"/>
      <c r="AA3464" s="218"/>
      <c r="AB3464" s="209"/>
      <c r="AC3464" s="26"/>
      <c r="AD3464" s="139" t="e">
        <f>VLOOKUP(A3457,'Payroll master 总表'!B:AY,36,FALSE)</f>
        <v>#N/A</v>
      </c>
      <c r="AE3464" s="23" t="s">
        <v>82</v>
      </c>
      <c r="AF3464" s="103"/>
      <c r="AG3464" s="33"/>
      <c r="AH3464" s="33"/>
      <c r="AI3464" s="33"/>
      <c r="AJ3464" s="33"/>
      <c r="AK3464" s="33"/>
      <c r="AL3464" s="33"/>
      <c r="AM3464" s="33"/>
      <c r="AN3464" s="33"/>
      <c r="AO3464" s="33"/>
      <c r="AP3464" s="33"/>
      <c r="AQ3464" s="33"/>
      <c r="AR3464" s="33"/>
      <c r="AS3464" s="33"/>
      <c r="AT3464" s="33"/>
      <c r="AU3464" s="33"/>
      <c r="AV3464" s="33"/>
      <c r="AW3464" s="33"/>
      <c r="AX3464" s="33"/>
      <c r="AY3464" s="33"/>
      <c r="AZ3464" s="33"/>
      <c r="BA3464" s="33"/>
      <c r="BB3464" s="33"/>
      <c r="BC3464" s="33"/>
      <c r="BD3464" s="33"/>
      <c r="BE3464" s="33"/>
      <c r="BF3464" s="33"/>
      <c r="BG3464" s="33"/>
      <c r="BH3464" s="33"/>
      <c r="BI3464" s="33"/>
      <c r="BJ3464" s="33"/>
      <c r="BK3464" s="33"/>
      <c r="BL3464" s="33"/>
    </row>
    <row r="3465" spans="1:64" s="140" customFormat="1" ht="18" customHeight="1">
      <c r="B3465" s="27" t="s">
        <v>179</v>
      </c>
      <c r="C3465" s="28"/>
      <c r="D3465" s="28"/>
      <c r="E3465" s="28"/>
      <c r="F3465" s="28"/>
      <c r="G3465" s="218"/>
      <c r="H3465" s="218"/>
      <c r="I3465" s="218"/>
      <c r="J3465" s="206"/>
      <c r="K3465" s="280"/>
      <c r="L3465" s="286"/>
      <c r="M3465" s="206"/>
      <c r="N3465" s="208"/>
      <c r="O3465" s="283"/>
      <c r="P3465" s="273"/>
      <c r="Q3465" s="223"/>
      <c r="R3465" s="987" t="e">
        <f>SUM(R3461:S3464)</f>
        <v>#N/A</v>
      </c>
      <c r="S3465" s="987"/>
      <c r="T3465" s="284" t="s">
        <v>82</v>
      </c>
      <c r="U3465" s="223"/>
      <c r="V3465" s="223"/>
      <c r="W3465" s="285"/>
      <c r="X3465" s="278" t="s">
        <v>190</v>
      </c>
      <c r="Y3465" s="218"/>
      <c r="Z3465" s="218"/>
      <c r="AA3465" s="218"/>
      <c r="AB3465" s="209"/>
      <c r="AC3465" s="988" t="e">
        <f>R3465+R3467+R3468+R3469+AD3457+AD3458+AD3459+AD3460+AD3461+AD3462+AD3463+AD3464</f>
        <v>#N/A</v>
      </c>
      <c r="AD3465" s="989"/>
      <c r="AE3465" s="33"/>
      <c r="AF3465" s="103"/>
      <c r="AG3465" s="33"/>
      <c r="AH3465" s="33"/>
      <c r="AI3465" s="33"/>
      <c r="AJ3465" s="33"/>
      <c r="AK3465" s="33"/>
      <c r="AL3465" s="33"/>
      <c r="AM3465" s="33"/>
      <c r="AN3465" s="33"/>
      <c r="AO3465" s="33"/>
      <c r="AP3465" s="33"/>
      <c r="AQ3465" s="33"/>
      <c r="AR3465" s="33"/>
      <c r="AS3465" s="33"/>
      <c r="AT3465" s="33"/>
      <c r="AU3465" s="33"/>
      <c r="AV3465" s="33"/>
      <c r="AW3465" s="33"/>
      <c r="AX3465" s="33"/>
      <c r="AY3465" s="33"/>
      <c r="AZ3465" s="33"/>
      <c r="BA3465" s="33"/>
      <c r="BB3465" s="33"/>
      <c r="BC3465" s="33"/>
      <c r="BD3465" s="33"/>
      <c r="BE3465" s="33"/>
      <c r="BF3465" s="33"/>
      <c r="BG3465" s="33"/>
      <c r="BH3465" s="33"/>
      <c r="BI3465" s="33"/>
      <c r="BJ3465" s="33"/>
      <c r="BK3465" s="33"/>
      <c r="BL3465" s="33"/>
    </row>
    <row r="3466" spans="1:64" s="140" customFormat="1" ht="18" customHeight="1">
      <c r="B3466" s="58" t="s">
        <v>197</v>
      </c>
      <c r="C3466" s="28"/>
      <c r="D3466" s="28"/>
      <c r="E3466" s="28"/>
      <c r="F3466" s="28"/>
      <c r="G3466" s="206"/>
      <c r="H3466" s="206"/>
      <c r="I3466" s="206"/>
      <c r="J3466" s="206"/>
      <c r="K3466" s="280"/>
      <c r="L3466" s="287" t="s">
        <v>77</v>
      </c>
      <c r="M3466" s="288"/>
      <c r="N3466" s="211"/>
      <c r="O3466" s="278" t="s">
        <v>199</v>
      </c>
      <c r="P3466" s="210"/>
      <c r="Q3466" s="210"/>
      <c r="R3466" s="210"/>
      <c r="S3466" s="210"/>
      <c r="T3466" s="210"/>
      <c r="U3466" s="210"/>
      <c r="V3466" s="210"/>
      <c r="W3466" s="289"/>
      <c r="X3466" s="278" t="s">
        <v>433</v>
      </c>
      <c r="Y3466" s="218"/>
      <c r="Z3466" s="230"/>
      <c r="AA3466" s="290"/>
      <c r="AB3466" s="228"/>
      <c r="AC3466" s="135" t="e">
        <f>VLOOKUP(A3457,'Payroll master 总表'!B:AY,45,FALSE)</f>
        <v>#N/A</v>
      </c>
      <c r="AD3466" s="33"/>
      <c r="AE3466" s="61"/>
      <c r="AF3466" s="245"/>
      <c r="AG3466" s="33"/>
      <c r="AH3466" s="33"/>
      <c r="AI3466" s="33"/>
      <c r="AJ3466" s="33"/>
      <c r="AK3466" s="33"/>
      <c r="AL3466" s="33"/>
      <c r="AM3466" s="33"/>
      <c r="AN3466" s="33"/>
      <c r="AO3466" s="33"/>
      <c r="AP3466" s="33"/>
      <c r="AQ3466" s="33"/>
      <c r="AR3466" s="33"/>
      <c r="AS3466" s="33"/>
      <c r="AT3466" s="33"/>
      <c r="AU3466" s="33"/>
      <c r="AV3466" s="33"/>
      <c r="AW3466" s="33"/>
      <c r="AX3466" s="33"/>
      <c r="AY3466" s="33"/>
      <c r="AZ3466" s="33"/>
      <c r="BA3466" s="33"/>
      <c r="BB3466" s="33"/>
      <c r="BC3466" s="33"/>
      <c r="BD3466" s="33"/>
      <c r="BE3466" s="33"/>
      <c r="BF3466" s="33"/>
      <c r="BG3466" s="33"/>
      <c r="BH3466" s="33"/>
      <c r="BI3466" s="33"/>
      <c r="BJ3466" s="33"/>
      <c r="BK3466" s="33"/>
      <c r="BL3466" s="33"/>
    </row>
    <row r="3467" spans="1:64" s="140" customFormat="1" ht="18" customHeight="1">
      <c r="B3467" s="58" t="s">
        <v>180</v>
      </c>
      <c r="C3467" s="28"/>
      <c r="D3467" s="28"/>
      <c r="E3467" s="28"/>
      <c r="F3467" s="28"/>
      <c r="G3467" s="206"/>
      <c r="H3467" s="206"/>
      <c r="I3467" s="206"/>
      <c r="J3467" s="206"/>
      <c r="K3467" s="280"/>
      <c r="L3467" s="282" t="e">
        <f>VLOOKUP(A3457,'Payroll master 总表'!B:AY,19,FALSE)</f>
        <v>#N/A</v>
      </c>
      <c r="M3467" s="206"/>
      <c r="N3467" s="208"/>
      <c r="O3467" s="283"/>
      <c r="P3467" s="273"/>
      <c r="Q3467" s="224"/>
      <c r="R3467" s="990" t="e">
        <f>VLOOKUP(A3457,'Payroll master 总表'!B:AY,26,FALSE)</f>
        <v>#N/A</v>
      </c>
      <c r="S3467" s="990"/>
      <c r="T3467" s="224" t="s">
        <v>82</v>
      </c>
      <c r="U3467" s="224"/>
      <c r="V3467" s="224"/>
      <c r="W3467" s="228"/>
      <c r="X3467" s="278" t="s">
        <v>861</v>
      </c>
      <c r="Y3467" s="218"/>
      <c r="Z3467" s="230"/>
      <c r="AA3467" s="199"/>
      <c r="AB3467" s="224"/>
      <c r="AC3467" s="34"/>
      <c r="AD3467" s="57"/>
      <c r="AE3467" s="999" t="e">
        <f>VLOOKUP(A3457,'Payroll master 总表'!B:AY,42,FALSE)</f>
        <v>#N/A</v>
      </c>
      <c r="AF3467" s="1000"/>
      <c r="AG3467" s="33"/>
      <c r="AH3467" s="33"/>
      <c r="AI3467" s="33"/>
      <c r="AJ3467" s="33"/>
      <c r="AK3467" s="33"/>
      <c r="AL3467" s="33"/>
      <c r="AM3467" s="33"/>
      <c r="AN3467" s="33"/>
      <c r="AO3467" s="33"/>
      <c r="AP3467" s="33"/>
      <c r="AQ3467" s="33"/>
      <c r="AR3467" s="33"/>
      <c r="AS3467" s="33"/>
      <c r="AT3467" s="33"/>
      <c r="AU3467" s="33"/>
      <c r="AV3467" s="33"/>
      <c r="AW3467" s="33"/>
      <c r="AX3467" s="33"/>
      <c r="AY3467" s="33"/>
      <c r="AZ3467" s="33"/>
      <c r="BA3467" s="33"/>
      <c r="BB3467" s="33"/>
      <c r="BC3467" s="33"/>
      <c r="BD3467" s="33"/>
      <c r="BE3467" s="33"/>
      <c r="BF3467" s="33"/>
      <c r="BG3467" s="33"/>
      <c r="BH3467" s="33"/>
      <c r="BI3467" s="33"/>
      <c r="BJ3467" s="33"/>
      <c r="BK3467" s="33"/>
      <c r="BL3467" s="33"/>
    </row>
    <row r="3468" spans="1:64" s="140" customFormat="1" ht="18" customHeight="1">
      <c r="B3468" s="58" t="s">
        <v>181</v>
      </c>
      <c r="C3468" s="28"/>
      <c r="D3468" s="28"/>
      <c r="E3468" s="28"/>
      <c r="F3468" s="28"/>
      <c r="G3468" s="206"/>
      <c r="H3468" s="206"/>
      <c r="I3468" s="206"/>
      <c r="J3468" s="206"/>
      <c r="K3468" s="280"/>
      <c r="L3468" s="282" t="e">
        <f>VLOOKUP(A3457,'Payroll master 总表'!B:AY,22,FALSE)</f>
        <v>#N/A</v>
      </c>
      <c r="M3468" s="206"/>
      <c r="N3468" s="208"/>
      <c r="O3468" s="283"/>
      <c r="P3468" s="273"/>
      <c r="Q3468" s="224"/>
      <c r="R3468" s="990" t="e">
        <f>VLOOKUP(A3457,'Payroll master 总表'!B:AY,28,FALSE)</f>
        <v>#N/A</v>
      </c>
      <c r="S3468" s="990"/>
      <c r="T3468" s="224" t="s">
        <v>82</v>
      </c>
      <c r="U3468" s="224"/>
      <c r="V3468" s="224"/>
      <c r="W3468" s="228"/>
      <c r="X3468" s="291" t="s">
        <v>244</v>
      </c>
      <c r="Y3468" s="218"/>
      <c r="Z3468" s="218"/>
      <c r="AA3468" s="230"/>
      <c r="AB3468" s="229"/>
      <c r="AC3468" s="76"/>
      <c r="AD3468" s="57" t="e">
        <f>VLOOKUP(A3457,'Payroll master 总表'!B:AY,44,FALSE)</f>
        <v>#N/A</v>
      </c>
      <c r="AE3468" s="541"/>
      <c r="AF3468" s="542"/>
      <c r="AG3468" s="33"/>
      <c r="AH3468" s="33"/>
      <c r="AI3468" s="33"/>
      <c r="AJ3468" s="33"/>
      <c r="AK3468" s="33"/>
      <c r="AL3468" s="33"/>
      <c r="AM3468" s="33"/>
      <c r="AN3468" s="33"/>
      <c r="AO3468" s="33"/>
      <c r="AP3468" s="33"/>
      <c r="AQ3468" s="33"/>
      <c r="AR3468" s="33"/>
      <c r="AS3468" s="33"/>
      <c r="AT3468" s="33"/>
      <c r="AU3468" s="33"/>
      <c r="AV3468" s="33"/>
      <c r="AW3468" s="33"/>
      <c r="AX3468" s="33"/>
      <c r="AY3468" s="33"/>
      <c r="AZ3468" s="33"/>
      <c r="BA3468" s="33"/>
      <c r="BB3468" s="33"/>
      <c r="BC3468" s="33"/>
      <c r="BD3468" s="33"/>
      <c r="BE3468" s="33"/>
      <c r="BF3468" s="33"/>
      <c r="BG3468" s="33"/>
      <c r="BH3468" s="33"/>
      <c r="BI3468" s="33"/>
      <c r="BJ3468" s="33"/>
      <c r="BK3468" s="33"/>
      <c r="BL3468" s="33"/>
    </row>
    <row r="3469" spans="1:64" s="140" customFormat="1" ht="18" customHeight="1">
      <c r="B3469" s="59" t="s">
        <v>182</v>
      </c>
      <c r="C3469" s="56"/>
      <c r="D3469" s="56"/>
      <c r="E3469" s="56"/>
      <c r="F3469" s="56"/>
      <c r="G3469" s="219"/>
      <c r="H3469" s="219"/>
      <c r="I3469" s="219"/>
      <c r="J3469" s="219"/>
      <c r="K3469" s="292"/>
      <c r="L3469" s="293" t="e">
        <f>VLOOKUP(A3457,'Payroll master 总表'!B:AY,23,FALSE)</f>
        <v>#N/A</v>
      </c>
      <c r="M3469" s="219"/>
      <c r="N3469" s="212"/>
      <c r="O3469" s="294"/>
      <c r="P3469" s="295"/>
      <c r="Q3469" s="225"/>
      <c r="R3469" s="981" t="e">
        <f>VLOOKUP(A3457,'Payroll master 总表'!B:AY,30,FALSE)</f>
        <v>#N/A</v>
      </c>
      <c r="S3469" s="981"/>
      <c r="T3469" s="225" t="s">
        <v>82</v>
      </c>
      <c r="U3469" s="225"/>
      <c r="V3469" s="225"/>
      <c r="W3469" s="225"/>
      <c r="X3469" s="278" t="s">
        <v>194</v>
      </c>
      <c r="Y3469" s="218"/>
      <c r="Z3469" s="218"/>
      <c r="AA3469" s="218"/>
      <c r="AB3469" s="230"/>
      <c r="AC3469" s="26"/>
      <c r="AD3469" s="57" t="e">
        <f>AE3467+AD3468</f>
        <v>#N/A</v>
      </c>
      <c r="AE3469" s="49"/>
      <c r="AF3469" s="73"/>
      <c r="AG3469" s="33"/>
      <c r="AH3469" s="33"/>
      <c r="AI3469" s="33"/>
      <c r="AJ3469" s="33"/>
      <c r="AK3469" s="33"/>
      <c r="AL3469" s="33"/>
      <c r="AM3469" s="33"/>
      <c r="AN3469" s="33"/>
      <c r="AO3469" s="33"/>
      <c r="AP3469" s="33"/>
      <c r="AQ3469" s="33"/>
      <c r="AR3469" s="33"/>
      <c r="AS3469" s="33"/>
      <c r="AT3469" s="33"/>
      <c r="AU3469" s="33"/>
      <c r="AV3469" s="33"/>
      <c r="AW3469" s="33"/>
      <c r="AX3469" s="33"/>
      <c r="AY3469" s="33"/>
      <c r="AZ3469" s="33"/>
      <c r="BA3469" s="33"/>
      <c r="BB3469" s="33"/>
      <c r="BC3469" s="33"/>
      <c r="BD3469" s="33"/>
      <c r="BE3469" s="33"/>
      <c r="BF3469" s="33"/>
      <c r="BG3469" s="33"/>
      <c r="BH3469" s="33"/>
      <c r="BI3469" s="33"/>
      <c r="BJ3469" s="33"/>
      <c r="BK3469" s="33"/>
      <c r="BL3469" s="33"/>
    </row>
    <row r="3470" spans="1:64" s="140" customFormat="1" ht="18" customHeight="1">
      <c r="B3470" s="29"/>
      <c r="C3470" s="30"/>
      <c r="D3470" s="31"/>
      <c r="E3470" s="30"/>
      <c r="F3470" s="32"/>
      <c r="G3470" s="220"/>
      <c r="H3470" s="220"/>
      <c r="I3470" s="220"/>
      <c r="J3470" s="220"/>
      <c r="K3470" s="220"/>
      <c r="L3470" s="199"/>
      <c r="M3470" s="199"/>
      <c r="N3470" s="199"/>
      <c r="O3470" s="296"/>
      <c r="P3470" s="296"/>
      <c r="Q3470" s="199"/>
      <c r="R3470" s="199"/>
      <c r="S3470" s="220"/>
      <c r="T3470" s="220"/>
      <c r="U3470" s="220"/>
      <c r="V3470" s="199"/>
      <c r="W3470" s="199"/>
      <c r="X3470" s="297" t="s">
        <v>191</v>
      </c>
      <c r="Y3470" s="218"/>
      <c r="Z3470" s="218"/>
      <c r="AA3470" s="218"/>
      <c r="AB3470" s="230"/>
      <c r="AC3470" s="982" t="e">
        <f>ROUND((AC3465-AD3469-AC3466),2)</f>
        <v>#N/A</v>
      </c>
      <c r="AD3470" s="983"/>
      <c r="AE3470" s="49"/>
      <c r="AF3470" s="73"/>
      <c r="AG3470" s="33"/>
      <c r="AH3470" s="33"/>
      <c r="AI3470" s="33"/>
      <c r="AJ3470" s="33"/>
      <c r="AK3470" s="33"/>
      <c r="AL3470" s="33"/>
      <c r="AM3470" s="33"/>
      <c r="AN3470" s="33"/>
      <c r="AO3470" s="33"/>
      <c r="AP3470" s="33"/>
      <c r="AQ3470" s="33"/>
      <c r="AR3470" s="33"/>
      <c r="AS3470" s="33"/>
      <c r="AT3470" s="33"/>
      <c r="AU3470" s="33"/>
      <c r="AV3470" s="33"/>
      <c r="AW3470" s="33"/>
      <c r="AX3470" s="33"/>
      <c r="AY3470" s="33"/>
      <c r="AZ3470" s="33"/>
      <c r="BA3470" s="33"/>
      <c r="BB3470" s="33"/>
      <c r="BC3470" s="33"/>
      <c r="BD3470" s="33"/>
      <c r="BE3470" s="33"/>
      <c r="BF3470" s="33"/>
      <c r="BG3470" s="33"/>
      <c r="BH3470" s="33"/>
      <c r="BI3470" s="33"/>
      <c r="BJ3470" s="33"/>
      <c r="BK3470" s="33"/>
      <c r="BL3470" s="33"/>
    </row>
    <row r="3471" spans="1:64" s="140" customFormat="1" ht="18" customHeight="1">
      <c r="B3471" s="35" t="s">
        <v>78</v>
      </c>
      <c r="C3471" s="36"/>
      <c r="D3471" s="36"/>
      <c r="E3471" s="36"/>
      <c r="F3471" s="36"/>
      <c r="G3471" s="221"/>
      <c r="H3471" s="221"/>
      <c r="I3471" s="220"/>
      <c r="J3471" s="220"/>
      <c r="K3471" s="220"/>
      <c r="L3471" s="199"/>
      <c r="M3471" s="199"/>
      <c r="N3471" s="199"/>
      <c r="O3471" s="296"/>
      <c r="P3471" s="296"/>
      <c r="Q3471" s="199"/>
      <c r="R3471" s="199"/>
      <c r="S3471" s="220"/>
      <c r="T3471" s="220"/>
      <c r="U3471" s="220"/>
      <c r="V3471" s="199"/>
      <c r="W3471" s="199"/>
      <c r="X3471" s="298" t="s">
        <v>432</v>
      </c>
      <c r="Y3471" s="299"/>
      <c r="Z3471" s="280"/>
      <c r="AA3471" s="206"/>
      <c r="AB3471" s="231"/>
      <c r="AC3471" s="63" t="e">
        <f>INT(AC3470)</f>
        <v>#N/A</v>
      </c>
      <c r="AD3471" s="33"/>
      <c r="AE3471" s="62"/>
      <c r="AF3471" s="80"/>
      <c r="AG3471" s="33"/>
      <c r="AH3471" s="33"/>
      <c r="AI3471" s="33"/>
      <c r="AJ3471" s="33"/>
      <c r="AK3471" s="33"/>
      <c r="AL3471" s="33"/>
      <c r="AM3471" s="33"/>
      <c r="AN3471" s="33"/>
      <c r="AO3471" s="33"/>
      <c r="AP3471" s="33"/>
      <c r="AQ3471" s="33"/>
      <c r="AR3471" s="33"/>
      <c r="AS3471" s="33"/>
      <c r="AT3471" s="33"/>
      <c r="AU3471" s="33"/>
      <c r="AV3471" s="33"/>
      <c r="AW3471" s="33"/>
      <c r="AX3471" s="33"/>
      <c r="AY3471" s="33"/>
      <c r="AZ3471" s="33"/>
      <c r="BA3471" s="33"/>
      <c r="BB3471" s="33"/>
      <c r="BC3471" s="33"/>
      <c r="BD3471" s="33"/>
      <c r="BE3471" s="33"/>
      <c r="BF3471" s="33"/>
      <c r="BG3471" s="33"/>
      <c r="BH3471" s="33"/>
      <c r="BI3471" s="33"/>
      <c r="BJ3471" s="33"/>
      <c r="BK3471" s="33"/>
      <c r="BL3471" s="33"/>
    </row>
    <row r="3472" spans="1:64" s="140" customFormat="1" ht="18" customHeight="1">
      <c r="B3472" s="37"/>
      <c r="C3472" s="38"/>
      <c r="D3472" s="39"/>
      <c r="E3472" s="38"/>
      <c r="F3472" s="38"/>
      <c r="G3472" s="202"/>
      <c r="H3472" s="202"/>
      <c r="I3472" s="220"/>
      <c r="J3472" s="220"/>
      <c r="K3472" s="220"/>
      <c r="L3472" s="199"/>
      <c r="M3472" s="199"/>
      <c r="N3472" s="199"/>
      <c r="O3472" s="296"/>
      <c r="P3472" s="296"/>
      <c r="Q3472" s="199"/>
      <c r="R3472" s="199"/>
      <c r="S3472" s="220"/>
      <c r="T3472" s="220"/>
      <c r="U3472" s="220"/>
      <c r="V3472" s="199"/>
      <c r="W3472" s="199"/>
      <c r="X3472" s="300" t="s">
        <v>192</v>
      </c>
      <c r="Y3472" s="301"/>
      <c r="Z3472" s="302"/>
      <c r="AA3472" s="219"/>
      <c r="AB3472" s="232"/>
      <c r="AC3472" s="77" t="e">
        <f>ROUND((MOD(AC3470,1)*4000),-2)</f>
        <v>#N/A</v>
      </c>
      <c r="AD3472" s="45"/>
      <c r="AE3472" s="45"/>
      <c r="AF3472" s="81"/>
      <c r="AG3472" s="33"/>
      <c r="AH3472" s="33"/>
      <c r="AI3472" s="33"/>
      <c r="AJ3472" s="33"/>
      <c r="AK3472" s="33"/>
      <c r="AL3472" s="33"/>
      <c r="AM3472" s="33"/>
      <c r="AN3472" s="33"/>
      <c r="AO3472" s="33"/>
      <c r="AP3472" s="33"/>
      <c r="AQ3472" s="33"/>
      <c r="AR3472" s="33"/>
      <c r="AS3472" s="33"/>
      <c r="AT3472" s="33"/>
      <c r="AU3472" s="33"/>
      <c r="AV3472" s="33"/>
      <c r="AW3472" s="33"/>
      <c r="AX3472" s="33"/>
      <c r="AY3472" s="33"/>
      <c r="AZ3472" s="33"/>
      <c r="BA3472" s="33"/>
      <c r="BB3472" s="33"/>
      <c r="BC3472" s="33"/>
      <c r="BD3472" s="33"/>
      <c r="BE3472" s="33"/>
      <c r="BF3472" s="33"/>
      <c r="BG3472" s="33"/>
      <c r="BH3472" s="33"/>
      <c r="BI3472" s="33"/>
      <c r="BJ3472" s="33"/>
      <c r="BK3472" s="33"/>
      <c r="BL3472" s="33"/>
    </row>
    <row r="3473" spans="1:64" s="140" customFormat="1" ht="18" customHeight="1">
      <c r="B3473" s="29"/>
      <c r="C3473" s="30"/>
      <c r="D3473" s="31"/>
      <c r="E3473" s="30"/>
      <c r="F3473" s="30"/>
      <c r="G3473" s="220"/>
      <c r="H3473" s="220"/>
      <c r="I3473" s="220"/>
      <c r="J3473" s="220"/>
      <c r="K3473" s="220"/>
      <c r="L3473" s="199"/>
      <c r="M3473" s="199"/>
      <c r="N3473" s="199"/>
      <c r="O3473" s="296"/>
      <c r="P3473" s="296"/>
      <c r="Q3473" s="199"/>
      <c r="R3473" s="199"/>
      <c r="S3473" s="220"/>
      <c r="T3473" s="220"/>
      <c r="U3473" s="220"/>
      <c r="V3473" s="199"/>
      <c r="W3473" s="199"/>
      <c r="X3473" s="199"/>
      <c r="Y3473" s="221"/>
      <c r="Z3473" s="303"/>
      <c r="AA3473" s="199"/>
      <c r="AB3473" s="233"/>
      <c r="AC3473" s="34"/>
      <c r="AD3473" s="82"/>
      <c r="AE3473" s="82"/>
      <c r="AF3473" s="84"/>
      <c r="AG3473" s="33"/>
      <c r="AH3473" s="33"/>
      <c r="AI3473" s="33"/>
      <c r="AJ3473" s="33"/>
      <c r="AK3473" s="33"/>
      <c r="AL3473" s="33"/>
      <c r="AM3473" s="33"/>
      <c r="AN3473" s="33"/>
      <c r="AO3473" s="33"/>
      <c r="AP3473" s="33"/>
      <c r="AQ3473" s="33"/>
      <c r="AR3473" s="33"/>
      <c r="AS3473" s="33"/>
      <c r="AT3473" s="33"/>
      <c r="AU3473" s="33"/>
      <c r="AV3473" s="33"/>
      <c r="AW3473" s="33"/>
      <c r="AX3473" s="33"/>
      <c r="AY3473" s="33"/>
      <c r="AZ3473" s="33"/>
      <c r="BA3473" s="33"/>
      <c r="BB3473" s="33"/>
      <c r="BC3473" s="33"/>
      <c r="BD3473" s="33"/>
      <c r="BE3473" s="33"/>
      <c r="BF3473" s="33"/>
      <c r="BG3473" s="33"/>
      <c r="BH3473" s="33"/>
      <c r="BI3473" s="33"/>
      <c r="BJ3473" s="33"/>
      <c r="BK3473" s="33"/>
      <c r="BL3473" s="33"/>
    </row>
    <row r="3474" spans="1:64" s="140" customFormat="1" ht="18" customHeight="1">
      <c r="B3474" s="40" t="s">
        <v>79</v>
      </c>
      <c r="C3474" s="41"/>
      <c r="D3474" s="41"/>
      <c r="E3474" s="41"/>
      <c r="F3474" s="33"/>
      <c r="G3474" s="199"/>
      <c r="H3474" s="199"/>
      <c r="I3474" s="199"/>
      <c r="J3474" s="199"/>
      <c r="K3474" s="220"/>
      <c r="L3474" s="199"/>
      <c r="M3474" s="199"/>
      <c r="N3474" s="199"/>
      <c r="O3474" s="296"/>
      <c r="P3474" s="296"/>
      <c r="Q3474" s="199"/>
      <c r="R3474" s="199"/>
      <c r="S3474" s="199"/>
      <c r="T3474" s="199"/>
      <c r="U3474" s="199"/>
      <c r="V3474" s="199"/>
      <c r="W3474" s="199"/>
      <c r="X3474" s="199"/>
      <c r="Y3474" s="199"/>
      <c r="Z3474" s="199"/>
      <c r="AA3474" s="199"/>
      <c r="AB3474" s="199"/>
      <c r="AC3474" s="34"/>
      <c r="AD3474" s="33"/>
      <c r="AE3474" s="33"/>
      <c r="AF3474" s="101"/>
      <c r="AG3474" s="33"/>
      <c r="AH3474" s="33"/>
      <c r="AI3474" s="33"/>
      <c r="AJ3474" s="33"/>
      <c r="AK3474" s="33"/>
      <c r="AL3474" s="33"/>
      <c r="AM3474" s="33"/>
      <c r="AN3474" s="33"/>
      <c r="AO3474" s="33"/>
      <c r="AP3474" s="33"/>
      <c r="AQ3474" s="33"/>
      <c r="AR3474" s="33"/>
      <c r="AS3474" s="33"/>
      <c r="AT3474" s="33"/>
      <c r="AU3474" s="33"/>
      <c r="AV3474" s="33"/>
      <c r="AW3474" s="33"/>
      <c r="AX3474" s="33"/>
      <c r="AY3474" s="33"/>
      <c r="AZ3474" s="33"/>
      <c r="BA3474" s="33"/>
      <c r="BB3474" s="33"/>
      <c r="BC3474" s="33"/>
      <c r="BD3474" s="33"/>
      <c r="BE3474" s="33"/>
      <c r="BF3474" s="33"/>
      <c r="BG3474" s="33"/>
      <c r="BH3474" s="33"/>
      <c r="BI3474" s="33"/>
      <c r="BJ3474" s="33"/>
      <c r="BK3474" s="33"/>
      <c r="BL3474" s="33"/>
    </row>
    <row r="3475" spans="1:64" s="10" customFormat="1" ht="18" customHeight="1">
      <c r="B3475" s="601">
        <v>1</v>
      </c>
      <c r="C3475" s="236">
        <v>2</v>
      </c>
      <c r="D3475" s="236">
        <v>3</v>
      </c>
      <c r="E3475" s="236">
        <v>4</v>
      </c>
      <c r="F3475" s="236">
        <v>5</v>
      </c>
      <c r="G3475" s="669">
        <v>6</v>
      </c>
      <c r="H3475" s="237">
        <v>7</v>
      </c>
      <c r="I3475" s="601">
        <v>8</v>
      </c>
      <c r="J3475" s="236">
        <v>9</v>
      </c>
      <c r="K3475" s="236">
        <v>10</v>
      </c>
      <c r="L3475" s="236">
        <v>11</v>
      </c>
      <c r="M3475" s="236">
        <v>12</v>
      </c>
      <c r="N3475" s="697">
        <v>13</v>
      </c>
      <c r="O3475" s="670">
        <v>14</v>
      </c>
      <c r="P3475" s="601">
        <v>15</v>
      </c>
      <c r="Q3475" s="236">
        <v>16</v>
      </c>
      <c r="R3475" s="236">
        <v>17</v>
      </c>
      <c r="S3475" s="236">
        <v>18</v>
      </c>
      <c r="T3475" s="236">
        <v>19</v>
      </c>
      <c r="U3475" s="669">
        <v>20</v>
      </c>
      <c r="V3475" s="236">
        <v>21</v>
      </c>
      <c r="W3475" s="601">
        <v>22</v>
      </c>
      <c r="X3475" s="236">
        <v>23</v>
      </c>
      <c r="Y3475" s="237">
        <v>24</v>
      </c>
      <c r="Z3475" s="236">
        <v>25</v>
      </c>
      <c r="AA3475" s="236">
        <v>26</v>
      </c>
      <c r="AB3475" s="669">
        <v>27</v>
      </c>
      <c r="AC3475" s="236">
        <v>28</v>
      </c>
      <c r="AD3475" s="601">
        <v>29</v>
      </c>
      <c r="AE3475" s="236">
        <v>30</v>
      </c>
      <c r="AF3475" s="236">
        <v>31</v>
      </c>
      <c r="AG3475" s="11"/>
      <c r="AH3475" s="11"/>
      <c r="AI3475" s="11"/>
      <c r="AJ3475" s="11"/>
      <c r="AK3475" s="11"/>
      <c r="AL3475" s="11"/>
      <c r="AM3475" s="11"/>
      <c r="AN3475" s="11"/>
      <c r="AO3475" s="11"/>
      <c r="AP3475" s="11"/>
      <c r="AQ3475" s="11"/>
      <c r="AR3475" s="11"/>
      <c r="AS3475" s="11"/>
      <c r="AT3475" s="11"/>
      <c r="AU3475" s="11"/>
      <c r="AV3475" s="11"/>
      <c r="AW3475" s="11"/>
      <c r="AX3475" s="11"/>
      <c r="AY3475" s="11"/>
      <c r="AZ3475" s="11"/>
      <c r="BA3475" s="11"/>
      <c r="BB3475" s="11"/>
      <c r="BC3475" s="11"/>
      <c r="BD3475" s="11"/>
      <c r="BE3475" s="11"/>
      <c r="BF3475" s="11"/>
      <c r="BG3475" s="11"/>
      <c r="BH3475" s="11"/>
      <c r="BI3475" s="11"/>
      <c r="BJ3475" s="11"/>
      <c r="BK3475" s="11"/>
      <c r="BL3475" s="11"/>
    </row>
    <row r="3476" spans="1:64" s="140" customFormat="1" ht="18" customHeight="1">
      <c r="B3476" s="48" t="e">
        <f>VLOOKUP(A3457,#REF!,276,FALSE)</f>
        <v>#REF!</v>
      </c>
      <c r="C3476" s="48" t="e">
        <f>VLOOKUP(A3457,#REF!,278,FALSE)</f>
        <v>#REF!</v>
      </c>
      <c r="D3476" s="48" t="e">
        <f>VLOOKUP(A3457,#REF!,280,FALSE)</f>
        <v>#REF!</v>
      </c>
      <c r="E3476" s="48" t="e">
        <f>VLOOKUP(A3457,#REF!,282,FALSE)</f>
        <v>#REF!</v>
      </c>
      <c r="F3476" s="48" t="e">
        <f>VLOOKUP(A3457,#REF!,284,FALSE)</f>
        <v>#REF!</v>
      </c>
      <c r="G3476" s="48" t="e">
        <f>VLOOKUP(A3457,#REF!,286,FALSE)</f>
        <v>#REF!</v>
      </c>
      <c r="H3476" s="48" t="e">
        <f>VLOOKUP(A3457,#REF!,288,FALSE)</f>
        <v>#REF!</v>
      </c>
      <c r="I3476" s="48" t="e">
        <f>VLOOKUP(A3457,#REF!,290,FALSE)</f>
        <v>#REF!</v>
      </c>
      <c r="J3476" s="48" t="e">
        <f>VLOOKUP(A3457,#REF!,292,FALSE)</f>
        <v>#REF!</v>
      </c>
      <c r="K3476" s="48" t="e">
        <f>VLOOKUP(A3457,#REF!,294,FALSE)</f>
        <v>#REF!</v>
      </c>
      <c r="L3476" s="48" t="e">
        <f>VLOOKUP(A3457,#REF!,296,FALSE)</f>
        <v>#REF!</v>
      </c>
      <c r="M3476" s="48" t="e">
        <f>VLOOKUP(A3457,#REF!,298,FALSE)</f>
        <v>#REF!</v>
      </c>
      <c r="N3476" s="48" t="e">
        <f>VLOOKUP(A3457,#REF!,300,FALSE)</f>
        <v>#REF!</v>
      </c>
      <c r="O3476" s="48" t="e">
        <f>VLOOKUP(A3457,#REF!,302,FALSE)</f>
        <v>#REF!</v>
      </c>
      <c r="P3476" s="48" t="e">
        <f>VLOOKUP(A3457,#REF!,304,FALSE)</f>
        <v>#REF!</v>
      </c>
      <c r="Q3476" s="48" t="e">
        <f>VLOOKUP(A3457,#REF!,306,FALSE)</f>
        <v>#REF!</v>
      </c>
      <c r="R3476" s="48" t="e">
        <f>VLOOKUP(A3457,#REF!,308,FALSE)</f>
        <v>#REF!</v>
      </c>
      <c r="S3476" s="48" t="e">
        <f>VLOOKUP(A3457,#REF!,310,FALSE)</f>
        <v>#REF!</v>
      </c>
      <c r="T3476" s="48" t="e">
        <f>VLOOKUP(A3457,#REF!,312,FALSE)</f>
        <v>#REF!</v>
      </c>
      <c r="U3476" s="48" t="e">
        <f>VLOOKUP(A3457,#REF!,314,FALSE)</f>
        <v>#REF!</v>
      </c>
      <c r="V3476" s="48" t="e">
        <f>VLOOKUP(A3457,#REF!,316,FALSE)</f>
        <v>#REF!</v>
      </c>
      <c r="W3476" s="48" t="e">
        <f>VLOOKUP(A3457,#REF!,318,FALSE)</f>
        <v>#REF!</v>
      </c>
      <c r="X3476" s="48" t="e">
        <f>VLOOKUP(A3457,#REF!,320,FALSE)</f>
        <v>#REF!</v>
      </c>
      <c r="Y3476" s="48" t="e">
        <f>VLOOKUP(A3457,#REF!,322,FALSE)</f>
        <v>#REF!</v>
      </c>
      <c r="Z3476" s="48" t="e">
        <f>VLOOKUP(A3457,#REF!,324,FALSE)</f>
        <v>#REF!</v>
      </c>
      <c r="AA3476" s="48" t="e">
        <f>VLOOKUP(A3457,#REF!,326,FALSE)</f>
        <v>#REF!</v>
      </c>
      <c r="AB3476" s="48" t="e">
        <f>VLOOKUP(A3457,#REF!,328,FALSE)</f>
        <v>#REF!</v>
      </c>
      <c r="AC3476" s="48" t="e">
        <f>VLOOKUP(A3457,#REF!,330,FALSE)</f>
        <v>#REF!</v>
      </c>
      <c r="AD3476" s="48" t="e">
        <f>VLOOKUP(A3457,#REF!,332,FALSE)</f>
        <v>#REF!</v>
      </c>
      <c r="AE3476" s="48" t="e">
        <f>VLOOKUP(A3457,#REF!,334,FALSE)</f>
        <v>#REF!</v>
      </c>
      <c r="AF3476" s="48" t="e">
        <f>VLOOKUP(A3457,#REF!,336,FALSE)</f>
        <v>#REF!</v>
      </c>
      <c r="AG3476" s="33"/>
      <c r="AH3476" s="33"/>
      <c r="AI3476" s="33"/>
      <c r="AJ3476" s="33"/>
      <c r="AK3476" s="33"/>
      <c r="AL3476" s="33"/>
      <c r="AM3476" s="33"/>
      <c r="AN3476" s="33"/>
      <c r="AO3476" s="33"/>
      <c r="AP3476" s="33"/>
      <c r="AQ3476" s="33"/>
      <c r="AR3476" s="33"/>
      <c r="AS3476" s="33"/>
      <c r="AT3476" s="33"/>
      <c r="AU3476" s="33"/>
      <c r="AV3476" s="33"/>
      <c r="AW3476" s="33"/>
      <c r="AX3476" s="33"/>
      <c r="AY3476" s="33"/>
      <c r="AZ3476" s="33"/>
      <c r="BA3476" s="33"/>
      <c r="BB3476" s="33"/>
      <c r="BC3476" s="33"/>
      <c r="BD3476" s="33"/>
      <c r="BE3476" s="33"/>
      <c r="BF3476" s="33"/>
      <c r="BG3476" s="33"/>
      <c r="BH3476" s="33"/>
      <c r="BI3476" s="33"/>
      <c r="BJ3476" s="33"/>
      <c r="BK3476" s="33"/>
      <c r="BL3476" s="33"/>
    </row>
    <row r="3477" spans="1:64" s="140" customFormat="1" ht="18" customHeight="1">
      <c r="B3477" s="48" t="e">
        <f>IF(B3476=3,"5","0")-0</f>
        <v>#REF!</v>
      </c>
      <c r="C3477" s="48" t="e">
        <f t="shared" ref="C3477:G3477" si="36">IF(C3476=3,"5","0")-0</f>
        <v>#REF!</v>
      </c>
      <c r="D3477" s="48" t="e">
        <f t="shared" si="36"/>
        <v>#REF!</v>
      </c>
      <c r="E3477" s="48" t="e">
        <f t="shared" si="36"/>
        <v>#REF!</v>
      </c>
      <c r="F3477" s="48" t="e">
        <f t="shared" si="36"/>
        <v>#REF!</v>
      </c>
      <c r="G3477" s="198" t="e">
        <f t="shared" si="36"/>
        <v>#REF!</v>
      </c>
      <c r="H3477" s="198" t="e">
        <f>IF(H3476=3,"5","0")-0</f>
        <v>#REF!</v>
      </c>
      <c r="I3477" s="198" t="e">
        <f t="shared" ref="I3477:Q3477" si="37">IF(I3476=3,"5","0")-0</f>
        <v>#REF!</v>
      </c>
      <c r="J3477" s="198" t="e">
        <f t="shared" si="37"/>
        <v>#REF!</v>
      </c>
      <c r="K3477" s="198" t="e">
        <f t="shared" si="37"/>
        <v>#REF!</v>
      </c>
      <c r="L3477" s="198" t="e">
        <f t="shared" si="37"/>
        <v>#REF!</v>
      </c>
      <c r="M3477" s="198" t="e">
        <f t="shared" si="37"/>
        <v>#REF!</v>
      </c>
      <c r="N3477" s="198" t="e">
        <f t="shared" si="37"/>
        <v>#REF!</v>
      </c>
      <c r="O3477" s="198" t="e">
        <f t="shared" si="37"/>
        <v>#REF!</v>
      </c>
      <c r="P3477" s="198" t="e">
        <f t="shared" si="37"/>
        <v>#REF!</v>
      </c>
      <c r="Q3477" s="198" t="e">
        <f t="shared" si="37"/>
        <v>#REF!</v>
      </c>
      <c r="R3477" s="198" t="e">
        <f>IF(R3476=3,"5","0")-0</f>
        <v>#REF!</v>
      </c>
      <c r="S3477" s="198" t="e">
        <f t="shared" ref="S3477:AF3477" si="38">IF(S3476=3,"5","0")-0</f>
        <v>#REF!</v>
      </c>
      <c r="T3477" s="198" t="e">
        <f t="shared" si="38"/>
        <v>#REF!</v>
      </c>
      <c r="U3477" s="198" t="e">
        <f t="shared" si="38"/>
        <v>#REF!</v>
      </c>
      <c r="V3477" s="198" t="e">
        <f t="shared" si="38"/>
        <v>#REF!</v>
      </c>
      <c r="W3477" s="198" t="e">
        <f t="shared" si="38"/>
        <v>#REF!</v>
      </c>
      <c r="X3477" s="198" t="e">
        <f t="shared" si="38"/>
        <v>#REF!</v>
      </c>
      <c r="Y3477" s="198" t="e">
        <f t="shared" si="38"/>
        <v>#REF!</v>
      </c>
      <c r="Z3477" s="198" t="e">
        <f t="shared" si="38"/>
        <v>#REF!</v>
      </c>
      <c r="AA3477" s="198" t="e">
        <f t="shared" si="38"/>
        <v>#REF!</v>
      </c>
      <c r="AB3477" s="198" t="e">
        <f t="shared" si="38"/>
        <v>#REF!</v>
      </c>
      <c r="AC3477" s="48" t="e">
        <f t="shared" si="38"/>
        <v>#REF!</v>
      </c>
      <c r="AD3477" s="48" t="e">
        <f t="shared" si="38"/>
        <v>#REF!</v>
      </c>
      <c r="AE3477" s="50" t="e">
        <f t="shared" si="38"/>
        <v>#REF!</v>
      </c>
      <c r="AF3477" s="48" t="e">
        <f t="shared" si="38"/>
        <v>#REF!</v>
      </c>
      <c r="AG3477" s="33"/>
      <c r="AH3477" s="33"/>
      <c r="AI3477" s="33"/>
      <c r="AJ3477" s="33"/>
      <c r="AK3477" s="33"/>
      <c r="AL3477" s="33"/>
      <c r="AM3477" s="33"/>
      <c r="AN3477" s="33"/>
      <c r="AO3477" s="33"/>
      <c r="AP3477" s="33"/>
      <c r="AQ3477" s="33"/>
      <c r="AR3477" s="33"/>
      <c r="AS3477" s="33"/>
      <c r="AT3477" s="33"/>
      <c r="AU3477" s="33"/>
      <c r="AV3477" s="33"/>
      <c r="AW3477" s="33"/>
      <c r="AX3477" s="33"/>
      <c r="AY3477" s="33"/>
      <c r="AZ3477" s="33"/>
      <c r="BA3477" s="33"/>
      <c r="BB3477" s="33"/>
      <c r="BC3477" s="33"/>
      <c r="BD3477" s="33"/>
      <c r="BE3477" s="33"/>
      <c r="BF3477" s="33"/>
      <c r="BG3477" s="33"/>
      <c r="BH3477" s="33"/>
      <c r="BI3477" s="33"/>
      <c r="BJ3477" s="33"/>
      <c r="BK3477" s="33"/>
      <c r="BL3477" s="33"/>
    </row>
    <row r="3478" spans="1:64" s="140" customFormat="1" ht="18" customHeight="1">
      <c r="B3478" s="48" t="e">
        <f>VLOOKUP(A3457,#REF!,277,FALSE)</f>
        <v>#REF!</v>
      </c>
      <c r="C3478" s="48" t="e">
        <f>VLOOKUP(A3457,#REF!,279,FALSE)</f>
        <v>#REF!</v>
      </c>
      <c r="D3478" s="48" t="e">
        <f>VLOOKUP(A3457,#REF!,281,FALSE)</f>
        <v>#REF!</v>
      </c>
      <c r="E3478" s="48" t="e">
        <f>VLOOKUP(A3457,#REF!,283,FALSE)</f>
        <v>#REF!</v>
      </c>
      <c r="F3478" s="48" t="e">
        <f>VLOOKUP(A3457,#REF!,285,FALSE)</f>
        <v>#REF!</v>
      </c>
      <c r="G3478" s="48" t="e">
        <f>VLOOKUP(A3457,#REF!,287,FALSE)</f>
        <v>#REF!</v>
      </c>
      <c r="H3478" s="48" t="e">
        <f>VLOOKUP(A3457,#REF!,289,FALSE)</f>
        <v>#REF!</v>
      </c>
      <c r="I3478" s="48" t="e">
        <f>VLOOKUP(A3457,#REF!,291,FALSE)</f>
        <v>#REF!</v>
      </c>
      <c r="J3478" s="48" t="e">
        <f>VLOOKUP(A3457,#REF!,293,FALSE)</f>
        <v>#REF!</v>
      </c>
      <c r="K3478" s="48" t="e">
        <f>VLOOKUP(A3457,#REF!,295,FALSE)</f>
        <v>#REF!</v>
      </c>
      <c r="L3478" s="48" t="e">
        <f>VLOOKUP(A3457,#REF!,297,FALSE)</f>
        <v>#REF!</v>
      </c>
      <c r="M3478" s="48" t="e">
        <f>VLOOKUP(A3457,#REF!,299,FALSE)</f>
        <v>#REF!</v>
      </c>
      <c r="N3478" s="48" t="e">
        <f>VLOOKUP(A3457,#REF!,301,FALSE)</f>
        <v>#REF!</v>
      </c>
      <c r="O3478" s="48" t="e">
        <f>VLOOKUP(A3457,#REF!,303,FALSE)</f>
        <v>#REF!</v>
      </c>
      <c r="P3478" s="48" t="e">
        <f>VLOOKUP(A3457,#REF!,305,FALSE)</f>
        <v>#REF!</v>
      </c>
      <c r="Q3478" s="48" t="e">
        <f>VLOOKUP(A3457,#REF!,307,FALSE)</f>
        <v>#REF!</v>
      </c>
      <c r="R3478" s="48" t="e">
        <f>VLOOKUP(A3457,#REF!,309,FALSE)</f>
        <v>#REF!</v>
      </c>
      <c r="S3478" s="48" t="e">
        <f>VLOOKUP(A3457,#REF!,311,FALSE)</f>
        <v>#REF!</v>
      </c>
      <c r="T3478" s="48" t="e">
        <f>VLOOKUP(A3457,#REF!,313,FALSE)</f>
        <v>#REF!</v>
      </c>
      <c r="U3478" s="48" t="e">
        <f>VLOOKUP(A3457,#REF!,315,FALSE)</f>
        <v>#REF!</v>
      </c>
      <c r="V3478" s="48" t="e">
        <f>VLOOKUP(A3457,#REF!,317,FALSE)</f>
        <v>#REF!</v>
      </c>
      <c r="W3478" s="48" t="e">
        <f>VLOOKUP(A3457,#REF!,319,FALSE)</f>
        <v>#REF!</v>
      </c>
      <c r="X3478" s="48" t="e">
        <f>VLOOKUP(A3457,#REF!,321,FALSE)</f>
        <v>#REF!</v>
      </c>
      <c r="Y3478" s="48" t="e">
        <f>VLOOKUP(A3457,#REF!,323,FALSE)</f>
        <v>#REF!</v>
      </c>
      <c r="Z3478" s="48" t="e">
        <f>VLOOKUP(A3457,#REF!,325,FALSE)</f>
        <v>#REF!</v>
      </c>
      <c r="AA3478" s="48" t="e">
        <f>VLOOKUP(A3457,#REF!,327,FALSE)</f>
        <v>#REF!</v>
      </c>
      <c r="AB3478" s="48" t="e">
        <f>VLOOKUP(A3457,#REF!,329,FALSE)</f>
        <v>#REF!</v>
      </c>
      <c r="AC3478" s="48" t="e">
        <f>VLOOKUP(A3457,#REF!,331,FALSE)</f>
        <v>#REF!</v>
      </c>
      <c r="AD3478" s="48" t="e">
        <f>VLOOKUP(A3457,#REF!,333,FALSE)</f>
        <v>#REF!</v>
      </c>
      <c r="AE3478" s="48" t="e">
        <f>VLOOKUP(A3457,#REF!,335,FALSE)</f>
        <v>#REF!</v>
      </c>
      <c r="AF3478" s="48" t="e">
        <f>VLOOKUP(A3457,#REF!,337,FALSE)</f>
        <v>#REF!</v>
      </c>
      <c r="AG3478" s="33"/>
      <c r="AH3478" s="33"/>
      <c r="AI3478" s="33"/>
      <c r="AJ3478" s="33"/>
      <c r="AK3478" s="33"/>
      <c r="AL3478" s="33"/>
      <c r="AM3478" s="33"/>
      <c r="AN3478" s="33"/>
      <c r="AO3478" s="33"/>
      <c r="AP3478" s="33"/>
      <c r="AQ3478" s="33"/>
      <c r="AR3478" s="33"/>
      <c r="AS3478" s="33"/>
      <c r="AT3478" s="33"/>
      <c r="AU3478" s="33"/>
      <c r="AV3478" s="33"/>
      <c r="AW3478" s="33"/>
      <c r="AX3478" s="33"/>
      <c r="AY3478" s="33"/>
      <c r="AZ3478" s="33"/>
      <c r="BA3478" s="33"/>
      <c r="BB3478" s="33"/>
      <c r="BC3478" s="33"/>
      <c r="BD3478" s="33"/>
      <c r="BE3478" s="33"/>
      <c r="BF3478" s="33"/>
      <c r="BG3478" s="33"/>
      <c r="BH3478" s="33"/>
      <c r="BI3478" s="33"/>
      <c r="BJ3478" s="33"/>
      <c r="BK3478" s="33"/>
      <c r="BL3478" s="33"/>
    </row>
    <row r="3479" spans="1:64" s="140" customFormat="1" ht="18" customHeight="1">
      <c r="B3479" s="241"/>
      <c r="C3479" s="241"/>
      <c r="D3479" s="241"/>
      <c r="E3479" s="241"/>
      <c r="F3479" s="241"/>
      <c r="G3479" s="242"/>
      <c r="H3479" s="242"/>
      <c r="I3479" s="242"/>
      <c r="J3479" s="242"/>
      <c r="K3479" s="242"/>
      <c r="L3479" s="242"/>
      <c r="M3479" s="242"/>
      <c r="N3479" s="242"/>
      <c r="O3479" s="242"/>
      <c r="P3479" s="242"/>
      <c r="Q3479" s="242"/>
      <c r="R3479" s="242"/>
      <c r="S3479" s="242"/>
      <c r="T3479" s="242"/>
      <c r="U3479" s="242"/>
      <c r="V3479" s="242"/>
      <c r="W3479" s="242"/>
      <c r="X3479" s="242"/>
      <c r="Y3479" s="242"/>
      <c r="Z3479" s="242"/>
      <c r="AA3479" s="242"/>
      <c r="AB3479" s="242"/>
      <c r="AC3479" s="241"/>
      <c r="AD3479" s="241"/>
      <c r="AE3479" s="241"/>
      <c r="AF3479" s="241"/>
      <c r="AG3479" s="33"/>
      <c r="AH3479" s="33"/>
      <c r="AI3479" s="33"/>
      <c r="AJ3479" s="33"/>
      <c r="AK3479" s="33"/>
      <c r="AL3479" s="33"/>
      <c r="AM3479" s="33"/>
      <c r="AN3479" s="33"/>
      <c r="AO3479" s="33"/>
      <c r="AP3479" s="33"/>
      <c r="AQ3479" s="33"/>
      <c r="AR3479" s="33"/>
      <c r="AS3479" s="33"/>
      <c r="AT3479" s="33"/>
      <c r="AU3479" s="33"/>
      <c r="AV3479" s="33"/>
      <c r="AW3479" s="33"/>
      <c r="AX3479" s="33"/>
      <c r="AY3479" s="33"/>
      <c r="AZ3479" s="33"/>
      <c r="BA3479" s="33"/>
      <c r="BB3479" s="33"/>
      <c r="BC3479" s="33"/>
      <c r="BD3479" s="33"/>
      <c r="BE3479" s="33"/>
      <c r="BF3479" s="33"/>
      <c r="BG3479" s="33"/>
      <c r="BH3479" s="33"/>
      <c r="BI3479" s="33"/>
      <c r="BJ3479" s="33"/>
      <c r="BK3479" s="33"/>
      <c r="BL3479" s="33"/>
    </row>
    <row r="3480" spans="1:64" s="140" customFormat="1" ht="18" customHeight="1">
      <c r="B3480" s="880" t="s">
        <v>826</v>
      </c>
      <c r="C3480" s="880"/>
      <c r="D3480" s="880"/>
      <c r="E3480" s="880"/>
      <c r="F3480" s="880"/>
      <c r="G3480" s="880"/>
      <c r="H3480" s="880"/>
      <c r="I3480" s="880"/>
      <c r="J3480" s="880"/>
      <c r="K3480" s="880"/>
      <c r="L3480" s="880"/>
      <c r="M3480" s="880"/>
      <c r="N3480" s="880"/>
      <c r="O3480" s="880"/>
      <c r="P3480" s="880"/>
      <c r="Q3480" s="880"/>
      <c r="R3480" s="880"/>
      <c r="S3480" s="880"/>
      <c r="T3480" s="880"/>
      <c r="U3480" s="880"/>
      <c r="V3480" s="880"/>
      <c r="W3480" s="880"/>
      <c r="X3480" s="880"/>
      <c r="Y3480" s="880"/>
      <c r="Z3480" s="880"/>
      <c r="AA3480" s="880"/>
      <c r="AB3480" s="880"/>
      <c r="AC3480" s="880"/>
      <c r="AD3480" s="880"/>
      <c r="AE3480" s="880"/>
      <c r="AF3480" s="880"/>
      <c r="AG3480" s="33"/>
      <c r="AH3480" s="33"/>
      <c r="AI3480" s="33"/>
      <c r="AJ3480" s="33"/>
      <c r="AK3480" s="33"/>
      <c r="AL3480" s="33"/>
      <c r="AM3480" s="33"/>
      <c r="AN3480" s="33"/>
      <c r="AO3480" s="33"/>
      <c r="AP3480" s="33"/>
      <c r="AQ3480" s="33"/>
      <c r="AR3480" s="33"/>
      <c r="AS3480" s="33"/>
      <c r="AT3480" s="33"/>
      <c r="AU3480" s="33"/>
      <c r="AV3480" s="33"/>
      <c r="AW3480" s="33"/>
      <c r="AX3480" s="33"/>
      <c r="AY3480" s="33"/>
      <c r="AZ3480" s="33"/>
      <c r="BA3480" s="33"/>
      <c r="BB3480" s="33"/>
      <c r="BC3480" s="33"/>
      <c r="BD3480" s="33"/>
      <c r="BE3480" s="33"/>
      <c r="BF3480" s="33"/>
      <c r="BG3480" s="33"/>
      <c r="BH3480" s="33"/>
      <c r="BI3480" s="33"/>
      <c r="BJ3480" s="33"/>
      <c r="BK3480" s="33"/>
      <c r="BL3480" s="33"/>
    </row>
    <row r="3481" spans="1:64" s="140" customFormat="1" ht="18" customHeight="1">
      <c r="B3481" s="15" t="s">
        <v>80</v>
      </c>
      <c r="C3481" s="16"/>
      <c r="D3481" s="16"/>
      <c r="E3481" s="16"/>
      <c r="F3481" s="16"/>
      <c r="G3481" s="216"/>
      <c r="H3481" s="201"/>
      <c r="I3481" s="201"/>
      <c r="J3481" s="201"/>
      <c r="K3481" s="202"/>
      <c r="L3481" s="201"/>
      <c r="M3481" s="201"/>
      <c r="N3481" s="201"/>
      <c r="O3481" s="270"/>
      <c r="P3481" s="270"/>
      <c r="Q3481" s="201"/>
      <c r="R3481" s="201"/>
      <c r="S3481" s="201"/>
      <c r="T3481" s="201"/>
      <c r="U3481" s="201"/>
      <c r="V3481" s="201"/>
      <c r="W3481" s="270"/>
      <c r="X3481" s="984" t="str">
        <f>X3456</f>
        <v>វិច្ឆិកា ឆ្នាំ ២០២៣</v>
      </c>
      <c r="Y3481" s="985"/>
      <c r="Z3481" s="985"/>
      <c r="AA3481" s="985"/>
      <c r="AB3481" s="985"/>
      <c r="AC3481" s="985"/>
      <c r="AD3481" s="985"/>
      <c r="AE3481" s="985"/>
      <c r="AF3481" s="986"/>
      <c r="AG3481" s="33"/>
      <c r="AH3481" s="33"/>
      <c r="AI3481" s="33"/>
      <c r="AJ3481" s="33"/>
      <c r="AK3481" s="33"/>
      <c r="AL3481" s="33"/>
      <c r="AM3481" s="33"/>
      <c r="AN3481" s="33"/>
      <c r="AO3481" s="33"/>
      <c r="AP3481" s="33"/>
      <c r="AQ3481" s="33"/>
      <c r="AR3481" s="33"/>
      <c r="AS3481" s="33"/>
      <c r="AT3481" s="33"/>
      <c r="AU3481" s="33"/>
      <c r="AV3481" s="33"/>
      <c r="AW3481" s="33"/>
      <c r="AX3481" s="33"/>
      <c r="AY3481" s="33"/>
      <c r="AZ3481" s="33"/>
      <c r="BA3481" s="33"/>
      <c r="BB3481" s="33"/>
      <c r="BC3481" s="33"/>
      <c r="BD3481" s="33"/>
      <c r="BE3481" s="33"/>
      <c r="BF3481" s="33"/>
      <c r="BG3481" s="33"/>
      <c r="BH3481" s="33"/>
      <c r="BI3481" s="33"/>
      <c r="BJ3481" s="33"/>
      <c r="BK3481" s="33"/>
      <c r="BL3481" s="33"/>
    </row>
    <row r="3482" spans="1:64" s="140" customFormat="1" ht="18" customHeight="1">
      <c r="A3482" s="140">
        <v>0</v>
      </c>
      <c r="B3482" s="20" t="s">
        <v>176</v>
      </c>
      <c r="C3482" s="3"/>
      <c r="D3482" s="3"/>
      <c r="E3482" s="3"/>
      <c r="F3482" s="3"/>
      <c r="G3482" s="217"/>
      <c r="H3482" s="271"/>
      <c r="I3482" s="217"/>
      <c r="J3482" s="271"/>
      <c r="K3482" s="991" t="e">
        <f>VLOOKUP(A3482,'Payroll master 总表'!B:AY,3,FALSE)</f>
        <v>#N/A</v>
      </c>
      <c r="L3482" s="992"/>
      <c r="M3482" s="992"/>
      <c r="N3482" s="993"/>
      <c r="O3482" s="272" t="s">
        <v>183</v>
      </c>
      <c r="P3482" s="273"/>
      <c r="Q3482" s="203"/>
      <c r="R3482" s="203"/>
      <c r="S3482" s="203"/>
      <c r="T3482" s="994" t="e">
        <f>#REF!</f>
        <v>#REF!</v>
      </c>
      <c r="U3482" s="994"/>
      <c r="V3482" s="217"/>
      <c r="W3482" s="274"/>
      <c r="X3482" s="275" t="s">
        <v>279</v>
      </c>
      <c r="Y3482" s="203"/>
      <c r="Z3482" s="203"/>
      <c r="AA3482" s="203"/>
      <c r="AB3482" s="227"/>
      <c r="AC3482" s="75"/>
      <c r="AD3482" s="139" t="e">
        <f>VLOOKUP(A3482,'Payroll master 总表'!B:AY,39,FALSE)</f>
        <v>#N/A</v>
      </c>
      <c r="AE3482" s="23" t="s">
        <v>82</v>
      </c>
      <c r="AF3482" s="244"/>
      <c r="AG3482" s="33"/>
      <c r="AH3482" s="33"/>
      <c r="AI3482" s="33"/>
      <c r="AJ3482" s="33"/>
      <c r="AK3482" s="33"/>
      <c r="AL3482" s="33"/>
      <c r="AM3482" s="33"/>
      <c r="AN3482" s="33"/>
      <c r="AO3482" s="33"/>
      <c r="AP3482" s="33"/>
      <c r="AQ3482" s="33"/>
      <c r="AR3482" s="33"/>
      <c r="AS3482" s="33"/>
      <c r="AT3482" s="33"/>
      <c r="AU3482" s="33"/>
      <c r="AV3482" s="33"/>
      <c r="AW3482" s="33"/>
      <c r="AX3482" s="33"/>
      <c r="AY3482" s="33"/>
      <c r="AZ3482" s="33"/>
      <c r="BA3482" s="33"/>
      <c r="BB3482" s="33"/>
      <c r="BC3482" s="33"/>
      <c r="BD3482" s="33"/>
      <c r="BE3482" s="33"/>
      <c r="BF3482" s="33"/>
      <c r="BG3482" s="33"/>
      <c r="BH3482" s="33"/>
      <c r="BI3482" s="33"/>
      <c r="BJ3482" s="33"/>
      <c r="BK3482" s="33"/>
      <c r="BL3482" s="33"/>
    </row>
    <row r="3483" spans="1:64" s="140" customFormat="1" ht="18" customHeight="1">
      <c r="B3483" s="55" t="s">
        <v>177</v>
      </c>
      <c r="C3483" s="28"/>
      <c r="D3483" s="28"/>
      <c r="E3483" s="28"/>
      <c r="F3483" s="21"/>
      <c r="G3483" s="206"/>
      <c r="H3483" s="206"/>
      <c r="I3483" s="206"/>
      <c r="J3483" s="206"/>
      <c r="K3483" s="995" t="e">
        <f>VLOOKUP(A3482,'Payroll master 总表'!B:AY,1,FALSE)</f>
        <v>#N/A</v>
      </c>
      <c r="L3483" s="996"/>
      <c r="M3483" s="206"/>
      <c r="N3483" s="208"/>
      <c r="O3483" s="276" t="s">
        <v>184</v>
      </c>
      <c r="P3483" s="273"/>
      <c r="Q3483" s="218"/>
      <c r="R3483" s="218"/>
      <c r="S3483" s="218"/>
      <c r="T3483" s="199"/>
      <c r="U3483" s="222" t="e">
        <f>VLOOKUP(A3482,'Payroll master 总表'!B:AY,15,FALSE)</f>
        <v>#N/A</v>
      </c>
      <c r="V3483" s="222"/>
      <c r="W3483" s="208"/>
      <c r="X3483" s="278" t="s">
        <v>187</v>
      </c>
      <c r="Y3483" s="218"/>
      <c r="Z3483" s="218"/>
      <c r="AA3483" s="218"/>
      <c r="AB3483" s="209"/>
      <c r="AC3483" s="26"/>
      <c r="AD3483" s="139" t="e">
        <f>VLOOKUP(A3482,'Payroll master 总表'!B:AY,35,FALSE)</f>
        <v>#N/A</v>
      </c>
      <c r="AE3483" s="23" t="s">
        <v>82</v>
      </c>
      <c r="AF3483" s="103"/>
      <c r="AG3483" s="33"/>
      <c r="AH3483" s="33"/>
      <c r="AI3483" s="33"/>
      <c r="AJ3483" s="33"/>
      <c r="AK3483" s="33"/>
      <c r="AL3483" s="33"/>
      <c r="AM3483" s="33"/>
      <c r="AN3483" s="33"/>
      <c r="AO3483" s="33"/>
      <c r="AP3483" s="33"/>
      <c r="AQ3483" s="33"/>
      <c r="AR3483" s="33"/>
      <c r="AS3483" s="33"/>
      <c r="AT3483" s="33"/>
      <c r="AU3483" s="33"/>
      <c r="AV3483" s="33"/>
      <c r="AW3483" s="33"/>
      <c r="AX3483" s="33"/>
      <c r="AY3483" s="33"/>
      <c r="AZ3483" s="33"/>
      <c r="BA3483" s="33"/>
      <c r="BB3483" s="33"/>
      <c r="BC3483" s="33"/>
      <c r="BD3483" s="33"/>
      <c r="BE3483" s="33"/>
      <c r="BF3483" s="33"/>
      <c r="BG3483" s="33"/>
      <c r="BH3483" s="33"/>
      <c r="BI3483" s="33"/>
      <c r="BJ3483" s="33"/>
      <c r="BK3483" s="33"/>
      <c r="BL3483" s="33"/>
    </row>
    <row r="3484" spans="1:64" s="140" customFormat="1" ht="18" customHeight="1">
      <c r="B3484" s="24" t="s">
        <v>178</v>
      </c>
      <c r="C3484" s="22"/>
      <c r="D3484" s="25"/>
      <c r="E3484" s="21"/>
      <c r="F3484" s="21"/>
      <c r="G3484" s="206"/>
      <c r="H3484" s="206"/>
      <c r="I3484" s="206"/>
      <c r="J3484" s="206"/>
      <c r="K3484" s="995" t="e">
        <f>VLOOKUP(A3482,'Payroll master 总表'!B:AY,5,FALSE)</f>
        <v>#N/A</v>
      </c>
      <c r="L3484" s="996"/>
      <c r="M3484" s="206"/>
      <c r="N3484" s="208"/>
      <c r="O3484" s="205" t="s">
        <v>198</v>
      </c>
      <c r="P3484" s="273"/>
      <c r="Q3484" s="218"/>
      <c r="R3484" s="218"/>
      <c r="S3484" s="218"/>
      <c r="T3484" s="206"/>
      <c r="U3484" s="997" t="e">
        <f>VLOOKUP(A3482,'Payroll master 总表'!B:AY,8,FALSE)</f>
        <v>#N/A</v>
      </c>
      <c r="V3484" s="997"/>
      <c r="W3484" s="998"/>
      <c r="X3484" s="278" t="s">
        <v>185</v>
      </c>
      <c r="Y3484" s="218"/>
      <c r="Z3484" s="218"/>
      <c r="AA3484" s="218"/>
      <c r="AB3484" s="209"/>
      <c r="AC3484" s="26"/>
      <c r="AD3484" s="139" t="e">
        <f>VLOOKUP(A3482,'Payroll master 总表'!B:AY,34,FALSE)</f>
        <v>#N/A</v>
      </c>
      <c r="AE3484" s="23" t="s">
        <v>82</v>
      </c>
      <c r="AF3484" s="103"/>
      <c r="AG3484" s="33"/>
      <c r="AH3484" s="33"/>
      <c r="AI3484" s="33"/>
      <c r="AJ3484" s="33"/>
      <c r="AK3484" s="33"/>
      <c r="AL3484" s="33"/>
      <c r="AM3484" s="33"/>
      <c r="AN3484" s="33"/>
      <c r="AO3484" s="33"/>
      <c r="AP3484" s="33"/>
      <c r="AQ3484" s="33"/>
      <c r="AR3484" s="33"/>
      <c r="AS3484" s="33"/>
      <c r="AT3484" s="33"/>
      <c r="AU3484" s="33"/>
      <c r="AV3484" s="33"/>
      <c r="AW3484" s="33"/>
      <c r="AX3484" s="33"/>
      <c r="AY3484" s="33"/>
      <c r="AZ3484" s="33"/>
      <c r="BA3484" s="33"/>
      <c r="BB3484" s="33"/>
      <c r="BC3484" s="33"/>
      <c r="BD3484" s="33"/>
      <c r="BE3484" s="33"/>
      <c r="BF3484" s="33"/>
      <c r="BG3484" s="33"/>
      <c r="BH3484" s="33"/>
      <c r="BI3484" s="33"/>
      <c r="BJ3484" s="33"/>
      <c r="BK3484" s="33"/>
      <c r="BL3484" s="33"/>
    </row>
    <row r="3485" spans="1:64" s="140" customFormat="1" ht="18" customHeight="1">
      <c r="B3485" s="58"/>
      <c r="C3485" s="28"/>
      <c r="D3485" s="28"/>
      <c r="E3485" s="28"/>
      <c r="F3485" s="28"/>
      <c r="G3485" s="206"/>
      <c r="H3485" s="206"/>
      <c r="I3485" s="206"/>
      <c r="J3485" s="206"/>
      <c r="K3485" s="280"/>
      <c r="L3485" s="281" t="s">
        <v>76</v>
      </c>
      <c r="M3485" s="206"/>
      <c r="N3485" s="208"/>
      <c r="O3485" s="278" t="s">
        <v>199</v>
      </c>
      <c r="P3485" s="273"/>
      <c r="Q3485" s="218"/>
      <c r="R3485" s="218"/>
      <c r="S3485" s="218"/>
      <c r="T3485" s="218"/>
      <c r="U3485" s="218"/>
      <c r="V3485" s="218"/>
      <c r="W3485" s="230"/>
      <c r="X3485" s="278" t="s">
        <v>753</v>
      </c>
      <c r="Y3485" s="218"/>
      <c r="Z3485" s="218"/>
      <c r="AA3485" s="218"/>
      <c r="AB3485" s="209"/>
      <c r="AC3485" s="26"/>
      <c r="AD3485" s="139" t="e">
        <f>VLOOKUP(A3482,'Payroll master 总表'!B:AY,33,FALSE)</f>
        <v>#N/A</v>
      </c>
      <c r="AE3485" s="23" t="s">
        <v>82</v>
      </c>
      <c r="AF3485" s="103"/>
      <c r="AG3485" s="33"/>
      <c r="AH3485" s="33"/>
      <c r="AI3485" s="33"/>
      <c r="AJ3485" s="33"/>
      <c r="AK3485" s="33"/>
      <c r="AL3485" s="33"/>
      <c r="AM3485" s="33"/>
      <c r="AN3485" s="33"/>
      <c r="AO3485" s="33"/>
      <c r="AP3485" s="33"/>
      <c r="AQ3485" s="33"/>
      <c r="AR3485" s="33"/>
      <c r="AS3485" s="33"/>
      <c r="AT3485" s="33"/>
      <c r="AU3485" s="33"/>
      <c r="AV3485" s="33"/>
      <c r="AW3485" s="33"/>
      <c r="AX3485" s="33"/>
      <c r="AY3485" s="33"/>
      <c r="AZ3485" s="33"/>
      <c r="BA3485" s="33"/>
      <c r="BB3485" s="33"/>
      <c r="BC3485" s="33"/>
      <c r="BD3485" s="33"/>
      <c r="BE3485" s="33"/>
      <c r="BF3485" s="33"/>
      <c r="BG3485" s="33"/>
      <c r="BH3485" s="33"/>
      <c r="BI3485" s="33"/>
      <c r="BJ3485" s="33"/>
      <c r="BK3485" s="33"/>
      <c r="BL3485" s="33"/>
    </row>
    <row r="3486" spans="1:64" s="140" customFormat="1" ht="18" customHeight="1">
      <c r="B3486" s="54" t="s">
        <v>196</v>
      </c>
      <c r="C3486" s="28"/>
      <c r="D3486" s="28"/>
      <c r="E3486" s="28"/>
      <c r="F3486" s="28"/>
      <c r="G3486" s="206"/>
      <c r="H3486" s="206"/>
      <c r="I3486" s="206"/>
      <c r="J3486" s="206"/>
      <c r="K3486" s="280"/>
      <c r="L3486" s="282" t="e">
        <f>VLOOKUP(A3482,'Payroll master 总表'!B:AY,18,FALSE)</f>
        <v>#N/A</v>
      </c>
      <c r="M3486" s="206"/>
      <c r="N3486" s="208"/>
      <c r="O3486" s="283"/>
      <c r="P3486" s="273"/>
      <c r="Q3486" s="223"/>
      <c r="R3486" s="987" t="e">
        <f>U3483/26*L3486</f>
        <v>#N/A</v>
      </c>
      <c r="S3486" s="987"/>
      <c r="T3486" s="284" t="s">
        <v>82</v>
      </c>
      <c r="U3486" s="223"/>
      <c r="V3486" s="223"/>
      <c r="W3486" s="285"/>
      <c r="X3486" s="278" t="s">
        <v>186</v>
      </c>
      <c r="Y3486" s="218"/>
      <c r="Z3486" s="218"/>
      <c r="AA3486" s="218"/>
      <c r="AB3486" s="209"/>
      <c r="AC3486" s="26"/>
      <c r="AD3486" s="139" t="e">
        <f>VLOOKUP(A3482,'Payroll master 总表'!B:AY,37,FALSE)+'Payroll master 总表'!AM125</f>
        <v>#N/A</v>
      </c>
      <c r="AE3486" s="23" t="s">
        <v>82</v>
      </c>
      <c r="AF3486" s="103"/>
      <c r="AG3486" s="33"/>
      <c r="AH3486" s="33"/>
      <c r="AI3486" s="33"/>
      <c r="AJ3486" s="33"/>
      <c r="AK3486" s="33"/>
      <c r="AL3486" s="33"/>
      <c r="AM3486" s="33"/>
      <c r="AN3486" s="33"/>
      <c r="AO3486" s="33"/>
      <c r="AP3486" s="33"/>
      <c r="AQ3486" s="33"/>
      <c r="AR3486" s="33"/>
      <c r="AS3486" s="33"/>
      <c r="AT3486" s="33"/>
      <c r="AU3486" s="33"/>
      <c r="AV3486" s="33"/>
      <c r="AW3486" s="33"/>
      <c r="AX3486" s="33"/>
      <c r="AY3486" s="33"/>
      <c r="AZ3486" s="33"/>
      <c r="BA3486" s="33"/>
      <c r="BB3486" s="33"/>
      <c r="BC3486" s="33"/>
      <c r="BD3486" s="33"/>
      <c r="BE3486" s="33"/>
      <c r="BF3486" s="33"/>
      <c r="BG3486" s="33"/>
      <c r="BH3486" s="33"/>
      <c r="BI3486" s="33"/>
      <c r="BJ3486" s="33"/>
      <c r="BK3486" s="33"/>
      <c r="BL3486" s="33"/>
    </row>
    <row r="3487" spans="1:64" s="140" customFormat="1" ht="18" customHeight="1">
      <c r="B3487" s="27" t="s">
        <v>528</v>
      </c>
      <c r="C3487" s="28"/>
      <c r="D3487" s="28"/>
      <c r="E3487" s="28"/>
      <c r="F3487" s="28"/>
      <c r="G3487" s="206"/>
      <c r="H3487" s="206"/>
      <c r="I3487" s="206"/>
      <c r="J3487" s="206"/>
      <c r="K3487" s="280"/>
      <c r="L3487" s="282" t="e">
        <f>VLOOKUP(A3482,'Payroll master 总表'!B:AY,22,FALSE)</f>
        <v>#N/A</v>
      </c>
      <c r="M3487" s="206"/>
      <c r="N3487" s="208"/>
      <c r="O3487" s="283"/>
      <c r="P3487" s="273"/>
      <c r="Q3487" s="223"/>
      <c r="R3487" s="987" t="e">
        <f>VLOOKUP(A3482,'Payroll master 总表'!B:AY,29,FALSE)</f>
        <v>#N/A</v>
      </c>
      <c r="S3487" s="987"/>
      <c r="T3487" s="284" t="s">
        <v>82</v>
      </c>
      <c r="U3487" s="223"/>
      <c r="V3487" s="223"/>
      <c r="W3487" s="285"/>
      <c r="X3487" s="278" t="s">
        <v>455</v>
      </c>
      <c r="Y3487" s="218"/>
      <c r="Z3487" s="218"/>
      <c r="AA3487" s="218"/>
      <c r="AB3487" s="209"/>
      <c r="AC3487" s="26"/>
      <c r="AD3487" s="139" t="e">
        <f>VLOOKUP(A3482,'Payroll master 总表'!B:AY,32,FALSE)</f>
        <v>#N/A</v>
      </c>
      <c r="AE3487" s="23" t="s">
        <v>82</v>
      </c>
      <c r="AF3487" s="103"/>
      <c r="AG3487" s="33"/>
      <c r="AH3487" s="33"/>
      <c r="AI3487" s="33"/>
      <c r="AJ3487" s="33"/>
      <c r="AK3487" s="33"/>
      <c r="AL3487" s="33"/>
      <c r="AM3487" s="33"/>
      <c r="AN3487" s="33"/>
      <c r="AO3487" s="33"/>
      <c r="AP3487" s="33"/>
      <c r="AQ3487" s="33"/>
      <c r="AR3487" s="33"/>
      <c r="AS3487" s="33"/>
      <c r="AT3487" s="33"/>
      <c r="AU3487" s="33"/>
      <c r="AV3487" s="33"/>
      <c r="AW3487" s="33"/>
      <c r="AX3487" s="33"/>
      <c r="AY3487" s="33"/>
      <c r="AZ3487" s="33"/>
      <c r="BA3487" s="33"/>
      <c r="BB3487" s="33"/>
      <c r="BC3487" s="33"/>
      <c r="BD3487" s="33"/>
      <c r="BE3487" s="33"/>
      <c r="BF3487" s="33"/>
      <c r="BG3487" s="33"/>
      <c r="BH3487" s="33"/>
      <c r="BI3487" s="33"/>
      <c r="BJ3487" s="33"/>
      <c r="BK3487" s="33"/>
      <c r="BL3487" s="33"/>
    </row>
    <row r="3488" spans="1:64" s="140" customFormat="1" ht="18" customHeight="1">
      <c r="B3488" s="58" t="s">
        <v>534</v>
      </c>
      <c r="C3488" s="28"/>
      <c r="D3488" s="28"/>
      <c r="E3488" s="28"/>
      <c r="F3488" s="28"/>
      <c r="G3488" s="206"/>
      <c r="H3488" s="206"/>
      <c r="I3488" s="206"/>
      <c r="J3488" s="206"/>
      <c r="K3488" s="280"/>
      <c r="L3488" s="282" t="e">
        <f>VLOOKUP(A3482,'Payroll master 总表'!B:AY,21,FALSE)</f>
        <v>#N/A</v>
      </c>
      <c r="M3488" s="206"/>
      <c r="N3488" s="208"/>
      <c r="O3488" s="283"/>
      <c r="P3488" s="273"/>
      <c r="Q3488" s="223"/>
      <c r="R3488" s="987" t="e">
        <f>VLOOKUP(A3482,'Payroll master 总表'!B:AY,27,FALSE)</f>
        <v>#N/A</v>
      </c>
      <c r="S3488" s="987"/>
      <c r="T3488" s="284" t="s">
        <v>82</v>
      </c>
      <c r="U3488" s="223"/>
      <c r="V3488" s="223"/>
      <c r="W3488" s="285"/>
      <c r="X3488" s="278" t="s">
        <v>189</v>
      </c>
      <c r="Y3488" s="218"/>
      <c r="Z3488" s="218"/>
      <c r="AA3488" s="218"/>
      <c r="AB3488" s="209"/>
      <c r="AC3488" s="26"/>
      <c r="AD3488" s="139" t="e">
        <f>VLOOKUP(A3482,'Payroll master 总表'!B:AY,31,FALSE)</f>
        <v>#N/A</v>
      </c>
      <c r="AE3488" s="23" t="s">
        <v>82</v>
      </c>
      <c r="AF3488" s="103"/>
      <c r="AG3488" s="33"/>
      <c r="AH3488" s="33"/>
      <c r="AI3488" s="33"/>
      <c r="AJ3488" s="33"/>
      <c r="AK3488" s="33"/>
      <c r="AL3488" s="33"/>
      <c r="AM3488" s="33"/>
      <c r="AN3488" s="33"/>
      <c r="AO3488" s="33"/>
      <c r="AP3488" s="33"/>
      <c r="AQ3488" s="33"/>
      <c r="AR3488" s="33"/>
      <c r="AS3488" s="33"/>
      <c r="AT3488" s="33"/>
      <c r="AU3488" s="33"/>
      <c r="AV3488" s="33"/>
      <c r="AW3488" s="33"/>
      <c r="AX3488" s="33"/>
      <c r="AY3488" s="33"/>
      <c r="AZ3488" s="33"/>
      <c r="BA3488" s="33"/>
      <c r="BB3488" s="33"/>
      <c r="BC3488" s="33"/>
      <c r="BD3488" s="33"/>
      <c r="BE3488" s="33"/>
      <c r="BF3488" s="33"/>
      <c r="BG3488" s="33"/>
      <c r="BH3488" s="33"/>
      <c r="BI3488" s="33"/>
      <c r="BJ3488" s="33"/>
      <c r="BK3488" s="33"/>
      <c r="BL3488" s="33"/>
    </row>
    <row r="3489" spans="2:64" s="140" customFormat="1" ht="18" customHeight="1">
      <c r="B3489" s="58" t="s">
        <v>195</v>
      </c>
      <c r="C3489" s="28"/>
      <c r="D3489" s="28"/>
      <c r="E3489" s="28"/>
      <c r="F3489" s="28"/>
      <c r="G3489" s="206"/>
      <c r="H3489" s="206"/>
      <c r="I3489" s="206"/>
      <c r="J3489" s="206"/>
      <c r="K3489" s="280"/>
      <c r="L3489" s="282" t="e">
        <f>VLOOKUP(A3482,'Payroll master 总表'!B:AY,17,FALSE)</f>
        <v>#N/A</v>
      </c>
      <c r="M3489" s="206"/>
      <c r="N3489" s="208"/>
      <c r="O3489" s="283"/>
      <c r="P3489" s="273"/>
      <c r="Q3489" s="223"/>
      <c r="R3489" s="987" t="e">
        <f>U3483/26*L3489</f>
        <v>#N/A</v>
      </c>
      <c r="S3489" s="987"/>
      <c r="T3489" s="284" t="s">
        <v>82</v>
      </c>
      <c r="U3489" s="223"/>
      <c r="V3489" s="223"/>
      <c r="W3489" s="285"/>
      <c r="X3489" s="278" t="s">
        <v>188</v>
      </c>
      <c r="Y3489" s="218"/>
      <c r="Z3489" s="218"/>
      <c r="AA3489" s="218"/>
      <c r="AB3489" s="209"/>
      <c r="AC3489" s="26"/>
      <c r="AD3489" s="139" t="e">
        <f>VLOOKUP(A3482,'Payroll master 总表'!B:AY,36,FALSE)</f>
        <v>#N/A</v>
      </c>
      <c r="AE3489" s="23" t="s">
        <v>82</v>
      </c>
      <c r="AF3489" s="103"/>
      <c r="AG3489" s="33"/>
      <c r="AH3489" s="33"/>
      <c r="AI3489" s="33"/>
      <c r="AJ3489" s="33"/>
      <c r="AK3489" s="33"/>
      <c r="AL3489" s="33"/>
      <c r="AM3489" s="33"/>
      <c r="AN3489" s="33"/>
      <c r="AO3489" s="33"/>
      <c r="AP3489" s="33"/>
      <c r="AQ3489" s="33"/>
      <c r="AR3489" s="33"/>
      <c r="AS3489" s="33"/>
      <c r="AT3489" s="33"/>
      <c r="AU3489" s="33"/>
      <c r="AV3489" s="33"/>
      <c r="AW3489" s="33"/>
      <c r="AX3489" s="33"/>
      <c r="AY3489" s="33"/>
      <c r="AZ3489" s="33"/>
      <c r="BA3489" s="33"/>
      <c r="BB3489" s="33"/>
      <c r="BC3489" s="33"/>
      <c r="BD3489" s="33"/>
      <c r="BE3489" s="33"/>
      <c r="BF3489" s="33"/>
      <c r="BG3489" s="33"/>
      <c r="BH3489" s="33"/>
      <c r="BI3489" s="33"/>
      <c r="BJ3489" s="33"/>
      <c r="BK3489" s="33"/>
      <c r="BL3489" s="33"/>
    </row>
    <row r="3490" spans="2:64" s="140" customFormat="1" ht="18" customHeight="1">
      <c r="B3490" s="27" t="s">
        <v>179</v>
      </c>
      <c r="C3490" s="28"/>
      <c r="D3490" s="28"/>
      <c r="E3490" s="28"/>
      <c r="F3490" s="28"/>
      <c r="G3490" s="218"/>
      <c r="H3490" s="218"/>
      <c r="I3490" s="218"/>
      <c r="J3490" s="206"/>
      <c r="K3490" s="280"/>
      <c r="L3490" s="286"/>
      <c r="M3490" s="206"/>
      <c r="N3490" s="208"/>
      <c r="O3490" s="283"/>
      <c r="P3490" s="273"/>
      <c r="Q3490" s="223"/>
      <c r="R3490" s="987" t="e">
        <f>SUM(R3486:S3489)</f>
        <v>#N/A</v>
      </c>
      <c r="S3490" s="987"/>
      <c r="T3490" s="284" t="s">
        <v>82</v>
      </c>
      <c r="U3490" s="223"/>
      <c r="V3490" s="223"/>
      <c r="W3490" s="285"/>
      <c r="X3490" s="278" t="s">
        <v>190</v>
      </c>
      <c r="Y3490" s="218"/>
      <c r="Z3490" s="218"/>
      <c r="AA3490" s="218"/>
      <c r="AB3490" s="209"/>
      <c r="AC3490" s="988" t="e">
        <f>R3490+R3492+R3493+R3494+AD3482+AD3483+AD3484+AD3485+AD3486+AD3487+AD3488+AD3489</f>
        <v>#N/A</v>
      </c>
      <c r="AD3490" s="989"/>
      <c r="AE3490" s="33"/>
      <c r="AF3490" s="103"/>
      <c r="AG3490" s="33"/>
      <c r="AH3490" s="33"/>
      <c r="AI3490" s="33"/>
      <c r="AJ3490" s="33"/>
      <c r="AK3490" s="33"/>
      <c r="AL3490" s="33"/>
      <c r="AM3490" s="33"/>
      <c r="AN3490" s="33"/>
      <c r="AO3490" s="33"/>
      <c r="AP3490" s="33"/>
      <c r="AQ3490" s="33"/>
      <c r="AR3490" s="33"/>
      <c r="AS3490" s="33"/>
      <c r="AT3490" s="33"/>
      <c r="AU3490" s="33"/>
      <c r="AV3490" s="33"/>
      <c r="AW3490" s="33"/>
      <c r="AX3490" s="33"/>
      <c r="AY3490" s="33"/>
      <c r="AZ3490" s="33"/>
      <c r="BA3490" s="33"/>
      <c r="BB3490" s="33"/>
      <c r="BC3490" s="33"/>
      <c r="BD3490" s="33"/>
      <c r="BE3490" s="33"/>
      <c r="BF3490" s="33"/>
      <c r="BG3490" s="33"/>
      <c r="BH3490" s="33"/>
      <c r="BI3490" s="33"/>
      <c r="BJ3490" s="33"/>
      <c r="BK3490" s="33"/>
      <c r="BL3490" s="33"/>
    </row>
    <row r="3491" spans="2:64" s="140" customFormat="1" ht="18" customHeight="1">
      <c r="B3491" s="58" t="s">
        <v>197</v>
      </c>
      <c r="C3491" s="28"/>
      <c r="D3491" s="28"/>
      <c r="E3491" s="28"/>
      <c r="F3491" s="28"/>
      <c r="G3491" s="206"/>
      <c r="H3491" s="206"/>
      <c r="I3491" s="206"/>
      <c r="J3491" s="206"/>
      <c r="K3491" s="280"/>
      <c r="L3491" s="287" t="s">
        <v>77</v>
      </c>
      <c r="M3491" s="288"/>
      <c r="N3491" s="211"/>
      <c r="O3491" s="278" t="s">
        <v>199</v>
      </c>
      <c r="P3491" s="210"/>
      <c r="Q3491" s="210"/>
      <c r="R3491" s="210"/>
      <c r="S3491" s="210"/>
      <c r="T3491" s="210"/>
      <c r="U3491" s="210"/>
      <c r="V3491" s="210"/>
      <c r="W3491" s="289"/>
      <c r="X3491" s="278" t="s">
        <v>433</v>
      </c>
      <c r="Y3491" s="218"/>
      <c r="Z3491" s="230"/>
      <c r="AA3491" s="290"/>
      <c r="AB3491" s="228"/>
      <c r="AC3491" s="135" t="e">
        <f>VLOOKUP(A3482,'Payroll master 总表'!B:AY,45,FALSE)</f>
        <v>#N/A</v>
      </c>
      <c r="AD3491" s="33"/>
      <c r="AE3491" s="61"/>
      <c r="AF3491" s="245"/>
      <c r="AG3491" s="33"/>
      <c r="AH3491" s="33"/>
      <c r="AI3491" s="33"/>
      <c r="AJ3491" s="33"/>
      <c r="AK3491" s="33"/>
      <c r="AL3491" s="33"/>
      <c r="AM3491" s="33"/>
      <c r="AN3491" s="33"/>
      <c r="AO3491" s="33"/>
      <c r="AP3491" s="33"/>
      <c r="AQ3491" s="33"/>
      <c r="AR3491" s="33"/>
      <c r="AS3491" s="33"/>
      <c r="AT3491" s="33"/>
      <c r="AU3491" s="33"/>
      <c r="AV3491" s="33"/>
      <c r="AW3491" s="33"/>
      <c r="AX3491" s="33"/>
      <c r="AY3491" s="33"/>
      <c r="AZ3491" s="33"/>
      <c r="BA3491" s="33"/>
      <c r="BB3491" s="33"/>
      <c r="BC3491" s="33"/>
      <c r="BD3491" s="33"/>
      <c r="BE3491" s="33"/>
      <c r="BF3491" s="33"/>
      <c r="BG3491" s="33"/>
      <c r="BH3491" s="33"/>
      <c r="BI3491" s="33"/>
      <c r="BJ3491" s="33"/>
      <c r="BK3491" s="33"/>
      <c r="BL3491" s="33"/>
    </row>
    <row r="3492" spans="2:64" s="140" customFormat="1" ht="18" customHeight="1">
      <c r="B3492" s="58" t="s">
        <v>180</v>
      </c>
      <c r="C3492" s="28"/>
      <c r="D3492" s="28"/>
      <c r="E3492" s="28"/>
      <c r="F3492" s="28"/>
      <c r="G3492" s="206"/>
      <c r="H3492" s="206"/>
      <c r="I3492" s="206"/>
      <c r="J3492" s="206"/>
      <c r="K3492" s="280"/>
      <c r="L3492" s="282" t="e">
        <f>VLOOKUP(A3482,'Payroll master 总表'!B:AY,19,FALSE)</f>
        <v>#N/A</v>
      </c>
      <c r="M3492" s="206"/>
      <c r="N3492" s="208"/>
      <c r="O3492" s="283"/>
      <c r="P3492" s="273"/>
      <c r="Q3492" s="224"/>
      <c r="R3492" s="990" t="e">
        <f>VLOOKUP(A3482,'Payroll master 总表'!B:AY,26,FALSE)</f>
        <v>#N/A</v>
      </c>
      <c r="S3492" s="990"/>
      <c r="T3492" s="224" t="s">
        <v>82</v>
      </c>
      <c r="U3492" s="224"/>
      <c r="V3492" s="224"/>
      <c r="W3492" s="228"/>
      <c r="X3492" s="278" t="s">
        <v>861</v>
      </c>
      <c r="Y3492" s="218"/>
      <c r="Z3492" s="230"/>
      <c r="AA3492" s="199"/>
      <c r="AB3492" s="224"/>
      <c r="AC3492" s="34"/>
      <c r="AD3492" s="57"/>
      <c r="AE3492" s="999" t="e">
        <f>VLOOKUP(A3482,'Payroll master 总表'!B:AY,42,FALSE)</f>
        <v>#N/A</v>
      </c>
      <c r="AF3492" s="1000"/>
      <c r="AG3492" s="33"/>
      <c r="AH3492" s="33"/>
      <c r="AI3492" s="33"/>
      <c r="AJ3492" s="33"/>
      <c r="AK3492" s="33"/>
      <c r="AL3492" s="33"/>
      <c r="AM3492" s="33"/>
      <c r="AN3492" s="33"/>
      <c r="AO3492" s="33"/>
      <c r="AP3492" s="33"/>
      <c r="AQ3492" s="33"/>
      <c r="AR3492" s="33"/>
      <c r="AS3492" s="33"/>
      <c r="AT3492" s="33"/>
      <c r="AU3492" s="33"/>
      <c r="AV3492" s="33"/>
      <c r="AW3492" s="33"/>
      <c r="AX3492" s="33"/>
      <c r="AY3492" s="33"/>
      <c r="AZ3492" s="33"/>
      <c r="BA3492" s="33"/>
      <c r="BB3492" s="33"/>
      <c r="BC3492" s="33"/>
      <c r="BD3492" s="33"/>
      <c r="BE3492" s="33"/>
      <c r="BF3492" s="33"/>
      <c r="BG3492" s="33"/>
      <c r="BH3492" s="33"/>
      <c r="BI3492" s="33"/>
      <c r="BJ3492" s="33"/>
      <c r="BK3492" s="33"/>
      <c r="BL3492" s="33"/>
    </row>
    <row r="3493" spans="2:64" s="140" customFormat="1" ht="18" customHeight="1">
      <c r="B3493" s="58" t="s">
        <v>181</v>
      </c>
      <c r="C3493" s="28"/>
      <c r="D3493" s="28"/>
      <c r="E3493" s="28"/>
      <c r="F3493" s="28"/>
      <c r="G3493" s="206"/>
      <c r="H3493" s="206"/>
      <c r="I3493" s="206"/>
      <c r="J3493" s="206"/>
      <c r="K3493" s="280"/>
      <c r="L3493" s="282" t="e">
        <f>VLOOKUP(A3482,'Payroll master 总表'!B:AY,22,FALSE)</f>
        <v>#N/A</v>
      </c>
      <c r="M3493" s="206"/>
      <c r="N3493" s="208"/>
      <c r="O3493" s="283"/>
      <c r="P3493" s="273"/>
      <c r="Q3493" s="224"/>
      <c r="R3493" s="990" t="e">
        <f>VLOOKUP(A3482,'Payroll master 总表'!B:AY,28,FALSE)</f>
        <v>#N/A</v>
      </c>
      <c r="S3493" s="990"/>
      <c r="T3493" s="224" t="s">
        <v>82</v>
      </c>
      <c r="U3493" s="224"/>
      <c r="V3493" s="224"/>
      <c r="W3493" s="228"/>
      <c r="X3493" s="291" t="s">
        <v>244</v>
      </c>
      <c r="Y3493" s="218"/>
      <c r="Z3493" s="218"/>
      <c r="AA3493" s="230"/>
      <c r="AB3493" s="229"/>
      <c r="AC3493" s="76"/>
      <c r="AD3493" s="57" t="e">
        <f>VLOOKUP(A3482,'Payroll master 总表'!B:AY,44,FALSE)</f>
        <v>#N/A</v>
      </c>
      <c r="AE3493" s="541"/>
      <c r="AF3493" s="542"/>
      <c r="AG3493" s="33"/>
      <c r="AH3493" s="33"/>
      <c r="AI3493" s="33"/>
      <c r="AJ3493" s="33"/>
      <c r="AK3493" s="33"/>
      <c r="AL3493" s="33"/>
      <c r="AM3493" s="33"/>
      <c r="AN3493" s="33"/>
      <c r="AO3493" s="33"/>
      <c r="AP3493" s="33"/>
      <c r="AQ3493" s="33"/>
      <c r="AR3493" s="33"/>
      <c r="AS3493" s="33"/>
      <c r="AT3493" s="33"/>
      <c r="AU3493" s="33"/>
      <c r="AV3493" s="33"/>
      <c r="AW3493" s="33"/>
      <c r="AX3493" s="33"/>
      <c r="AY3493" s="33"/>
      <c r="AZ3493" s="33"/>
      <c r="BA3493" s="33"/>
      <c r="BB3493" s="33"/>
      <c r="BC3493" s="33"/>
      <c r="BD3493" s="33"/>
      <c r="BE3493" s="33"/>
      <c r="BF3493" s="33"/>
      <c r="BG3493" s="33"/>
      <c r="BH3493" s="33"/>
      <c r="BI3493" s="33"/>
      <c r="BJ3493" s="33"/>
      <c r="BK3493" s="33"/>
      <c r="BL3493" s="33"/>
    </row>
    <row r="3494" spans="2:64" s="140" customFormat="1" ht="18" customHeight="1">
      <c r="B3494" s="59" t="s">
        <v>182</v>
      </c>
      <c r="C3494" s="56"/>
      <c r="D3494" s="56"/>
      <c r="E3494" s="56"/>
      <c r="F3494" s="56"/>
      <c r="G3494" s="219"/>
      <c r="H3494" s="219"/>
      <c r="I3494" s="219"/>
      <c r="J3494" s="219"/>
      <c r="K3494" s="292"/>
      <c r="L3494" s="293" t="e">
        <f>VLOOKUP(A3482,'Payroll master 总表'!B:AY,23,FALSE)</f>
        <v>#N/A</v>
      </c>
      <c r="M3494" s="219"/>
      <c r="N3494" s="212"/>
      <c r="O3494" s="294"/>
      <c r="P3494" s="295"/>
      <c r="Q3494" s="225"/>
      <c r="R3494" s="981" t="e">
        <f>VLOOKUP(A3482,'Payroll master 总表'!B:AY,30,FALSE)</f>
        <v>#N/A</v>
      </c>
      <c r="S3494" s="981"/>
      <c r="T3494" s="225" t="s">
        <v>82</v>
      </c>
      <c r="U3494" s="225"/>
      <c r="V3494" s="225"/>
      <c r="W3494" s="225"/>
      <c r="X3494" s="278" t="s">
        <v>194</v>
      </c>
      <c r="Y3494" s="218"/>
      <c r="Z3494" s="218"/>
      <c r="AA3494" s="218"/>
      <c r="AB3494" s="230"/>
      <c r="AC3494" s="26"/>
      <c r="AD3494" s="57" t="e">
        <f>AE3492+AD3493</f>
        <v>#N/A</v>
      </c>
      <c r="AE3494" s="49"/>
      <c r="AF3494" s="73"/>
      <c r="AG3494" s="33"/>
      <c r="AH3494" s="33"/>
      <c r="AI3494" s="33"/>
      <c r="AJ3494" s="33"/>
      <c r="AK3494" s="33"/>
      <c r="AL3494" s="33"/>
      <c r="AM3494" s="33"/>
      <c r="AN3494" s="33"/>
      <c r="AO3494" s="33"/>
      <c r="AP3494" s="33"/>
      <c r="AQ3494" s="33"/>
      <c r="AR3494" s="33"/>
      <c r="AS3494" s="33"/>
      <c r="AT3494" s="33"/>
      <c r="AU3494" s="33"/>
      <c r="AV3494" s="33"/>
      <c r="AW3494" s="33"/>
      <c r="AX3494" s="33"/>
      <c r="AY3494" s="33"/>
      <c r="AZ3494" s="33"/>
      <c r="BA3494" s="33"/>
      <c r="BB3494" s="33"/>
      <c r="BC3494" s="33"/>
      <c r="BD3494" s="33"/>
      <c r="BE3494" s="33"/>
      <c r="BF3494" s="33"/>
      <c r="BG3494" s="33"/>
      <c r="BH3494" s="33"/>
      <c r="BI3494" s="33"/>
      <c r="BJ3494" s="33"/>
      <c r="BK3494" s="33"/>
      <c r="BL3494" s="33"/>
    </row>
    <row r="3495" spans="2:64" s="140" customFormat="1" ht="18" customHeight="1">
      <c r="B3495" s="29"/>
      <c r="C3495" s="30"/>
      <c r="D3495" s="31"/>
      <c r="E3495" s="30"/>
      <c r="F3495" s="32"/>
      <c r="G3495" s="220"/>
      <c r="H3495" s="220"/>
      <c r="I3495" s="220"/>
      <c r="J3495" s="220"/>
      <c r="K3495" s="220"/>
      <c r="L3495" s="199"/>
      <c r="M3495" s="199"/>
      <c r="N3495" s="199"/>
      <c r="O3495" s="296"/>
      <c r="P3495" s="296"/>
      <c r="Q3495" s="199"/>
      <c r="R3495" s="199"/>
      <c r="S3495" s="220"/>
      <c r="T3495" s="220"/>
      <c r="U3495" s="220"/>
      <c r="V3495" s="199"/>
      <c r="W3495" s="199"/>
      <c r="X3495" s="297" t="s">
        <v>191</v>
      </c>
      <c r="Y3495" s="218"/>
      <c r="Z3495" s="218"/>
      <c r="AA3495" s="218"/>
      <c r="AB3495" s="230"/>
      <c r="AC3495" s="982" t="e">
        <f>ROUND((AC3490-AD3494-AC3491),2)</f>
        <v>#N/A</v>
      </c>
      <c r="AD3495" s="983"/>
      <c r="AE3495" s="49"/>
      <c r="AF3495" s="73"/>
      <c r="AG3495" s="33"/>
      <c r="AH3495" s="33"/>
      <c r="AI3495" s="33"/>
      <c r="AJ3495" s="33"/>
      <c r="AK3495" s="33"/>
      <c r="AL3495" s="33"/>
      <c r="AM3495" s="33"/>
      <c r="AN3495" s="33"/>
      <c r="AO3495" s="33"/>
      <c r="AP3495" s="33"/>
      <c r="AQ3495" s="33"/>
      <c r="AR3495" s="33"/>
      <c r="AS3495" s="33"/>
      <c r="AT3495" s="33"/>
      <c r="AU3495" s="33"/>
      <c r="AV3495" s="33"/>
      <c r="AW3495" s="33"/>
      <c r="AX3495" s="33"/>
      <c r="AY3495" s="33"/>
      <c r="AZ3495" s="33"/>
      <c r="BA3495" s="33"/>
      <c r="BB3495" s="33"/>
      <c r="BC3495" s="33"/>
      <c r="BD3495" s="33"/>
      <c r="BE3495" s="33"/>
      <c r="BF3495" s="33"/>
      <c r="BG3495" s="33"/>
      <c r="BH3495" s="33"/>
      <c r="BI3495" s="33"/>
      <c r="BJ3495" s="33"/>
      <c r="BK3495" s="33"/>
      <c r="BL3495" s="33"/>
    </row>
    <row r="3496" spans="2:64" s="140" customFormat="1" ht="18" customHeight="1">
      <c r="B3496" s="35" t="s">
        <v>78</v>
      </c>
      <c r="C3496" s="36"/>
      <c r="D3496" s="36"/>
      <c r="E3496" s="36"/>
      <c r="F3496" s="36"/>
      <c r="G3496" s="221"/>
      <c r="H3496" s="221"/>
      <c r="I3496" s="220"/>
      <c r="J3496" s="220"/>
      <c r="K3496" s="220"/>
      <c r="L3496" s="199"/>
      <c r="M3496" s="199"/>
      <c r="N3496" s="199"/>
      <c r="O3496" s="296"/>
      <c r="P3496" s="296"/>
      <c r="Q3496" s="199"/>
      <c r="R3496" s="199"/>
      <c r="S3496" s="220"/>
      <c r="T3496" s="220"/>
      <c r="U3496" s="220"/>
      <c r="V3496" s="199"/>
      <c r="W3496" s="199"/>
      <c r="X3496" s="298" t="s">
        <v>432</v>
      </c>
      <c r="Y3496" s="299"/>
      <c r="Z3496" s="280"/>
      <c r="AA3496" s="206"/>
      <c r="AB3496" s="231"/>
      <c r="AC3496" s="63" t="e">
        <f>INT(AC3495)</f>
        <v>#N/A</v>
      </c>
      <c r="AD3496" s="33"/>
      <c r="AE3496" s="62"/>
      <c r="AF3496" s="80"/>
      <c r="AG3496" s="33"/>
      <c r="AH3496" s="33"/>
      <c r="AI3496" s="33"/>
      <c r="AJ3496" s="33"/>
      <c r="AK3496" s="33"/>
      <c r="AL3496" s="33"/>
      <c r="AM3496" s="33"/>
      <c r="AN3496" s="33"/>
      <c r="AO3496" s="33"/>
      <c r="AP3496" s="33"/>
      <c r="AQ3496" s="33"/>
      <c r="AR3496" s="33"/>
      <c r="AS3496" s="33"/>
      <c r="AT3496" s="33"/>
      <c r="AU3496" s="33"/>
      <c r="AV3496" s="33"/>
      <c r="AW3496" s="33"/>
      <c r="AX3496" s="33"/>
      <c r="AY3496" s="33"/>
      <c r="AZ3496" s="33"/>
      <c r="BA3496" s="33"/>
      <c r="BB3496" s="33"/>
      <c r="BC3496" s="33"/>
      <c r="BD3496" s="33"/>
      <c r="BE3496" s="33"/>
      <c r="BF3496" s="33"/>
      <c r="BG3496" s="33"/>
      <c r="BH3496" s="33"/>
      <c r="BI3496" s="33"/>
      <c r="BJ3496" s="33"/>
      <c r="BK3496" s="33"/>
      <c r="BL3496" s="33"/>
    </row>
    <row r="3497" spans="2:64" s="140" customFormat="1" ht="18" customHeight="1">
      <c r="B3497" s="37"/>
      <c r="C3497" s="38"/>
      <c r="D3497" s="39"/>
      <c r="E3497" s="38"/>
      <c r="F3497" s="38"/>
      <c r="G3497" s="202"/>
      <c r="H3497" s="202"/>
      <c r="I3497" s="220"/>
      <c r="J3497" s="220"/>
      <c r="K3497" s="220"/>
      <c r="L3497" s="199"/>
      <c r="M3497" s="199"/>
      <c r="N3497" s="199"/>
      <c r="O3497" s="296"/>
      <c r="P3497" s="296"/>
      <c r="Q3497" s="199"/>
      <c r="R3497" s="199"/>
      <c r="S3497" s="220"/>
      <c r="T3497" s="220"/>
      <c r="U3497" s="220"/>
      <c r="V3497" s="199"/>
      <c r="W3497" s="199"/>
      <c r="X3497" s="300" t="s">
        <v>192</v>
      </c>
      <c r="Y3497" s="301"/>
      <c r="Z3497" s="302"/>
      <c r="AA3497" s="219"/>
      <c r="AB3497" s="232"/>
      <c r="AC3497" s="77" t="e">
        <f>ROUND((MOD(AC3495,1)*4000),-2)</f>
        <v>#N/A</v>
      </c>
      <c r="AD3497" s="45"/>
      <c r="AE3497" s="45"/>
      <c r="AF3497" s="81"/>
      <c r="AG3497" s="33"/>
      <c r="AH3497" s="33"/>
      <c r="AI3497" s="33"/>
      <c r="AJ3497" s="33"/>
      <c r="AK3497" s="33"/>
      <c r="AL3497" s="33"/>
      <c r="AM3497" s="33"/>
      <c r="AN3497" s="33"/>
      <c r="AO3497" s="33"/>
      <c r="AP3497" s="33"/>
      <c r="AQ3497" s="33"/>
      <c r="AR3497" s="33"/>
      <c r="AS3497" s="33"/>
      <c r="AT3497" s="33"/>
      <c r="AU3497" s="33"/>
      <c r="AV3497" s="33"/>
      <c r="AW3497" s="33"/>
      <c r="AX3497" s="33"/>
      <c r="AY3497" s="33"/>
      <c r="AZ3497" s="33"/>
      <c r="BA3497" s="33"/>
      <c r="BB3497" s="33"/>
      <c r="BC3497" s="33"/>
      <c r="BD3497" s="33"/>
      <c r="BE3497" s="33"/>
      <c r="BF3497" s="33"/>
      <c r="BG3497" s="33"/>
      <c r="BH3497" s="33"/>
      <c r="BI3497" s="33"/>
      <c r="BJ3497" s="33"/>
      <c r="BK3497" s="33"/>
      <c r="BL3497" s="33"/>
    </row>
    <row r="3498" spans="2:64" s="140" customFormat="1" ht="18" customHeight="1">
      <c r="B3498" s="29"/>
      <c r="C3498" s="30"/>
      <c r="D3498" s="31"/>
      <c r="E3498" s="30"/>
      <c r="F3498" s="30"/>
      <c r="G3498" s="220"/>
      <c r="H3498" s="220"/>
      <c r="I3498" s="220"/>
      <c r="J3498" s="220"/>
      <c r="K3498" s="220"/>
      <c r="L3498" s="199"/>
      <c r="M3498" s="199"/>
      <c r="N3498" s="199"/>
      <c r="O3498" s="296"/>
      <c r="P3498" s="296"/>
      <c r="Q3498" s="199"/>
      <c r="R3498" s="199"/>
      <c r="S3498" s="220"/>
      <c r="T3498" s="220"/>
      <c r="U3498" s="220"/>
      <c r="V3498" s="199"/>
      <c r="W3498" s="199"/>
      <c r="X3498" s="199"/>
      <c r="Y3498" s="221"/>
      <c r="Z3498" s="303"/>
      <c r="AA3498" s="199"/>
      <c r="AB3498" s="233"/>
      <c r="AC3498" s="34"/>
      <c r="AD3498" s="82"/>
      <c r="AE3498" s="82"/>
      <c r="AF3498" s="84"/>
      <c r="AG3498" s="33"/>
      <c r="AH3498" s="33"/>
      <c r="AI3498" s="33"/>
      <c r="AJ3498" s="33"/>
      <c r="AK3498" s="33"/>
      <c r="AL3498" s="33"/>
      <c r="AM3498" s="33"/>
      <c r="AN3498" s="33"/>
      <c r="AO3498" s="33"/>
      <c r="AP3498" s="33"/>
      <c r="AQ3498" s="33"/>
      <c r="AR3498" s="33"/>
      <c r="AS3498" s="33"/>
      <c r="AT3498" s="33"/>
      <c r="AU3498" s="33"/>
      <c r="AV3498" s="33"/>
      <c r="AW3498" s="33"/>
      <c r="AX3498" s="33"/>
      <c r="AY3498" s="33"/>
      <c r="AZ3498" s="33"/>
      <c r="BA3498" s="33"/>
      <c r="BB3498" s="33"/>
      <c r="BC3498" s="33"/>
      <c r="BD3498" s="33"/>
      <c r="BE3498" s="33"/>
      <c r="BF3498" s="33"/>
      <c r="BG3498" s="33"/>
      <c r="BH3498" s="33"/>
      <c r="BI3498" s="33"/>
      <c r="BJ3498" s="33"/>
      <c r="BK3498" s="33"/>
      <c r="BL3498" s="33"/>
    </row>
    <row r="3499" spans="2:64" s="140" customFormat="1" ht="18" customHeight="1">
      <c r="B3499" s="40" t="s">
        <v>79</v>
      </c>
      <c r="C3499" s="41"/>
      <c r="D3499" s="41"/>
      <c r="E3499" s="41"/>
      <c r="F3499" s="33"/>
      <c r="G3499" s="199"/>
      <c r="H3499" s="199"/>
      <c r="I3499" s="199"/>
      <c r="J3499" s="199"/>
      <c r="K3499" s="220"/>
      <c r="L3499" s="199"/>
      <c r="M3499" s="199"/>
      <c r="N3499" s="199"/>
      <c r="O3499" s="296"/>
      <c r="P3499" s="296"/>
      <c r="Q3499" s="199"/>
      <c r="R3499" s="199"/>
      <c r="S3499" s="199"/>
      <c r="T3499" s="199"/>
      <c r="U3499" s="199"/>
      <c r="V3499" s="199"/>
      <c r="W3499" s="199"/>
      <c r="X3499" s="199"/>
      <c r="Y3499" s="199"/>
      <c r="Z3499" s="199"/>
      <c r="AA3499" s="199"/>
      <c r="AB3499" s="199"/>
      <c r="AC3499" s="34"/>
      <c r="AD3499" s="33"/>
      <c r="AE3499" s="33"/>
      <c r="AF3499" s="101"/>
      <c r="AG3499" s="33"/>
      <c r="AH3499" s="33"/>
      <c r="AI3499" s="33"/>
      <c r="AJ3499" s="33"/>
      <c r="AK3499" s="33"/>
      <c r="AL3499" s="33"/>
      <c r="AM3499" s="33"/>
      <c r="AN3499" s="33"/>
      <c r="AO3499" s="33"/>
      <c r="AP3499" s="33"/>
      <c r="AQ3499" s="33"/>
      <c r="AR3499" s="33"/>
      <c r="AS3499" s="33"/>
      <c r="AT3499" s="33"/>
      <c r="AU3499" s="33"/>
      <c r="AV3499" s="33"/>
      <c r="AW3499" s="33"/>
      <c r="AX3499" s="33"/>
      <c r="AY3499" s="33"/>
      <c r="AZ3499" s="33"/>
      <c r="BA3499" s="33"/>
      <c r="BB3499" s="33"/>
      <c r="BC3499" s="33"/>
      <c r="BD3499" s="33"/>
      <c r="BE3499" s="33"/>
      <c r="BF3499" s="33"/>
      <c r="BG3499" s="33"/>
      <c r="BH3499" s="33"/>
      <c r="BI3499" s="33"/>
      <c r="BJ3499" s="33"/>
      <c r="BK3499" s="33"/>
      <c r="BL3499" s="33"/>
    </row>
    <row r="3500" spans="2:64" s="10" customFormat="1" ht="18" customHeight="1">
      <c r="B3500" s="601">
        <v>1</v>
      </c>
      <c r="C3500" s="236">
        <v>2</v>
      </c>
      <c r="D3500" s="236">
        <v>3</v>
      </c>
      <c r="E3500" s="236">
        <v>4</v>
      </c>
      <c r="F3500" s="236">
        <v>5</v>
      </c>
      <c r="G3500" s="669">
        <v>6</v>
      </c>
      <c r="H3500" s="237">
        <v>7</v>
      </c>
      <c r="I3500" s="601">
        <v>8</v>
      </c>
      <c r="J3500" s="236">
        <v>9</v>
      </c>
      <c r="K3500" s="236">
        <v>10</v>
      </c>
      <c r="L3500" s="236">
        <v>11</v>
      </c>
      <c r="M3500" s="236">
        <v>12</v>
      </c>
      <c r="N3500" s="697">
        <v>13</v>
      </c>
      <c r="O3500" s="670">
        <v>14</v>
      </c>
      <c r="P3500" s="601">
        <v>15</v>
      </c>
      <c r="Q3500" s="236">
        <v>16</v>
      </c>
      <c r="R3500" s="236">
        <v>17</v>
      </c>
      <c r="S3500" s="236">
        <v>18</v>
      </c>
      <c r="T3500" s="236">
        <v>19</v>
      </c>
      <c r="U3500" s="669">
        <v>20</v>
      </c>
      <c r="V3500" s="236">
        <v>21</v>
      </c>
      <c r="W3500" s="601">
        <v>22</v>
      </c>
      <c r="X3500" s="236">
        <v>23</v>
      </c>
      <c r="Y3500" s="237">
        <v>24</v>
      </c>
      <c r="Z3500" s="236">
        <v>25</v>
      </c>
      <c r="AA3500" s="236">
        <v>26</v>
      </c>
      <c r="AB3500" s="669">
        <v>27</v>
      </c>
      <c r="AC3500" s="236">
        <v>28</v>
      </c>
      <c r="AD3500" s="601">
        <v>29</v>
      </c>
      <c r="AE3500" s="236">
        <v>30</v>
      </c>
      <c r="AF3500" s="236">
        <v>31</v>
      </c>
      <c r="AG3500" s="11"/>
      <c r="AH3500" s="11"/>
      <c r="AI3500" s="11"/>
      <c r="AJ3500" s="11"/>
      <c r="AK3500" s="11"/>
      <c r="AL3500" s="11"/>
      <c r="AM3500" s="11"/>
      <c r="AN3500" s="11"/>
      <c r="AO3500" s="11"/>
      <c r="AP3500" s="11"/>
      <c r="AQ3500" s="11"/>
      <c r="AR3500" s="11"/>
      <c r="AS3500" s="11"/>
      <c r="AT3500" s="11"/>
      <c r="AU3500" s="11"/>
      <c r="AV3500" s="11"/>
      <c r="AW3500" s="11"/>
      <c r="AX3500" s="11"/>
      <c r="AY3500" s="11"/>
      <c r="AZ3500" s="11"/>
      <c r="BA3500" s="11"/>
      <c r="BB3500" s="11"/>
      <c r="BC3500" s="11"/>
      <c r="BD3500" s="11"/>
      <c r="BE3500" s="11"/>
      <c r="BF3500" s="11"/>
      <c r="BG3500" s="11"/>
      <c r="BH3500" s="11"/>
      <c r="BI3500" s="11"/>
      <c r="BJ3500" s="11"/>
      <c r="BK3500" s="11"/>
      <c r="BL3500" s="11"/>
    </row>
    <row r="3501" spans="2:64" s="140" customFormat="1" ht="18" customHeight="1">
      <c r="B3501" s="48" t="e">
        <f>VLOOKUP(A3482,#REF!,276,FALSE)</f>
        <v>#REF!</v>
      </c>
      <c r="C3501" s="48" t="e">
        <f>VLOOKUP(A3482,#REF!,278,FALSE)</f>
        <v>#REF!</v>
      </c>
      <c r="D3501" s="48" t="e">
        <f>VLOOKUP(A3482,#REF!,280,FALSE)</f>
        <v>#REF!</v>
      </c>
      <c r="E3501" s="48" t="e">
        <f>VLOOKUP(A3482,#REF!,282,FALSE)</f>
        <v>#REF!</v>
      </c>
      <c r="F3501" s="48" t="e">
        <f>VLOOKUP(A3482,#REF!,284,FALSE)</f>
        <v>#REF!</v>
      </c>
      <c r="G3501" s="48" t="e">
        <f>VLOOKUP(A3482,#REF!,286,FALSE)</f>
        <v>#REF!</v>
      </c>
      <c r="H3501" s="48" t="e">
        <f>VLOOKUP(A3482,#REF!,288,FALSE)</f>
        <v>#REF!</v>
      </c>
      <c r="I3501" s="48" t="e">
        <f>VLOOKUP(A3482,#REF!,290,FALSE)</f>
        <v>#REF!</v>
      </c>
      <c r="J3501" s="48" t="e">
        <f>VLOOKUP(A3482,#REF!,292,FALSE)</f>
        <v>#REF!</v>
      </c>
      <c r="K3501" s="48" t="e">
        <f>VLOOKUP(A3482,#REF!,294,FALSE)</f>
        <v>#REF!</v>
      </c>
      <c r="L3501" s="48" t="e">
        <f>VLOOKUP(A3482,#REF!,296,FALSE)</f>
        <v>#REF!</v>
      </c>
      <c r="M3501" s="48" t="e">
        <f>VLOOKUP(A3482,#REF!,298,FALSE)</f>
        <v>#REF!</v>
      </c>
      <c r="N3501" s="48" t="e">
        <f>VLOOKUP(A3482,#REF!,300,FALSE)</f>
        <v>#REF!</v>
      </c>
      <c r="O3501" s="48" t="e">
        <f>VLOOKUP(A3482,#REF!,302,FALSE)</f>
        <v>#REF!</v>
      </c>
      <c r="P3501" s="48" t="e">
        <f>VLOOKUP(A3482,#REF!,304,FALSE)</f>
        <v>#REF!</v>
      </c>
      <c r="Q3501" s="48" t="e">
        <f>VLOOKUP(A3482,#REF!,306,FALSE)</f>
        <v>#REF!</v>
      </c>
      <c r="R3501" s="48" t="e">
        <f>VLOOKUP(A3482,#REF!,308,FALSE)</f>
        <v>#REF!</v>
      </c>
      <c r="S3501" s="48" t="e">
        <f>VLOOKUP(A3482,#REF!,310,FALSE)</f>
        <v>#REF!</v>
      </c>
      <c r="T3501" s="48" t="e">
        <f>VLOOKUP(A3482,#REF!,312,FALSE)</f>
        <v>#REF!</v>
      </c>
      <c r="U3501" s="48" t="e">
        <f>VLOOKUP(A3482,#REF!,314,FALSE)</f>
        <v>#REF!</v>
      </c>
      <c r="V3501" s="48" t="e">
        <f>VLOOKUP(A3482,#REF!,316,FALSE)</f>
        <v>#REF!</v>
      </c>
      <c r="W3501" s="48" t="e">
        <f>VLOOKUP(A3482,#REF!,318,FALSE)</f>
        <v>#REF!</v>
      </c>
      <c r="X3501" s="48" t="e">
        <f>VLOOKUP(A3482,#REF!,320,FALSE)</f>
        <v>#REF!</v>
      </c>
      <c r="Y3501" s="48" t="e">
        <f>VLOOKUP(A3482,#REF!,322,FALSE)</f>
        <v>#REF!</v>
      </c>
      <c r="Z3501" s="48" t="e">
        <f>VLOOKUP(A3482,#REF!,324,FALSE)</f>
        <v>#REF!</v>
      </c>
      <c r="AA3501" s="48" t="e">
        <f>VLOOKUP(A3482,#REF!,326,FALSE)</f>
        <v>#REF!</v>
      </c>
      <c r="AB3501" s="48" t="e">
        <f>VLOOKUP(A3482,#REF!,328,FALSE)</f>
        <v>#REF!</v>
      </c>
      <c r="AC3501" s="48" t="e">
        <f>VLOOKUP(A3482,#REF!,330,FALSE)</f>
        <v>#REF!</v>
      </c>
      <c r="AD3501" s="48" t="e">
        <f>VLOOKUP(A3482,#REF!,332,FALSE)</f>
        <v>#REF!</v>
      </c>
      <c r="AE3501" s="48" t="e">
        <f>VLOOKUP(A3482,#REF!,334,FALSE)</f>
        <v>#REF!</v>
      </c>
      <c r="AF3501" s="48" t="e">
        <f>VLOOKUP(A3482,#REF!,336,FALSE)</f>
        <v>#REF!</v>
      </c>
      <c r="AG3501" s="33"/>
      <c r="AH3501" s="33"/>
      <c r="AI3501" s="33"/>
      <c r="AJ3501" s="33"/>
      <c r="AK3501" s="33"/>
      <c r="AL3501" s="33"/>
      <c r="AM3501" s="33"/>
      <c r="AN3501" s="33"/>
      <c r="AO3501" s="33"/>
      <c r="AP3501" s="33"/>
      <c r="AQ3501" s="33"/>
      <c r="AR3501" s="33"/>
      <c r="AS3501" s="33"/>
      <c r="AT3501" s="33"/>
      <c r="AU3501" s="33"/>
      <c r="AV3501" s="33"/>
      <c r="AW3501" s="33"/>
      <c r="AX3501" s="33"/>
      <c r="AY3501" s="33"/>
      <c r="AZ3501" s="33"/>
      <c r="BA3501" s="33"/>
      <c r="BB3501" s="33"/>
      <c r="BC3501" s="33"/>
      <c r="BD3501" s="33"/>
      <c r="BE3501" s="33"/>
      <c r="BF3501" s="33"/>
      <c r="BG3501" s="33"/>
      <c r="BH3501" s="33"/>
      <c r="BI3501" s="33"/>
      <c r="BJ3501" s="33"/>
      <c r="BK3501" s="33"/>
      <c r="BL3501" s="33"/>
    </row>
    <row r="3502" spans="2:64" s="140" customFormat="1" ht="18" customHeight="1">
      <c r="B3502" s="48" t="e">
        <f>IF(B3501=3,"5","0")-0</f>
        <v>#REF!</v>
      </c>
      <c r="C3502" s="48" t="e">
        <f t="shared" ref="C3502:G3502" si="39">IF(C3501=3,"5","0")-0</f>
        <v>#REF!</v>
      </c>
      <c r="D3502" s="48" t="e">
        <f t="shared" si="39"/>
        <v>#REF!</v>
      </c>
      <c r="E3502" s="48" t="e">
        <f t="shared" si="39"/>
        <v>#REF!</v>
      </c>
      <c r="F3502" s="48" t="e">
        <f t="shared" si="39"/>
        <v>#REF!</v>
      </c>
      <c r="G3502" s="198" t="e">
        <f t="shared" si="39"/>
        <v>#REF!</v>
      </c>
      <c r="H3502" s="198" t="e">
        <f>IF(H3501=3,"5","0")-0</f>
        <v>#REF!</v>
      </c>
      <c r="I3502" s="198" t="e">
        <f t="shared" ref="I3502:Q3502" si="40">IF(I3501=3,"5","0")-0</f>
        <v>#REF!</v>
      </c>
      <c r="J3502" s="198" t="e">
        <f t="shared" si="40"/>
        <v>#REF!</v>
      </c>
      <c r="K3502" s="198" t="e">
        <f t="shared" si="40"/>
        <v>#REF!</v>
      </c>
      <c r="L3502" s="198" t="e">
        <f t="shared" si="40"/>
        <v>#REF!</v>
      </c>
      <c r="M3502" s="198" t="e">
        <f t="shared" si="40"/>
        <v>#REF!</v>
      </c>
      <c r="N3502" s="198" t="e">
        <f t="shared" si="40"/>
        <v>#REF!</v>
      </c>
      <c r="O3502" s="198" t="e">
        <f t="shared" si="40"/>
        <v>#REF!</v>
      </c>
      <c r="P3502" s="198" t="e">
        <f t="shared" si="40"/>
        <v>#REF!</v>
      </c>
      <c r="Q3502" s="198" t="e">
        <f t="shared" si="40"/>
        <v>#REF!</v>
      </c>
      <c r="R3502" s="198" t="e">
        <f>IF(R3501=3,"5","0")-0</f>
        <v>#REF!</v>
      </c>
      <c r="S3502" s="198" t="e">
        <f t="shared" ref="S3502:AF3502" si="41">IF(S3501=3,"5","0")-0</f>
        <v>#REF!</v>
      </c>
      <c r="T3502" s="198" t="e">
        <f t="shared" si="41"/>
        <v>#REF!</v>
      </c>
      <c r="U3502" s="198" t="e">
        <f t="shared" si="41"/>
        <v>#REF!</v>
      </c>
      <c r="V3502" s="198" t="e">
        <f t="shared" si="41"/>
        <v>#REF!</v>
      </c>
      <c r="W3502" s="198" t="e">
        <f t="shared" si="41"/>
        <v>#REF!</v>
      </c>
      <c r="X3502" s="198" t="e">
        <f t="shared" si="41"/>
        <v>#REF!</v>
      </c>
      <c r="Y3502" s="198" t="e">
        <f t="shared" si="41"/>
        <v>#REF!</v>
      </c>
      <c r="Z3502" s="198" t="e">
        <f t="shared" si="41"/>
        <v>#REF!</v>
      </c>
      <c r="AA3502" s="198" t="e">
        <f t="shared" si="41"/>
        <v>#REF!</v>
      </c>
      <c r="AB3502" s="198" t="e">
        <f t="shared" si="41"/>
        <v>#REF!</v>
      </c>
      <c r="AC3502" s="48" t="e">
        <f t="shared" si="41"/>
        <v>#REF!</v>
      </c>
      <c r="AD3502" s="48" t="e">
        <f t="shared" si="41"/>
        <v>#REF!</v>
      </c>
      <c r="AE3502" s="50" t="e">
        <f t="shared" si="41"/>
        <v>#REF!</v>
      </c>
      <c r="AF3502" s="48" t="e">
        <f t="shared" si="41"/>
        <v>#REF!</v>
      </c>
      <c r="AG3502" s="33"/>
      <c r="AH3502" s="33"/>
      <c r="AI3502" s="33"/>
      <c r="AJ3502" s="33"/>
      <c r="AK3502" s="33"/>
      <c r="AL3502" s="33"/>
      <c r="AM3502" s="33"/>
      <c r="AN3502" s="33"/>
      <c r="AO3502" s="33"/>
      <c r="AP3502" s="33"/>
      <c r="AQ3502" s="33"/>
      <c r="AR3502" s="33"/>
      <c r="AS3502" s="33"/>
      <c r="AT3502" s="33"/>
      <c r="AU3502" s="33"/>
      <c r="AV3502" s="33"/>
      <c r="AW3502" s="33"/>
      <c r="AX3502" s="33"/>
      <c r="AY3502" s="33"/>
      <c r="AZ3502" s="33"/>
      <c r="BA3502" s="33"/>
      <c r="BB3502" s="33"/>
      <c r="BC3502" s="33"/>
      <c r="BD3502" s="33"/>
      <c r="BE3502" s="33"/>
      <c r="BF3502" s="33"/>
      <c r="BG3502" s="33"/>
      <c r="BH3502" s="33"/>
      <c r="BI3502" s="33"/>
      <c r="BJ3502" s="33"/>
      <c r="BK3502" s="33"/>
      <c r="BL3502" s="33"/>
    </row>
    <row r="3503" spans="2:64" s="140" customFormat="1" ht="18" customHeight="1">
      <c r="B3503" s="48" t="e">
        <f>VLOOKUP(A3482,#REF!,277,FALSE)</f>
        <v>#REF!</v>
      </c>
      <c r="C3503" s="48" t="e">
        <f>VLOOKUP(A3482,#REF!,279,FALSE)</f>
        <v>#REF!</v>
      </c>
      <c r="D3503" s="48" t="e">
        <f>VLOOKUP(A3482,#REF!,281,FALSE)</f>
        <v>#REF!</v>
      </c>
      <c r="E3503" s="48" t="e">
        <f>VLOOKUP(A3482,#REF!,283,FALSE)</f>
        <v>#REF!</v>
      </c>
      <c r="F3503" s="48" t="e">
        <f>VLOOKUP(A3482,#REF!,285,FALSE)</f>
        <v>#REF!</v>
      </c>
      <c r="G3503" s="48" t="e">
        <f>VLOOKUP(A3482,#REF!,287,FALSE)</f>
        <v>#REF!</v>
      </c>
      <c r="H3503" s="48" t="e">
        <f>VLOOKUP(A3482,#REF!,289,FALSE)</f>
        <v>#REF!</v>
      </c>
      <c r="I3503" s="48" t="e">
        <f>VLOOKUP(A3482,#REF!,291,FALSE)</f>
        <v>#REF!</v>
      </c>
      <c r="J3503" s="48" t="e">
        <f>VLOOKUP(A3482,#REF!,293,FALSE)</f>
        <v>#REF!</v>
      </c>
      <c r="K3503" s="48" t="e">
        <f>VLOOKUP(A3482,#REF!,295,FALSE)</f>
        <v>#REF!</v>
      </c>
      <c r="L3503" s="48" t="e">
        <f>VLOOKUP(A3482,#REF!,297,FALSE)</f>
        <v>#REF!</v>
      </c>
      <c r="M3503" s="48" t="e">
        <f>VLOOKUP(A3482,#REF!,299,FALSE)</f>
        <v>#REF!</v>
      </c>
      <c r="N3503" s="48" t="e">
        <f>VLOOKUP(A3482,#REF!,301,FALSE)</f>
        <v>#REF!</v>
      </c>
      <c r="O3503" s="48" t="e">
        <f>VLOOKUP(A3482,#REF!,303,FALSE)</f>
        <v>#REF!</v>
      </c>
      <c r="P3503" s="48" t="e">
        <f>VLOOKUP(A3482,#REF!,305,FALSE)</f>
        <v>#REF!</v>
      </c>
      <c r="Q3503" s="48" t="e">
        <f>VLOOKUP(A3482,#REF!,307,FALSE)</f>
        <v>#REF!</v>
      </c>
      <c r="R3503" s="48" t="e">
        <f>VLOOKUP(A3482,#REF!,309,FALSE)</f>
        <v>#REF!</v>
      </c>
      <c r="S3503" s="48" t="e">
        <f>VLOOKUP(A3482,#REF!,311,FALSE)</f>
        <v>#REF!</v>
      </c>
      <c r="T3503" s="48" t="e">
        <f>VLOOKUP(A3482,#REF!,313,FALSE)</f>
        <v>#REF!</v>
      </c>
      <c r="U3503" s="48" t="e">
        <f>VLOOKUP(A3482,#REF!,315,FALSE)</f>
        <v>#REF!</v>
      </c>
      <c r="V3503" s="48" t="e">
        <f>VLOOKUP(A3482,#REF!,317,FALSE)</f>
        <v>#REF!</v>
      </c>
      <c r="W3503" s="48" t="e">
        <f>VLOOKUP(A3482,#REF!,319,FALSE)</f>
        <v>#REF!</v>
      </c>
      <c r="X3503" s="48" t="e">
        <f>VLOOKUP(A3482,#REF!,321,FALSE)</f>
        <v>#REF!</v>
      </c>
      <c r="Y3503" s="48" t="e">
        <f>VLOOKUP(A3482,#REF!,323,FALSE)</f>
        <v>#REF!</v>
      </c>
      <c r="Z3503" s="48" t="e">
        <f>VLOOKUP(A3482,#REF!,325,FALSE)</f>
        <v>#REF!</v>
      </c>
      <c r="AA3503" s="48" t="e">
        <f>VLOOKUP(A3482,#REF!,327,FALSE)</f>
        <v>#REF!</v>
      </c>
      <c r="AB3503" s="48" t="e">
        <f>VLOOKUP(A3482,#REF!,329,FALSE)</f>
        <v>#REF!</v>
      </c>
      <c r="AC3503" s="48" t="e">
        <f>VLOOKUP(A3482,#REF!,331,FALSE)</f>
        <v>#REF!</v>
      </c>
      <c r="AD3503" s="48" t="e">
        <f>VLOOKUP(A3482,#REF!,333,FALSE)</f>
        <v>#REF!</v>
      </c>
      <c r="AE3503" s="48" t="e">
        <f>VLOOKUP(A3482,#REF!,335,FALSE)</f>
        <v>#REF!</v>
      </c>
      <c r="AF3503" s="48" t="e">
        <f>VLOOKUP(A3482,#REF!,337,FALSE)</f>
        <v>#REF!</v>
      </c>
      <c r="AG3503" s="33"/>
      <c r="AH3503" s="33"/>
      <c r="AI3503" s="33"/>
      <c r="AJ3503" s="33"/>
      <c r="AK3503" s="33"/>
      <c r="AL3503" s="33"/>
      <c r="AM3503" s="33"/>
      <c r="AN3503" s="33"/>
      <c r="AO3503" s="33"/>
      <c r="AP3503" s="33"/>
      <c r="AQ3503" s="33"/>
      <c r="AR3503" s="33"/>
      <c r="AS3503" s="33"/>
      <c r="AT3503" s="33"/>
      <c r="AU3503" s="33"/>
      <c r="AV3503" s="33"/>
      <c r="AW3503" s="33"/>
      <c r="AX3503" s="33"/>
      <c r="AY3503" s="33"/>
      <c r="AZ3503" s="33"/>
      <c r="BA3503" s="33"/>
      <c r="BB3503" s="33"/>
      <c r="BC3503" s="33"/>
      <c r="BD3503" s="33"/>
      <c r="BE3503" s="33"/>
      <c r="BF3503" s="33"/>
      <c r="BG3503" s="33"/>
      <c r="BH3503" s="33"/>
      <c r="BI3503" s="33"/>
      <c r="BJ3503" s="33"/>
      <c r="BK3503" s="33"/>
      <c r="BL3503" s="33"/>
    </row>
    <row r="3504" spans="2:64" s="140" customFormat="1" ht="18" customHeight="1">
      <c r="B3504" s="239"/>
      <c r="C3504" s="239"/>
      <c r="D3504" s="239"/>
      <c r="E3504" s="239"/>
      <c r="F3504" s="239"/>
      <c r="G3504" s="240"/>
      <c r="H3504" s="240"/>
      <c r="I3504" s="240"/>
      <c r="J3504" s="240"/>
      <c r="K3504" s="240"/>
      <c r="L3504" s="240"/>
      <c r="M3504" s="240"/>
      <c r="N3504" s="240"/>
      <c r="O3504" s="240"/>
      <c r="P3504" s="240"/>
      <c r="Q3504" s="240"/>
      <c r="R3504" s="240"/>
      <c r="S3504" s="240"/>
      <c r="T3504" s="240"/>
      <c r="U3504" s="240"/>
      <c r="V3504" s="240"/>
      <c r="W3504" s="240"/>
      <c r="X3504" s="240"/>
      <c r="Y3504" s="240"/>
      <c r="Z3504" s="240"/>
      <c r="AA3504" s="240"/>
      <c r="AB3504" s="240"/>
      <c r="AC3504" s="239"/>
      <c r="AD3504" s="239"/>
      <c r="AE3504" s="239"/>
      <c r="AF3504" s="239"/>
      <c r="AG3504" s="33"/>
      <c r="AH3504" s="33"/>
      <c r="AI3504" s="33"/>
      <c r="AJ3504" s="33"/>
      <c r="AK3504" s="33"/>
      <c r="AL3504" s="33"/>
      <c r="AM3504" s="33"/>
      <c r="AN3504" s="33"/>
      <c r="AO3504" s="33"/>
      <c r="AP3504" s="33"/>
      <c r="AQ3504" s="33"/>
      <c r="AR3504" s="33"/>
      <c r="AS3504" s="33"/>
      <c r="AT3504" s="33"/>
      <c r="AU3504" s="33"/>
      <c r="AV3504" s="33"/>
      <c r="AW3504" s="33"/>
      <c r="AX3504" s="33"/>
      <c r="AY3504" s="33"/>
      <c r="AZ3504" s="33"/>
      <c r="BA3504" s="33"/>
      <c r="BB3504" s="33"/>
      <c r="BC3504" s="33"/>
      <c r="BD3504" s="33"/>
      <c r="BE3504" s="33"/>
      <c r="BF3504" s="33"/>
      <c r="BG3504" s="33"/>
      <c r="BH3504" s="33"/>
      <c r="BI3504" s="33"/>
      <c r="BJ3504" s="33"/>
      <c r="BK3504" s="33"/>
      <c r="BL3504" s="33"/>
    </row>
    <row r="3505" spans="1:64" s="140" customFormat="1" ht="18" customHeight="1">
      <c r="B3505" s="1018" t="s">
        <v>826</v>
      </c>
      <c r="C3505" s="1019"/>
      <c r="D3505" s="1019"/>
      <c r="E3505" s="1019"/>
      <c r="F3505" s="1019"/>
      <c r="G3505" s="1019"/>
      <c r="H3505" s="1019"/>
      <c r="I3505" s="1019"/>
      <c r="J3505" s="1019"/>
      <c r="K3505" s="1019"/>
      <c r="L3505" s="1019"/>
      <c r="M3505" s="1019"/>
      <c r="N3505" s="1019"/>
      <c r="O3505" s="1019"/>
      <c r="P3505" s="1019"/>
      <c r="Q3505" s="1019"/>
      <c r="R3505" s="1019"/>
      <c r="S3505" s="1019"/>
      <c r="T3505" s="1019"/>
      <c r="U3505" s="1019"/>
      <c r="V3505" s="1019"/>
      <c r="W3505" s="1019"/>
      <c r="X3505" s="1019"/>
      <c r="Y3505" s="1019"/>
      <c r="Z3505" s="1019"/>
      <c r="AA3505" s="1019"/>
      <c r="AB3505" s="1019"/>
      <c r="AC3505" s="1019"/>
      <c r="AD3505" s="1019"/>
      <c r="AE3505" s="1019"/>
      <c r="AF3505" s="1020"/>
      <c r="AG3505" s="33"/>
      <c r="AH3505" s="33"/>
      <c r="AI3505" s="33"/>
      <c r="AJ3505" s="33"/>
      <c r="AK3505" s="33"/>
      <c r="AL3505" s="33"/>
      <c r="AM3505" s="33"/>
      <c r="AN3505" s="33"/>
      <c r="AO3505" s="33"/>
      <c r="AP3505" s="33"/>
      <c r="AQ3505" s="33"/>
      <c r="AR3505" s="33"/>
      <c r="AS3505" s="33"/>
      <c r="AT3505" s="33"/>
      <c r="AU3505" s="33"/>
      <c r="AV3505" s="33"/>
      <c r="AW3505" s="33"/>
      <c r="AX3505" s="33"/>
      <c r="AY3505" s="33"/>
      <c r="AZ3505" s="33"/>
      <c r="BA3505" s="33"/>
      <c r="BB3505" s="33"/>
      <c r="BC3505" s="33"/>
      <c r="BD3505" s="33"/>
      <c r="BE3505" s="33"/>
      <c r="BF3505" s="33"/>
      <c r="BG3505" s="33"/>
      <c r="BH3505" s="33"/>
      <c r="BI3505" s="33"/>
      <c r="BJ3505" s="33"/>
      <c r="BK3505" s="33"/>
      <c r="BL3505" s="33"/>
    </row>
    <row r="3506" spans="1:64" s="140" customFormat="1" ht="19.5" customHeight="1">
      <c r="B3506" s="15" t="s">
        <v>80</v>
      </c>
      <c r="C3506" s="16"/>
      <c r="D3506" s="16"/>
      <c r="E3506" s="16"/>
      <c r="F3506" s="16"/>
      <c r="G3506" s="216"/>
      <c r="H3506" s="201"/>
      <c r="I3506" s="201"/>
      <c r="J3506" s="201"/>
      <c r="K3506" s="202"/>
      <c r="L3506" s="201"/>
      <c r="M3506" s="201"/>
      <c r="N3506" s="201"/>
      <c r="O3506" s="270"/>
      <c r="P3506" s="270"/>
      <c r="Q3506" s="201"/>
      <c r="R3506" s="201"/>
      <c r="S3506" s="201"/>
      <c r="T3506" s="201"/>
      <c r="U3506" s="201"/>
      <c r="V3506" s="201"/>
      <c r="W3506" s="270"/>
      <c r="X3506" s="984" t="str">
        <f>X3481</f>
        <v>វិច្ឆិកា ឆ្នាំ ២០២៣</v>
      </c>
      <c r="Y3506" s="985"/>
      <c r="Z3506" s="985"/>
      <c r="AA3506" s="985"/>
      <c r="AB3506" s="985"/>
      <c r="AC3506" s="985"/>
      <c r="AD3506" s="985"/>
      <c r="AE3506" s="985"/>
      <c r="AF3506" s="986"/>
      <c r="AG3506" s="33"/>
      <c r="AH3506" s="33"/>
      <c r="AI3506" s="33"/>
      <c r="AJ3506" s="33"/>
      <c r="AK3506" s="33"/>
      <c r="AL3506" s="33"/>
      <c r="AM3506" s="33"/>
      <c r="AN3506" s="33"/>
      <c r="AO3506" s="33"/>
      <c r="AP3506" s="33"/>
      <c r="AQ3506" s="33"/>
      <c r="AR3506" s="33"/>
      <c r="AS3506" s="33"/>
      <c r="AT3506" s="33"/>
      <c r="AU3506" s="33"/>
      <c r="AV3506" s="33"/>
      <c r="AW3506" s="33"/>
      <c r="AX3506" s="33"/>
      <c r="AY3506" s="33"/>
      <c r="AZ3506" s="33"/>
      <c r="BA3506" s="33"/>
      <c r="BB3506" s="33"/>
      <c r="BC3506" s="33"/>
      <c r="BD3506" s="33"/>
      <c r="BE3506" s="33"/>
      <c r="BF3506" s="33"/>
      <c r="BG3506" s="33"/>
      <c r="BH3506" s="33"/>
      <c r="BI3506" s="33"/>
      <c r="BJ3506" s="33"/>
      <c r="BK3506" s="33"/>
      <c r="BL3506" s="33"/>
    </row>
    <row r="3507" spans="1:64" s="140" customFormat="1" ht="18" customHeight="1">
      <c r="A3507" s="140">
        <v>0</v>
      </c>
      <c r="B3507" s="20" t="s">
        <v>176</v>
      </c>
      <c r="C3507" s="3"/>
      <c r="D3507" s="3"/>
      <c r="E3507" s="3"/>
      <c r="F3507" s="3"/>
      <c r="G3507" s="217"/>
      <c r="H3507" s="271"/>
      <c r="I3507" s="217"/>
      <c r="J3507" s="271"/>
      <c r="K3507" s="991" t="e">
        <f>VLOOKUP(A3507,'Payroll master 总表'!B:AY,3,FALSE)</f>
        <v>#N/A</v>
      </c>
      <c r="L3507" s="992"/>
      <c r="M3507" s="992"/>
      <c r="N3507" s="993"/>
      <c r="O3507" s="272" t="s">
        <v>183</v>
      </c>
      <c r="P3507" s="273"/>
      <c r="Q3507" s="203"/>
      <c r="R3507" s="203"/>
      <c r="S3507" s="203"/>
      <c r="T3507" s="994" t="e">
        <f>#REF!</f>
        <v>#REF!</v>
      </c>
      <c r="U3507" s="994"/>
      <c r="V3507" s="217"/>
      <c r="W3507" s="274"/>
      <c r="X3507" s="275" t="s">
        <v>279</v>
      </c>
      <c r="Y3507" s="203"/>
      <c r="Z3507" s="203"/>
      <c r="AA3507" s="203"/>
      <c r="AB3507" s="227"/>
      <c r="AC3507" s="75"/>
      <c r="AD3507" s="139" t="e">
        <f>VLOOKUP(A3507,'Payroll master 总表'!B:AY,39,FALSE)</f>
        <v>#N/A</v>
      </c>
      <c r="AE3507" s="23" t="s">
        <v>82</v>
      </c>
      <c r="AF3507" s="244"/>
      <c r="AG3507" s="33"/>
      <c r="AH3507" s="33"/>
      <c r="AI3507" s="33"/>
      <c r="AJ3507" s="33"/>
      <c r="AK3507" s="33"/>
      <c r="AL3507" s="33"/>
      <c r="AM3507" s="33"/>
      <c r="AN3507" s="33"/>
      <c r="AO3507" s="33"/>
      <c r="AP3507" s="33"/>
      <c r="AQ3507" s="33"/>
      <c r="AR3507" s="33"/>
      <c r="AS3507" s="33"/>
      <c r="AT3507" s="33"/>
      <c r="AU3507" s="33"/>
      <c r="AV3507" s="33"/>
      <c r="AW3507" s="33"/>
      <c r="AX3507" s="33"/>
      <c r="AY3507" s="33"/>
      <c r="AZ3507" s="33"/>
      <c r="BA3507" s="33"/>
      <c r="BB3507" s="33"/>
      <c r="BC3507" s="33"/>
      <c r="BD3507" s="33"/>
      <c r="BE3507" s="33"/>
      <c r="BF3507" s="33"/>
      <c r="BG3507" s="33"/>
      <c r="BH3507" s="33"/>
      <c r="BI3507" s="33"/>
      <c r="BJ3507" s="33"/>
      <c r="BK3507" s="33"/>
      <c r="BL3507" s="33"/>
    </row>
    <row r="3508" spans="1:64" s="140" customFormat="1" ht="18" customHeight="1">
      <c r="B3508" s="55" t="s">
        <v>177</v>
      </c>
      <c r="C3508" s="28"/>
      <c r="D3508" s="28"/>
      <c r="E3508" s="28"/>
      <c r="F3508" s="21"/>
      <c r="G3508" s="206"/>
      <c r="H3508" s="206"/>
      <c r="I3508" s="206"/>
      <c r="J3508" s="206"/>
      <c r="K3508" s="995" t="e">
        <f>VLOOKUP(A3507,'Payroll master 总表'!B:AY,1,FALSE)</f>
        <v>#N/A</v>
      </c>
      <c r="L3508" s="996"/>
      <c r="M3508" s="206"/>
      <c r="N3508" s="208"/>
      <c r="O3508" s="276" t="s">
        <v>184</v>
      </c>
      <c r="P3508" s="273"/>
      <c r="Q3508" s="218"/>
      <c r="R3508" s="218"/>
      <c r="S3508" s="218"/>
      <c r="T3508" s="199"/>
      <c r="U3508" s="222" t="e">
        <f>VLOOKUP(A3507,'Payroll master 总表'!B:AY,15,FALSE)</f>
        <v>#N/A</v>
      </c>
      <c r="V3508" s="222"/>
      <c r="W3508" s="208"/>
      <c r="X3508" s="278" t="s">
        <v>187</v>
      </c>
      <c r="Y3508" s="218"/>
      <c r="Z3508" s="218"/>
      <c r="AA3508" s="218"/>
      <c r="AB3508" s="209"/>
      <c r="AC3508" s="26"/>
      <c r="AD3508" s="139" t="e">
        <f>VLOOKUP(A3507,'Payroll master 总表'!B:AY,35,FALSE)</f>
        <v>#N/A</v>
      </c>
      <c r="AE3508" s="23" t="s">
        <v>82</v>
      </c>
      <c r="AF3508" s="103"/>
      <c r="AG3508" s="33"/>
      <c r="AH3508" s="33"/>
      <c r="AI3508" s="33"/>
      <c r="AJ3508" s="33"/>
      <c r="AK3508" s="33"/>
      <c r="AL3508" s="33"/>
      <c r="AM3508" s="33"/>
      <c r="AN3508" s="33"/>
      <c r="AO3508" s="33"/>
      <c r="AP3508" s="33"/>
      <c r="AQ3508" s="33"/>
      <c r="AR3508" s="33"/>
      <c r="AS3508" s="33"/>
      <c r="AT3508" s="33"/>
      <c r="AU3508" s="33"/>
      <c r="AV3508" s="33"/>
      <c r="AW3508" s="33"/>
      <c r="AX3508" s="33"/>
      <c r="AY3508" s="33"/>
      <c r="AZ3508" s="33"/>
      <c r="BA3508" s="33"/>
      <c r="BB3508" s="33"/>
      <c r="BC3508" s="33"/>
      <c r="BD3508" s="33"/>
      <c r="BE3508" s="33"/>
      <c r="BF3508" s="33"/>
      <c r="BG3508" s="33"/>
      <c r="BH3508" s="33"/>
      <c r="BI3508" s="33"/>
      <c r="BJ3508" s="33"/>
      <c r="BK3508" s="33"/>
      <c r="BL3508" s="33"/>
    </row>
    <row r="3509" spans="1:64" s="140" customFormat="1" ht="18" customHeight="1">
      <c r="B3509" s="24" t="s">
        <v>178</v>
      </c>
      <c r="C3509" s="22"/>
      <c r="D3509" s="25"/>
      <c r="E3509" s="21"/>
      <c r="F3509" s="21"/>
      <c r="G3509" s="206"/>
      <c r="H3509" s="206"/>
      <c r="I3509" s="206"/>
      <c r="J3509" s="206"/>
      <c r="K3509" s="995" t="e">
        <f>VLOOKUP(A3507,'Payroll master 总表'!B:AY,5,FALSE)</f>
        <v>#N/A</v>
      </c>
      <c r="L3509" s="996"/>
      <c r="M3509" s="206"/>
      <c r="N3509" s="208"/>
      <c r="O3509" s="205" t="s">
        <v>198</v>
      </c>
      <c r="P3509" s="273"/>
      <c r="Q3509" s="218"/>
      <c r="R3509" s="218"/>
      <c r="S3509" s="218"/>
      <c r="T3509" s="206"/>
      <c r="U3509" s="997" t="e">
        <f>VLOOKUP(A3507,'Payroll master 总表'!B:AY,8,FALSE)</f>
        <v>#N/A</v>
      </c>
      <c r="V3509" s="997"/>
      <c r="W3509" s="998"/>
      <c r="X3509" s="278" t="s">
        <v>185</v>
      </c>
      <c r="Y3509" s="218"/>
      <c r="Z3509" s="218"/>
      <c r="AA3509" s="218"/>
      <c r="AB3509" s="209"/>
      <c r="AC3509" s="26"/>
      <c r="AD3509" s="139" t="e">
        <f>VLOOKUP(A3507,'Payroll master 总表'!B:AY,34,FALSE)</f>
        <v>#N/A</v>
      </c>
      <c r="AE3509" s="23" t="s">
        <v>82</v>
      </c>
      <c r="AF3509" s="103"/>
      <c r="AG3509" s="33"/>
      <c r="AH3509" s="33"/>
      <c r="AI3509" s="33"/>
      <c r="AJ3509" s="33"/>
      <c r="AK3509" s="33"/>
      <c r="AL3509" s="33"/>
      <c r="AM3509" s="33"/>
      <c r="AN3509" s="33"/>
      <c r="AO3509" s="33"/>
      <c r="AP3509" s="33"/>
      <c r="AQ3509" s="33"/>
      <c r="AR3509" s="33"/>
      <c r="AS3509" s="33"/>
      <c r="AT3509" s="33"/>
      <c r="AU3509" s="33"/>
      <c r="AV3509" s="33"/>
      <c r="AW3509" s="33"/>
      <c r="AX3509" s="33"/>
      <c r="AY3509" s="33"/>
      <c r="AZ3509" s="33"/>
      <c r="BA3509" s="33"/>
      <c r="BB3509" s="33"/>
      <c r="BC3509" s="33"/>
      <c r="BD3509" s="33"/>
      <c r="BE3509" s="33"/>
      <c r="BF3509" s="33"/>
      <c r="BG3509" s="33"/>
      <c r="BH3509" s="33"/>
      <c r="BI3509" s="33"/>
      <c r="BJ3509" s="33"/>
      <c r="BK3509" s="33"/>
      <c r="BL3509" s="33"/>
    </row>
    <row r="3510" spans="1:64" s="140" customFormat="1" ht="18" customHeight="1">
      <c r="B3510" s="58"/>
      <c r="C3510" s="28"/>
      <c r="D3510" s="28"/>
      <c r="E3510" s="28"/>
      <c r="F3510" s="28"/>
      <c r="G3510" s="206"/>
      <c r="H3510" s="206"/>
      <c r="I3510" s="206"/>
      <c r="J3510" s="206"/>
      <c r="K3510" s="280"/>
      <c r="L3510" s="281" t="s">
        <v>76</v>
      </c>
      <c r="M3510" s="206"/>
      <c r="N3510" s="208"/>
      <c r="O3510" s="278" t="s">
        <v>199</v>
      </c>
      <c r="P3510" s="273"/>
      <c r="Q3510" s="218"/>
      <c r="R3510" s="218"/>
      <c r="S3510" s="218"/>
      <c r="T3510" s="218"/>
      <c r="U3510" s="218"/>
      <c r="V3510" s="218"/>
      <c r="W3510" s="230"/>
      <c r="X3510" s="278" t="s">
        <v>753</v>
      </c>
      <c r="Y3510" s="218"/>
      <c r="Z3510" s="218"/>
      <c r="AA3510" s="218"/>
      <c r="AB3510" s="209"/>
      <c r="AC3510" s="26"/>
      <c r="AD3510" s="139" t="e">
        <f>VLOOKUP(A3507,'Payroll master 总表'!B:AY,33,FALSE)</f>
        <v>#N/A</v>
      </c>
      <c r="AE3510" s="23" t="s">
        <v>82</v>
      </c>
      <c r="AF3510" s="103"/>
      <c r="AG3510" s="33"/>
      <c r="AH3510" s="33"/>
      <c r="AI3510" s="33"/>
      <c r="AJ3510" s="33"/>
      <c r="AK3510" s="33"/>
      <c r="AL3510" s="33"/>
      <c r="AM3510" s="33"/>
      <c r="AN3510" s="33"/>
      <c r="AO3510" s="33"/>
      <c r="AP3510" s="33"/>
      <c r="AQ3510" s="33"/>
      <c r="AR3510" s="33"/>
      <c r="AS3510" s="33"/>
      <c r="AT3510" s="33"/>
      <c r="AU3510" s="33"/>
      <c r="AV3510" s="33"/>
      <c r="AW3510" s="33"/>
      <c r="AX3510" s="33"/>
      <c r="AY3510" s="33"/>
      <c r="AZ3510" s="33"/>
      <c r="BA3510" s="33"/>
      <c r="BB3510" s="33"/>
      <c r="BC3510" s="33"/>
      <c r="BD3510" s="33"/>
      <c r="BE3510" s="33"/>
      <c r="BF3510" s="33"/>
      <c r="BG3510" s="33"/>
      <c r="BH3510" s="33"/>
      <c r="BI3510" s="33"/>
      <c r="BJ3510" s="33"/>
      <c r="BK3510" s="33"/>
      <c r="BL3510" s="33"/>
    </row>
    <row r="3511" spans="1:64" s="140" customFormat="1" ht="18" customHeight="1">
      <c r="B3511" s="54" t="s">
        <v>196</v>
      </c>
      <c r="C3511" s="28"/>
      <c r="D3511" s="28"/>
      <c r="E3511" s="28"/>
      <c r="F3511" s="28"/>
      <c r="G3511" s="206"/>
      <c r="H3511" s="206"/>
      <c r="I3511" s="206"/>
      <c r="J3511" s="206"/>
      <c r="K3511" s="280"/>
      <c r="L3511" s="282" t="e">
        <f>VLOOKUP(A3507,'Payroll master 总表'!B:AY,18,FALSE)</f>
        <v>#N/A</v>
      </c>
      <c r="M3511" s="206"/>
      <c r="N3511" s="208"/>
      <c r="O3511" s="283"/>
      <c r="P3511" s="273"/>
      <c r="Q3511" s="223"/>
      <c r="R3511" s="987" t="e">
        <f>U3508/26*L3511</f>
        <v>#N/A</v>
      </c>
      <c r="S3511" s="987"/>
      <c r="T3511" s="284" t="s">
        <v>82</v>
      </c>
      <c r="U3511" s="223"/>
      <c r="V3511" s="223"/>
      <c r="W3511" s="285"/>
      <c r="X3511" s="278" t="s">
        <v>186</v>
      </c>
      <c r="Y3511" s="218"/>
      <c r="Z3511" s="218"/>
      <c r="AA3511" s="218"/>
      <c r="AB3511" s="209"/>
      <c r="AC3511" s="26"/>
      <c r="AD3511" s="139" t="e">
        <f>VLOOKUP(A3507,'Payroll master 总表'!B:AY,37,FALSE)+'Payroll master 总表'!AM126</f>
        <v>#N/A</v>
      </c>
      <c r="AE3511" s="23" t="s">
        <v>82</v>
      </c>
      <c r="AF3511" s="103"/>
      <c r="AG3511" s="33"/>
      <c r="AH3511" s="33"/>
      <c r="AI3511" s="33"/>
      <c r="AJ3511" s="33"/>
      <c r="AK3511" s="33"/>
      <c r="AL3511" s="33"/>
      <c r="AM3511" s="33"/>
      <c r="AN3511" s="33"/>
      <c r="AO3511" s="33"/>
      <c r="AP3511" s="33"/>
      <c r="AQ3511" s="33"/>
      <c r="AR3511" s="33"/>
      <c r="AS3511" s="33"/>
      <c r="AT3511" s="33"/>
      <c r="AU3511" s="33"/>
      <c r="AV3511" s="33"/>
      <c r="AW3511" s="33"/>
      <c r="AX3511" s="33"/>
      <c r="AY3511" s="33"/>
      <c r="AZ3511" s="33"/>
      <c r="BA3511" s="33"/>
      <c r="BB3511" s="33"/>
      <c r="BC3511" s="33"/>
      <c r="BD3511" s="33"/>
      <c r="BE3511" s="33"/>
      <c r="BF3511" s="33"/>
      <c r="BG3511" s="33"/>
      <c r="BH3511" s="33"/>
      <c r="BI3511" s="33"/>
      <c r="BJ3511" s="33"/>
      <c r="BK3511" s="33"/>
      <c r="BL3511" s="33"/>
    </row>
    <row r="3512" spans="1:64" s="140" customFormat="1" ht="18" customHeight="1">
      <c r="B3512" s="27" t="s">
        <v>528</v>
      </c>
      <c r="C3512" s="28"/>
      <c r="D3512" s="28"/>
      <c r="E3512" s="28"/>
      <c r="F3512" s="28"/>
      <c r="G3512" s="206"/>
      <c r="H3512" s="206"/>
      <c r="I3512" s="206"/>
      <c r="J3512" s="206"/>
      <c r="K3512" s="280"/>
      <c r="L3512" s="282" t="e">
        <f>VLOOKUP(A3507,'Payroll master 总表'!B:AY,22,FALSE)</f>
        <v>#N/A</v>
      </c>
      <c r="M3512" s="206"/>
      <c r="N3512" s="208"/>
      <c r="O3512" s="283"/>
      <c r="P3512" s="273"/>
      <c r="Q3512" s="223"/>
      <c r="R3512" s="987" t="e">
        <f>VLOOKUP(A3507,'Payroll master 总表'!B:AY,29,FALSE)</f>
        <v>#N/A</v>
      </c>
      <c r="S3512" s="987"/>
      <c r="T3512" s="284" t="s">
        <v>82</v>
      </c>
      <c r="U3512" s="223"/>
      <c r="V3512" s="223"/>
      <c r="W3512" s="285"/>
      <c r="X3512" s="278" t="s">
        <v>455</v>
      </c>
      <c r="Y3512" s="218"/>
      <c r="Z3512" s="218"/>
      <c r="AA3512" s="218"/>
      <c r="AB3512" s="209"/>
      <c r="AC3512" s="26"/>
      <c r="AD3512" s="139" t="e">
        <f>VLOOKUP(A3507,'Payroll master 总表'!B:AY,32,FALSE)</f>
        <v>#N/A</v>
      </c>
      <c r="AE3512" s="23" t="s">
        <v>82</v>
      </c>
      <c r="AF3512" s="103"/>
      <c r="AG3512" s="33"/>
      <c r="AH3512" s="33"/>
      <c r="AI3512" s="33"/>
      <c r="AJ3512" s="33"/>
      <c r="AK3512" s="33"/>
      <c r="AL3512" s="33"/>
      <c r="AM3512" s="33"/>
      <c r="AN3512" s="33"/>
      <c r="AO3512" s="33"/>
      <c r="AP3512" s="33"/>
      <c r="AQ3512" s="33"/>
      <c r="AR3512" s="33"/>
      <c r="AS3512" s="33"/>
      <c r="AT3512" s="33"/>
      <c r="AU3512" s="33"/>
      <c r="AV3512" s="33"/>
      <c r="AW3512" s="33"/>
      <c r="AX3512" s="33"/>
      <c r="AY3512" s="33"/>
      <c r="AZ3512" s="33"/>
      <c r="BA3512" s="33"/>
      <c r="BB3512" s="33"/>
      <c r="BC3512" s="33"/>
      <c r="BD3512" s="33"/>
      <c r="BE3512" s="33"/>
      <c r="BF3512" s="33"/>
      <c r="BG3512" s="33"/>
      <c r="BH3512" s="33"/>
      <c r="BI3512" s="33"/>
      <c r="BJ3512" s="33"/>
      <c r="BK3512" s="33"/>
      <c r="BL3512" s="33"/>
    </row>
    <row r="3513" spans="1:64" s="140" customFormat="1" ht="18" customHeight="1">
      <c r="B3513" s="58" t="s">
        <v>534</v>
      </c>
      <c r="C3513" s="28"/>
      <c r="D3513" s="28"/>
      <c r="E3513" s="28"/>
      <c r="F3513" s="28"/>
      <c r="G3513" s="206"/>
      <c r="H3513" s="206"/>
      <c r="I3513" s="206"/>
      <c r="J3513" s="206"/>
      <c r="K3513" s="280"/>
      <c r="L3513" s="282" t="e">
        <f>VLOOKUP(A3507,'Payroll master 总表'!B:AY,21,FALSE)</f>
        <v>#N/A</v>
      </c>
      <c r="M3513" s="206"/>
      <c r="N3513" s="208"/>
      <c r="O3513" s="283"/>
      <c r="P3513" s="273"/>
      <c r="Q3513" s="223"/>
      <c r="R3513" s="987" t="e">
        <f>VLOOKUP(A3507,'Payroll master 总表'!B:AY,27,FALSE)</f>
        <v>#N/A</v>
      </c>
      <c r="S3513" s="987"/>
      <c r="T3513" s="284" t="s">
        <v>82</v>
      </c>
      <c r="U3513" s="223"/>
      <c r="V3513" s="223"/>
      <c r="W3513" s="285"/>
      <c r="X3513" s="278" t="s">
        <v>189</v>
      </c>
      <c r="Y3513" s="218"/>
      <c r="Z3513" s="218"/>
      <c r="AA3513" s="218"/>
      <c r="AB3513" s="209"/>
      <c r="AC3513" s="26"/>
      <c r="AD3513" s="139" t="e">
        <f>VLOOKUP(A3507,'Payroll master 总表'!B:AY,31,FALSE)</f>
        <v>#N/A</v>
      </c>
      <c r="AE3513" s="23" t="s">
        <v>82</v>
      </c>
      <c r="AF3513" s="103"/>
      <c r="AG3513" s="33"/>
      <c r="AH3513" s="33"/>
      <c r="AI3513" s="33"/>
      <c r="AJ3513" s="33"/>
      <c r="AK3513" s="33"/>
      <c r="AL3513" s="33"/>
      <c r="AM3513" s="33"/>
      <c r="AN3513" s="33"/>
      <c r="AO3513" s="33"/>
      <c r="AP3513" s="33"/>
      <c r="AQ3513" s="33"/>
      <c r="AR3513" s="33"/>
      <c r="AS3513" s="33"/>
      <c r="AT3513" s="33"/>
      <c r="AU3513" s="33"/>
      <c r="AV3513" s="33"/>
      <c r="AW3513" s="33"/>
      <c r="AX3513" s="33"/>
      <c r="AY3513" s="33"/>
      <c r="AZ3513" s="33"/>
      <c r="BA3513" s="33"/>
      <c r="BB3513" s="33"/>
      <c r="BC3513" s="33"/>
      <c r="BD3513" s="33"/>
      <c r="BE3513" s="33"/>
      <c r="BF3513" s="33"/>
      <c r="BG3513" s="33"/>
      <c r="BH3513" s="33"/>
      <c r="BI3513" s="33"/>
      <c r="BJ3513" s="33"/>
      <c r="BK3513" s="33"/>
      <c r="BL3513" s="33"/>
    </row>
    <row r="3514" spans="1:64" s="140" customFormat="1" ht="18" customHeight="1">
      <c r="B3514" s="58" t="s">
        <v>195</v>
      </c>
      <c r="C3514" s="28"/>
      <c r="D3514" s="28"/>
      <c r="E3514" s="28"/>
      <c r="F3514" s="28"/>
      <c r="G3514" s="206"/>
      <c r="H3514" s="206"/>
      <c r="I3514" s="206"/>
      <c r="J3514" s="206"/>
      <c r="K3514" s="280"/>
      <c r="L3514" s="282" t="e">
        <f>VLOOKUP(A3507,'Payroll master 总表'!B:AY,17,FALSE)</f>
        <v>#N/A</v>
      </c>
      <c r="M3514" s="206"/>
      <c r="N3514" s="208"/>
      <c r="O3514" s="283"/>
      <c r="P3514" s="273"/>
      <c r="Q3514" s="223"/>
      <c r="R3514" s="987" t="e">
        <f>U3508/26*L3514</f>
        <v>#N/A</v>
      </c>
      <c r="S3514" s="987"/>
      <c r="T3514" s="284" t="s">
        <v>82</v>
      </c>
      <c r="U3514" s="223"/>
      <c r="V3514" s="223"/>
      <c r="W3514" s="285"/>
      <c r="X3514" s="278" t="s">
        <v>188</v>
      </c>
      <c r="Y3514" s="218"/>
      <c r="Z3514" s="218"/>
      <c r="AA3514" s="218"/>
      <c r="AB3514" s="209"/>
      <c r="AC3514" s="26"/>
      <c r="AD3514" s="139" t="e">
        <f>VLOOKUP(A3507,'Payroll master 总表'!B:AY,36,FALSE)</f>
        <v>#N/A</v>
      </c>
      <c r="AE3514" s="23" t="s">
        <v>82</v>
      </c>
      <c r="AF3514" s="103"/>
      <c r="AG3514" s="33"/>
      <c r="AH3514" s="33"/>
      <c r="AI3514" s="33"/>
      <c r="AJ3514" s="33"/>
      <c r="AK3514" s="33"/>
      <c r="AL3514" s="33"/>
      <c r="AM3514" s="33"/>
      <c r="AN3514" s="33"/>
      <c r="AO3514" s="33"/>
      <c r="AP3514" s="33"/>
      <c r="AQ3514" s="33"/>
      <c r="AR3514" s="33"/>
      <c r="AS3514" s="33"/>
      <c r="AT3514" s="33"/>
      <c r="AU3514" s="33"/>
      <c r="AV3514" s="33"/>
      <c r="AW3514" s="33"/>
      <c r="AX3514" s="33"/>
      <c r="AY3514" s="33"/>
      <c r="AZ3514" s="33"/>
      <c r="BA3514" s="33"/>
      <c r="BB3514" s="33"/>
      <c r="BC3514" s="33"/>
      <c r="BD3514" s="33"/>
      <c r="BE3514" s="33"/>
      <c r="BF3514" s="33"/>
      <c r="BG3514" s="33"/>
      <c r="BH3514" s="33"/>
      <c r="BI3514" s="33"/>
      <c r="BJ3514" s="33"/>
      <c r="BK3514" s="33"/>
      <c r="BL3514" s="33"/>
    </row>
    <row r="3515" spans="1:64" s="140" customFormat="1" ht="18" customHeight="1">
      <c r="B3515" s="27" t="s">
        <v>179</v>
      </c>
      <c r="C3515" s="28"/>
      <c r="D3515" s="28"/>
      <c r="E3515" s="28"/>
      <c r="F3515" s="28"/>
      <c r="G3515" s="218"/>
      <c r="H3515" s="218"/>
      <c r="I3515" s="218"/>
      <c r="J3515" s="206"/>
      <c r="K3515" s="280"/>
      <c r="L3515" s="286"/>
      <c r="M3515" s="206"/>
      <c r="N3515" s="208"/>
      <c r="O3515" s="283"/>
      <c r="P3515" s="273"/>
      <c r="Q3515" s="223"/>
      <c r="R3515" s="987" t="e">
        <f>SUM(R3511:S3514)</f>
        <v>#N/A</v>
      </c>
      <c r="S3515" s="987"/>
      <c r="T3515" s="284" t="s">
        <v>82</v>
      </c>
      <c r="U3515" s="223"/>
      <c r="V3515" s="223"/>
      <c r="W3515" s="285"/>
      <c r="X3515" s="278" t="s">
        <v>190</v>
      </c>
      <c r="Y3515" s="218"/>
      <c r="Z3515" s="218"/>
      <c r="AA3515" s="218"/>
      <c r="AB3515" s="209"/>
      <c r="AC3515" s="988" t="e">
        <f>R3515+R3517+R3518+R3519+AD3507+AD3508+AD3509+AD3510+AD3511+AD3512+AD3513+AD3514</f>
        <v>#N/A</v>
      </c>
      <c r="AD3515" s="989"/>
      <c r="AE3515" s="33"/>
      <c r="AF3515" s="103"/>
      <c r="AG3515" s="33"/>
      <c r="AH3515" s="33"/>
      <c r="AI3515" s="33"/>
      <c r="AJ3515" s="33"/>
      <c r="AK3515" s="33"/>
      <c r="AL3515" s="33"/>
      <c r="AM3515" s="33"/>
      <c r="AN3515" s="33"/>
      <c r="AO3515" s="33"/>
      <c r="AP3515" s="33"/>
      <c r="AQ3515" s="33"/>
      <c r="AR3515" s="33"/>
      <c r="AS3515" s="33"/>
      <c r="AT3515" s="33"/>
      <c r="AU3515" s="33"/>
      <c r="AV3515" s="33"/>
      <c r="AW3515" s="33"/>
      <c r="AX3515" s="33"/>
      <c r="AY3515" s="33"/>
      <c r="AZ3515" s="33"/>
      <c r="BA3515" s="33"/>
      <c r="BB3515" s="33"/>
      <c r="BC3515" s="33"/>
      <c r="BD3515" s="33"/>
      <c r="BE3515" s="33"/>
      <c r="BF3515" s="33"/>
      <c r="BG3515" s="33"/>
      <c r="BH3515" s="33"/>
      <c r="BI3515" s="33"/>
      <c r="BJ3515" s="33"/>
      <c r="BK3515" s="33"/>
      <c r="BL3515" s="33"/>
    </row>
    <row r="3516" spans="1:64" s="140" customFormat="1" ht="18" customHeight="1">
      <c r="B3516" s="58" t="s">
        <v>197</v>
      </c>
      <c r="C3516" s="28"/>
      <c r="D3516" s="28"/>
      <c r="E3516" s="28"/>
      <c r="F3516" s="28"/>
      <c r="G3516" s="206"/>
      <c r="H3516" s="206"/>
      <c r="I3516" s="206"/>
      <c r="J3516" s="206"/>
      <c r="K3516" s="280"/>
      <c r="L3516" s="287" t="s">
        <v>77</v>
      </c>
      <c r="M3516" s="288"/>
      <c r="N3516" s="211"/>
      <c r="O3516" s="278" t="s">
        <v>199</v>
      </c>
      <c r="P3516" s="210"/>
      <c r="Q3516" s="210"/>
      <c r="R3516" s="210"/>
      <c r="S3516" s="210"/>
      <c r="T3516" s="210"/>
      <c r="U3516" s="210"/>
      <c r="V3516" s="210"/>
      <c r="W3516" s="289"/>
      <c r="X3516" s="278" t="s">
        <v>433</v>
      </c>
      <c r="Y3516" s="218"/>
      <c r="Z3516" s="230"/>
      <c r="AA3516" s="290"/>
      <c r="AB3516" s="228"/>
      <c r="AC3516" s="135" t="e">
        <f>VLOOKUP(A3507,'Payroll master 总表'!B:AY,45,FALSE)</f>
        <v>#N/A</v>
      </c>
      <c r="AD3516" s="33"/>
      <c r="AE3516" s="61"/>
      <c r="AF3516" s="245"/>
      <c r="AG3516" s="33"/>
      <c r="AH3516" s="33"/>
      <c r="AI3516" s="33"/>
      <c r="AJ3516" s="33"/>
      <c r="AK3516" s="33"/>
      <c r="AL3516" s="33"/>
      <c r="AM3516" s="33"/>
      <c r="AN3516" s="33"/>
      <c r="AO3516" s="33"/>
      <c r="AP3516" s="33"/>
      <c r="AQ3516" s="33"/>
      <c r="AR3516" s="33"/>
      <c r="AS3516" s="33"/>
      <c r="AT3516" s="33"/>
      <c r="AU3516" s="33"/>
      <c r="AV3516" s="33"/>
      <c r="AW3516" s="33"/>
      <c r="AX3516" s="33"/>
      <c r="AY3516" s="33"/>
      <c r="AZ3516" s="33"/>
      <c r="BA3516" s="33"/>
      <c r="BB3516" s="33"/>
      <c r="BC3516" s="33"/>
      <c r="BD3516" s="33"/>
      <c r="BE3516" s="33"/>
      <c r="BF3516" s="33"/>
      <c r="BG3516" s="33"/>
      <c r="BH3516" s="33"/>
      <c r="BI3516" s="33"/>
      <c r="BJ3516" s="33"/>
      <c r="BK3516" s="33"/>
      <c r="BL3516" s="33"/>
    </row>
    <row r="3517" spans="1:64" s="140" customFormat="1" ht="18" customHeight="1">
      <c r="B3517" s="58" t="s">
        <v>180</v>
      </c>
      <c r="C3517" s="28"/>
      <c r="D3517" s="28"/>
      <c r="E3517" s="28"/>
      <c r="F3517" s="28"/>
      <c r="G3517" s="206"/>
      <c r="H3517" s="206"/>
      <c r="I3517" s="206"/>
      <c r="J3517" s="206"/>
      <c r="K3517" s="280"/>
      <c r="L3517" s="282" t="e">
        <f>VLOOKUP(A3507,'Payroll master 总表'!B:AY,19,FALSE)</f>
        <v>#N/A</v>
      </c>
      <c r="M3517" s="206"/>
      <c r="N3517" s="208"/>
      <c r="O3517" s="283"/>
      <c r="P3517" s="273"/>
      <c r="Q3517" s="224"/>
      <c r="R3517" s="990" t="e">
        <f>VLOOKUP(A3507,'Payroll master 总表'!B:AY,26,FALSE)</f>
        <v>#N/A</v>
      </c>
      <c r="S3517" s="990"/>
      <c r="T3517" s="224" t="s">
        <v>82</v>
      </c>
      <c r="U3517" s="224"/>
      <c r="V3517" s="224"/>
      <c r="W3517" s="228"/>
      <c r="X3517" s="278" t="s">
        <v>861</v>
      </c>
      <c r="Y3517" s="218"/>
      <c r="Z3517" s="230"/>
      <c r="AA3517" s="199"/>
      <c r="AB3517" s="224"/>
      <c r="AC3517" s="34"/>
      <c r="AD3517" s="57"/>
      <c r="AE3517" s="999" t="e">
        <f>VLOOKUP(A3507,'Payroll master 总表'!B:AY,42,FALSE)</f>
        <v>#N/A</v>
      </c>
      <c r="AF3517" s="1000"/>
      <c r="AG3517" s="33"/>
      <c r="AH3517" s="33"/>
      <c r="AI3517" s="33"/>
      <c r="AJ3517" s="33"/>
      <c r="AK3517" s="33"/>
      <c r="AL3517" s="33"/>
      <c r="AM3517" s="33"/>
      <c r="AN3517" s="33"/>
      <c r="AO3517" s="33"/>
      <c r="AP3517" s="33"/>
      <c r="AQ3517" s="33"/>
      <c r="AR3517" s="33"/>
      <c r="AS3517" s="33"/>
      <c r="AT3517" s="33"/>
      <c r="AU3517" s="33"/>
      <c r="AV3517" s="33"/>
      <c r="AW3517" s="33"/>
      <c r="AX3517" s="33"/>
      <c r="AY3517" s="33"/>
      <c r="AZ3517" s="33"/>
      <c r="BA3517" s="33"/>
      <c r="BB3517" s="33"/>
      <c r="BC3517" s="33"/>
      <c r="BD3517" s="33"/>
      <c r="BE3517" s="33"/>
      <c r="BF3517" s="33"/>
      <c r="BG3517" s="33"/>
      <c r="BH3517" s="33"/>
      <c r="BI3517" s="33"/>
      <c r="BJ3517" s="33"/>
      <c r="BK3517" s="33"/>
      <c r="BL3517" s="33"/>
    </row>
    <row r="3518" spans="1:64" s="140" customFormat="1" ht="18" customHeight="1">
      <c r="B3518" s="58" t="s">
        <v>181</v>
      </c>
      <c r="C3518" s="28"/>
      <c r="D3518" s="28"/>
      <c r="E3518" s="28"/>
      <c r="F3518" s="28"/>
      <c r="G3518" s="206"/>
      <c r="H3518" s="206"/>
      <c r="I3518" s="206"/>
      <c r="J3518" s="206"/>
      <c r="K3518" s="280"/>
      <c r="L3518" s="282" t="e">
        <f>VLOOKUP(A3507,'Payroll master 总表'!B:AY,22,FALSE)</f>
        <v>#N/A</v>
      </c>
      <c r="M3518" s="206"/>
      <c r="N3518" s="208"/>
      <c r="O3518" s="283"/>
      <c r="P3518" s="273"/>
      <c r="Q3518" s="224"/>
      <c r="R3518" s="990" t="e">
        <f>VLOOKUP(A3507,'Payroll master 总表'!B:AY,28,FALSE)</f>
        <v>#N/A</v>
      </c>
      <c r="S3518" s="990"/>
      <c r="T3518" s="224" t="s">
        <v>82</v>
      </c>
      <c r="U3518" s="224"/>
      <c r="V3518" s="224"/>
      <c r="W3518" s="228"/>
      <c r="X3518" s="291" t="s">
        <v>244</v>
      </c>
      <c r="Y3518" s="218"/>
      <c r="Z3518" s="218"/>
      <c r="AA3518" s="230"/>
      <c r="AB3518" s="229"/>
      <c r="AC3518" s="76"/>
      <c r="AD3518" s="57" t="e">
        <f>VLOOKUP(A3507,'Payroll master 总表'!B:AY,44,FALSE)</f>
        <v>#N/A</v>
      </c>
      <c r="AE3518" s="541"/>
      <c r="AF3518" s="542"/>
      <c r="AG3518" s="33"/>
      <c r="AH3518" s="33"/>
      <c r="AI3518" s="33"/>
      <c r="AJ3518" s="33"/>
      <c r="AK3518" s="33"/>
      <c r="AL3518" s="33"/>
      <c r="AM3518" s="33"/>
      <c r="AN3518" s="33"/>
      <c r="AO3518" s="33"/>
      <c r="AP3518" s="33"/>
      <c r="AQ3518" s="33"/>
      <c r="AR3518" s="33"/>
      <c r="AS3518" s="33"/>
      <c r="AT3518" s="33"/>
      <c r="AU3518" s="33"/>
      <c r="AV3518" s="33"/>
      <c r="AW3518" s="33"/>
      <c r="AX3518" s="33"/>
      <c r="AY3518" s="33"/>
      <c r="AZ3518" s="33"/>
      <c r="BA3518" s="33"/>
      <c r="BB3518" s="33"/>
      <c r="BC3518" s="33"/>
      <c r="BD3518" s="33"/>
      <c r="BE3518" s="33"/>
      <c r="BF3518" s="33"/>
      <c r="BG3518" s="33"/>
      <c r="BH3518" s="33"/>
      <c r="BI3518" s="33"/>
      <c r="BJ3518" s="33"/>
      <c r="BK3518" s="33"/>
      <c r="BL3518" s="33"/>
    </row>
    <row r="3519" spans="1:64" s="140" customFormat="1" ht="18" customHeight="1">
      <c r="B3519" s="59" t="s">
        <v>182</v>
      </c>
      <c r="C3519" s="56"/>
      <c r="D3519" s="56"/>
      <c r="E3519" s="56"/>
      <c r="F3519" s="56"/>
      <c r="G3519" s="219"/>
      <c r="H3519" s="219"/>
      <c r="I3519" s="219"/>
      <c r="J3519" s="219"/>
      <c r="K3519" s="292"/>
      <c r="L3519" s="293" t="e">
        <f>VLOOKUP(A3507,'Payroll master 总表'!B:AY,23,FALSE)</f>
        <v>#N/A</v>
      </c>
      <c r="M3519" s="219"/>
      <c r="N3519" s="212"/>
      <c r="O3519" s="294"/>
      <c r="P3519" s="295"/>
      <c r="Q3519" s="225"/>
      <c r="R3519" s="981" t="e">
        <f>VLOOKUP(A3507,'Payroll master 总表'!B:AY,30,FALSE)</f>
        <v>#N/A</v>
      </c>
      <c r="S3519" s="981"/>
      <c r="T3519" s="225" t="s">
        <v>82</v>
      </c>
      <c r="U3519" s="225"/>
      <c r="V3519" s="225"/>
      <c r="W3519" s="225"/>
      <c r="X3519" s="278" t="s">
        <v>194</v>
      </c>
      <c r="Y3519" s="218"/>
      <c r="Z3519" s="218"/>
      <c r="AA3519" s="218"/>
      <c r="AB3519" s="230"/>
      <c r="AC3519" s="26"/>
      <c r="AD3519" s="57" t="e">
        <f>AE3517+AD3518</f>
        <v>#N/A</v>
      </c>
      <c r="AE3519" s="49"/>
      <c r="AF3519" s="73"/>
      <c r="AG3519" s="33"/>
      <c r="AH3519" s="33"/>
      <c r="AI3519" s="33"/>
      <c r="AJ3519" s="33"/>
      <c r="AK3519" s="33"/>
      <c r="AL3519" s="33"/>
      <c r="AM3519" s="33"/>
      <c r="AN3519" s="33"/>
      <c r="AO3519" s="33"/>
      <c r="AP3519" s="33"/>
      <c r="AQ3519" s="33"/>
      <c r="AR3519" s="33"/>
      <c r="AS3519" s="33"/>
      <c r="AT3519" s="33"/>
      <c r="AU3519" s="33"/>
      <c r="AV3519" s="33"/>
      <c r="AW3519" s="33"/>
      <c r="AX3519" s="33"/>
      <c r="AY3519" s="33"/>
      <c r="AZ3519" s="33"/>
      <c r="BA3519" s="33"/>
      <c r="BB3519" s="33"/>
      <c r="BC3519" s="33"/>
      <c r="BD3519" s="33"/>
      <c r="BE3519" s="33"/>
      <c r="BF3519" s="33"/>
      <c r="BG3519" s="33"/>
      <c r="BH3519" s="33"/>
      <c r="BI3519" s="33"/>
      <c r="BJ3519" s="33"/>
      <c r="BK3519" s="33"/>
      <c r="BL3519" s="33"/>
    </row>
    <row r="3520" spans="1:64" s="140" customFormat="1" ht="18" customHeight="1">
      <c r="B3520" s="29"/>
      <c r="C3520" s="30"/>
      <c r="D3520" s="31"/>
      <c r="E3520" s="30"/>
      <c r="F3520" s="32"/>
      <c r="G3520" s="220"/>
      <c r="H3520" s="220"/>
      <c r="I3520" s="220"/>
      <c r="J3520" s="220"/>
      <c r="K3520" s="220"/>
      <c r="L3520" s="199"/>
      <c r="M3520" s="199"/>
      <c r="N3520" s="199"/>
      <c r="O3520" s="296"/>
      <c r="P3520" s="296"/>
      <c r="Q3520" s="199"/>
      <c r="R3520" s="199"/>
      <c r="S3520" s="220"/>
      <c r="T3520" s="220"/>
      <c r="U3520" s="220"/>
      <c r="V3520" s="199"/>
      <c r="W3520" s="199"/>
      <c r="X3520" s="297" t="s">
        <v>191</v>
      </c>
      <c r="Y3520" s="218"/>
      <c r="Z3520" s="218"/>
      <c r="AA3520" s="218"/>
      <c r="AB3520" s="230"/>
      <c r="AC3520" s="982" t="e">
        <f>ROUND((AC3515-AD3519-AC3516),2)</f>
        <v>#N/A</v>
      </c>
      <c r="AD3520" s="983"/>
      <c r="AE3520" s="49"/>
      <c r="AF3520" s="73"/>
      <c r="AG3520" s="33"/>
      <c r="AH3520" s="33"/>
      <c r="AI3520" s="33"/>
      <c r="AJ3520" s="33"/>
      <c r="AK3520" s="33"/>
      <c r="AL3520" s="33"/>
      <c r="AM3520" s="33"/>
      <c r="AN3520" s="33"/>
      <c r="AO3520" s="33"/>
      <c r="AP3520" s="33"/>
      <c r="AQ3520" s="33"/>
      <c r="AR3520" s="33"/>
      <c r="AS3520" s="33"/>
      <c r="AT3520" s="33"/>
      <c r="AU3520" s="33"/>
      <c r="AV3520" s="33"/>
      <c r="AW3520" s="33"/>
      <c r="AX3520" s="33"/>
      <c r="AY3520" s="33"/>
      <c r="AZ3520" s="33"/>
      <c r="BA3520" s="33"/>
      <c r="BB3520" s="33"/>
      <c r="BC3520" s="33"/>
      <c r="BD3520" s="33"/>
      <c r="BE3520" s="33"/>
      <c r="BF3520" s="33"/>
      <c r="BG3520" s="33"/>
      <c r="BH3520" s="33"/>
      <c r="BI3520" s="33"/>
      <c r="BJ3520" s="33"/>
      <c r="BK3520" s="33"/>
      <c r="BL3520" s="33"/>
    </row>
    <row r="3521" spans="1:64" s="140" customFormat="1" ht="18" customHeight="1">
      <c r="B3521" s="35" t="s">
        <v>78</v>
      </c>
      <c r="C3521" s="36"/>
      <c r="D3521" s="36"/>
      <c r="E3521" s="36"/>
      <c r="F3521" s="36"/>
      <c r="G3521" s="221"/>
      <c r="H3521" s="221"/>
      <c r="I3521" s="220"/>
      <c r="J3521" s="220"/>
      <c r="K3521" s="220"/>
      <c r="L3521" s="199"/>
      <c r="M3521" s="199"/>
      <c r="N3521" s="199"/>
      <c r="O3521" s="296"/>
      <c r="P3521" s="296"/>
      <c r="Q3521" s="199"/>
      <c r="R3521" s="199"/>
      <c r="S3521" s="220"/>
      <c r="T3521" s="220"/>
      <c r="U3521" s="220"/>
      <c r="V3521" s="199"/>
      <c r="W3521" s="199"/>
      <c r="X3521" s="298" t="s">
        <v>432</v>
      </c>
      <c r="Y3521" s="299"/>
      <c r="Z3521" s="280"/>
      <c r="AA3521" s="206"/>
      <c r="AB3521" s="231"/>
      <c r="AC3521" s="63" t="e">
        <f>INT(AC3520)</f>
        <v>#N/A</v>
      </c>
      <c r="AD3521" s="33"/>
      <c r="AE3521" s="62"/>
      <c r="AF3521" s="80"/>
      <c r="AG3521" s="33"/>
      <c r="AH3521" s="33"/>
      <c r="AI3521" s="33"/>
      <c r="AJ3521" s="33"/>
      <c r="AK3521" s="33"/>
      <c r="AL3521" s="33"/>
      <c r="AM3521" s="33"/>
      <c r="AN3521" s="33"/>
      <c r="AO3521" s="33"/>
      <c r="AP3521" s="33"/>
      <c r="AQ3521" s="33"/>
      <c r="AR3521" s="33"/>
      <c r="AS3521" s="33"/>
      <c r="AT3521" s="33"/>
      <c r="AU3521" s="33"/>
      <c r="AV3521" s="33"/>
      <c r="AW3521" s="33"/>
      <c r="AX3521" s="33"/>
      <c r="AY3521" s="33"/>
      <c r="AZ3521" s="33"/>
      <c r="BA3521" s="33"/>
      <c r="BB3521" s="33"/>
      <c r="BC3521" s="33"/>
      <c r="BD3521" s="33"/>
      <c r="BE3521" s="33"/>
      <c r="BF3521" s="33"/>
      <c r="BG3521" s="33"/>
      <c r="BH3521" s="33"/>
      <c r="BI3521" s="33"/>
      <c r="BJ3521" s="33"/>
      <c r="BK3521" s="33"/>
      <c r="BL3521" s="33"/>
    </row>
    <row r="3522" spans="1:64" s="140" customFormat="1" ht="18" customHeight="1">
      <c r="B3522" s="37"/>
      <c r="C3522" s="38"/>
      <c r="D3522" s="39"/>
      <c r="E3522" s="38"/>
      <c r="F3522" s="38"/>
      <c r="G3522" s="202"/>
      <c r="H3522" s="202"/>
      <c r="I3522" s="220"/>
      <c r="J3522" s="220"/>
      <c r="K3522" s="220"/>
      <c r="L3522" s="199"/>
      <c r="M3522" s="199"/>
      <c r="N3522" s="199"/>
      <c r="O3522" s="296"/>
      <c r="P3522" s="296"/>
      <c r="Q3522" s="199"/>
      <c r="R3522" s="199"/>
      <c r="S3522" s="220"/>
      <c r="T3522" s="220"/>
      <c r="U3522" s="220"/>
      <c r="V3522" s="199"/>
      <c r="W3522" s="199"/>
      <c r="X3522" s="300" t="s">
        <v>192</v>
      </c>
      <c r="Y3522" s="301"/>
      <c r="Z3522" s="302"/>
      <c r="AA3522" s="219"/>
      <c r="AB3522" s="232"/>
      <c r="AC3522" s="77" t="e">
        <f>ROUND((MOD(AC3520,1)*4000),-2)</f>
        <v>#N/A</v>
      </c>
      <c r="AD3522" s="45"/>
      <c r="AE3522" s="45"/>
      <c r="AF3522" s="81"/>
      <c r="AG3522" s="33"/>
      <c r="AH3522" s="33"/>
      <c r="AI3522" s="33"/>
      <c r="AJ3522" s="33"/>
      <c r="AK3522" s="33"/>
      <c r="AL3522" s="33"/>
      <c r="AM3522" s="33"/>
      <c r="AN3522" s="33"/>
      <c r="AO3522" s="33"/>
      <c r="AP3522" s="33"/>
      <c r="AQ3522" s="33"/>
      <c r="AR3522" s="33"/>
      <c r="AS3522" s="33"/>
      <c r="AT3522" s="33"/>
      <c r="AU3522" s="33"/>
      <c r="AV3522" s="33"/>
      <c r="AW3522" s="33"/>
      <c r="AX3522" s="33"/>
      <c r="AY3522" s="33"/>
      <c r="AZ3522" s="33"/>
      <c r="BA3522" s="33"/>
      <c r="BB3522" s="33"/>
      <c r="BC3522" s="33"/>
      <c r="BD3522" s="33"/>
      <c r="BE3522" s="33"/>
      <c r="BF3522" s="33"/>
      <c r="BG3522" s="33"/>
      <c r="BH3522" s="33"/>
      <c r="BI3522" s="33"/>
      <c r="BJ3522" s="33"/>
      <c r="BK3522" s="33"/>
      <c r="BL3522" s="33"/>
    </row>
    <row r="3523" spans="1:64" s="140" customFormat="1" ht="18" customHeight="1">
      <c r="B3523" s="29"/>
      <c r="C3523" s="30"/>
      <c r="D3523" s="31"/>
      <c r="E3523" s="30"/>
      <c r="F3523" s="30"/>
      <c r="G3523" s="220"/>
      <c r="H3523" s="220"/>
      <c r="I3523" s="220"/>
      <c r="J3523" s="220"/>
      <c r="K3523" s="220"/>
      <c r="L3523" s="199"/>
      <c r="M3523" s="199"/>
      <c r="N3523" s="199"/>
      <c r="O3523" s="296"/>
      <c r="P3523" s="296"/>
      <c r="Q3523" s="199"/>
      <c r="R3523" s="199"/>
      <c r="S3523" s="220"/>
      <c r="T3523" s="220"/>
      <c r="U3523" s="220"/>
      <c r="V3523" s="199"/>
      <c r="W3523" s="199"/>
      <c r="X3523" s="199"/>
      <c r="Y3523" s="221"/>
      <c r="Z3523" s="303"/>
      <c r="AA3523" s="199"/>
      <c r="AB3523" s="233"/>
      <c r="AC3523" s="34"/>
      <c r="AD3523" s="82"/>
      <c r="AE3523" s="82"/>
      <c r="AF3523" s="84"/>
      <c r="AG3523" s="33"/>
      <c r="AH3523" s="33"/>
      <c r="AI3523" s="33"/>
      <c r="AJ3523" s="33"/>
      <c r="AK3523" s="33"/>
      <c r="AL3523" s="33"/>
      <c r="AM3523" s="33"/>
      <c r="AN3523" s="33"/>
      <c r="AO3523" s="33"/>
      <c r="AP3523" s="33"/>
      <c r="AQ3523" s="33"/>
      <c r="AR3523" s="33"/>
      <c r="AS3523" s="33"/>
      <c r="AT3523" s="33"/>
      <c r="AU3523" s="33"/>
      <c r="AV3523" s="33"/>
      <c r="AW3523" s="33"/>
      <c r="AX3523" s="33"/>
      <c r="AY3523" s="33"/>
      <c r="AZ3523" s="33"/>
      <c r="BA3523" s="33"/>
      <c r="BB3523" s="33"/>
      <c r="BC3523" s="33"/>
      <c r="BD3523" s="33"/>
      <c r="BE3523" s="33"/>
      <c r="BF3523" s="33"/>
      <c r="BG3523" s="33"/>
      <c r="BH3523" s="33"/>
      <c r="BI3523" s="33"/>
      <c r="BJ3523" s="33"/>
      <c r="BK3523" s="33"/>
      <c r="BL3523" s="33"/>
    </row>
    <row r="3524" spans="1:64" s="140" customFormat="1" ht="18" customHeight="1">
      <c r="B3524" s="40" t="s">
        <v>79</v>
      </c>
      <c r="C3524" s="41"/>
      <c r="D3524" s="41"/>
      <c r="E3524" s="41"/>
      <c r="F3524" s="33"/>
      <c r="G3524" s="199"/>
      <c r="H3524" s="199"/>
      <c r="I3524" s="199"/>
      <c r="J3524" s="199"/>
      <c r="K3524" s="220"/>
      <c r="L3524" s="199"/>
      <c r="M3524" s="199"/>
      <c r="N3524" s="199"/>
      <c r="O3524" s="296"/>
      <c r="P3524" s="296"/>
      <c r="Q3524" s="199"/>
      <c r="R3524" s="199"/>
      <c r="S3524" s="199"/>
      <c r="T3524" s="199"/>
      <c r="U3524" s="199"/>
      <c r="V3524" s="199"/>
      <c r="W3524" s="199"/>
      <c r="X3524" s="199"/>
      <c r="Y3524" s="199"/>
      <c r="Z3524" s="199"/>
      <c r="AA3524" s="199"/>
      <c r="AB3524" s="199"/>
      <c r="AC3524" s="34"/>
      <c r="AD3524" s="33"/>
      <c r="AE3524" s="33"/>
      <c r="AF3524" s="101"/>
      <c r="AG3524" s="33"/>
      <c r="AH3524" s="33"/>
      <c r="AI3524" s="33"/>
      <c r="AJ3524" s="33"/>
      <c r="AK3524" s="33"/>
      <c r="AL3524" s="33"/>
      <c r="AM3524" s="33"/>
      <c r="AN3524" s="33"/>
      <c r="AO3524" s="33"/>
      <c r="AP3524" s="33"/>
      <c r="AQ3524" s="33"/>
      <c r="AR3524" s="33"/>
      <c r="AS3524" s="33"/>
      <c r="AT3524" s="33"/>
      <c r="AU3524" s="33"/>
      <c r="AV3524" s="33"/>
      <c r="AW3524" s="33"/>
      <c r="AX3524" s="33"/>
      <c r="AY3524" s="33"/>
      <c r="AZ3524" s="33"/>
      <c r="BA3524" s="33"/>
      <c r="BB3524" s="33"/>
      <c r="BC3524" s="33"/>
      <c r="BD3524" s="33"/>
      <c r="BE3524" s="33"/>
      <c r="BF3524" s="33"/>
      <c r="BG3524" s="33"/>
      <c r="BH3524" s="33"/>
      <c r="BI3524" s="33"/>
      <c r="BJ3524" s="33"/>
      <c r="BK3524" s="33"/>
      <c r="BL3524" s="33"/>
    </row>
    <row r="3525" spans="1:64" s="140" customFormat="1" ht="18" customHeight="1">
      <c r="B3525" s="601">
        <v>1</v>
      </c>
      <c r="C3525" s="236">
        <v>2</v>
      </c>
      <c r="D3525" s="236">
        <v>3</v>
      </c>
      <c r="E3525" s="236">
        <v>4</v>
      </c>
      <c r="F3525" s="236">
        <v>5</v>
      </c>
      <c r="G3525" s="669">
        <v>6</v>
      </c>
      <c r="H3525" s="237">
        <v>7</v>
      </c>
      <c r="I3525" s="601">
        <v>8</v>
      </c>
      <c r="J3525" s="236">
        <v>9</v>
      </c>
      <c r="K3525" s="236">
        <v>10</v>
      </c>
      <c r="L3525" s="236">
        <v>11</v>
      </c>
      <c r="M3525" s="236">
        <v>12</v>
      </c>
      <c r="N3525" s="697">
        <v>13</v>
      </c>
      <c r="O3525" s="670">
        <v>14</v>
      </c>
      <c r="P3525" s="601">
        <v>15</v>
      </c>
      <c r="Q3525" s="236">
        <v>16</v>
      </c>
      <c r="R3525" s="236">
        <v>17</v>
      </c>
      <c r="S3525" s="236">
        <v>18</v>
      </c>
      <c r="T3525" s="236">
        <v>19</v>
      </c>
      <c r="U3525" s="669">
        <v>20</v>
      </c>
      <c r="V3525" s="236">
        <v>21</v>
      </c>
      <c r="W3525" s="601">
        <v>22</v>
      </c>
      <c r="X3525" s="236">
        <v>23</v>
      </c>
      <c r="Y3525" s="237">
        <v>24</v>
      </c>
      <c r="Z3525" s="236">
        <v>25</v>
      </c>
      <c r="AA3525" s="236">
        <v>26</v>
      </c>
      <c r="AB3525" s="669">
        <v>27</v>
      </c>
      <c r="AC3525" s="236">
        <v>28</v>
      </c>
      <c r="AD3525" s="601">
        <v>29</v>
      </c>
      <c r="AE3525" s="236">
        <v>30</v>
      </c>
      <c r="AF3525" s="236">
        <v>31</v>
      </c>
      <c r="AG3525" s="33"/>
      <c r="AH3525" s="33"/>
      <c r="AI3525" s="33"/>
      <c r="AJ3525" s="33"/>
      <c r="AK3525" s="33"/>
      <c r="AL3525" s="33"/>
      <c r="AM3525" s="33"/>
      <c r="AN3525" s="33"/>
      <c r="AO3525" s="33"/>
      <c r="AP3525" s="33"/>
      <c r="AQ3525" s="33"/>
      <c r="AR3525" s="33"/>
      <c r="AS3525" s="33"/>
      <c r="AT3525" s="33"/>
      <c r="AU3525" s="33"/>
      <c r="AV3525" s="33"/>
      <c r="AW3525" s="33"/>
      <c r="AX3525" s="33"/>
      <c r="AY3525" s="33"/>
      <c r="AZ3525" s="33"/>
      <c r="BA3525" s="33"/>
      <c r="BB3525" s="33"/>
      <c r="BC3525" s="33"/>
      <c r="BD3525" s="33"/>
      <c r="BE3525" s="33"/>
      <c r="BF3525" s="33"/>
      <c r="BG3525" s="33"/>
      <c r="BH3525" s="33"/>
      <c r="BI3525" s="33"/>
      <c r="BJ3525" s="33"/>
      <c r="BK3525" s="33"/>
      <c r="BL3525" s="33"/>
    </row>
    <row r="3526" spans="1:64" s="10" customFormat="1" ht="18" customHeight="1">
      <c r="B3526" s="48" t="e">
        <f>VLOOKUP(A3507,#REF!,276,FALSE)</f>
        <v>#REF!</v>
      </c>
      <c r="C3526" s="48" t="e">
        <f>VLOOKUP(A3507,#REF!,278,FALSE)</f>
        <v>#REF!</v>
      </c>
      <c r="D3526" s="48" t="e">
        <f>VLOOKUP(A3507,#REF!,280,FALSE)</f>
        <v>#REF!</v>
      </c>
      <c r="E3526" s="48" t="e">
        <f>VLOOKUP(A3507,#REF!,282,FALSE)</f>
        <v>#REF!</v>
      </c>
      <c r="F3526" s="48" t="e">
        <f>VLOOKUP(A3507,#REF!,284,FALSE)</f>
        <v>#REF!</v>
      </c>
      <c r="G3526" s="48" t="e">
        <f>VLOOKUP(A3507,#REF!,286,FALSE)</f>
        <v>#REF!</v>
      </c>
      <c r="H3526" s="48" t="e">
        <f>VLOOKUP(A3507,#REF!,288,FALSE)</f>
        <v>#REF!</v>
      </c>
      <c r="I3526" s="48" t="e">
        <f>VLOOKUP(A3507,#REF!,290,FALSE)</f>
        <v>#REF!</v>
      </c>
      <c r="J3526" s="48" t="e">
        <f>VLOOKUP(A3507,#REF!,292,FALSE)</f>
        <v>#REF!</v>
      </c>
      <c r="K3526" s="48" t="e">
        <f>VLOOKUP(A3507,#REF!,294,FALSE)</f>
        <v>#REF!</v>
      </c>
      <c r="L3526" s="48" t="e">
        <f>VLOOKUP(A3507,#REF!,296,FALSE)</f>
        <v>#REF!</v>
      </c>
      <c r="M3526" s="48" t="e">
        <f>VLOOKUP(A3507,#REF!,298,FALSE)</f>
        <v>#REF!</v>
      </c>
      <c r="N3526" s="48" t="e">
        <f>VLOOKUP(A3507,#REF!,300,FALSE)</f>
        <v>#REF!</v>
      </c>
      <c r="O3526" s="48" t="e">
        <f>VLOOKUP(A3507,#REF!,302,FALSE)</f>
        <v>#REF!</v>
      </c>
      <c r="P3526" s="48" t="e">
        <f>VLOOKUP(A3507,#REF!,304,FALSE)</f>
        <v>#REF!</v>
      </c>
      <c r="Q3526" s="48" t="e">
        <f>VLOOKUP(A3507,#REF!,306,FALSE)</f>
        <v>#REF!</v>
      </c>
      <c r="R3526" s="48" t="e">
        <f>VLOOKUP(A3507,#REF!,308,FALSE)</f>
        <v>#REF!</v>
      </c>
      <c r="S3526" s="48" t="e">
        <f>VLOOKUP(A3507,#REF!,310,FALSE)</f>
        <v>#REF!</v>
      </c>
      <c r="T3526" s="48" t="e">
        <f>VLOOKUP(A3507,#REF!,312,FALSE)</f>
        <v>#REF!</v>
      </c>
      <c r="U3526" s="48" t="e">
        <f>VLOOKUP(A3507,#REF!,314,FALSE)</f>
        <v>#REF!</v>
      </c>
      <c r="V3526" s="48" t="e">
        <f>VLOOKUP(A3507,#REF!,316,FALSE)</f>
        <v>#REF!</v>
      </c>
      <c r="W3526" s="48" t="e">
        <f>VLOOKUP(A3507,#REF!,318,FALSE)</f>
        <v>#REF!</v>
      </c>
      <c r="X3526" s="48" t="e">
        <f>VLOOKUP(A3507,#REF!,320,FALSE)</f>
        <v>#REF!</v>
      </c>
      <c r="Y3526" s="48" t="e">
        <f>VLOOKUP(A3507,#REF!,322,FALSE)</f>
        <v>#REF!</v>
      </c>
      <c r="Z3526" s="48" t="e">
        <f>VLOOKUP(A3507,#REF!,324,FALSE)</f>
        <v>#REF!</v>
      </c>
      <c r="AA3526" s="48" t="e">
        <f>VLOOKUP(A3507,#REF!,326,FALSE)</f>
        <v>#REF!</v>
      </c>
      <c r="AB3526" s="48" t="e">
        <f>VLOOKUP(A3507,#REF!,328,FALSE)</f>
        <v>#REF!</v>
      </c>
      <c r="AC3526" s="48" t="e">
        <f>VLOOKUP(A3507,#REF!,330,FALSE)</f>
        <v>#REF!</v>
      </c>
      <c r="AD3526" s="48" t="e">
        <f>VLOOKUP(A3507,#REF!,332,FALSE)</f>
        <v>#REF!</v>
      </c>
      <c r="AE3526" s="48" t="e">
        <f>VLOOKUP(A3507,#REF!,334,FALSE)</f>
        <v>#REF!</v>
      </c>
      <c r="AF3526" s="48" t="e">
        <f>VLOOKUP(A3507,#REF!,336,FALSE)</f>
        <v>#REF!</v>
      </c>
      <c r="AG3526" s="11"/>
      <c r="AH3526" s="11"/>
      <c r="AI3526" s="11"/>
      <c r="AJ3526" s="11"/>
      <c r="AK3526" s="11"/>
      <c r="AL3526" s="11"/>
      <c r="AM3526" s="11"/>
      <c r="AN3526" s="11"/>
      <c r="AO3526" s="11"/>
      <c r="AP3526" s="11"/>
      <c r="AQ3526" s="11"/>
      <c r="AR3526" s="11"/>
      <c r="AS3526" s="11"/>
      <c r="AT3526" s="11"/>
      <c r="AU3526" s="11"/>
      <c r="AV3526" s="11"/>
      <c r="AW3526" s="11"/>
      <c r="AX3526" s="11"/>
      <c r="AY3526" s="11"/>
      <c r="AZ3526" s="11"/>
      <c r="BA3526" s="11"/>
      <c r="BB3526" s="11"/>
      <c r="BC3526" s="11"/>
      <c r="BD3526" s="11"/>
      <c r="BE3526" s="11"/>
      <c r="BF3526" s="11"/>
      <c r="BG3526" s="11"/>
      <c r="BH3526" s="11"/>
      <c r="BI3526" s="11"/>
      <c r="BJ3526" s="11"/>
      <c r="BK3526" s="11"/>
      <c r="BL3526" s="11"/>
    </row>
    <row r="3527" spans="1:64" s="140" customFormat="1" ht="18" customHeight="1">
      <c r="B3527" s="48" t="e">
        <f>IF(B3526=3,"5","0")-0</f>
        <v>#REF!</v>
      </c>
      <c r="C3527" s="48" t="e">
        <f t="shared" ref="C3527:G3527" si="42">IF(C3526=3,"5","0")-0</f>
        <v>#REF!</v>
      </c>
      <c r="D3527" s="48" t="e">
        <f t="shared" si="42"/>
        <v>#REF!</v>
      </c>
      <c r="E3527" s="48" t="e">
        <f t="shared" si="42"/>
        <v>#REF!</v>
      </c>
      <c r="F3527" s="48" t="e">
        <f t="shared" si="42"/>
        <v>#REF!</v>
      </c>
      <c r="G3527" s="198" t="e">
        <f t="shared" si="42"/>
        <v>#REF!</v>
      </c>
      <c r="H3527" s="198" t="e">
        <f>IF(H3526=3,"5","0")-0</f>
        <v>#REF!</v>
      </c>
      <c r="I3527" s="198" t="e">
        <f t="shared" ref="I3527:Q3527" si="43">IF(I3526=3,"5","0")-0</f>
        <v>#REF!</v>
      </c>
      <c r="J3527" s="198" t="e">
        <f t="shared" si="43"/>
        <v>#REF!</v>
      </c>
      <c r="K3527" s="198" t="e">
        <f t="shared" si="43"/>
        <v>#REF!</v>
      </c>
      <c r="L3527" s="198" t="e">
        <f t="shared" si="43"/>
        <v>#REF!</v>
      </c>
      <c r="M3527" s="198" t="e">
        <f t="shared" si="43"/>
        <v>#REF!</v>
      </c>
      <c r="N3527" s="198" t="e">
        <f t="shared" si="43"/>
        <v>#REF!</v>
      </c>
      <c r="O3527" s="198" t="e">
        <f t="shared" si="43"/>
        <v>#REF!</v>
      </c>
      <c r="P3527" s="198" t="e">
        <f t="shared" si="43"/>
        <v>#REF!</v>
      </c>
      <c r="Q3527" s="198" t="e">
        <f t="shared" si="43"/>
        <v>#REF!</v>
      </c>
      <c r="R3527" s="198" t="e">
        <f>IF(R3526=3,"5","0")-0</f>
        <v>#REF!</v>
      </c>
      <c r="S3527" s="198" t="e">
        <f t="shared" ref="S3527:AF3527" si="44">IF(S3526=3,"5","0")-0</f>
        <v>#REF!</v>
      </c>
      <c r="T3527" s="198" t="e">
        <f t="shared" si="44"/>
        <v>#REF!</v>
      </c>
      <c r="U3527" s="198" t="e">
        <f t="shared" si="44"/>
        <v>#REF!</v>
      </c>
      <c r="V3527" s="198" t="e">
        <f t="shared" si="44"/>
        <v>#REF!</v>
      </c>
      <c r="W3527" s="198" t="e">
        <f t="shared" si="44"/>
        <v>#REF!</v>
      </c>
      <c r="X3527" s="198" t="e">
        <f t="shared" si="44"/>
        <v>#REF!</v>
      </c>
      <c r="Y3527" s="198" t="e">
        <f t="shared" si="44"/>
        <v>#REF!</v>
      </c>
      <c r="Z3527" s="198" t="e">
        <f t="shared" si="44"/>
        <v>#REF!</v>
      </c>
      <c r="AA3527" s="198" t="e">
        <f t="shared" si="44"/>
        <v>#REF!</v>
      </c>
      <c r="AB3527" s="198" t="e">
        <f t="shared" si="44"/>
        <v>#REF!</v>
      </c>
      <c r="AC3527" s="48" t="e">
        <f t="shared" si="44"/>
        <v>#REF!</v>
      </c>
      <c r="AD3527" s="48" t="e">
        <f t="shared" si="44"/>
        <v>#REF!</v>
      </c>
      <c r="AE3527" s="50" t="e">
        <f t="shared" si="44"/>
        <v>#REF!</v>
      </c>
      <c r="AF3527" s="48" t="e">
        <f t="shared" si="44"/>
        <v>#REF!</v>
      </c>
      <c r="AG3527" s="33"/>
      <c r="AH3527" s="33"/>
      <c r="AI3527" s="33"/>
      <c r="AJ3527" s="33"/>
      <c r="AK3527" s="33"/>
      <c r="AL3527" s="33"/>
      <c r="AM3527" s="33"/>
      <c r="AN3527" s="33"/>
      <c r="AO3527" s="33"/>
      <c r="AP3527" s="33"/>
      <c r="AQ3527" s="33"/>
      <c r="AR3527" s="33"/>
      <c r="AS3527" s="33"/>
      <c r="AT3527" s="33"/>
      <c r="AU3527" s="33"/>
      <c r="AV3527" s="33"/>
      <c r="AW3527" s="33"/>
      <c r="AX3527" s="33"/>
      <c r="AY3527" s="33"/>
      <c r="AZ3527" s="33"/>
      <c r="BA3527" s="33"/>
      <c r="BB3527" s="33"/>
      <c r="BC3527" s="33"/>
      <c r="BD3527" s="33"/>
      <c r="BE3527" s="33"/>
      <c r="BF3527" s="33"/>
      <c r="BG3527" s="33"/>
      <c r="BH3527" s="33"/>
      <c r="BI3527" s="33"/>
      <c r="BJ3527" s="33"/>
      <c r="BK3527" s="33"/>
      <c r="BL3527" s="33"/>
    </row>
    <row r="3528" spans="1:64" s="140" customFormat="1" ht="18" customHeight="1">
      <c r="B3528" s="48" t="e">
        <f>VLOOKUP(A3507,#REF!,277,FALSE)</f>
        <v>#REF!</v>
      </c>
      <c r="C3528" s="48" t="e">
        <f>VLOOKUP(A3507,#REF!,279,FALSE)</f>
        <v>#REF!</v>
      </c>
      <c r="D3528" s="48" t="e">
        <f>VLOOKUP(A3507,#REF!,281,FALSE)</f>
        <v>#REF!</v>
      </c>
      <c r="E3528" s="48" t="e">
        <f>VLOOKUP(A3507,#REF!,283,FALSE)</f>
        <v>#REF!</v>
      </c>
      <c r="F3528" s="48" t="e">
        <f>VLOOKUP(A3507,#REF!,285,FALSE)</f>
        <v>#REF!</v>
      </c>
      <c r="G3528" s="48" t="e">
        <f>VLOOKUP(A3507,#REF!,287,FALSE)</f>
        <v>#REF!</v>
      </c>
      <c r="H3528" s="48" t="e">
        <f>VLOOKUP(A3507,#REF!,289,FALSE)</f>
        <v>#REF!</v>
      </c>
      <c r="I3528" s="48" t="e">
        <f>VLOOKUP(A3507,#REF!,291,FALSE)</f>
        <v>#REF!</v>
      </c>
      <c r="J3528" s="48" t="e">
        <f>VLOOKUP(A3507,#REF!,293,FALSE)</f>
        <v>#REF!</v>
      </c>
      <c r="K3528" s="48" t="e">
        <f>VLOOKUP(A3507,#REF!,295,FALSE)</f>
        <v>#REF!</v>
      </c>
      <c r="L3528" s="48" t="e">
        <f>VLOOKUP(A3507,#REF!,297,FALSE)</f>
        <v>#REF!</v>
      </c>
      <c r="M3528" s="48" t="e">
        <f>VLOOKUP(A3507,#REF!,299,FALSE)</f>
        <v>#REF!</v>
      </c>
      <c r="N3528" s="48" t="e">
        <f>VLOOKUP(A3507,#REF!,301,FALSE)</f>
        <v>#REF!</v>
      </c>
      <c r="O3528" s="48" t="e">
        <f>VLOOKUP(A3507,#REF!,303,FALSE)</f>
        <v>#REF!</v>
      </c>
      <c r="P3528" s="48" t="e">
        <f>VLOOKUP(A3507,#REF!,305,FALSE)</f>
        <v>#REF!</v>
      </c>
      <c r="Q3528" s="48" t="e">
        <f>VLOOKUP(A3507,#REF!,307,FALSE)</f>
        <v>#REF!</v>
      </c>
      <c r="R3528" s="48" t="e">
        <f>VLOOKUP(A3507,#REF!,309,FALSE)</f>
        <v>#REF!</v>
      </c>
      <c r="S3528" s="48" t="e">
        <f>VLOOKUP(A3507,#REF!,311,FALSE)</f>
        <v>#REF!</v>
      </c>
      <c r="T3528" s="48" t="e">
        <f>VLOOKUP(A3507,#REF!,313,FALSE)</f>
        <v>#REF!</v>
      </c>
      <c r="U3528" s="48" t="e">
        <f>VLOOKUP(A3507,#REF!,315,FALSE)</f>
        <v>#REF!</v>
      </c>
      <c r="V3528" s="48" t="e">
        <f>VLOOKUP(A3507,#REF!,317,FALSE)</f>
        <v>#REF!</v>
      </c>
      <c r="W3528" s="48" t="e">
        <f>VLOOKUP(A3507,#REF!,319,FALSE)</f>
        <v>#REF!</v>
      </c>
      <c r="X3528" s="48" t="e">
        <f>VLOOKUP(A3507,#REF!,321,FALSE)</f>
        <v>#REF!</v>
      </c>
      <c r="Y3528" s="48" t="e">
        <f>VLOOKUP(A3507,#REF!,323,FALSE)</f>
        <v>#REF!</v>
      </c>
      <c r="Z3528" s="48" t="e">
        <f>VLOOKUP(A3507,#REF!,325,FALSE)</f>
        <v>#REF!</v>
      </c>
      <c r="AA3528" s="48" t="e">
        <f>VLOOKUP(A3507,#REF!,327,FALSE)</f>
        <v>#REF!</v>
      </c>
      <c r="AB3528" s="48" t="e">
        <f>VLOOKUP(A3507,#REF!,329,FALSE)</f>
        <v>#REF!</v>
      </c>
      <c r="AC3528" s="48" t="e">
        <f>VLOOKUP(A3507,#REF!,331,FALSE)</f>
        <v>#REF!</v>
      </c>
      <c r="AD3528" s="48" t="e">
        <f>VLOOKUP(A3507,#REF!,333,FALSE)</f>
        <v>#REF!</v>
      </c>
      <c r="AE3528" s="48" t="e">
        <f>VLOOKUP(A3507,#REF!,335,FALSE)</f>
        <v>#REF!</v>
      </c>
      <c r="AF3528" s="48" t="e">
        <f>VLOOKUP(A3507,#REF!,337,FALSE)</f>
        <v>#REF!</v>
      </c>
      <c r="AG3528" s="33"/>
      <c r="AH3528" s="33"/>
      <c r="AI3528" s="33"/>
      <c r="AJ3528" s="33"/>
      <c r="AK3528" s="33"/>
      <c r="AL3528" s="33"/>
      <c r="AM3528" s="33"/>
      <c r="AN3528" s="33"/>
      <c r="AO3528" s="33"/>
      <c r="AP3528" s="33"/>
      <c r="AQ3528" s="33"/>
      <c r="AR3528" s="33"/>
      <c r="AS3528" s="33"/>
      <c r="AT3528" s="33"/>
      <c r="AU3528" s="33"/>
      <c r="AV3528" s="33"/>
      <c r="AW3528" s="33"/>
      <c r="AX3528" s="33"/>
      <c r="AY3528" s="33"/>
      <c r="AZ3528" s="33"/>
      <c r="BA3528" s="33"/>
      <c r="BB3528" s="33"/>
      <c r="BC3528" s="33"/>
      <c r="BD3528" s="33"/>
      <c r="BE3528" s="33"/>
      <c r="BF3528" s="33"/>
      <c r="BG3528" s="33"/>
      <c r="BH3528" s="33"/>
      <c r="BI3528" s="33"/>
      <c r="BJ3528" s="33"/>
      <c r="BK3528" s="33"/>
      <c r="BL3528" s="33"/>
    </row>
    <row r="3529" spans="1:64" s="140" customFormat="1" ht="18" customHeight="1">
      <c r="B3529" s="52" t="e">
        <f>#REF!</f>
        <v>#REF!</v>
      </c>
      <c r="C3529" s="52" t="e">
        <f>#REF!</f>
        <v>#REF!</v>
      </c>
      <c r="D3529" s="52" t="e">
        <f>#REF!</f>
        <v>#REF!</v>
      </c>
      <c r="E3529" s="52" t="e">
        <f>#REF!</f>
        <v>#REF!</v>
      </c>
      <c r="F3529" s="52" t="e">
        <f>#REF!</f>
        <v>#REF!</v>
      </c>
      <c r="G3529" s="213" t="e">
        <f>#REF!</f>
        <v>#REF!</v>
      </c>
      <c r="H3529" s="213" t="e">
        <f>#REF!</f>
        <v>#REF!</v>
      </c>
      <c r="I3529" s="213" t="e">
        <f>#REF!</f>
        <v>#REF!</v>
      </c>
      <c r="J3529" s="213" t="e">
        <f>#REF!</f>
        <v>#REF!</v>
      </c>
      <c r="K3529" s="213" t="e">
        <f>#REF!</f>
        <v>#REF!</v>
      </c>
      <c r="L3529" s="213" t="e">
        <f>#REF!</f>
        <v>#REF!</v>
      </c>
      <c r="M3529" s="213" t="e">
        <f>#REF!</f>
        <v>#REF!</v>
      </c>
      <c r="N3529" s="213" t="e">
        <f>#REF!</f>
        <v>#REF!</v>
      </c>
      <c r="O3529" s="213" t="e">
        <f>#REF!</f>
        <v>#REF!</v>
      </c>
      <c r="P3529" s="213" t="e">
        <f>#REF!</f>
        <v>#REF!</v>
      </c>
      <c r="Q3529" s="213" t="e">
        <f>#REF!</f>
        <v>#REF!</v>
      </c>
      <c r="R3529" s="213" t="e">
        <f>#REF!</f>
        <v>#REF!</v>
      </c>
      <c r="S3529" s="213" t="e">
        <f>#REF!</f>
        <v>#REF!</v>
      </c>
      <c r="T3529" s="213" t="e">
        <f>#REF!</f>
        <v>#REF!</v>
      </c>
      <c r="U3529" s="213" t="e">
        <f>#REF!</f>
        <v>#REF!</v>
      </c>
      <c r="V3529" s="213" t="e">
        <f>#REF!</f>
        <v>#REF!</v>
      </c>
      <c r="W3529" s="213" t="e">
        <f>#REF!</f>
        <v>#REF!</v>
      </c>
      <c r="X3529" s="213" t="e">
        <f>#REF!</f>
        <v>#REF!</v>
      </c>
      <c r="Y3529" s="213">
        <v>0</v>
      </c>
      <c r="Z3529" s="213" t="e">
        <f>#REF!</f>
        <v>#REF!</v>
      </c>
      <c r="AA3529" s="213" t="e">
        <f>#REF!</f>
        <v>#REF!</v>
      </c>
      <c r="AB3529" s="213" t="e">
        <f>#REF!</f>
        <v>#REF!</v>
      </c>
      <c r="AC3529" s="52" t="e">
        <f>#REF!</f>
        <v>#REF!</v>
      </c>
      <c r="AD3529" s="52" t="e">
        <f>#REF!</f>
        <v>#REF!</v>
      </c>
      <c r="AE3529" s="74">
        <v>0</v>
      </c>
      <c r="AF3529" s="52" t="e">
        <f>#REF!</f>
        <v>#REF!</v>
      </c>
      <c r="AG3529" s="33"/>
      <c r="AH3529" s="33"/>
      <c r="AI3529" s="33"/>
      <c r="AJ3529" s="33"/>
      <c r="AK3529" s="33"/>
      <c r="AL3529" s="33"/>
      <c r="AM3529" s="33"/>
      <c r="AN3529" s="33"/>
      <c r="AO3529" s="33"/>
      <c r="AP3529" s="33"/>
      <c r="AQ3529" s="33"/>
      <c r="AR3529" s="33"/>
      <c r="AS3529" s="33"/>
      <c r="AT3529" s="33"/>
      <c r="AU3529" s="33"/>
      <c r="AV3529" s="33"/>
      <c r="AW3529" s="33"/>
      <c r="AX3529" s="33"/>
      <c r="AY3529" s="33"/>
      <c r="AZ3529" s="33"/>
      <c r="BA3529" s="33"/>
      <c r="BB3529" s="33"/>
      <c r="BC3529" s="33"/>
      <c r="BD3529" s="33"/>
      <c r="BE3529" s="33"/>
      <c r="BF3529" s="33"/>
      <c r="BG3529" s="33"/>
      <c r="BH3529" s="33"/>
      <c r="BI3529" s="33"/>
      <c r="BJ3529" s="33"/>
      <c r="BK3529" s="33"/>
      <c r="BL3529" s="33"/>
    </row>
    <row r="3530" spans="1:64" s="140" customFormat="1" ht="18" customHeight="1">
      <c r="B3530" s="239"/>
      <c r="C3530" s="239"/>
      <c r="D3530" s="239"/>
      <c r="E3530" s="239"/>
      <c r="F3530" s="239"/>
      <c r="G3530" s="240"/>
      <c r="H3530" s="240"/>
      <c r="I3530" s="240"/>
      <c r="J3530" s="240"/>
      <c r="K3530" s="240"/>
      <c r="L3530" s="240"/>
      <c r="M3530" s="240"/>
      <c r="N3530" s="240"/>
      <c r="O3530" s="240"/>
      <c r="P3530" s="240"/>
      <c r="Q3530" s="240"/>
      <c r="R3530" s="240"/>
      <c r="S3530" s="240"/>
      <c r="T3530" s="240"/>
      <c r="U3530" s="240"/>
      <c r="V3530" s="240"/>
      <c r="W3530" s="240"/>
      <c r="X3530" s="240"/>
      <c r="Y3530" s="240"/>
      <c r="Z3530" s="240"/>
      <c r="AA3530" s="240"/>
      <c r="AB3530" s="240"/>
      <c r="AC3530" s="239"/>
      <c r="AD3530" s="239"/>
      <c r="AE3530" s="239"/>
      <c r="AF3530" s="239"/>
      <c r="AG3530" s="33"/>
      <c r="AH3530" s="33"/>
      <c r="AI3530" s="33"/>
      <c r="AJ3530" s="33"/>
      <c r="AK3530" s="33"/>
      <c r="AL3530" s="33"/>
      <c r="AM3530" s="33"/>
      <c r="AN3530" s="33"/>
      <c r="AO3530" s="33"/>
      <c r="AP3530" s="33"/>
      <c r="AQ3530" s="33"/>
      <c r="AR3530" s="33"/>
      <c r="AS3530" s="33"/>
      <c r="AT3530" s="33"/>
      <c r="AU3530" s="33"/>
      <c r="AV3530" s="33"/>
      <c r="AW3530" s="33"/>
      <c r="AX3530" s="33"/>
      <c r="AY3530" s="33"/>
      <c r="AZ3530" s="33"/>
      <c r="BA3530" s="33"/>
      <c r="BB3530" s="33"/>
      <c r="BC3530" s="33"/>
      <c r="BD3530" s="33"/>
      <c r="BE3530" s="33"/>
      <c r="BF3530" s="33"/>
      <c r="BG3530" s="33"/>
      <c r="BH3530" s="33"/>
      <c r="BI3530" s="33"/>
      <c r="BJ3530" s="33"/>
      <c r="BK3530" s="33"/>
      <c r="BL3530" s="33"/>
    </row>
    <row r="3531" spans="1:64" s="140" customFormat="1" ht="18" customHeight="1">
      <c r="B3531" s="880" t="s">
        <v>826</v>
      </c>
      <c r="C3531" s="880"/>
      <c r="D3531" s="880"/>
      <c r="E3531" s="880"/>
      <c r="F3531" s="880"/>
      <c r="G3531" s="880"/>
      <c r="H3531" s="880"/>
      <c r="I3531" s="880"/>
      <c r="J3531" s="880"/>
      <c r="K3531" s="880"/>
      <c r="L3531" s="880"/>
      <c r="M3531" s="880"/>
      <c r="N3531" s="880"/>
      <c r="O3531" s="880"/>
      <c r="P3531" s="880"/>
      <c r="Q3531" s="880"/>
      <c r="R3531" s="880"/>
      <c r="S3531" s="880"/>
      <c r="T3531" s="880"/>
      <c r="U3531" s="880"/>
      <c r="V3531" s="880"/>
      <c r="W3531" s="880"/>
      <c r="X3531" s="880"/>
      <c r="Y3531" s="880"/>
      <c r="Z3531" s="880"/>
      <c r="AA3531" s="880"/>
      <c r="AB3531" s="880"/>
      <c r="AC3531" s="880"/>
      <c r="AD3531" s="880"/>
      <c r="AE3531" s="880"/>
      <c r="AF3531" s="880"/>
      <c r="AG3531" s="33"/>
      <c r="AH3531" s="33"/>
      <c r="AI3531" s="33"/>
      <c r="AJ3531" s="33"/>
      <c r="AK3531" s="33"/>
      <c r="AL3531" s="33"/>
      <c r="AM3531" s="33"/>
      <c r="AN3531" s="33"/>
      <c r="AO3531" s="33"/>
      <c r="AP3531" s="33"/>
      <c r="AQ3531" s="33"/>
      <c r="AR3531" s="33"/>
      <c r="AS3531" s="33"/>
      <c r="AT3531" s="33"/>
      <c r="AU3531" s="33"/>
      <c r="AV3531" s="33"/>
      <c r="AW3531" s="33"/>
      <c r="AX3531" s="33"/>
      <c r="AY3531" s="33"/>
      <c r="AZ3531" s="33"/>
      <c r="BA3531" s="33"/>
      <c r="BB3531" s="33"/>
      <c r="BC3531" s="33"/>
      <c r="BD3531" s="33"/>
      <c r="BE3531" s="33"/>
      <c r="BF3531" s="33"/>
      <c r="BG3531" s="33"/>
      <c r="BH3531" s="33"/>
      <c r="BI3531" s="33"/>
      <c r="BJ3531" s="33"/>
      <c r="BK3531" s="33"/>
      <c r="BL3531" s="33"/>
    </row>
    <row r="3532" spans="1:64" s="140" customFormat="1" ht="18" customHeight="1">
      <c r="B3532" s="15" t="s">
        <v>80</v>
      </c>
      <c r="C3532" s="16"/>
      <c r="D3532" s="16"/>
      <c r="E3532" s="16"/>
      <c r="F3532" s="16"/>
      <c r="G3532" s="216"/>
      <c r="H3532" s="201"/>
      <c r="I3532" s="201"/>
      <c r="J3532" s="201"/>
      <c r="K3532" s="202"/>
      <c r="L3532" s="201"/>
      <c r="M3532" s="201"/>
      <c r="N3532" s="201"/>
      <c r="O3532" s="270"/>
      <c r="P3532" s="270"/>
      <c r="Q3532" s="201"/>
      <c r="R3532" s="201"/>
      <c r="S3532" s="201"/>
      <c r="T3532" s="201"/>
      <c r="U3532" s="201"/>
      <c r="V3532" s="201"/>
      <c r="W3532" s="270"/>
      <c r="X3532" s="984" t="str">
        <f>X3506</f>
        <v>វិច្ឆិកា ឆ្នាំ ២០២៣</v>
      </c>
      <c r="Y3532" s="985"/>
      <c r="Z3532" s="985"/>
      <c r="AA3532" s="985"/>
      <c r="AB3532" s="985"/>
      <c r="AC3532" s="985"/>
      <c r="AD3532" s="985"/>
      <c r="AE3532" s="985"/>
      <c r="AF3532" s="986"/>
      <c r="AG3532" s="33"/>
      <c r="AH3532" s="33"/>
      <c r="AI3532" s="33"/>
      <c r="AJ3532" s="33"/>
      <c r="AK3532" s="33"/>
      <c r="AL3532" s="33"/>
      <c r="AM3532" s="33"/>
      <c r="AN3532" s="33"/>
      <c r="AO3532" s="33"/>
      <c r="AP3532" s="33"/>
      <c r="AQ3532" s="33"/>
      <c r="AR3532" s="33"/>
      <c r="AS3532" s="33"/>
      <c r="AT3532" s="33"/>
      <c r="AU3532" s="33"/>
      <c r="AV3532" s="33"/>
      <c r="AW3532" s="33"/>
      <c r="AX3532" s="33"/>
      <c r="AY3532" s="33"/>
      <c r="AZ3532" s="33"/>
      <c r="BA3532" s="33"/>
      <c r="BB3532" s="33"/>
      <c r="BC3532" s="33"/>
      <c r="BD3532" s="33"/>
      <c r="BE3532" s="33"/>
      <c r="BF3532" s="33"/>
      <c r="BG3532" s="33"/>
      <c r="BH3532" s="33"/>
      <c r="BI3532" s="33"/>
      <c r="BJ3532" s="33"/>
      <c r="BK3532" s="33"/>
      <c r="BL3532" s="33"/>
    </row>
    <row r="3533" spans="1:64" s="140" customFormat="1" ht="18" customHeight="1">
      <c r="A3533" s="140">
        <v>0</v>
      </c>
      <c r="B3533" s="20" t="s">
        <v>176</v>
      </c>
      <c r="C3533" s="3"/>
      <c r="D3533" s="3"/>
      <c r="E3533" s="3"/>
      <c r="F3533" s="3"/>
      <c r="G3533" s="217"/>
      <c r="H3533" s="271"/>
      <c r="I3533" s="217"/>
      <c r="J3533" s="271"/>
      <c r="K3533" s="991" t="e">
        <f>VLOOKUP(A3533,'Payroll master 总表'!B:AY,3,FALSE)</f>
        <v>#N/A</v>
      </c>
      <c r="L3533" s="992"/>
      <c r="M3533" s="992"/>
      <c r="N3533" s="993"/>
      <c r="O3533" s="272" t="s">
        <v>183</v>
      </c>
      <c r="P3533" s="273"/>
      <c r="Q3533" s="203"/>
      <c r="R3533" s="203"/>
      <c r="S3533" s="203"/>
      <c r="T3533" s="994" t="e">
        <f>#REF!</f>
        <v>#REF!</v>
      </c>
      <c r="U3533" s="994"/>
      <c r="V3533" s="217"/>
      <c r="W3533" s="274"/>
      <c r="X3533" s="275" t="s">
        <v>279</v>
      </c>
      <c r="Y3533" s="203"/>
      <c r="Z3533" s="203"/>
      <c r="AA3533" s="203"/>
      <c r="AB3533" s="227"/>
      <c r="AC3533" s="75"/>
      <c r="AD3533" s="139" t="e">
        <f>VLOOKUP(A3533,'Payroll master 总表'!B:AY,39,FALSE)</f>
        <v>#N/A</v>
      </c>
      <c r="AE3533" s="23" t="s">
        <v>82</v>
      </c>
      <c r="AF3533" s="244"/>
      <c r="AG3533" s="33"/>
      <c r="AH3533" s="33"/>
      <c r="AI3533" s="33"/>
      <c r="AJ3533" s="33"/>
      <c r="AK3533" s="33"/>
      <c r="AL3533" s="33"/>
      <c r="AM3533" s="33"/>
      <c r="AN3533" s="33"/>
      <c r="AO3533" s="33"/>
      <c r="AP3533" s="33"/>
      <c r="AQ3533" s="33"/>
      <c r="AR3533" s="33"/>
      <c r="AS3533" s="33"/>
      <c r="AT3533" s="33"/>
      <c r="AU3533" s="33"/>
      <c r="AV3533" s="33"/>
      <c r="AW3533" s="33"/>
      <c r="AX3533" s="33"/>
      <c r="AY3533" s="33"/>
      <c r="AZ3533" s="33"/>
      <c r="BA3533" s="33"/>
      <c r="BB3533" s="33"/>
      <c r="BC3533" s="33"/>
      <c r="BD3533" s="33"/>
      <c r="BE3533" s="33"/>
      <c r="BF3533" s="33"/>
      <c r="BG3533" s="33"/>
      <c r="BH3533" s="33"/>
      <c r="BI3533" s="33"/>
      <c r="BJ3533" s="33"/>
      <c r="BK3533" s="33"/>
      <c r="BL3533" s="33"/>
    </row>
    <row r="3534" spans="1:64" s="140" customFormat="1" ht="18" customHeight="1">
      <c r="B3534" s="55" t="s">
        <v>177</v>
      </c>
      <c r="C3534" s="28"/>
      <c r="D3534" s="28"/>
      <c r="E3534" s="28"/>
      <c r="F3534" s="21"/>
      <c r="G3534" s="206"/>
      <c r="H3534" s="206"/>
      <c r="I3534" s="206"/>
      <c r="J3534" s="206"/>
      <c r="K3534" s="995" t="e">
        <f>VLOOKUP(A3533,'Payroll master 总表'!B:AY,1,FALSE)</f>
        <v>#N/A</v>
      </c>
      <c r="L3534" s="996"/>
      <c r="M3534" s="206"/>
      <c r="N3534" s="208"/>
      <c r="O3534" s="276" t="s">
        <v>184</v>
      </c>
      <c r="P3534" s="273"/>
      <c r="Q3534" s="218"/>
      <c r="R3534" s="218"/>
      <c r="S3534" s="218"/>
      <c r="T3534" s="199"/>
      <c r="U3534" s="222" t="e">
        <f>VLOOKUP(A3533,'Payroll master 总表'!B:AY,15,FALSE)</f>
        <v>#N/A</v>
      </c>
      <c r="V3534" s="222"/>
      <c r="W3534" s="208"/>
      <c r="X3534" s="278" t="s">
        <v>187</v>
      </c>
      <c r="Y3534" s="218"/>
      <c r="Z3534" s="218"/>
      <c r="AA3534" s="218"/>
      <c r="AB3534" s="209"/>
      <c r="AC3534" s="26"/>
      <c r="AD3534" s="139" t="e">
        <f>VLOOKUP(A3533,'Payroll master 总表'!B:AY,35,FALSE)</f>
        <v>#N/A</v>
      </c>
      <c r="AE3534" s="23" t="s">
        <v>82</v>
      </c>
      <c r="AF3534" s="103"/>
      <c r="AG3534" s="33"/>
      <c r="AH3534" s="33"/>
      <c r="AI3534" s="33"/>
      <c r="AJ3534" s="33"/>
      <c r="AK3534" s="33"/>
      <c r="AL3534" s="33"/>
      <c r="AM3534" s="33"/>
      <c r="AN3534" s="33"/>
      <c r="AO3534" s="33"/>
      <c r="AP3534" s="33"/>
      <c r="AQ3534" s="33"/>
      <c r="AR3534" s="33"/>
      <c r="AS3534" s="33"/>
      <c r="AT3534" s="33"/>
      <c r="AU3534" s="33"/>
      <c r="AV3534" s="33"/>
      <c r="AW3534" s="33"/>
      <c r="AX3534" s="33"/>
      <c r="AY3534" s="33"/>
      <c r="AZ3534" s="33"/>
      <c r="BA3534" s="33"/>
      <c r="BB3534" s="33"/>
      <c r="BC3534" s="33"/>
      <c r="BD3534" s="33"/>
      <c r="BE3534" s="33"/>
      <c r="BF3534" s="33"/>
      <c r="BG3534" s="33"/>
      <c r="BH3534" s="33"/>
      <c r="BI3534" s="33"/>
      <c r="BJ3534" s="33"/>
      <c r="BK3534" s="33"/>
      <c r="BL3534" s="33"/>
    </row>
    <row r="3535" spans="1:64" s="140" customFormat="1" ht="18" customHeight="1">
      <c r="B3535" s="24" t="s">
        <v>178</v>
      </c>
      <c r="C3535" s="22"/>
      <c r="D3535" s="25"/>
      <c r="E3535" s="21"/>
      <c r="F3535" s="21"/>
      <c r="G3535" s="206"/>
      <c r="H3535" s="206"/>
      <c r="I3535" s="206"/>
      <c r="J3535" s="206"/>
      <c r="K3535" s="995" t="e">
        <f>VLOOKUP(A3533,'Payroll master 总表'!B:AY,5,FALSE)</f>
        <v>#N/A</v>
      </c>
      <c r="L3535" s="996"/>
      <c r="M3535" s="206"/>
      <c r="N3535" s="208"/>
      <c r="O3535" s="205" t="s">
        <v>198</v>
      </c>
      <c r="P3535" s="273"/>
      <c r="Q3535" s="218"/>
      <c r="R3535" s="218"/>
      <c r="S3535" s="218"/>
      <c r="T3535" s="206"/>
      <c r="U3535" s="997" t="e">
        <f>VLOOKUP(A3533,'Payroll master 总表'!B:AY,8,FALSE)</f>
        <v>#N/A</v>
      </c>
      <c r="V3535" s="997"/>
      <c r="W3535" s="998"/>
      <c r="X3535" s="278" t="s">
        <v>185</v>
      </c>
      <c r="Y3535" s="218"/>
      <c r="Z3535" s="218"/>
      <c r="AA3535" s="218"/>
      <c r="AB3535" s="209"/>
      <c r="AC3535" s="26"/>
      <c r="AD3535" s="139" t="e">
        <f>VLOOKUP(A3533,'Payroll master 总表'!B:AY,34,FALSE)</f>
        <v>#N/A</v>
      </c>
      <c r="AE3535" s="23" t="s">
        <v>82</v>
      </c>
      <c r="AF3535" s="103"/>
      <c r="AG3535" s="33"/>
      <c r="AH3535" s="33"/>
      <c r="AI3535" s="33"/>
      <c r="AJ3535" s="33"/>
      <c r="AK3535" s="33"/>
      <c r="AL3535" s="33"/>
      <c r="AM3535" s="33"/>
      <c r="AN3535" s="33"/>
      <c r="AO3535" s="33"/>
      <c r="AP3535" s="33"/>
      <c r="AQ3535" s="33"/>
      <c r="AR3535" s="33"/>
      <c r="AS3535" s="33"/>
      <c r="AT3535" s="33"/>
      <c r="AU3535" s="33"/>
      <c r="AV3535" s="33"/>
      <c r="AW3535" s="33"/>
      <c r="AX3535" s="33"/>
      <c r="AY3535" s="33"/>
      <c r="AZ3535" s="33"/>
      <c r="BA3535" s="33"/>
      <c r="BB3535" s="33"/>
      <c r="BC3535" s="33"/>
      <c r="BD3535" s="33"/>
      <c r="BE3535" s="33"/>
      <c r="BF3535" s="33"/>
      <c r="BG3535" s="33"/>
      <c r="BH3535" s="33"/>
      <c r="BI3535" s="33"/>
      <c r="BJ3535" s="33"/>
      <c r="BK3535" s="33"/>
      <c r="BL3535" s="33"/>
    </row>
    <row r="3536" spans="1:64" s="140" customFormat="1" ht="18" customHeight="1">
      <c r="B3536" s="58"/>
      <c r="C3536" s="28"/>
      <c r="D3536" s="28"/>
      <c r="E3536" s="28"/>
      <c r="F3536" s="28"/>
      <c r="G3536" s="206"/>
      <c r="H3536" s="206"/>
      <c r="I3536" s="206"/>
      <c r="J3536" s="206"/>
      <c r="K3536" s="280"/>
      <c r="L3536" s="281" t="s">
        <v>76</v>
      </c>
      <c r="M3536" s="206"/>
      <c r="N3536" s="208"/>
      <c r="O3536" s="278" t="s">
        <v>199</v>
      </c>
      <c r="P3536" s="273"/>
      <c r="Q3536" s="218"/>
      <c r="R3536" s="218"/>
      <c r="S3536" s="218"/>
      <c r="T3536" s="218"/>
      <c r="U3536" s="218"/>
      <c r="V3536" s="218"/>
      <c r="W3536" s="230"/>
      <c r="X3536" s="278" t="s">
        <v>753</v>
      </c>
      <c r="Y3536" s="218"/>
      <c r="Z3536" s="218"/>
      <c r="AA3536" s="218"/>
      <c r="AB3536" s="209"/>
      <c r="AC3536" s="26"/>
      <c r="AD3536" s="139" t="e">
        <f>VLOOKUP(A3533,'Payroll master 总表'!B:AY,33,FALSE)</f>
        <v>#N/A</v>
      </c>
      <c r="AE3536" s="23" t="s">
        <v>82</v>
      </c>
      <c r="AF3536" s="103"/>
      <c r="AG3536" s="33"/>
      <c r="AH3536" s="33"/>
      <c r="AI3536" s="33"/>
      <c r="AJ3536" s="33"/>
      <c r="AK3536" s="33"/>
      <c r="AL3536" s="33"/>
      <c r="AM3536" s="33"/>
      <c r="AN3536" s="33"/>
      <c r="AO3536" s="33"/>
      <c r="AP3536" s="33"/>
      <c r="AQ3536" s="33"/>
      <c r="AR3536" s="33"/>
      <c r="AS3536" s="33"/>
      <c r="AT3536" s="33"/>
      <c r="AU3536" s="33"/>
      <c r="AV3536" s="33"/>
      <c r="AW3536" s="33"/>
      <c r="AX3536" s="33"/>
      <c r="AY3536" s="33"/>
      <c r="AZ3536" s="33"/>
      <c r="BA3536" s="33"/>
      <c r="BB3536" s="33"/>
      <c r="BC3536" s="33"/>
      <c r="BD3536" s="33"/>
      <c r="BE3536" s="33"/>
      <c r="BF3536" s="33"/>
      <c r="BG3536" s="33"/>
      <c r="BH3536" s="33"/>
      <c r="BI3536" s="33"/>
      <c r="BJ3536" s="33"/>
      <c r="BK3536" s="33"/>
      <c r="BL3536" s="33"/>
    </row>
    <row r="3537" spans="2:64" s="140" customFormat="1" ht="18" customHeight="1">
      <c r="B3537" s="54" t="s">
        <v>196</v>
      </c>
      <c r="C3537" s="28"/>
      <c r="D3537" s="28"/>
      <c r="E3537" s="28"/>
      <c r="F3537" s="28"/>
      <c r="G3537" s="206"/>
      <c r="H3537" s="206"/>
      <c r="I3537" s="206"/>
      <c r="J3537" s="206"/>
      <c r="K3537" s="280"/>
      <c r="L3537" s="282" t="e">
        <f>VLOOKUP(A3533,'Payroll master 总表'!B:AY,18,FALSE)</f>
        <v>#N/A</v>
      </c>
      <c r="M3537" s="206"/>
      <c r="N3537" s="208"/>
      <c r="O3537" s="283"/>
      <c r="P3537" s="273"/>
      <c r="Q3537" s="223"/>
      <c r="R3537" s="987" t="e">
        <f>U3534/26*L3537</f>
        <v>#N/A</v>
      </c>
      <c r="S3537" s="987"/>
      <c r="T3537" s="284" t="s">
        <v>82</v>
      </c>
      <c r="U3537" s="223"/>
      <c r="V3537" s="223"/>
      <c r="W3537" s="285"/>
      <c r="X3537" s="278" t="s">
        <v>186</v>
      </c>
      <c r="Y3537" s="218"/>
      <c r="Z3537" s="218"/>
      <c r="AA3537" s="218"/>
      <c r="AB3537" s="209"/>
      <c r="AC3537" s="26"/>
      <c r="AD3537" s="139" t="e">
        <f>VLOOKUP(A3533,'Payroll master 总表'!B:AY,37,FALSE)+'Payroll master 总表'!AM127</f>
        <v>#N/A</v>
      </c>
      <c r="AE3537" s="23" t="s">
        <v>82</v>
      </c>
      <c r="AF3537" s="103"/>
      <c r="AG3537" s="33"/>
      <c r="AH3537" s="33"/>
      <c r="AI3537" s="33"/>
      <c r="AJ3537" s="33"/>
      <c r="AK3537" s="33"/>
      <c r="AL3537" s="33"/>
      <c r="AM3537" s="33"/>
      <c r="AN3537" s="33"/>
      <c r="AO3537" s="33"/>
      <c r="AP3537" s="33"/>
      <c r="AQ3537" s="33"/>
      <c r="AR3537" s="33"/>
      <c r="AS3537" s="33"/>
      <c r="AT3537" s="33"/>
      <c r="AU3537" s="33"/>
      <c r="AV3537" s="33"/>
      <c r="AW3537" s="33"/>
      <c r="AX3537" s="33"/>
      <c r="AY3537" s="33"/>
      <c r="AZ3537" s="33"/>
      <c r="BA3537" s="33"/>
      <c r="BB3537" s="33"/>
      <c r="BC3537" s="33"/>
      <c r="BD3537" s="33"/>
      <c r="BE3537" s="33"/>
      <c r="BF3537" s="33"/>
      <c r="BG3537" s="33"/>
      <c r="BH3537" s="33"/>
      <c r="BI3537" s="33"/>
      <c r="BJ3537" s="33"/>
      <c r="BK3537" s="33"/>
      <c r="BL3537" s="33"/>
    </row>
    <row r="3538" spans="2:64" s="140" customFormat="1" ht="18" customHeight="1">
      <c r="B3538" s="27" t="s">
        <v>528</v>
      </c>
      <c r="C3538" s="28"/>
      <c r="D3538" s="28"/>
      <c r="E3538" s="28"/>
      <c r="F3538" s="28"/>
      <c r="G3538" s="206"/>
      <c r="H3538" s="206"/>
      <c r="I3538" s="206"/>
      <c r="J3538" s="206"/>
      <c r="K3538" s="280"/>
      <c r="L3538" s="282" t="e">
        <f>VLOOKUP(A3533,'Payroll master 总表'!B:AY,22,FALSE)</f>
        <v>#N/A</v>
      </c>
      <c r="M3538" s="206"/>
      <c r="N3538" s="208"/>
      <c r="O3538" s="283"/>
      <c r="P3538" s="273"/>
      <c r="Q3538" s="223"/>
      <c r="R3538" s="987" t="e">
        <f>VLOOKUP(A3533,'Payroll master 总表'!B:AY,29,FALSE)</f>
        <v>#N/A</v>
      </c>
      <c r="S3538" s="987"/>
      <c r="T3538" s="284" t="s">
        <v>82</v>
      </c>
      <c r="U3538" s="223"/>
      <c r="V3538" s="223"/>
      <c r="W3538" s="285"/>
      <c r="X3538" s="278" t="s">
        <v>455</v>
      </c>
      <c r="Y3538" s="218"/>
      <c r="Z3538" s="218"/>
      <c r="AA3538" s="218"/>
      <c r="AB3538" s="209"/>
      <c r="AC3538" s="26"/>
      <c r="AD3538" s="139" t="e">
        <f>VLOOKUP(A3533,'Payroll master 总表'!B:AY,32,FALSE)</f>
        <v>#N/A</v>
      </c>
      <c r="AE3538" s="23" t="s">
        <v>82</v>
      </c>
      <c r="AF3538" s="103"/>
      <c r="AG3538" s="33"/>
      <c r="AH3538" s="33"/>
      <c r="AI3538" s="33"/>
      <c r="AJ3538" s="33"/>
      <c r="AK3538" s="33"/>
      <c r="AL3538" s="33"/>
      <c r="AM3538" s="33"/>
      <c r="AN3538" s="33"/>
      <c r="AO3538" s="33"/>
      <c r="AP3538" s="33"/>
      <c r="AQ3538" s="33"/>
      <c r="AR3538" s="33"/>
      <c r="AS3538" s="33"/>
      <c r="AT3538" s="33"/>
      <c r="AU3538" s="33"/>
      <c r="AV3538" s="33"/>
      <c r="AW3538" s="33"/>
      <c r="AX3538" s="33"/>
      <c r="AY3538" s="33"/>
      <c r="AZ3538" s="33"/>
      <c r="BA3538" s="33"/>
      <c r="BB3538" s="33"/>
      <c r="BC3538" s="33"/>
      <c r="BD3538" s="33"/>
      <c r="BE3538" s="33"/>
      <c r="BF3538" s="33"/>
      <c r="BG3538" s="33"/>
      <c r="BH3538" s="33"/>
      <c r="BI3538" s="33"/>
      <c r="BJ3538" s="33"/>
      <c r="BK3538" s="33"/>
      <c r="BL3538" s="33"/>
    </row>
    <row r="3539" spans="2:64" s="140" customFormat="1" ht="18" customHeight="1">
      <c r="B3539" s="58" t="s">
        <v>534</v>
      </c>
      <c r="C3539" s="28"/>
      <c r="D3539" s="28"/>
      <c r="E3539" s="28"/>
      <c r="F3539" s="28"/>
      <c r="G3539" s="206"/>
      <c r="H3539" s="206"/>
      <c r="I3539" s="206"/>
      <c r="J3539" s="206"/>
      <c r="K3539" s="280"/>
      <c r="L3539" s="282" t="e">
        <f>VLOOKUP(A3533,'Payroll master 总表'!B:AY,21,FALSE)</f>
        <v>#N/A</v>
      </c>
      <c r="M3539" s="206"/>
      <c r="N3539" s="208"/>
      <c r="O3539" s="283"/>
      <c r="P3539" s="273"/>
      <c r="Q3539" s="223"/>
      <c r="R3539" s="987" t="e">
        <f>VLOOKUP(A3533,'Payroll master 总表'!B:AY,27,FALSE)</f>
        <v>#N/A</v>
      </c>
      <c r="S3539" s="987"/>
      <c r="T3539" s="284" t="s">
        <v>82</v>
      </c>
      <c r="U3539" s="223"/>
      <c r="V3539" s="223"/>
      <c r="W3539" s="285"/>
      <c r="X3539" s="278" t="s">
        <v>189</v>
      </c>
      <c r="Y3539" s="218"/>
      <c r="Z3539" s="218"/>
      <c r="AA3539" s="218"/>
      <c r="AB3539" s="209"/>
      <c r="AC3539" s="26"/>
      <c r="AD3539" s="139" t="e">
        <f>VLOOKUP(A3533,'Payroll master 总表'!B:AY,31,FALSE)</f>
        <v>#N/A</v>
      </c>
      <c r="AE3539" s="23" t="s">
        <v>82</v>
      </c>
      <c r="AF3539" s="103"/>
      <c r="AG3539" s="33"/>
      <c r="AH3539" s="33"/>
      <c r="AI3539" s="33"/>
      <c r="AJ3539" s="33"/>
      <c r="AK3539" s="33"/>
      <c r="AL3539" s="33"/>
      <c r="AM3539" s="33"/>
      <c r="AN3539" s="33"/>
      <c r="AO3539" s="33"/>
      <c r="AP3539" s="33"/>
      <c r="AQ3539" s="33"/>
      <c r="AR3539" s="33"/>
      <c r="AS3539" s="33"/>
      <c r="AT3539" s="33"/>
      <c r="AU3539" s="33"/>
      <c r="AV3539" s="33"/>
      <c r="AW3539" s="33"/>
      <c r="AX3539" s="33"/>
      <c r="AY3539" s="33"/>
      <c r="AZ3539" s="33"/>
      <c r="BA3539" s="33"/>
      <c r="BB3539" s="33"/>
      <c r="BC3539" s="33"/>
      <c r="BD3539" s="33"/>
      <c r="BE3539" s="33"/>
      <c r="BF3539" s="33"/>
      <c r="BG3539" s="33"/>
      <c r="BH3539" s="33"/>
      <c r="BI3539" s="33"/>
      <c r="BJ3539" s="33"/>
      <c r="BK3539" s="33"/>
      <c r="BL3539" s="33"/>
    </row>
    <row r="3540" spans="2:64" s="140" customFormat="1" ht="18" customHeight="1">
      <c r="B3540" s="58" t="s">
        <v>195</v>
      </c>
      <c r="C3540" s="28"/>
      <c r="D3540" s="28"/>
      <c r="E3540" s="28"/>
      <c r="F3540" s="28"/>
      <c r="G3540" s="206"/>
      <c r="H3540" s="206"/>
      <c r="I3540" s="206"/>
      <c r="J3540" s="206"/>
      <c r="K3540" s="280"/>
      <c r="L3540" s="282" t="e">
        <f>VLOOKUP(A3533,'Payroll master 总表'!B:AY,17,FALSE)</f>
        <v>#N/A</v>
      </c>
      <c r="M3540" s="206"/>
      <c r="N3540" s="208"/>
      <c r="O3540" s="283"/>
      <c r="P3540" s="273"/>
      <c r="Q3540" s="223"/>
      <c r="R3540" s="987" t="e">
        <f>U3534/26*L3540</f>
        <v>#N/A</v>
      </c>
      <c r="S3540" s="987"/>
      <c r="T3540" s="284" t="s">
        <v>82</v>
      </c>
      <c r="U3540" s="223"/>
      <c r="V3540" s="223"/>
      <c r="W3540" s="285"/>
      <c r="X3540" s="278" t="s">
        <v>188</v>
      </c>
      <c r="Y3540" s="218"/>
      <c r="Z3540" s="218"/>
      <c r="AA3540" s="218"/>
      <c r="AB3540" s="209"/>
      <c r="AC3540" s="26"/>
      <c r="AD3540" s="139" t="e">
        <f>VLOOKUP(A3533,'Payroll master 总表'!B:AY,36,FALSE)</f>
        <v>#N/A</v>
      </c>
      <c r="AE3540" s="23" t="s">
        <v>82</v>
      </c>
      <c r="AF3540" s="103"/>
      <c r="AG3540" s="33"/>
      <c r="AH3540" s="33"/>
      <c r="AI3540" s="33"/>
      <c r="AJ3540" s="33"/>
      <c r="AK3540" s="33"/>
      <c r="AL3540" s="33"/>
      <c r="AM3540" s="33"/>
      <c r="AN3540" s="33"/>
      <c r="AO3540" s="33"/>
      <c r="AP3540" s="33"/>
      <c r="AQ3540" s="33"/>
      <c r="AR3540" s="33"/>
      <c r="AS3540" s="33"/>
      <c r="AT3540" s="33"/>
      <c r="AU3540" s="33"/>
      <c r="AV3540" s="33"/>
      <c r="AW3540" s="33"/>
      <c r="AX3540" s="33"/>
      <c r="AY3540" s="33"/>
      <c r="AZ3540" s="33"/>
      <c r="BA3540" s="33"/>
      <c r="BB3540" s="33"/>
      <c r="BC3540" s="33"/>
      <c r="BD3540" s="33"/>
      <c r="BE3540" s="33"/>
      <c r="BF3540" s="33"/>
      <c r="BG3540" s="33"/>
      <c r="BH3540" s="33"/>
      <c r="BI3540" s="33"/>
      <c r="BJ3540" s="33"/>
      <c r="BK3540" s="33"/>
      <c r="BL3540" s="33"/>
    </row>
    <row r="3541" spans="2:64" s="140" customFormat="1" ht="18" customHeight="1">
      <c r="B3541" s="27" t="s">
        <v>179</v>
      </c>
      <c r="C3541" s="28"/>
      <c r="D3541" s="28"/>
      <c r="E3541" s="28"/>
      <c r="F3541" s="28"/>
      <c r="G3541" s="218"/>
      <c r="H3541" s="218"/>
      <c r="I3541" s="218"/>
      <c r="J3541" s="206"/>
      <c r="K3541" s="280"/>
      <c r="L3541" s="286"/>
      <c r="M3541" s="206"/>
      <c r="N3541" s="208"/>
      <c r="O3541" s="283"/>
      <c r="P3541" s="273"/>
      <c r="Q3541" s="223"/>
      <c r="R3541" s="987" t="e">
        <f>SUM(R3537:S3540)</f>
        <v>#N/A</v>
      </c>
      <c r="S3541" s="987"/>
      <c r="T3541" s="284" t="s">
        <v>82</v>
      </c>
      <c r="U3541" s="223"/>
      <c r="V3541" s="223"/>
      <c r="W3541" s="285"/>
      <c r="X3541" s="278" t="s">
        <v>190</v>
      </c>
      <c r="Y3541" s="218"/>
      <c r="Z3541" s="218"/>
      <c r="AA3541" s="218"/>
      <c r="AB3541" s="209"/>
      <c r="AC3541" s="988" t="e">
        <f>R3541+R3543+R3544+R3545+AD3533+AD3534+AD3535+AD3536+AD3537+AD3538+AD3539+AD3540</f>
        <v>#N/A</v>
      </c>
      <c r="AD3541" s="989"/>
      <c r="AE3541" s="33"/>
      <c r="AF3541" s="103"/>
      <c r="AG3541" s="33"/>
      <c r="AH3541" s="33"/>
      <c r="AI3541" s="33"/>
      <c r="AJ3541" s="33"/>
      <c r="AK3541" s="33"/>
      <c r="AL3541" s="33"/>
      <c r="AM3541" s="33"/>
      <c r="AN3541" s="33"/>
      <c r="AO3541" s="33"/>
      <c r="AP3541" s="33"/>
      <c r="AQ3541" s="33"/>
      <c r="AR3541" s="33"/>
      <c r="AS3541" s="33"/>
      <c r="AT3541" s="33"/>
      <c r="AU3541" s="33"/>
      <c r="AV3541" s="33"/>
      <c r="AW3541" s="33"/>
      <c r="AX3541" s="33"/>
      <c r="AY3541" s="33"/>
      <c r="AZ3541" s="33"/>
      <c r="BA3541" s="33"/>
      <c r="BB3541" s="33"/>
      <c r="BC3541" s="33"/>
      <c r="BD3541" s="33"/>
      <c r="BE3541" s="33"/>
      <c r="BF3541" s="33"/>
      <c r="BG3541" s="33"/>
      <c r="BH3541" s="33"/>
      <c r="BI3541" s="33"/>
      <c r="BJ3541" s="33"/>
      <c r="BK3541" s="33"/>
      <c r="BL3541" s="33"/>
    </row>
    <row r="3542" spans="2:64" s="140" customFormat="1" ht="18" customHeight="1">
      <c r="B3542" s="58" t="s">
        <v>197</v>
      </c>
      <c r="C3542" s="28"/>
      <c r="D3542" s="28"/>
      <c r="E3542" s="28"/>
      <c r="F3542" s="28"/>
      <c r="G3542" s="206"/>
      <c r="H3542" s="206"/>
      <c r="I3542" s="206"/>
      <c r="J3542" s="206"/>
      <c r="K3542" s="280"/>
      <c r="L3542" s="287" t="s">
        <v>77</v>
      </c>
      <c r="M3542" s="288"/>
      <c r="N3542" s="211"/>
      <c r="O3542" s="278" t="s">
        <v>199</v>
      </c>
      <c r="P3542" s="210"/>
      <c r="Q3542" s="210"/>
      <c r="R3542" s="210"/>
      <c r="S3542" s="210"/>
      <c r="T3542" s="210"/>
      <c r="U3542" s="210"/>
      <c r="V3542" s="210"/>
      <c r="W3542" s="289"/>
      <c r="X3542" s="278" t="s">
        <v>433</v>
      </c>
      <c r="Y3542" s="218"/>
      <c r="Z3542" s="230"/>
      <c r="AA3542" s="290"/>
      <c r="AB3542" s="228"/>
      <c r="AC3542" s="135" t="e">
        <f>VLOOKUP(A3533,'Payroll master 总表'!B:AY,45,FALSE)</f>
        <v>#N/A</v>
      </c>
      <c r="AD3542" s="33"/>
      <c r="AE3542" s="61"/>
      <c r="AF3542" s="245"/>
      <c r="AG3542" s="33"/>
      <c r="AH3542" s="33"/>
      <c r="AI3542" s="33"/>
      <c r="AJ3542" s="33"/>
      <c r="AK3542" s="33"/>
      <c r="AL3542" s="33"/>
      <c r="AM3542" s="33"/>
      <c r="AN3542" s="33"/>
      <c r="AO3542" s="33"/>
      <c r="AP3542" s="33"/>
      <c r="AQ3542" s="33"/>
      <c r="AR3542" s="33"/>
      <c r="AS3542" s="33"/>
      <c r="AT3542" s="33"/>
      <c r="AU3542" s="33"/>
      <c r="AV3542" s="33"/>
      <c r="AW3542" s="33"/>
      <c r="AX3542" s="33"/>
      <c r="AY3542" s="33"/>
      <c r="AZ3542" s="33"/>
      <c r="BA3542" s="33"/>
      <c r="BB3542" s="33"/>
      <c r="BC3542" s="33"/>
      <c r="BD3542" s="33"/>
      <c r="BE3542" s="33"/>
      <c r="BF3542" s="33"/>
      <c r="BG3542" s="33"/>
      <c r="BH3542" s="33"/>
      <c r="BI3542" s="33"/>
      <c r="BJ3542" s="33"/>
      <c r="BK3542" s="33"/>
      <c r="BL3542" s="33"/>
    </row>
    <row r="3543" spans="2:64" s="140" customFormat="1" ht="18" customHeight="1">
      <c r="B3543" s="58" t="s">
        <v>180</v>
      </c>
      <c r="C3543" s="28"/>
      <c r="D3543" s="28"/>
      <c r="E3543" s="28"/>
      <c r="F3543" s="28"/>
      <c r="G3543" s="206"/>
      <c r="H3543" s="206"/>
      <c r="I3543" s="206"/>
      <c r="J3543" s="206"/>
      <c r="K3543" s="280"/>
      <c r="L3543" s="282" t="e">
        <f>VLOOKUP(A3533,'Payroll master 总表'!B:AY,19,FALSE)</f>
        <v>#N/A</v>
      </c>
      <c r="M3543" s="206"/>
      <c r="N3543" s="208"/>
      <c r="O3543" s="283"/>
      <c r="P3543" s="273"/>
      <c r="Q3543" s="224"/>
      <c r="R3543" s="990" t="e">
        <f>VLOOKUP(A3533,'Payroll master 总表'!B:AY,26,FALSE)</f>
        <v>#N/A</v>
      </c>
      <c r="S3543" s="990"/>
      <c r="T3543" s="224" t="s">
        <v>82</v>
      </c>
      <c r="U3543" s="224"/>
      <c r="V3543" s="224"/>
      <c r="W3543" s="228"/>
      <c r="X3543" s="278" t="s">
        <v>861</v>
      </c>
      <c r="Y3543" s="218"/>
      <c r="Z3543" s="230"/>
      <c r="AA3543" s="199"/>
      <c r="AB3543" s="224"/>
      <c r="AC3543" s="34"/>
      <c r="AD3543" s="57"/>
      <c r="AE3543" s="999" t="e">
        <f>VLOOKUP(A3533,'Payroll master 总表'!B:AY,42,FALSE)</f>
        <v>#N/A</v>
      </c>
      <c r="AF3543" s="1000"/>
      <c r="AG3543" s="33"/>
      <c r="AH3543" s="33"/>
      <c r="AI3543" s="33"/>
      <c r="AJ3543" s="33"/>
      <c r="AK3543" s="33"/>
      <c r="AL3543" s="33"/>
      <c r="AM3543" s="33"/>
      <c r="AN3543" s="33"/>
      <c r="AO3543" s="33"/>
      <c r="AP3543" s="33"/>
      <c r="AQ3543" s="33"/>
      <c r="AR3543" s="33"/>
      <c r="AS3543" s="33"/>
      <c r="AT3543" s="33"/>
      <c r="AU3543" s="33"/>
      <c r="AV3543" s="33"/>
      <c r="AW3543" s="33"/>
      <c r="AX3543" s="33"/>
      <c r="AY3543" s="33"/>
      <c r="AZ3543" s="33"/>
      <c r="BA3543" s="33"/>
      <c r="BB3543" s="33"/>
      <c r="BC3543" s="33"/>
      <c r="BD3543" s="33"/>
      <c r="BE3543" s="33"/>
      <c r="BF3543" s="33"/>
      <c r="BG3543" s="33"/>
      <c r="BH3543" s="33"/>
      <c r="BI3543" s="33"/>
      <c r="BJ3543" s="33"/>
      <c r="BK3543" s="33"/>
      <c r="BL3543" s="33"/>
    </row>
    <row r="3544" spans="2:64" s="140" customFormat="1" ht="18" customHeight="1">
      <c r="B3544" s="58" t="s">
        <v>181</v>
      </c>
      <c r="C3544" s="28"/>
      <c r="D3544" s="28"/>
      <c r="E3544" s="28"/>
      <c r="F3544" s="28"/>
      <c r="G3544" s="206"/>
      <c r="H3544" s="206"/>
      <c r="I3544" s="206"/>
      <c r="J3544" s="206"/>
      <c r="K3544" s="280"/>
      <c r="L3544" s="282" t="e">
        <f>VLOOKUP(A3533,'Payroll master 总表'!B:AY,22,FALSE)</f>
        <v>#N/A</v>
      </c>
      <c r="M3544" s="206"/>
      <c r="N3544" s="208"/>
      <c r="O3544" s="283"/>
      <c r="P3544" s="273"/>
      <c r="Q3544" s="224"/>
      <c r="R3544" s="990" t="e">
        <f>VLOOKUP(A3533,'Payroll master 总表'!B:AY,28,FALSE)</f>
        <v>#N/A</v>
      </c>
      <c r="S3544" s="990"/>
      <c r="T3544" s="224" t="s">
        <v>82</v>
      </c>
      <c r="U3544" s="224"/>
      <c r="V3544" s="224"/>
      <c r="W3544" s="228"/>
      <c r="X3544" s="291" t="s">
        <v>244</v>
      </c>
      <c r="Y3544" s="218"/>
      <c r="Z3544" s="218"/>
      <c r="AA3544" s="230"/>
      <c r="AB3544" s="229"/>
      <c r="AC3544" s="76"/>
      <c r="AD3544" s="57" t="e">
        <f>VLOOKUP(A3533,'Payroll master 总表'!B:AY,44,FALSE)</f>
        <v>#N/A</v>
      </c>
      <c r="AE3544" s="541"/>
      <c r="AF3544" s="542"/>
      <c r="AG3544" s="33"/>
      <c r="AH3544" s="33"/>
      <c r="AI3544" s="33"/>
      <c r="AJ3544" s="33"/>
      <c r="AK3544" s="33"/>
      <c r="AL3544" s="33"/>
      <c r="AM3544" s="33"/>
      <c r="AN3544" s="33"/>
      <c r="AO3544" s="33"/>
      <c r="AP3544" s="33"/>
      <c r="AQ3544" s="33"/>
      <c r="AR3544" s="33"/>
      <c r="AS3544" s="33"/>
      <c r="AT3544" s="33"/>
      <c r="AU3544" s="33"/>
      <c r="AV3544" s="33"/>
      <c r="AW3544" s="33"/>
      <c r="AX3544" s="33"/>
      <c r="AY3544" s="33"/>
      <c r="AZ3544" s="33"/>
      <c r="BA3544" s="33"/>
      <c r="BB3544" s="33"/>
      <c r="BC3544" s="33"/>
      <c r="BD3544" s="33"/>
      <c r="BE3544" s="33"/>
      <c r="BF3544" s="33"/>
      <c r="BG3544" s="33"/>
      <c r="BH3544" s="33"/>
      <c r="BI3544" s="33"/>
      <c r="BJ3544" s="33"/>
      <c r="BK3544" s="33"/>
      <c r="BL3544" s="33"/>
    </row>
    <row r="3545" spans="2:64" s="140" customFormat="1" ht="18" customHeight="1">
      <c r="B3545" s="59" t="s">
        <v>182</v>
      </c>
      <c r="C3545" s="56"/>
      <c r="D3545" s="56"/>
      <c r="E3545" s="56"/>
      <c r="F3545" s="56"/>
      <c r="G3545" s="219"/>
      <c r="H3545" s="219"/>
      <c r="I3545" s="219"/>
      <c r="J3545" s="219"/>
      <c r="K3545" s="292"/>
      <c r="L3545" s="293" t="e">
        <f>VLOOKUP(A3533,'Payroll master 总表'!B:AY,23,FALSE)</f>
        <v>#N/A</v>
      </c>
      <c r="M3545" s="219"/>
      <c r="N3545" s="212"/>
      <c r="O3545" s="294"/>
      <c r="P3545" s="295"/>
      <c r="Q3545" s="225"/>
      <c r="R3545" s="981" t="e">
        <f>VLOOKUP(A3533,'Payroll master 总表'!B:AY,30,FALSE)</f>
        <v>#N/A</v>
      </c>
      <c r="S3545" s="981"/>
      <c r="T3545" s="225" t="s">
        <v>82</v>
      </c>
      <c r="U3545" s="225"/>
      <c r="V3545" s="225"/>
      <c r="W3545" s="225"/>
      <c r="X3545" s="278" t="s">
        <v>194</v>
      </c>
      <c r="Y3545" s="218"/>
      <c r="Z3545" s="218"/>
      <c r="AA3545" s="218"/>
      <c r="AB3545" s="230"/>
      <c r="AC3545" s="26"/>
      <c r="AD3545" s="57" t="e">
        <f>AE3543+AD3544</f>
        <v>#N/A</v>
      </c>
      <c r="AE3545" s="49"/>
      <c r="AF3545" s="73"/>
      <c r="AG3545" s="33"/>
      <c r="AH3545" s="33"/>
      <c r="AI3545" s="33"/>
      <c r="AJ3545" s="33"/>
      <c r="AK3545" s="33"/>
      <c r="AL3545" s="33"/>
      <c r="AM3545" s="33"/>
      <c r="AN3545" s="33"/>
      <c r="AO3545" s="33"/>
      <c r="AP3545" s="33"/>
      <c r="AQ3545" s="33"/>
      <c r="AR3545" s="33"/>
      <c r="AS3545" s="33"/>
      <c r="AT3545" s="33"/>
      <c r="AU3545" s="33"/>
      <c r="AV3545" s="33"/>
      <c r="AW3545" s="33"/>
      <c r="AX3545" s="33"/>
      <c r="AY3545" s="33"/>
      <c r="AZ3545" s="33"/>
      <c r="BA3545" s="33"/>
      <c r="BB3545" s="33"/>
      <c r="BC3545" s="33"/>
      <c r="BD3545" s="33"/>
      <c r="BE3545" s="33"/>
      <c r="BF3545" s="33"/>
      <c r="BG3545" s="33"/>
      <c r="BH3545" s="33"/>
      <c r="BI3545" s="33"/>
      <c r="BJ3545" s="33"/>
      <c r="BK3545" s="33"/>
      <c r="BL3545" s="33"/>
    </row>
    <row r="3546" spans="2:64" s="140" customFormat="1" ht="18" customHeight="1">
      <c r="B3546" s="29"/>
      <c r="C3546" s="30"/>
      <c r="D3546" s="31"/>
      <c r="E3546" s="30"/>
      <c r="F3546" s="32"/>
      <c r="G3546" s="220"/>
      <c r="H3546" s="220"/>
      <c r="I3546" s="220"/>
      <c r="J3546" s="220"/>
      <c r="K3546" s="220"/>
      <c r="L3546" s="199"/>
      <c r="M3546" s="199"/>
      <c r="N3546" s="199"/>
      <c r="O3546" s="296"/>
      <c r="P3546" s="296"/>
      <c r="Q3546" s="199"/>
      <c r="R3546" s="199"/>
      <c r="S3546" s="220"/>
      <c r="T3546" s="220"/>
      <c r="U3546" s="220"/>
      <c r="V3546" s="199"/>
      <c r="W3546" s="199"/>
      <c r="X3546" s="297" t="s">
        <v>191</v>
      </c>
      <c r="Y3546" s="218"/>
      <c r="Z3546" s="218"/>
      <c r="AA3546" s="218"/>
      <c r="AB3546" s="230"/>
      <c r="AC3546" s="982" t="e">
        <f>ROUND((AC3541-AD3545-AC3542),2)</f>
        <v>#N/A</v>
      </c>
      <c r="AD3546" s="983"/>
      <c r="AE3546" s="49"/>
      <c r="AF3546" s="73"/>
      <c r="AG3546" s="33"/>
      <c r="AH3546" s="33"/>
      <c r="AI3546" s="33"/>
      <c r="AJ3546" s="33"/>
      <c r="AK3546" s="33"/>
      <c r="AL3546" s="33"/>
      <c r="AM3546" s="33"/>
      <c r="AN3546" s="33"/>
      <c r="AO3546" s="33"/>
      <c r="AP3546" s="33"/>
      <c r="AQ3546" s="33"/>
      <c r="AR3546" s="33"/>
      <c r="AS3546" s="33"/>
      <c r="AT3546" s="33"/>
      <c r="AU3546" s="33"/>
      <c r="AV3546" s="33"/>
      <c r="AW3546" s="33"/>
      <c r="AX3546" s="33"/>
      <c r="AY3546" s="33"/>
      <c r="AZ3546" s="33"/>
      <c r="BA3546" s="33"/>
      <c r="BB3546" s="33"/>
      <c r="BC3546" s="33"/>
      <c r="BD3546" s="33"/>
      <c r="BE3546" s="33"/>
      <c r="BF3546" s="33"/>
      <c r="BG3546" s="33"/>
      <c r="BH3546" s="33"/>
      <c r="BI3546" s="33"/>
      <c r="BJ3546" s="33"/>
      <c r="BK3546" s="33"/>
      <c r="BL3546" s="33"/>
    </row>
    <row r="3547" spans="2:64" s="140" customFormat="1" ht="18" customHeight="1">
      <c r="B3547" s="35" t="s">
        <v>78</v>
      </c>
      <c r="C3547" s="36"/>
      <c r="D3547" s="36"/>
      <c r="E3547" s="36"/>
      <c r="F3547" s="36"/>
      <c r="G3547" s="221"/>
      <c r="H3547" s="221"/>
      <c r="I3547" s="220"/>
      <c r="J3547" s="220"/>
      <c r="K3547" s="220"/>
      <c r="L3547" s="199"/>
      <c r="M3547" s="199"/>
      <c r="N3547" s="199"/>
      <c r="O3547" s="296"/>
      <c r="P3547" s="296"/>
      <c r="Q3547" s="199"/>
      <c r="R3547" s="199"/>
      <c r="S3547" s="220"/>
      <c r="T3547" s="220"/>
      <c r="U3547" s="220"/>
      <c r="V3547" s="199"/>
      <c r="W3547" s="199"/>
      <c r="X3547" s="298" t="s">
        <v>432</v>
      </c>
      <c r="Y3547" s="299"/>
      <c r="Z3547" s="280"/>
      <c r="AA3547" s="206"/>
      <c r="AB3547" s="231"/>
      <c r="AC3547" s="63" t="e">
        <f>INT(AC3546)</f>
        <v>#N/A</v>
      </c>
      <c r="AD3547" s="33"/>
      <c r="AE3547" s="62"/>
      <c r="AF3547" s="80"/>
      <c r="AG3547" s="33"/>
      <c r="AH3547" s="33"/>
      <c r="AI3547" s="33"/>
      <c r="AJ3547" s="33"/>
      <c r="AK3547" s="33"/>
      <c r="AL3547" s="33"/>
      <c r="AM3547" s="33"/>
      <c r="AN3547" s="33"/>
      <c r="AO3547" s="33"/>
      <c r="AP3547" s="33"/>
      <c r="AQ3547" s="33"/>
      <c r="AR3547" s="33"/>
      <c r="AS3547" s="33"/>
      <c r="AT3547" s="33"/>
      <c r="AU3547" s="33"/>
      <c r="AV3547" s="33"/>
      <c r="AW3547" s="33"/>
      <c r="AX3547" s="33"/>
      <c r="AY3547" s="33"/>
      <c r="AZ3547" s="33"/>
      <c r="BA3547" s="33"/>
      <c r="BB3547" s="33"/>
      <c r="BC3547" s="33"/>
      <c r="BD3547" s="33"/>
      <c r="BE3547" s="33"/>
      <c r="BF3547" s="33"/>
      <c r="BG3547" s="33"/>
      <c r="BH3547" s="33"/>
      <c r="BI3547" s="33"/>
      <c r="BJ3547" s="33"/>
      <c r="BK3547" s="33"/>
      <c r="BL3547" s="33"/>
    </row>
    <row r="3548" spans="2:64" s="140" customFormat="1" ht="18" customHeight="1">
      <c r="B3548" s="37"/>
      <c r="C3548" s="38"/>
      <c r="D3548" s="39"/>
      <c r="E3548" s="38"/>
      <c r="F3548" s="38"/>
      <c r="G3548" s="202"/>
      <c r="H3548" s="202"/>
      <c r="I3548" s="220"/>
      <c r="J3548" s="220"/>
      <c r="K3548" s="220"/>
      <c r="L3548" s="199"/>
      <c r="M3548" s="199"/>
      <c r="N3548" s="199"/>
      <c r="O3548" s="296"/>
      <c r="P3548" s="296"/>
      <c r="Q3548" s="199"/>
      <c r="R3548" s="199"/>
      <c r="S3548" s="220"/>
      <c r="T3548" s="220"/>
      <c r="U3548" s="220"/>
      <c r="V3548" s="199"/>
      <c r="W3548" s="199"/>
      <c r="X3548" s="300" t="s">
        <v>192</v>
      </c>
      <c r="Y3548" s="301"/>
      <c r="Z3548" s="302"/>
      <c r="AA3548" s="219"/>
      <c r="AB3548" s="232"/>
      <c r="AC3548" s="77" t="e">
        <f>ROUND((MOD(AC3546,1)*4000),-2)</f>
        <v>#N/A</v>
      </c>
      <c r="AD3548" s="45"/>
      <c r="AE3548" s="45"/>
      <c r="AF3548" s="81"/>
      <c r="AG3548" s="33"/>
      <c r="AH3548" s="33"/>
      <c r="AI3548" s="33"/>
      <c r="AJ3548" s="33"/>
      <c r="AK3548" s="33"/>
      <c r="AL3548" s="33"/>
      <c r="AM3548" s="33"/>
      <c r="AN3548" s="33"/>
      <c r="AO3548" s="33"/>
      <c r="AP3548" s="33"/>
      <c r="AQ3548" s="33"/>
      <c r="AR3548" s="33"/>
      <c r="AS3548" s="33"/>
      <c r="AT3548" s="33"/>
      <c r="AU3548" s="33"/>
      <c r="AV3548" s="33"/>
      <c r="AW3548" s="33"/>
      <c r="AX3548" s="33"/>
      <c r="AY3548" s="33"/>
      <c r="AZ3548" s="33"/>
      <c r="BA3548" s="33"/>
      <c r="BB3548" s="33"/>
      <c r="BC3548" s="33"/>
      <c r="BD3548" s="33"/>
      <c r="BE3548" s="33"/>
      <c r="BF3548" s="33"/>
      <c r="BG3548" s="33"/>
      <c r="BH3548" s="33"/>
      <c r="BI3548" s="33"/>
      <c r="BJ3548" s="33"/>
      <c r="BK3548" s="33"/>
      <c r="BL3548" s="33"/>
    </row>
    <row r="3549" spans="2:64" s="140" customFormat="1" ht="18" customHeight="1">
      <c r="B3549" s="29"/>
      <c r="C3549" s="30"/>
      <c r="D3549" s="31"/>
      <c r="E3549" s="30"/>
      <c r="F3549" s="30"/>
      <c r="G3549" s="220"/>
      <c r="H3549" s="220"/>
      <c r="I3549" s="220"/>
      <c r="J3549" s="220"/>
      <c r="K3549" s="220"/>
      <c r="L3549" s="199"/>
      <c r="M3549" s="199"/>
      <c r="N3549" s="199"/>
      <c r="O3549" s="296"/>
      <c r="P3549" s="296"/>
      <c r="Q3549" s="199"/>
      <c r="R3549" s="199"/>
      <c r="S3549" s="220"/>
      <c r="T3549" s="220"/>
      <c r="U3549" s="220"/>
      <c r="V3549" s="199"/>
      <c r="W3549" s="199"/>
      <c r="X3549" s="199"/>
      <c r="Y3549" s="221"/>
      <c r="Z3549" s="303"/>
      <c r="AA3549" s="199"/>
      <c r="AB3549" s="233"/>
      <c r="AC3549" s="34"/>
      <c r="AD3549" s="82"/>
      <c r="AE3549" s="82"/>
      <c r="AF3549" s="84"/>
      <c r="AG3549" s="33"/>
      <c r="AH3549" s="33"/>
      <c r="AI3549" s="33"/>
      <c r="AJ3549" s="33"/>
      <c r="AK3549" s="33"/>
      <c r="AL3549" s="33"/>
      <c r="AM3549" s="33"/>
      <c r="AN3549" s="33"/>
      <c r="AO3549" s="33"/>
      <c r="AP3549" s="33"/>
      <c r="AQ3549" s="33"/>
      <c r="AR3549" s="33"/>
      <c r="AS3549" s="33"/>
      <c r="AT3549" s="33"/>
      <c r="AU3549" s="33"/>
      <c r="AV3549" s="33"/>
      <c r="AW3549" s="33"/>
      <c r="AX3549" s="33"/>
      <c r="AY3549" s="33"/>
      <c r="AZ3549" s="33"/>
      <c r="BA3549" s="33"/>
      <c r="BB3549" s="33"/>
      <c r="BC3549" s="33"/>
      <c r="BD3549" s="33"/>
      <c r="BE3549" s="33"/>
      <c r="BF3549" s="33"/>
      <c r="BG3549" s="33"/>
      <c r="BH3549" s="33"/>
      <c r="BI3549" s="33"/>
      <c r="BJ3549" s="33"/>
      <c r="BK3549" s="33"/>
      <c r="BL3549" s="33"/>
    </row>
    <row r="3550" spans="2:64" s="140" customFormat="1" ht="18" customHeight="1">
      <c r="B3550" s="40" t="s">
        <v>79</v>
      </c>
      <c r="C3550" s="41"/>
      <c r="D3550" s="41"/>
      <c r="E3550" s="41"/>
      <c r="F3550" s="33"/>
      <c r="G3550" s="199"/>
      <c r="H3550" s="199"/>
      <c r="I3550" s="199"/>
      <c r="J3550" s="199"/>
      <c r="K3550" s="220"/>
      <c r="L3550" s="199"/>
      <c r="M3550" s="199"/>
      <c r="N3550" s="199"/>
      <c r="O3550" s="296"/>
      <c r="P3550" s="296"/>
      <c r="Q3550" s="199"/>
      <c r="R3550" s="199"/>
      <c r="S3550" s="199"/>
      <c r="T3550" s="199"/>
      <c r="U3550" s="199"/>
      <c r="V3550" s="199"/>
      <c r="W3550" s="199"/>
      <c r="X3550" s="199"/>
      <c r="Y3550" s="199"/>
      <c r="Z3550" s="199"/>
      <c r="AA3550" s="199"/>
      <c r="AB3550" s="199"/>
      <c r="AC3550" s="34"/>
      <c r="AD3550" s="33"/>
      <c r="AE3550" s="33"/>
      <c r="AF3550" s="101"/>
      <c r="AG3550" s="33"/>
      <c r="AH3550" s="33"/>
      <c r="AI3550" s="33"/>
      <c r="AJ3550" s="33"/>
      <c r="AK3550" s="33"/>
      <c r="AL3550" s="33"/>
      <c r="AM3550" s="33"/>
      <c r="AN3550" s="33"/>
      <c r="AO3550" s="33"/>
      <c r="AP3550" s="33"/>
      <c r="AQ3550" s="33"/>
      <c r="AR3550" s="33"/>
      <c r="AS3550" s="33"/>
      <c r="AT3550" s="33"/>
      <c r="AU3550" s="33"/>
      <c r="AV3550" s="33"/>
      <c r="AW3550" s="33"/>
      <c r="AX3550" s="33"/>
      <c r="AY3550" s="33"/>
      <c r="AZ3550" s="33"/>
      <c r="BA3550" s="33"/>
      <c r="BB3550" s="33"/>
      <c r="BC3550" s="33"/>
      <c r="BD3550" s="33"/>
      <c r="BE3550" s="33"/>
      <c r="BF3550" s="33"/>
      <c r="BG3550" s="33"/>
      <c r="BH3550" s="33"/>
      <c r="BI3550" s="33"/>
      <c r="BJ3550" s="33"/>
      <c r="BK3550" s="33"/>
      <c r="BL3550" s="33"/>
    </row>
    <row r="3551" spans="2:64" s="10" customFormat="1" ht="18" customHeight="1">
      <c r="B3551" s="601">
        <v>1</v>
      </c>
      <c r="C3551" s="236">
        <v>2</v>
      </c>
      <c r="D3551" s="236">
        <v>3</v>
      </c>
      <c r="E3551" s="236">
        <v>4</v>
      </c>
      <c r="F3551" s="236">
        <v>5</v>
      </c>
      <c r="G3551" s="669">
        <v>6</v>
      </c>
      <c r="H3551" s="237">
        <v>7</v>
      </c>
      <c r="I3551" s="601">
        <v>8</v>
      </c>
      <c r="J3551" s="236">
        <v>9</v>
      </c>
      <c r="K3551" s="236">
        <v>10</v>
      </c>
      <c r="L3551" s="236">
        <v>11</v>
      </c>
      <c r="M3551" s="236">
        <v>12</v>
      </c>
      <c r="N3551" s="697">
        <v>13</v>
      </c>
      <c r="O3551" s="670">
        <v>14</v>
      </c>
      <c r="P3551" s="601">
        <v>15</v>
      </c>
      <c r="Q3551" s="236">
        <v>16</v>
      </c>
      <c r="R3551" s="236">
        <v>17</v>
      </c>
      <c r="S3551" s="236">
        <v>18</v>
      </c>
      <c r="T3551" s="236">
        <v>19</v>
      </c>
      <c r="U3551" s="669">
        <v>20</v>
      </c>
      <c r="V3551" s="236">
        <v>21</v>
      </c>
      <c r="W3551" s="601">
        <v>22</v>
      </c>
      <c r="X3551" s="236">
        <v>23</v>
      </c>
      <c r="Y3551" s="237">
        <v>24</v>
      </c>
      <c r="Z3551" s="236">
        <v>25</v>
      </c>
      <c r="AA3551" s="236">
        <v>26</v>
      </c>
      <c r="AB3551" s="669">
        <v>27</v>
      </c>
      <c r="AC3551" s="236">
        <v>28</v>
      </c>
      <c r="AD3551" s="601">
        <v>29</v>
      </c>
      <c r="AE3551" s="236">
        <v>30</v>
      </c>
      <c r="AF3551" s="236">
        <v>31</v>
      </c>
      <c r="AG3551" s="11"/>
      <c r="AH3551" s="11"/>
      <c r="AI3551" s="11"/>
      <c r="AJ3551" s="11"/>
      <c r="AK3551" s="11"/>
      <c r="AL3551" s="11"/>
      <c r="AM3551" s="11"/>
      <c r="AN3551" s="11"/>
      <c r="AO3551" s="11"/>
      <c r="AP3551" s="11"/>
      <c r="AQ3551" s="11"/>
      <c r="AR3551" s="11"/>
      <c r="AS3551" s="11"/>
      <c r="AT3551" s="11"/>
      <c r="AU3551" s="11"/>
      <c r="AV3551" s="11"/>
      <c r="AW3551" s="11"/>
      <c r="AX3551" s="11"/>
      <c r="AY3551" s="11"/>
      <c r="AZ3551" s="11"/>
      <c r="BA3551" s="11"/>
      <c r="BB3551" s="11"/>
      <c r="BC3551" s="11"/>
      <c r="BD3551" s="11"/>
      <c r="BE3551" s="11"/>
      <c r="BF3551" s="11"/>
      <c r="BG3551" s="11"/>
      <c r="BH3551" s="11"/>
      <c r="BI3551" s="11"/>
      <c r="BJ3551" s="11"/>
      <c r="BK3551" s="11"/>
      <c r="BL3551" s="11"/>
    </row>
    <row r="3552" spans="2:64" s="140" customFormat="1" ht="18" customHeight="1">
      <c r="B3552" s="48" t="e">
        <f>VLOOKUP(A3533,#REF!,276,FALSE)</f>
        <v>#REF!</v>
      </c>
      <c r="C3552" s="48" t="e">
        <f>VLOOKUP(A3533,#REF!,278,FALSE)</f>
        <v>#REF!</v>
      </c>
      <c r="D3552" s="48" t="e">
        <f>VLOOKUP(A3533,#REF!,280,FALSE)</f>
        <v>#REF!</v>
      </c>
      <c r="E3552" s="48" t="e">
        <f>VLOOKUP(A3533,#REF!,282,FALSE)</f>
        <v>#REF!</v>
      </c>
      <c r="F3552" s="48" t="e">
        <f>VLOOKUP(A3533,#REF!,284,FALSE)</f>
        <v>#REF!</v>
      </c>
      <c r="G3552" s="48" t="e">
        <f>VLOOKUP(A3533,#REF!,286,FALSE)</f>
        <v>#REF!</v>
      </c>
      <c r="H3552" s="48" t="e">
        <f>VLOOKUP(A3533,#REF!,288,FALSE)</f>
        <v>#REF!</v>
      </c>
      <c r="I3552" s="48" t="e">
        <f>VLOOKUP(A3533,#REF!,290,FALSE)</f>
        <v>#REF!</v>
      </c>
      <c r="J3552" s="48" t="e">
        <f>VLOOKUP(A3533,#REF!,292,FALSE)</f>
        <v>#REF!</v>
      </c>
      <c r="K3552" s="48" t="e">
        <f>VLOOKUP(A3533,#REF!,294,FALSE)</f>
        <v>#REF!</v>
      </c>
      <c r="L3552" s="48" t="e">
        <f>VLOOKUP(A3533,#REF!,296,FALSE)</f>
        <v>#REF!</v>
      </c>
      <c r="M3552" s="48" t="e">
        <f>VLOOKUP(A3533,#REF!,298,FALSE)</f>
        <v>#REF!</v>
      </c>
      <c r="N3552" s="48" t="e">
        <f>VLOOKUP(A3533,#REF!,300,FALSE)</f>
        <v>#REF!</v>
      </c>
      <c r="O3552" s="48" t="e">
        <f>VLOOKUP(A3533,#REF!,302,FALSE)</f>
        <v>#REF!</v>
      </c>
      <c r="P3552" s="48" t="e">
        <f>VLOOKUP(A3533,#REF!,304,FALSE)</f>
        <v>#REF!</v>
      </c>
      <c r="Q3552" s="48" t="e">
        <f>VLOOKUP(A3533,#REF!,306,FALSE)</f>
        <v>#REF!</v>
      </c>
      <c r="R3552" s="48" t="e">
        <f>VLOOKUP(A3533,#REF!,308,FALSE)</f>
        <v>#REF!</v>
      </c>
      <c r="S3552" s="48" t="e">
        <f>VLOOKUP(A3533,#REF!,310,FALSE)</f>
        <v>#REF!</v>
      </c>
      <c r="T3552" s="48" t="e">
        <f>VLOOKUP(A3533,#REF!,312,FALSE)</f>
        <v>#REF!</v>
      </c>
      <c r="U3552" s="48" t="e">
        <f>VLOOKUP(A3533,#REF!,314,FALSE)</f>
        <v>#REF!</v>
      </c>
      <c r="V3552" s="48" t="e">
        <f>VLOOKUP(A3533,#REF!,316,FALSE)</f>
        <v>#REF!</v>
      </c>
      <c r="W3552" s="48" t="e">
        <f>VLOOKUP(A3533,#REF!,318,FALSE)</f>
        <v>#REF!</v>
      </c>
      <c r="X3552" s="48" t="e">
        <f>VLOOKUP(A3533,#REF!,320,FALSE)</f>
        <v>#REF!</v>
      </c>
      <c r="Y3552" s="48" t="e">
        <f>VLOOKUP(A3533,#REF!,322,FALSE)</f>
        <v>#REF!</v>
      </c>
      <c r="Z3552" s="48" t="e">
        <f>VLOOKUP(A3533,#REF!,324,FALSE)</f>
        <v>#REF!</v>
      </c>
      <c r="AA3552" s="48" t="e">
        <f>VLOOKUP(A3533,#REF!,326,FALSE)</f>
        <v>#REF!</v>
      </c>
      <c r="AB3552" s="48" t="e">
        <f>VLOOKUP(A3533,#REF!,328,FALSE)</f>
        <v>#REF!</v>
      </c>
      <c r="AC3552" s="48" t="e">
        <f>VLOOKUP(A3533,#REF!,330,FALSE)</f>
        <v>#REF!</v>
      </c>
      <c r="AD3552" s="48" t="e">
        <f>VLOOKUP(A3533,#REF!,332,FALSE)</f>
        <v>#REF!</v>
      </c>
      <c r="AE3552" s="48" t="e">
        <f>VLOOKUP(A3533,#REF!,334,FALSE)</f>
        <v>#REF!</v>
      </c>
      <c r="AF3552" s="48" t="e">
        <f>VLOOKUP(A3533,#REF!,336,FALSE)</f>
        <v>#REF!</v>
      </c>
      <c r="AG3552" s="33"/>
      <c r="AH3552" s="33"/>
      <c r="AI3552" s="33"/>
      <c r="AJ3552" s="33"/>
      <c r="AK3552" s="33"/>
      <c r="AL3552" s="33"/>
      <c r="AM3552" s="33"/>
      <c r="AN3552" s="33"/>
      <c r="AO3552" s="33"/>
      <c r="AP3552" s="33"/>
      <c r="AQ3552" s="33"/>
      <c r="AR3552" s="33"/>
      <c r="AS3552" s="33"/>
      <c r="AT3552" s="33"/>
      <c r="AU3552" s="33"/>
      <c r="AV3552" s="33"/>
      <c r="AW3552" s="33"/>
      <c r="AX3552" s="33"/>
      <c r="AY3552" s="33"/>
      <c r="AZ3552" s="33"/>
      <c r="BA3552" s="33"/>
      <c r="BB3552" s="33"/>
      <c r="BC3552" s="33"/>
      <c r="BD3552" s="33"/>
      <c r="BE3552" s="33"/>
      <c r="BF3552" s="33"/>
      <c r="BG3552" s="33"/>
      <c r="BH3552" s="33"/>
      <c r="BI3552" s="33"/>
      <c r="BJ3552" s="33"/>
      <c r="BK3552" s="33"/>
      <c r="BL3552" s="33"/>
    </row>
    <row r="3553" spans="1:64" s="140" customFormat="1" ht="18" customHeight="1">
      <c r="B3553" s="48" t="e">
        <f>IF(B3552=3,"5","0")-0</f>
        <v>#REF!</v>
      </c>
      <c r="C3553" s="48" t="e">
        <f t="shared" ref="C3553:G3553" si="45">IF(C3552=3,"5","0")-0</f>
        <v>#REF!</v>
      </c>
      <c r="D3553" s="48" t="e">
        <f t="shared" si="45"/>
        <v>#REF!</v>
      </c>
      <c r="E3553" s="48" t="e">
        <f t="shared" si="45"/>
        <v>#REF!</v>
      </c>
      <c r="F3553" s="48" t="e">
        <f t="shared" si="45"/>
        <v>#REF!</v>
      </c>
      <c r="G3553" s="198" t="e">
        <f t="shared" si="45"/>
        <v>#REF!</v>
      </c>
      <c r="H3553" s="198" t="e">
        <f>IF(H3552=3,"5","0")-0</f>
        <v>#REF!</v>
      </c>
      <c r="I3553" s="198" t="e">
        <f t="shared" ref="I3553:Q3553" si="46">IF(I3552=3,"5","0")-0</f>
        <v>#REF!</v>
      </c>
      <c r="J3553" s="198" t="e">
        <f t="shared" si="46"/>
        <v>#REF!</v>
      </c>
      <c r="K3553" s="198" t="e">
        <f t="shared" si="46"/>
        <v>#REF!</v>
      </c>
      <c r="L3553" s="198" t="e">
        <f t="shared" si="46"/>
        <v>#REF!</v>
      </c>
      <c r="M3553" s="198" t="e">
        <f t="shared" si="46"/>
        <v>#REF!</v>
      </c>
      <c r="N3553" s="198" t="e">
        <f t="shared" si="46"/>
        <v>#REF!</v>
      </c>
      <c r="O3553" s="198" t="e">
        <f t="shared" si="46"/>
        <v>#REF!</v>
      </c>
      <c r="P3553" s="198" t="e">
        <f t="shared" si="46"/>
        <v>#REF!</v>
      </c>
      <c r="Q3553" s="198" t="e">
        <f t="shared" si="46"/>
        <v>#REF!</v>
      </c>
      <c r="R3553" s="198" t="e">
        <f>IF(R3552=3,"5","0")-0</f>
        <v>#REF!</v>
      </c>
      <c r="S3553" s="198" t="e">
        <f t="shared" ref="S3553:AF3553" si="47">IF(S3552=3,"5","0")-0</f>
        <v>#REF!</v>
      </c>
      <c r="T3553" s="198" t="e">
        <f t="shared" si="47"/>
        <v>#REF!</v>
      </c>
      <c r="U3553" s="198" t="e">
        <f t="shared" si="47"/>
        <v>#REF!</v>
      </c>
      <c r="V3553" s="198" t="e">
        <f t="shared" si="47"/>
        <v>#REF!</v>
      </c>
      <c r="W3553" s="198" t="e">
        <f t="shared" si="47"/>
        <v>#REF!</v>
      </c>
      <c r="X3553" s="198" t="e">
        <f t="shared" si="47"/>
        <v>#REF!</v>
      </c>
      <c r="Y3553" s="198" t="e">
        <f t="shared" si="47"/>
        <v>#REF!</v>
      </c>
      <c r="Z3553" s="198" t="e">
        <f t="shared" si="47"/>
        <v>#REF!</v>
      </c>
      <c r="AA3553" s="198" t="e">
        <f t="shared" si="47"/>
        <v>#REF!</v>
      </c>
      <c r="AB3553" s="198" t="e">
        <f t="shared" si="47"/>
        <v>#REF!</v>
      </c>
      <c r="AC3553" s="48" t="e">
        <f t="shared" si="47"/>
        <v>#REF!</v>
      </c>
      <c r="AD3553" s="48" t="e">
        <f t="shared" si="47"/>
        <v>#REF!</v>
      </c>
      <c r="AE3553" s="50" t="e">
        <f t="shared" si="47"/>
        <v>#REF!</v>
      </c>
      <c r="AF3553" s="48" t="e">
        <f t="shared" si="47"/>
        <v>#REF!</v>
      </c>
      <c r="AG3553" s="33"/>
      <c r="AH3553" s="33"/>
      <c r="AI3553" s="33"/>
      <c r="AJ3553" s="33"/>
      <c r="AK3553" s="33"/>
      <c r="AL3553" s="33"/>
      <c r="AM3553" s="33"/>
      <c r="AN3553" s="33"/>
      <c r="AO3553" s="33"/>
      <c r="AP3553" s="33"/>
      <c r="AQ3553" s="33"/>
      <c r="AR3553" s="33"/>
      <c r="AS3553" s="33"/>
      <c r="AT3553" s="33"/>
      <c r="AU3553" s="33"/>
      <c r="AV3553" s="33"/>
      <c r="AW3553" s="33"/>
      <c r="AX3553" s="33"/>
      <c r="AY3553" s="33"/>
      <c r="AZ3553" s="33"/>
      <c r="BA3553" s="33"/>
      <c r="BB3553" s="33"/>
      <c r="BC3553" s="33"/>
      <c r="BD3553" s="33"/>
      <c r="BE3553" s="33"/>
      <c r="BF3553" s="33"/>
      <c r="BG3553" s="33"/>
      <c r="BH3553" s="33"/>
      <c r="BI3553" s="33"/>
      <c r="BJ3553" s="33"/>
      <c r="BK3553" s="33"/>
      <c r="BL3553" s="33"/>
    </row>
    <row r="3554" spans="1:64" s="140" customFormat="1" ht="18" customHeight="1">
      <c r="B3554" s="48" t="e">
        <f>VLOOKUP(A3533,#REF!,277,FALSE)</f>
        <v>#REF!</v>
      </c>
      <c r="C3554" s="48" t="e">
        <f>VLOOKUP(A3533,#REF!,279,FALSE)</f>
        <v>#REF!</v>
      </c>
      <c r="D3554" s="48" t="e">
        <f>VLOOKUP(A3533,#REF!,281,FALSE)</f>
        <v>#REF!</v>
      </c>
      <c r="E3554" s="48" t="e">
        <f>VLOOKUP(A3533,#REF!,283,FALSE)</f>
        <v>#REF!</v>
      </c>
      <c r="F3554" s="48" t="e">
        <f>VLOOKUP(A3533,#REF!,285,FALSE)</f>
        <v>#REF!</v>
      </c>
      <c r="G3554" s="48" t="e">
        <f>VLOOKUP(A3533,#REF!,287,FALSE)</f>
        <v>#REF!</v>
      </c>
      <c r="H3554" s="48" t="e">
        <f>VLOOKUP(A3533,#REF!,289,FALSE)</f>
        <v>#REF!</v>
      </c>
      <c r="I3554" s="48" t="e">
        <f>VLOOKUP(A3533,#REF!,291,FALSE)</f>
        <v>#REF!</v>
      </c>
      <c r="J3554" s="48" t="e">
        <f>VLOOKUP(A3533,#REF!,293,FALSE)</f>
        <v>#REF!</v>
      </c>
      <c r="K3554" s="48" t="e">
        <f>VLOOKUP(A3533,#REF!,295,FALSE)</f>
        <v>#REF!</v>
      </c>
      <c r="L3554" s="48" t="e">
        <f>VLOOKUP(A3533,#REF!,297,FALSE)</f>
        <v>#REF!</v>
      </c>
      <c r="M3554" s="48" t="e">
        <f>VLOOKUP(A3533,#REF!,299,FALSE)</f>
        <v>#REF!</v>
      </c>
      <c r="N3554" s="48" t="e">
        <f>VLOOKUP(A3533,#REF!,301,FALSE)</f>
        <v>#REF!</v>
      </c>
      <c r="O3554" s="48" t="e">
        <f>VLOOKUP(A3533,#REF!,303,FALSE)</f>
        <v>#REF!</v>
      </c>
      <c r="P3554" s="48" t="e">
        <f>VLOOKUP(A3533,#REF!,305,FALSE)</f>
        <v>#REF!</v>
      </c>
      <c r="Q3554" s="48" t="e">
        <f>VLOOKUP(A3533,#REF!,307,FALSE)</f>
        <v>#REF!</v>
      </c>
      <c r="R3554" s="48" t="e">
        <f>VLOOKUP(A3533,#REF!,309,FALSE)</f>
        <v>#REF!</v>
      </c>
      <c r="S3554" s="48" t="e">
        <f>VLOOKUP(A3533,#REF!,311,FALSE)</f>
        <v>#REF!</v>
      </c>
      <c r="T3554" s="48" t="e">
        <f>VLOOKUP(A3533,#REF!,313,FALSE)</f>
        <v>#REF!</v>
      </c>
      <c r="U3554" s="48" t="e">
        <f>VLOOKUP(A3533,#REF!,315,FALSE)</f>
        <v>#REF!</v>
      </c>
      <c r="V3554" s="48" t="e">
        <f>VLOOKUP(A3533,#REF!,317,FALSE)</f>
        <v>#REF!</v>
      </c>
      <c r="W3554" s="48" t="e">
        <f>VLOOKUP(A3533,#REF!,319,FALSE)</f>
        <v>#REF!</v>
      </c>
      <c r="X3554" s="48" t="e">
        <f>VLOOKUP(A3533,#REF!,321,FALSE)</f>
        <v>#REF!</v>
      </c>
      <c r="Y3554" s="48" t="e">
        <f>VLOOKUP(A3533,#REF!,323,FALSE)</f>
        <v>#REF!</v>
      </c>
      <c r="Z3554" s="48" t="e">
        <f>VLOOKUP(A3533,#REF!,325,FALSE)</f>
        <v>#REF!</v>
      </c>
      <c r="AA3554" s="48" t="e">
        <f>VLOOKUP(A3533,#REF!,327,FALSE)</f>
        <v>#REF!</v>
      </c>
      <c r="AB3554" s="48" t="e">
        <f>VLOOKUP(A3533,#REF!,329,FALSE)</f>
        <v>#REF!</v>
      </c>
      <c r="AC3554" s="48" t="e">
        <f>VLOOKUP(A3533,#REF!,331,FALSE)</f>
        <v>#REF!</v>
      </c>
      <c r="AD3554" s="48" t="e">
        <f>VLOOKUP(A3533,#REF!,333,FALSE)</f>
        <v>#REF!</v>
      </c>
      <c r="AE3554" s="48" t="e">
        <f>VLOOKUP(A3533,#REF!,335,FALSE)</f>
        <v>#REF!</v>
      </c>
      <c r="AF3554" s="48" t="e">
        <f>VLOOKUP(A3533,#REF!,337,FALSE)</f>
        <v>#REF!</v>
      </c>
      <c r="AG3554" s="33"/>
      <c r="AH3554" s="33"/>
      <c r="AI3554" s="33"/>
      <c r="AJ3554" s="33"/>
      <c r="AK3554" s="33"/>
      <c r="AL3554" s="33"/>
      <c r="AM3554" s="33"/>
      <c r="AN3554" s="33"/>
      <c r="AO3554" s="33"/>
      <c r="AP3554" s="33"/>
      <c r="AQ3554" s="33"/>
      <c r="AR3554" s="33"/>
      <c r="AS3554" s="33"/>
      <c r="AT3554" s="33"/>
      <c r="AU3554" s="33"/>
      <c r="AV3554" s="33"/>
      <c r="AW3554" s="33"/>
      <c r="AX3554" s="33"/>
      <c r="AY3554" s="33"/>
      <c r="AZ3554" s="33"/>
      <c r="BA3554" s="33"/>
      <c r="BB3554" s="33"/>
      <c r="BC3554" s="33"/>
      <c r="BD3554" s="33"/>
      <c r="BE3554" s="33"/>
      <c r="BF3554" s="33"/>
      <c r="BG3554" s="33"/>
      <c r="BH3554" s="33"/>
      <c r="BI3554" s="33"/>
      <c r="BJ3554" s="33"/>
      <c r="BK3554" s="33"/>
      <c r="BL3554" s="33"/>
    </row>
    <row r="3555" spans="1:64" s="140" customFormat="1" ht="18" customHeight="1">
      <c r="B3555" s="239"/>
      <c r="C3555" s="239"/>
      <c r="D3555" s="239"/>
      <c r="E3555" s="239"/>
      <c r="F3555" s="239"/>
      <c r="G3555" s="240"/>
      <c r="H3555" s="240"/>
      <c r="I3555" s="240"/>
      <c r="J3555" s="240"/>
      <c r="K3555" s="240"/>
      <c r="L3555" s="240"/>
      <c r="M3555" s="240"/>
      <c r="N3555" s="240"/>
      <c r="O3555" s="240"/>
      <c r="P3555" s="240"/>
      <c r="Q3555" s="240"/>
      <c r="R3555" s="240"/>
      <c r="S3555" s="240"/>
      <c r="T3555" s="240"/>
      <c r="U3555" s="240"/>
      <c r="V3555" s="240"/>
      <c r="W3555" s="240"/>
      <c r="X3555" s="240"/>
      <c r="Y3555" s="240"/>
      <c r="Z3555" s="240"/>
      <c r="AA3555" s="240"/>
      <c r="AB3555" s="240"/>
      <c r="AC3555" s="239"/>
      <c r="AD3555" s="239"/>
      <c r="AE3555" s="239"/>
      <c r="AF3555" s="239"/>
      <c r="AG3555" s="33"/>
      <c r="AH3555" s="33"/>
      <c r="AI3555" s="33"/>
      <c r="AJ3555" s="33"/>
      <c r="AK3555" s="33"/>
      <c r="AL3555" s="33"/>
      <c r="AM3555" s="33"/>
      <c r="AN3555" s="33"/>
      <c r="AO3555" s="33"/>
      <c r="AP3555" s="33"/>
      <c r="AQ3555" s="33"/>
      <c r="AR3555" s="33"/>
      <c r="AS3555" s="33"/>
      <c r="AT3555" s="33"/>
      <c r="AU3555" s="33"/>
      <c r="AV3555" s="33"/>
      <c r="AW3555" s="33"/>
      <c r="AX3555" s="33"/>
      <c r="AY3555" s="33"/>
      <c r="AZ3555" s="33"/>
      <c r="BA3555" s="33"/>
      <c r="BB3555" s="33"/>
      <c r="BC3555" s="33"/>
      <c r="BD3555" s="33"/>
      <c r="BE3555" s="33"/>
      <c r="BF3555" s="33"/>
      <c r="BG3555" s="33"/>
      <c r="BH3555" s="33"/>
      <c r="BI3555" s="33"/>
      <c r="BJ3555" s="33"/>
      <c r="BK3555" s="33"/>
      <c r="BL3555" s="33"/>
    </row>
    <row r="3556" spans="1:64" s="140" customFormat="1" ht="18" customHeight="1">
      <c r="B3556" s="880" t="s">
        <v>826</v>
      </c>
      <c r="C3556" s="880"/>
      <c r="D3556" s="880"/>
      <c r="E3556" s="880"/>
      <c r="F3556" s="880"/>
      <c r="G3556" s="880"/>
      <c r="H3556" s="880"/>
      <c r="I3556" s="880"/>
      <c r="J3556" s="880"/>
      <c r="K3556" s="880"/>
      <c r="L3556" s="880"/>
      <c r="M3556" s="880"/>
      <c r="N3556" s="880"/>
      <c r="O3556" s="880"/>
      <c r="P3556" s="880"/>
      <c r="Q3556" s="880"/>
      <c r="R3556" s="880"/>
      <c r="S3556" s="880"/>
      <c r="T3556" s="880"/>
      <c r="U3556" s="880"/>
      <c r="V3556" s="880"/>
      <c r="W3556" s="880"/>
      <c r="X3556" s="880"/>
      <c r="Y3556" s="880"/>
      <c r="Z3556" s="880"/>
      <c r="AA3556" s="880"/>
      <c r="AB3556" s="880"/>
      <c r="AC3556" s="880"/>
      <c r="AD3556" s="880"/>
      <c r="AE3556" s="880"/>
      <c r="AF3556" s="880"/>
      <c r="AG3556" s="33"/>
      <c r="AH3556" s="33"/>
      <c r="AI3556" s="33"/>
      <c r="AJ3556" s="33"/>
      <c r="AK3556" s="33"/>
      <c r="AL3556" s="33"/>
      <c r="AM3556" s="33"/>
      <c r="AN3556" s="33"/>
      <c r="AO3556" s="33"/>
      <c r="AP3556" s="33"/>
      <c r="AQ3556" s="33"/>
      <c r="AR3556" s="33"/>
      <c r="AS3556" s="33"/>
      <c r="AT3556" s="33"/>
      <c r="AU3556" s="33"/>
      <c r="AV3556" s="33"/>
      <c r="AW3556" s="33"/>
      <c r="AX3556" s="33"/>
      <c r="AY3556" s="33"/>
      <c r="AZ3556" s="33"/>
      <c r="BA3556" s="33"/>
      <c r="BB3556" s="33"/>
      <c r="BC3556" s="33"/>
      <c r="BD3556" s="33"/>
      <c r="BE3556" s="33"/>
      <c r="BF3556" s="33"/>
      <c r="BG3556" s="33"/>
      <c r="BH3556" s="33"/>
      <c r="BI3556" s="33"/>
      <c r="BJ3556" s="33"/>
      <c r="BK3556" s="33"/>
      <c r="BL3556" s="33"/>
    </row>
    <row r="3557" spans="1:64" s="140" customFormat="1" ht="18" customHeight="1">
      <c r="B3557" s="15" t="s">
        <v>80</v>
      </c>
      <c r="C3557" s="16"/>
      <c r="D3557" s="16"/>
      <c r="E3557" s="16"/>
      <c r="F3557" s="16"/>
      <c r="G3557" s="216"/>
      <c r="H3557" s="201"/>
      <c r="I3557" s="201"/>
      <c r="J3557" s="201"/>
      <c r="K3557" s="202"/>
      <c r="L3557" s="201"/>
      <c r="M3557" s="201"/>
      <c r="N3557" s="201"/>
      <c r="O3557" s="270"/>
      <c r="P3557" s="270"/>
      <c r="Q3557" s="201"/>
      <c r="R3557" s="201"/>
      <c r="S3557" s="201"/>
      <c r="T3557" s="201"/>
      <c r="U3557" s="201"/>
      <c r="V3557" s="201"/>
      <c r="W3557" s="270"/>
      <c r="X3557" s="984" t="str">
        <f>X3532</f>
        <v>វិច្ឆិកា ឆ្នាំ ២០២៣</v>
      </c>
      <c r="Y3557" s="985"/>
      <c r="Z3557" s="985"/>
      <c r="AA3557" s="985"/>
      <c r="AB3557" s="985"/>
      <c r="AC3557" s="985"/>
      <c r="AD3557" s="985"/>
      <c r="AE3557" s="985"/>
      <c r="AF3557" s="986"/>
      <c r="AG3557" s="33"/>
      <c r="AH3557" s="33"/>
      <c r="AI3557" s="33"/>
      <c r="AJ3557" s="33"/>
      <c r="AK3557" s="33"/>
      <c r="AL3557" s="33"/>
      <c r="AM3557" s="33"/>
      <c r="AN3557" s="33"/>
      <c r="AO3557" s="33"/>
      <c r="AP3557" s="33"/>
      <c r="AQ3557" s="33"/>
      <c r="AR3557" s="33"/>
      <c r="AS3557" s="33"/>
      <c r="AT3557" s="33"/>
      <c r="AU3557" s="33"/>
      <c r="AV3557" s="33"/>
      <c r="AW3557" s="33"/>
      <c r="AX3557" s="33"/>
      <c r="AY3557" s="33"/>
      <c r="AZ3557" s="33"/>
      <c r="BA3557" s="33"/>
      <c r="BB3557" s="33"/>
      <c r="BC3557" s="33"/>
      <c r="BD3557" s="33"/>
      <c r="BE3557" s="33"/>
      <c r="BF3557" s="33"/>
      <c r="BG3557" s="33"/>
      <c r="BH3557" s="33"/>
      <c r="BI3557" s="33"/>
      <c r="BJ3557" s="33"/>
      <c r="BK3557" s="33"/>
      <c r="BL3557" s="33"/>
    </row>
    <row r="3558" spans="1:64" s="140" customFormat="1" ht="18" customHeight="1">
      <c r="A3558" s="140">
        <v>0</v>
      </c>
      <c r="B3558" s="20" t="s">
        <v>176</v>
      </c>
      <c r="C3558" s="3"/>
      <c r="D3558" s="3"/>
      <c r="E3558" s="3"/>
      <c r="F3558" s="3"/>
      <c r="G3558" s="217"/>
      <c r="H3558" s="271"/>
      <c r="I3558" s="217"/>
      <c r="J3558" s="271"/>
      <c r="K3558" s="991" t="e">
        <f>VLOOKUP(A3558,'Payroll master 总表'!B:AY,3,FALSE)</f>
        <v>#N/A</v>
      </c>
      <c r="L3558" s="992"/>
      <c r="M3558" s="992"/>
      <c r="N3558" s="993"/>
      <c r="O3558" s="272" t="s">
        <v>183</v>
      </c>
      <c r="P3558" s="273"/>
      <c r="Q3558" s="203"/>
      <c r="R3558" s="203"/>
      <c r="S3558" s="203"/>
      <c r="T3558" s="994" t="e">
        <f>#REF!</f>
        <v>#REF!</v>
      </c>
      <c r="U3558" s="994"/>
      <c r="V3558" s="217"/>
      <c r="W3558" s="274"/>
      <c r="X3558" s="275" t="s">
        <v>279</v>
      </c>
      <c r="Y3558" s="203"/>
      <c r="Z3558" s="203"/>
      <c r="AA3558" s="203"/>
      <c r="AB3558" s="227"/>
      <c r="AC3558" s="75"/>
      <c r="AD3558" s="139" t="e">
        <f>VLOOKUP(A3558,'Payroll master 总表'!B:AY,39,FALSE)</f>
        <v>#N/A</v>
      </c>
      <c r="AE3558" s="23" t="s">
        <v>82</v>
      </c>
      <c r="AF3558" s="244"/>
      <c r="AG3558" s="33"/>
      <c r="AH3558" s="33"/>
      <c r="AI3558" s="33"/>
      <c r="AJ3558" s="33"/>
      <c r="AK3558" s="33"/>
      <c r="AL3558" s="33"/>
      <c r="AM3558" s="33"/>
      <c r="AN3558" s="33"/>
      <c r="AO3558" s="33"/>
      <c r="AP3558" s="33"/>
      <c r="AQ3558" s="33"/>
      <c r="AR3558" s="33"/>
      <c r="AS3558" s="33"/>
      <c r="AT3558" s="33"/>
      <c r="AU3558" s="33"/>
      <c r="AV3558" s="33"/>
      <c r="AW3558" s="33"/>
      <c r="AX3558" s="33"/>
      <c r="AY3558" s="33"/>
      <c r="AZ3558" s="33"/>
      <c r="BA3558" s="33"/>
      <c r="BB3558" s="33"/>
      <c r="BC3558" s="33"/>
      <c r="BD3558" s="33"/>
      <c r="BE3558" s="33"/>
      <c r="BF3558" s="33"/>
      <c r="BG3558" s="33"/>
      <c r="BH3558" s="33"/>
      <c r="BI3558" s="33"/>
      <c r="BJ3558" s="33"/>
      <c r="BK3558" s="33"/>
      <c r="BL3558" s="33"/>
    </row>
    <row r="3559" spans="1:64" s="140" customFormat="1" ht="18" customHeight="1">
      <c r="B3559" s="55" t="s">
        <v>177</v>
      </c>
      <c r="C3559" s="28"/>
      <c r="D3559" s="28"/>
      <c r="E3559" s="28"/>
      <c r="F3559" s="21"/>
      <c r="G3559" s="206"/>
      <c r="H3559" s="206"/>
      <c r="I3559" s="206"/>
      <c r="J3559" s="206"/>
      <c r="K3559" s="995" t="e">
        <f>VLOOKUP(A3558,'Payroll master 总表'!B:AY,1,FALSE)</f>
        <v>#N/A</v>
      </c>
      <c r="L3559" s="996"/>
      <c r="M3559" s="206"/>
      <c r="N3559" s="208"/>
      <c r="O3559" s="276" t="s">
        <v>184</v>
      </c>
      <c r="P3559" s="273"/>
      <c r="Q3559" s="218"/>
      <c r="R3559" s="218"/>
      <c r="S3559" s="218"/>
      <c r="T3559" s="199"/>
      <c r="U3559" s="222" t="e">
        <f>VLOOKUP(A3558,'Payroll master 总表'!B:AY,15,FALSE)</f>
        <v>#N/A</v>
      </c>
      <c r="V3559" s="222"/>
      <c r="W3559" s="208"/>
      <c r="X3559" s="278" t="s">
        <v>187</v>
      </c>
      <c r="Y3559" s="218"/>
      <c r="Z3559" s="218"/>
      <c r="AA3559" s="218"/>
      <c r="AB3559" s="209"/>
      <c r="AC3559" s="26"/>
      <c r="AD3559" s="139" t="e">
        <f>VLOOKUP(A3558,'Payroll master 总表'!B:AY,35,FALSE)</f>
        <v>#N/A</v>
      </c>
      <c r="AE3559" s="23" t="s">
        <v>82</v>
      </c>
      <c r="AF3559" s="103"/>
      <c r="AG3559" s="33"/>
      <c r="AH3559" s="33"/>
      <c r="AI3559" s="33"/>
      <c r="AJ3559" s="33"/>
      <c r="AK3559" s="33"/>
      <c r="AL3559" s="33"/>
      <c r="AM3559" s="33"/>
      <c r="AN3559" s="33"/>
      <c r="AO3559" s="33"/>
      <c r="AP3559" s="33"/>
      <c r="AQ3559" s="33"/>
      <c r="AR3559" s="33"/>
      <c r="AS3559" s="33"/>
      <c r="AT3559" s="33"/>
      <c r="AU3559" s="33"/>
      <c r="AV3559" s="33"/>
      <c r="AW3559" s="33"/>
      <c r="AX3559" s="33"/>
      <c r="AY3559" s="33"/>
      <c r="AZ3559" s="33"/>
      <c r="BA3559" s="33"/>
      <c r="BB3559" s="33"/>
      <c r="BC3559" s="33"/>
      <c r="BD3559" s="33"/>
      <c r="BE3559" s="33"/>
      <c r="BF3559" s="33"/>
      <c r="BG3559" s="33"/>
      <c r="BH3559" s="33"/>
      <c r="BI3559" s="33"/>
      <c r="BJ3559" s="33"/>
      <c r="BK3559" s="33"/>
      <c r="BL3559" s="33"/>
    </row>
    <row r="3560" spans="1:64" s="140" customFormat="1" ht="18" customHeight="1">
      <c r="B3560" s="24" t="s">
        <v>178</v>
      </c>
      <c r="C3560" s="22"/>
      <c r="D3560" s="25"/>
      <c r="E3560" s="21"/>
      <c r="F3560" s="21"/>
      <c r="G3560" s="206"/>
      <c r="H3560" s="206"/>
      <c r="I3560" s="206"/>
      <c r="J3560" s="206"/>
      <c r="K3560" s="995" t="e">
        <f>VLOOKUP(A3558,'Payroll master 总表'!B:AY,5,FALSE)</f>
        <v>#N/A</v>
      </c>
      <c r="L3560" s="996"/>
      <c r="M3560" s="206"/>
      <c r="N3560" s="208"/>
      <c r="O3560" s="205" t="s">
        <v>198</v>
      </c>
      <c r="P3560" s="273"/>
      <c r="Q3560" s="218"/>
      <c r="R3560" s="218"/>
      <c r="S3560" s="218"/>
      <c r="T3560" s="206"/>
      <c r="U3560" s="997" t="e">
        <f>VLOOKUP(A3558,'Payroll master 总表'!B:AY,8,FALSE)</f>
        <v>#N/A</v>
      </c>
      <c r="V3560" s="997"/>
      <c r="W3560" s="998"/>
      <c r="X3560" s="278" t="s">
        <v>185</v>
      </c>
      <c r="Y3560" s="218"/>
      <c r="Z3560" s="218"/>
      <c r="AA3560" s="218"/>
      <c r="AB3560" s="209"/>
      <c r="AC3560" s="26"/>
      <c r="AD3560" s="139" t="e">
        <f>VLOOKUP(A3558,'Payroll master 总表'!B:AY,34,FALSE)</f>
        <v>#N/A</v>
      </c>
      <c r="AE3560" s="23" t="s">
        <v>82</v>
      </c>
      <c r="AF3560" s="103"/>
      <c r="AG3560" s="33"/>
      <c r="AH3560" s="33"/>
      <c r="AI3560" s="33"/>
      <c r="AJ3560" s="33"/>
      <c r="AK3560" s="33"/>
      <c r="AL3560" s="33"/>
      <c r="AM3560" s="33"/>
      <c r="AN3560" s="33"/>
      <c r="AO3560" s="33"/>
      <c r="AP3560" s="33"/>
      <c r="AQ3560" s="33"/>
      <c r="AR3560" s="33"/>
      <c r="AS3560" s="33"/>
      <c r="AT3560" s="33"/>
      <c r="AU3560" s="33"/>
      <c r="AV3560" s="33"/>
      <c r="AW3560" s="33"/>
      <c r="AX3560" s="33"/>
      <c r="AY3560" s="33"/>
      <c r="AZ3560" s="33"/>
      <c r="BA3560" s="33"/>
      <c r="BB3560" s="33"/>
      <c r="BC3560" s="33"/>
      <c r="BD3560" s="33"/>
      <c r="BE3560" s="33"/>
      <c r="BF3560" s="33"/>
      <c r="BG3560" s="33"/>
      <c r="BH3560" s="33"/>
      <c r="BI3560" s="33"/>
      <c r="BJ3560" s="33"/>
      <c r="BK3560" s="33"/>
      <c r="BL3560" s="33"/>
    </row>
    <row r="3561" spans="1:64" s="140" customFormat="1" ht="18" customHeight="1">
      <c r="B3561" s="58"/>
      <c r="C3561" s="28"/>
      <c r="D3561" s="28"/>
      <c r="E3561" s="28"/>
      <c r="F3561" s="28"/>
      <c r="G3561" s="206"/>
      <c r="H3561" s="206"/>
      <c r="I3561" s="206"/>
      <c r="J3561" s="206"/>
      <c r="K3561" s="280"/>
      <c r="L3561" s="281" t="s">
        <v>76</v>
      </c>
      <c r="M3561" s="206"/>
      <c r="N3561" s="208"/>
      <c r="O3561" s="278" t="s">
        <v>199</v>
      </c>
      <c r="P3561" s="273"/>
      <c r="Q3561" s="218"/>
      <c r="R3561" s="218"/>
      <c r="S3561" s="218"/>
      <c r="T3561" s="218"/>
      <c r="U3561" s="218"/>
      <c r="V3561" s="218"/>
      <c r="W3561" s="230"/>
      <c r="X3561" s="278" t="s">
        <v>753</v>
      </c>
      <c r="Y3561" s="218"/>
      <c r="Z3561" s="218"/>
      <c r="AA3561" s="218"/>
      <c r="AB3561" s="209"/>
      <c r="AC3561" s="26"/>
      <c r="AD3561" s="139" t="e">
        <f>VLOOKUP(A3558,'Payroll master 总表'!B:AY,33,FALSE)</f>
        <v>#N/A</v>
      </c>
      <c r="AE3561" s="23" t="s">
        <v>82</v>
      </c>
      <c r="AF3561" s="103"/>
      <c r="AG3561" s="33"/>
      <c r="AH3561" s="33"/>
      <c r="AI3561" s="33"/>
      <c r="AJ3561" s="33"/>
      <c r="AK3561" s="33"/>
      <c r="AL3561" s="33"/>
      <c r="AM3561" s="33"/>
      <c r="AN3561" s="33"/>
      <c r="AO3561" s="33"/>
      <c r="AP3561" s="33"/>
      <c r="AQ3561" s="33"/>
      <c r="AR3561" s="33"/>
      <c r="AS3561" s="33"/>
      <c r="AT3561" s="33"/>
      <c r="AU3561" s="33"/>
      <c r="AV3561" s="33"/>
      <c r="AW3561" s="33"/>
      <c r="AX3561" s="33"/>
      <c r="AY3561" s="33"/>
      <c r="AZ3561" s="33"/>
      <c r="BA3561" s="33"/>
      <c r="BB3561" s="33"/>
      <c r="BC3561" s="33"/>
      <c r="BD3561" s="33"/>
      <c r="BE3561" s="33"/>
      <c r="BF3561" s="33"/>
      <c r="BG3561" s="33"/>
      <c r="BH3561" s="33"/>
      <c r="BI3561" s="33"/>
      <c r="BJ3561" s="33"/>
      <c r="BK3561" s="33"/>
      <c r="BL3561" s="33"/>
    </row>
    <row r="3562" spans="1:64" s="140" customFormat="1" ht="18" customHeight="1">
      <c r="B3562" s="54" t="s">
        <v>196</v>
      </c>
      <c r="C3562" s="28"/>
      <c r="D3562" s="28"/>
      <c r="E3562" s="28"/>
      <c r="F3562" s="28"/>
      <c r="G3562" s="206"/>
      <c r="H3562" s="206"/>
      <c r="I3562" s="206"/>
      <c r="J3562" s="206"/>
      <c r="K3562" s="280"/>
      <c r="L3562" s="282" t="e">
        <f>VLOOKUP(A3558,'Payroll master 总表'!B:AY,18,FALSE)</f>
        <v>#N/A</v>
      </c>
      <c r="M3562" s="206"/>
      <c r="N3562" s="208"/>
      <c r="O3562" s="283"/>
      <c r="P3562" s="273"/>
      <c r="Q3562" s="223"/>
      <c r="R3562" s="987" t="e">
        <f>U3559/26*L3562</f>
        <v>#N/A</v>
      </c>
      <c r="S3562" s="987"/>
      <c r="T3562" s="284" t="s">
        <v>82</v>
      </c>
      <c r="U3562" s="223"/>
      <c r="V3562" s="223"/>
      <c r="W3562" s="285"/>
      <c r="X3562" s="278" t="s">
        <v>186</v>
      </c>
      <c r="Y3562" s="218"/>
      <c r="Z3562" s="218"/>
      <c r="AA3562" s="218"/>
      <c r="AB3562" s="209"/>
      <c r="AC3562" s="26"/>
      <c r="AD3562" s="139" t="e">
        <f>VLOOKUP(A3558,'Payroll master 总表'!B:AY,37,FALSE)+'Payroll master 总表'!AM128</f>
        <v>#N/A</v>
      </c>
      <c r="AE3562" s="23" t="s">
        <v>82</v>
      </c>
      <c r="AF3562" s="103"/>
      <c r="AG3562" s="33"/>
      <c r="AH3562" s="33"/>
      <c r="AI3562" s="33"/>
      <c r="AJ3562" s="33"/>
      <c r="AK3562" s="33"/>
      <c r="AL3562" s="33"/>
      <c r="AM3562" s="33"/>
      <c r="AN3562" s="33"/>
      <c r="AO3562" s="33"/>
      <c r="AP3562" s="33"/>
      <c r="AQ3562" s="33"/>
      <c r="AR3562" s="33"/>
      <c r="AS3562" s="33"/>
      <c r="AT3562" s="33"/>
      <c r="AU3562" s="33"/>
      <c r="AV3562" s="33"/>
      <c r="AW3562" s="33"/>
      <c r="AX3562" s="33"/>
      <c r="AY3562" s="33"/>
      <c r="AZ3562" s="33"/>
      <c r="BA3562" s="33"/>
      <c r="BB3562" s="33"/>
      <c r="BC3562" s="33"/>
      <c r="BD3562" s="33"/>
      <c r="BE3562" s="33"/>
      <c r="BF3562" s="33"/>
      <c r="BG3562" s="33"/>
      <c r="BH3562" s="33"/>
      <c r="BI3562" s="33"/>
      <c r="BJ3562" s="33"/>
      <c r="BK3562" s="33"/>
      <c r="BL3562" s="33"/>
    </row>
    <row r="3563" spans="1:64" s="140" customFormat="1" ht="18" customHeight="1">
      <c r="B3563" s="27" t="s">
        <v>528</v>
      </c>
      <c r="C3563" s="28"/>
      <c r="D3563" s="28"/>
      <c r="E3563" s="28"/>
      <c r="F3563" s="28"/>
      <c r="G3563" s="206"/>
      <c r="H3563" s="206"/>
      <c r="I3563" s="206"/>
      <c r="J3563" s="206"/>
      <c r="K3563" s="280"/>
      <c r="L3563" s="282" t="e">
        <f>VLOOKUP(A3558,'Payroll master 总表'!B:AY,22,FALSE)</f>
        <v>#N/A</v>
      </c>
      <c r="M3563" s="206"/>
      <c r="N3563" s="208"/>
      <c r="O3563" s="283"/>
      <c r="P3563" s="273"/>
      <c r="Q3563" s="223"/>
      <c r="R3563" s="987" t="e">
        <f>VLOOKUP(A3558,'Payroll master 总表'!B:AY,29,FALSE)</f>
        <v>#N/A</v>
      </c>
      <c r="S3563" s="987"/>
      <c r="T3563" s="284" t="s">
        <v>82</v>
      </c>
      <c r="U3563" s="223"/>
      <c r="V3563" s="223"/>
      <c r="W3563" s="285"/>
      <c r="X3563" s="278" t="s">
        <v>455</v>
      </c>
      <c r="Y3563" s="218"/>
      <c r="Z3563" s="218"/>
      <c r="AA3563" s="218"/>
      <c r="AB3563" s="209"/>
      <c r="AC3563" s="26"/>
      <c r="AD3563" s="139" t="e">
        <f>VLOOKUP(A3558,'Payroll master 总表'!B:AY,32,FALSE)</f>
        <v>#N/A</v>
      </c>
      <c r="AE3563" s="23" t="s">
        <v>82</v>
      </c>
      <c r="AF3563" s="103"/>
      <c r="AG3563" s="33"/>
      <c r="AH3563" s="33"/>
      <c r="AI3563" s="33"/>
      <c r="AJ3563" s="33"/>
      <c r="AK3563" s="33"/>
      <c r="AL3563" s="33"/>
      <c r="AM3563" s="33"/>
      <c r="AN3563" s="33"/>
      <c r="AO3563" s="33"/>
      <c r="AP3563" s="33"/>
      <c r="AQ3563" s="33"/>
      <c r="AR3563" s="33"/>
      <c r="AS3563" s="33"/>
      <c r="AT3563" s="33"/>
      <c r="AU3563" s="33"/>
      <c r="AV3563" s="33"/>
      <c r="AW3563" s="33"/>
      <c r="AX3563" s="33"/>
      <c r="AY3563" s="33"/>
      <c r="AZ3563" s="33"/>
      <c r="BA3563" s="33"/>
      <c r="BB3563" s="33"/>
      <c r="BC3563" s="33"/>
      <c r="BD3563" s="33"/>
      <c r="BE3563" s="33"/>
      <c r="BF3563" s="33"/>
      <c r="BG3563" s="33"/>
      <c r="BH3563" s="33"/>
      <c r="BI3563" s="33"/>
      <c r="BJ3563" s="33"/>
      <c r="BK3563" s="33"/>
      <c r="BL3563" s="33"/>
    </row>
    <row r="3564" spans="1:64" s="140" customFormat="1" ht="18" customHeight="1">
      <c r="B3564" s="58" t="s">
        <v>534</v>
      </c>
      <c r="C3564" s="28"/>
      <c r="D3564" s="28"/>
      <c r="E3564" s="28"/>
      <c r="F3564" s="28"/>
      <c r="G3564" s="206"/>
      <c r="H3564" s="206"/>
      <c r="I3564" s="206"/>
      <c r="J3564" s="206"/>
      <c r="K3564" s="280"/>
      <c r="L3564" s="282" t="e">
        <f>VLOOKUP(A3558,'Payroll master 总表'!B:AY,21,FALSE)</f>
        <v>#N/A</v>
      </c>
      <c r="M3564" s="206"/>
      <c r="N3564" s="208"/>
      <c r="O3564" s="283"/>
      <c r="P3564" s="273"/>
      <c r="Q3564" s="223"/>
      <c r="R3564" s="987" t="e">
        <f>VLOOKUP(A3558,'Payroll master 总表'!B:AY,27,FALSE)</f>
        <v>#N/A</v>
      </c>
      <c r="S3564" s="987"/>
      <c r="T3564" s="284" t="s">
        <v>82</v>
      </c>
      <c r="U3564" s="223"/>
      <c r="V3564" s="223"/>
      <c r="W3564" s="285"/>
      <c r="X3564" s="278" t="s">
        <v>189</v>
      </c>
      <c r="Y3564" s="218"/>
      <c r="Z3564" s="218"/>
      <c r="AA3564" s="218"/>
      <c r="AB3564" s="209"/>
      <c r="AC3564" s="26"/>
      <c r="AD3564" s="139" t="e">
        <f>VLOOKUP(A3558,'Payroll master 总表'!B:AY,31,FALSE)</f>
        <v>#N/A</v>
      </c>
      <c r="AE3564" s="23" t="s">
        <v>82</v>
      </c>
      <c r="AF3564" s="103"/>
      <c r="AG3564" s="33"/>
      <c r="AH3564" s="33"/>
      <c r="AI3564" s="33"/>
      <c r="AJ3564" s="33"/>
      <c r="AK3564" s="33"/>
      <c r="AL3564" s="33"/>
      <c r="AM3564" s="33"/>
      <c r="AN3564" s="33"/>
      <c r="AO3564" s="33"/>
      <c r="AP3564" s="33"/>
      <c r="AQ3564" s="33"/>
      <c r="AR3564" s="33"/>
      <c r="AS3564" s="33"/>
      <c r="AT3564" s="33"/>
      <c r="AU3564" s="33"/>
      <c r="AV3564" s="33"/>
      <c r="AW3564" s="33"/>
      <c r="AX3564" s="33"/>
      <c r="AY3564" s="33"/>
      <c r="AZ3564" s="33"/>
      <c r="BA3564" s="33"/>
      <c r="BB3564" s="33"/>
      <c r="BC3564" s="33"/>
      <c r="BD3564" s="33"/>
      <c r="BE3564" s="33"/>
      <c r="BF3564" s="33"/>
      <c r="BG3564" s="33"/>
      <c r="BH3564" s="33"/>
      <c r="BI3564" s="33"/>
      <c r="BJ3564" s="33"/>
      <c r="BK3564" s="33"/>
      <c r="BL3564" s="33"/>
    </row>
    <row r="3565" spans="1:64" s="140" customFormat="1" ht="18" customHeight="1">
      <c r="B3565" s="58" t="s">
        <v>195</v>
      </c>
      <c r="C3565" s="28"/>
      <c r="D3565" s="28"/>
      <c r="E3565" s="28"/>
      <c r="F3565" s="28"/>
      <c r="G3565" s="206"/>
      <c r="H3565" s="206"/>
      <c r="I3565" s="206"/>
      <c r="J3565" s="206"/>
      <c r="K3565" s="280"/>
      <c r="L3565" s="282" t="e">
        <f>VLOOKUP(A3558,'Payroll master 总表'!B:AY,17,FALSE)</f>
        <v>#N/A</v>
      </c>
      <c r="M3565" s="206"/>
      <c r="N3565" s="208"/>
      <c r="O3565" s="283"/>
      <c r="P3565" s="273"/>
      <c r="Q3565" s="223"/>
      <c r="R3565" s="987" t="e">
        <f>U3559/26*L3565</f>
        <v>#N/A</v>
      </c>
      <c r="S3565" s="987"/>
      <c r="T3565" s="284" t="s">
        <v>82</v>
      </c>
      <c r="U3565" s="223"/>
      <c r="V3565" s="223"/>
      <c r="W3565" s="285"/>
      <c r="X3565" s="278" t="s">
        <v>188</v>
      </c>
      <c r="Y3565" s="218"/>
      <c r="Z3565" s="218"/>
      <c r="AA3565" s="218"/>
      <c r="AB3565" s="209"/>
      <c r="AC3565" s="26"/>
      <c r="AD3565" s="139" t="e">
        <f>VLOOKUP(A3558,'Payroll master 总表'!B:AY,36,FALSE)</f>
        <v>#N/A</v>
      </c>
      <c r="AE3565" s="23" t="s">
        <v>82</v>
      </c>
      <c r="AF3565" s="103"/>
      <c r="AG3565" s="33"/>
      <c r="AH3565" s="33"/>
      <c r="AI3565" s="33"/>
      <c r="AJ3565" s="33"/>
      <c r="AK3565" s="33"/>
      <c r="AL3565" s="33"/>
      <c r="AM3565" s="33"/>
      <c r="AN3565" s="33"/>
      <c r="AO3565" s="33"/>
      <c r="AP3565" s="33"/>
      <c r="AQ3565" s="33"/>
      <c r="AR3565" s="33"/>
      <c r="AS3565" s="33"/>
      <c r="AT3565" s="33"/>
      <c r="AU3565" s="33"/>
      <c r="AV3565" s="33"/>
      <c r="AW3565" s="33"/>
      <c r="AX3565" s="33"/>
      <c r="AY3565" s="33"/>
      <c r="AZ3565" s="33"/>
      <c r="BA3565" s="33"/>
      <c r="BB3565" s="33"/>
      <c r="BC3565" s="33"/>
      <c r="BD3565" s="33"/>
      <c r="BE3565" s="33"/>
      <c r="BF3565" s="33"/>
      <c r="BG3565" s="33"/>
      <c r="BH3565" s="33"/>
      <c r="BI3565" s="33"/>
      <c r="BJ3565" s="33"/>
      <c r="BK3565" s="33"/>
      <c r="BL3565" s="33"/>
    </row>
    <row r="3566" spans="1:64" s="140" customFormat="1" ht="18" customHeight="1">
      <c r="B3566" s="27" t="s">
        <v>179</v>
      </c>
      <c r="C3566" s="28"/>
      <c r="D3566" s="28"/>
      <c r="E3566" s="28"/>
      <c r="F3566" s="28"/>
      <c r="G3566" s="218"/>
      <c r="H3566" s="218"/>
      <c r="I3566" s="218"/>
      <c r="J3566" s="206"/>
      <c r="K3566" s="280"/>
      <c r="L3566" s="286"/>
      <c r="M3566" s="206"/>
      <c r="N3566" s="208"/>
      <c r="O3566" s="283"/>
      <c r="P3566" s="273"/>
      <c r="Q3566" s="223"/>
      <c r="R3566" s="987" t="e">
        <f>SUM(R3562:S3565)</f>
        <v>#N/A</v>
      </c>
      <c r="S3566" s="987"/>
      <c r="T3566" s="284" t="s">
        <v>82</v>
      </c>
      <c r="U3566" s="223"/>
      <c r="V3566" s="223"/>
      <c r="W3566" s="285"/>
      <c r="X3566" s="278" t="s">
        <v>190</v>
      </c>
      <c r="Y3566" s="218"/>
      <c r="Z3566" s="218"/>
      <c r="AA3566" s="218"/>
      <c r="AB3566" s="209"/>
      <c r="AC3566" s="988" t="e">
        <f>R3566+R3568+R3569+R3570+AD3558+AD3559+AD3560+AD3561+AD3562+AD3563+AD3564+AD3565</f>
        <v>#N/A</v>
      </c>
      <c r="AD3566" s="989"/>
      <c r="AE3566" s="33"/>
      <c r="AF3566" s="103"/>
      <c r="AG3566" s="33"/>
      <c r="AH3566" s="33"/>
      <c r="AI3566" s="33"/>
      <c r="AJ3566" s="33"/>
      <c r="AK3566" s="33"/>
      <c r="AL3566" s="33"/>
      <c r="AM3566" s="33"/>
      <c r="AN3566" s="33"/>
      <c r="AO3566" s="33"/>
      <c r="AP3566" s="33"/>
      <c r="AQ3566" s="33"/>
      <c r="AR3566" s="33"/>
      <c r="AS3566" s="33"/>
      <c r="AT3566" s="33"/>
      <c r="AU3566" s="33"/>
      <c r="AV3566" s="33"/>
      <c r="AW3566" s="33"/>
      <c r="AX3566" s="33"/>
      <c r="AY3566" s="33"/>
      <c r="AZ3566" s="33"/>
      <c r="BA3566" s="33"/>
      <c r="BB3566" s="33"/>
      <c r="BC3566" s="33"/>
      <c r="BD3566" s="33"/>
      <c r="BE3566" s="33"/>
      <c r="BF3566" s="33"/>
      <c r="BG3566" s="33"/>
      <c r="BH3566" s="33"/>
      <c r="BI3566" s="33"/>
      <c r="BJ3566" s="33"/>
      <c r="BK3566" s="33"/>
      <c r="BL3566" s="33"/>
    </row>
    <row r="3567" spans="1:64" s="140" customFormat="1" ht="18" customHeight="1">
      <c r="B3567" s="58" t="s">
        <v>197</v>
      </c>
      <c r="C3567" s="28"/>
      <c r="D3567" s="28"/>
      <c r="E3567" s="28"/>
      <c r="F3567" s="28"/>
      <c r="G3567" s="206"/>
      <c r="H3567" s="206"/>
      <c r="I3567" s="206"/>
      <c r="J3567" s="206"/>
      <c r="K3567" s="280"/>
      <c r="L3567" s="287" t="s">
        <v>77</v>
      </c>
      <c r="M3567" s="288"/>
      <c r="N3567" s="211"/>
      <c r="O3567" s="278" t="s">
        <v>199</v>
      </c>
      <c r="P3567" s="210"/>
      <c r="Q3567" s="210"/>
      <c r="R3567" s="210"/>
      <c r="S3567" s="210"/>
      <c r="T3567" s="210"/>
      <c r="U3567" s="210"/>
      <c r="V3567" s="210"/>
      <c r="W3567" s="289"/>
      <c r="X3567" s="278" t="s">
        <v>433</v>
      </c>
      <c r="Y3567" s="218"/>
      <c r="Z3567" s="230"/>
      <c r="AA3567" s="290"/>
      <c r="AB3567" s="228"/>
      <c r="AC3567" s="135" t="e">
        <f>VLOOKUP(A3558,'Payroll master 总表'!B:AY,45,FALSE)</f>
        <v>#N/A</v>
      </c>
      <c r="AD3567" s="33"/>
      <c r="AE3567" s="61"/>
      <c r="AF3567" s="245"/>
      <c r="AG3567" s="33"/>
      <c r="AH3567" s="33"/>
      <c r="AI3567" s="33"/>
      <c r="AJ3567" s="33"/>
      <c r="AK3567" s="33"/>
      <c r="AL3567" s="33"/>
      <c r="AM3567" s="33"/>
      <c r="AN3567" s="33"/>
      <c r="AO3567" s="33"/>
      <c r="AP3567" s="33"/>
      <c r="AQ3567" s="33"/>
      <c r="AR3567" s="33"/>
      <c r="AS3567" s="33"/>
      <c r="AT3567" s="33"/>
      <c r="AU3567" s="33"/>
      <c r="AV3567" s="33"/>
      <c r="AW3567" s="33"/>
      <c r="AX3567" s="33"/>
      <c r="AY3567" s="33"/>
      <c r="AZ3567" s="33"/>
      <c r="BA3567" s="33"/>
      <c r="BB3567" s="33"/>
      <c r="BC3567" s="33"/>
      <c r="BD3567" s="33"/>
      <c r="BE3567" s="33"/>
      <c r="BF3567" s="33"/>
      <c r="BG3567" s="33"/>
      <c r="BH3567" s="33"/>
      <c r="BI3567" s="33"/>
      <c r="BJ3567" s="33"/>
      <c r="BK3567" s="33"/>
      <c r="BL3567" s="33"/>
    </row>
    <row r="3568" spans="1:64" s="140" customFormat="1" ht="18" customHeight="1">
      <c r="B3568" s="58" t="s">
        <v>180</v>
      </c>
      <c r="C3568" s="28"/>
      <c r="D3568" s="28"/>
      <c r="E3568" s="28"/>
      <c r="F3568" s="28"/>
      <c r="G3568" s="206"/>
      <c r="H3568" s="206"/>
      <c r="I3568" s="206"/>
      <c r="J3568" s="206"/>
      <c r="K3568" s="280"/>
      <c r="L3568" s="282" t="e">
        <f>VLOOKUP(A3558,'Payroll master 总表'!B:AY,19,FALSE)</f>
        <v>#N/A</v>
      </c>
      <c r="M3568" s="206"/>
      <c r="N3568" s="208"/>
      <c r="O3568" s="283"/>
      <c r="P3568" s="273"/>
      <c r="Q3568" s="224"/>
      <c r="R3568" s="990" t="e">
        <f>VLOOKUP(A3558,'Payroll master 总表'!B:AY,26,FALSE)</f>
        <v>#N/A</v>
      </c>
      <c r="S3568" s="990"/>
      <c r="T3568" s="224" t="s">
        <v>82</v>
      </c>
      <c r="U3568" s="224"/>
      <c r="V3568" s="224"/>
      <c r="W3568" s="228"/>
      <c r="X3568" s="278" t="s">
        <v>861</v>
      </c>
      <c r="Y3568" s="218"/>
      <c r="Z3568" s="230"/>
      <c r="AA3568" s="199"/>
      <c r="AB3568" s="224"/>
      <c r="AC3568" s="34"/>
      <c r="AD3568" s="57"/>
      <c r="AE3568" s="999" t="e">
        <f>VLOOKUP(A3558,'Payroll master 总表'!B:AY,42,FALSE)</f>
        <v>#N/A</v>
      </c>
      <c r="AF3568" s="1000"/>
      <c r="AG3568" s="33"/>
      <c r="AH3568" s="33"/>
      <c r="AI3568" s="33"/>
      <c r="AJ3568" s="33"/>
      <c r="AK3568" s="33"/>
      <c r="AL3568" s="33"/>
      <c r="AM3568" s="33"/>
      <c r="AN3568" s="33"/>
      <c r="AO3568" s="33"/>
      <c r="AP3568" s="33"/>
      <c r="AQ3568" s="33"/>
      <c r="AR3568" s="33"/>
      <c r="AS3568" s="33"/>
      <c r="AT3568" s="33"/>
      <c r="AU3568" s="33"/>
      <c r="AV3568" s="33"/>
      <c r="AW3568" s="33"/>
      <c r="AX3568" s="33"/>
      <c r="AY3568" s="33"/>
      <c r="AZ3568" s="33"/>
      <c r="BA3568" s="33"/>
      <c r="BB3568" s="33"/>
      <c r="BC3568" s="33"/>
      <c r="BD3568" s="33"/>
      <c r="BE3568" s="33"/>
      <c r="BF3568" s="33"/>
      <c r="BG3568" s="33"/>
      <c r="BH3568" s="33"/>
      <c r="BI3568" s="33"/>
      <c r="BJ3568" s="33"/>
      <c r="BK3568" s="33"/>
      <c r="BL3568" s="33"/>
    </row>
    <row r="3569" spans="1:64" s="140" customFormat="1" ht="18" customHeight="1">
      <c r="B3569" s="58" t="s">
        <v>181</v>
      </c>
      <c r="C3569" s="28"/>
      <c r="D3569" s="28"/>
      <c r="E3569" s="28"/>
      <c r="F3569" s="28"/>
      <c r="G3569" s="206"/>
      <c r="H3569" s="206"/>
      <c r="I3569" s="206"/>
      <c r="J3569" s="206"/>
      <c r="K3569" s="280"/>
      <c r="L3569" s="282" t="e">
        <f>VLOOKUP(A3558,'Payroll master 总表'!B:AY,22,FALSE)</f>
        <v>#N/A</v>
      </c>
      <c r="M3569" s="206"/>
      <c r="N3569" s="208"/>
      <c r="O3569" s="283"/>
      <c r="P3569" s="273"/>
      <c r="Q3569" s="224"/>
      <c r="R3569" s="990" t="e">
        <f>VLOOKUP(A3558,'Payroll master 总表'!B:AY,28,FALSE)</f>
        <v>#N/A</v>
      </c>
      <c r="S3569" s="990"/>
      <c r="T3569" s="224" t="s">
        <v>82</v>
      </c>
      <c r="U3569" s="224"/>
      <c r="V3569" s="224"/>
      <c r="W3569" s="228"/>
      <c r="X3569" s="291" t="s">
        <v>244</v>
      </c>
      <c r="Y3569" s="218"/>
      <c r="Z3569" s="218"/>
      <c r="AA3569" s="230"/>
      <c r="AB3569" s="229"/>
      <c r="AC3569" s="76"/>
      <c r="AD3569" s="57" t="e">
        <f>VLOOKUP(A3558,'Payroll master 总表'!B:AY,44,FALSE)</f>
        <v>#N/A</v>
      </c>
      <c r="AE3569" s="541"/>
      <c r="AF3569" s="542"/>
      <c r="AG3569" s="33"/>
      <c r="AH3569" s="33"/>
      <c r="AI3569" s="33"/>
      <c r="AJ3569" s="33"/>
      <c r="AK3569" s="33"/>
      <c r="AL3569" s="33"/>
      <c r="AM3569" s="33"/>
      <c r="AN3569" s="33"/>
      <c r="AO3569" s="33"/>
      <c r="AP3569" s="33"/>
      <c r="AQ3569" s="33"/>
      <c r="AR3569" s="33"/>
      <c r="AS3569" s="33"/>
      <c r="AT3569" s="33"/>
      <c r="AU3569" s="33"/>
      <c r="AV3569" s="33"/>
      <c r="AW3569" s="33"/>
      <c r="AX3569" s="33"/>
      <c r="AY3569" s="33"/>
      <c r="AZ3569" s="33"/>
      <c r="BA3569" s="33"/>
      <c r="BB3569" s="33"/>
      <c r="BC3569" s="33"/>
      <c r="BD3569" s="33"/>
      <c r="BE3569" s="33"/>
      <c r="BF3569" s="33"/>
      <c r="BG3569" s="33"/>
      <c r="BH3569" s="33"/>
      <c r="BI3569" s="33"/>
      <c r="BJ3569" s="33"/>
      <c r="BK3569" s="33"/>
      <c r="BL3569" s="33"/>
    </row>
    <row r="3570" spans="1:64" s="140" customFormat="1" ht="18" customHeight="1">
      <c r="B3570" s="59" t="s">
        <v>182</v>
      </c>
      <c r="C3570" s="56"/>
      <c r="D3570" s="56"/>
      <c r="E3570" s="56"/>
      <c r="F3570" s="56"/>
      <c r="G3570" s="219"/>
      <c r="H3570" s="219"/>
      <c r="I3570" s="219"/>
      <c r="J3570" s="219"/>
      <c r="K3570" s="292"/>
      <c r="L3570" s="293" t="e">
        <f>VLOOKUP(A3558,'Payroll master 总表'!B:AY,23,FALSE)</f>
        <v>#N/A</v>
      </c>
      <c r="M3570" s="219"/>
      <c r="N3570" s="212"/>
      <c r="O3570" s="294"/>
      <c r="P3570" s="295"/>
      <c r="Q3570" s="225"/>
      <c r="R3570" s="981" t="e">
        <f>VLOOKUP(A3558,'Payroll master 总表'!B:AY,30,FALSE)</f>
        <v>#N/A</v>
      </c>
      <c r="S3570" s="981"/>
      <c r="T3570" s="225" t="s">
        <v>82</v>
      </c>
      <c r="U3570" s="225"/>
      <c r="V3570" s="225"/>
      <c r="W3570" s="225"/>
      <c r="X3570" s="278" t="s">
        <v>194</v>
      </c>
      <c r="Y3570" s="218"/>
      <c r="Z3570" s="218"/>
      <c r="AA3570" s="218"/>
      <c r="AB3570" s="230"/>
      <c r="AC3570" s="26"/>
      <c r="AD3570" s="57" t="e">
        <f>AE3568+AD3569</f>
        <v>#N/A</v>
      </c>
      <c r="AE3570" s="49"/>
      <c r="AF3570" s="73"/>
      <c r="AG3570" s="33"/>
      <c r="AH3570" s="33"/>
      <c r="AI3570" s="33"/>
      <c r="AJ3570" s="33"/>
      <c r="AK3570" s="33"/>
      <c r="AL3570" s="33"/>
      <c r="AM3570" s="33"/>
      <c r="AN3570" s="33"/>
      <c r="AO3570" s="33"/>
      <c r="AP3570" s="33"/>
      <c r="AQ3570" s="33"/>
      <c r="AR3570" s="33"/>
      <c r="AS3570" s="33"/>
      <c r="AT3570" s="33"/>
      <c r="AU3570" s="33"/>
      <c r="AV3570" s="33"/>
      <c r="AW3570" s="33"/>
      <c r="AX3570" s="33"/>
      <c r="AY3570" s="33"/>
      <c r="AZ3570" s="33"/>
      <c r="BA3570" s="33"/>
      <c r="BB3570" s="33"/>
      <c r="BC3570" s="33"/>
      <c r="BD3570" s="33"/>
      <c r="BE3570" s="33"/>
      <c r="BF3570" s="33"/>
      <c r="BG3570" s="33"/>
      <c r="BH3570" s="33"/>
      <c r="BI3570" s="33"/>
      <c r="BJ3570" s="33"/>
      <c r="BK3570" s="33"/>
      <c r="BL3570" s="33"/>
    </row>
    <row r="3571" spans="1:64" s="140" customFormat="1" ht="18" customHeight="1">
      <c r="B3571" s="29"/>
      <c r="C3571" s="30"/>
      <c r="D3571" s="31"/>
      <c r="E3571" s="30"/>
      <c r="F3571" s="32"/>
      <c r="G3571" s="220"/>
      <c r="H3571" s="220"/>
      <c r="I3571" s="220"/>
      <c r="J3571" s="220"/>
      <c r="K3571" s="220"/>
      <c r="L3571" s="199"/>
      <c r="M3571" s="199"/>
      <c r="N3571" s="199"/>
      <c r="O3571" s="296"/>
      <c r="P3571" s="296"/>
      <c r="Q3571" s="199"/>
      <c r="R3571" s="199"/>
      <c r="S3571" s="220"/>
      <c r="T3571" s="220"/>
      <c r="U3571" s="220"/>
      <c r="V3571" s="199"/>
      <c r="W3571" s="199"/>
      <c r="X3571" s="297" t="s">
        <v>191</v>
      </c>
      <c r="Y3571" s="218"/>
      <c r="Z3571" s="218"/>
      <c r="AA3571" s="218"/>
      <c r="AB3571" s="230"/>
      <c r="AC3571" s="982" t="e">
        <f>ROUND((AC3566-AD3570-AC3567),2)</f>
        <v>#N/A</v>
      </c>
      <c r="AD3571" s="983"/>
      <c r="AE3571" s="49"/>
      <c r="AF3571" s="73"/>
      <c r="AG3571" s="33"/>
      <c r="AH3571" s="33"/>
      <c r="AI3571" s="33"/>
      <c r="AJ3571" s="33"/>
      <c r="AK3571" s="33"/>
      <c r="AL3571" s="33"/>
      <c r="AM3571" s="33"/>
      <c r="AN3571" s="33"/>
      <c r="AO3571" s="33"/>
      <c r="AP3571" s="33"/>
      <c r="AQ3571" s="33"/>
      <c r="AR3571" s="33"/>
      <c r="AS3571" s="33"/>
      <c r="AT3571" s="33"/>
      <c r="AU3571" s="33"/>
      <c r="AV3571" s="33"/>
      <c r="AW3571" s="33"/>
      <c r="AX3571" s="33"/>
      <c r="AY3571" s="33"/>
      <c r="AZ3571" s="33"/>
      <c r="BA3571" s="33"/>
      <c r="BB3571" s="33"/>
      <c r="BC3571" s="33"/>
      <c r="BD3571" s="33"/>
      <c r="BE3571" s="33"/>
      <c r="BF3571" s="33"/>
      <c r="BG3571" s="33"/>
      <c r="BH3571" s="33"/>
      <c r="BI3571" s="33"/>
      <c r="BJ3571" s="33"/>
      <c r="BK3571" s="33"/>
      <c r="BL3571" s="33"/>
    </row>
    <row r="3572" spans="1:64" s="140" customFormat="1" ht="18" customHeight="1">
      <c r="B3572" s="35" t="s">
        <v>78</v>
      </c>
      <c r="C3572" s="36"/>
      <c r="D3572" s="36"/>
      <c r="E3572" s="36"/>
      <c r="F3572" s="36"/>
      <c r="G3572" s="221"/>
      <c r="H3572" s="221"/>
      <c r="I3572" s="220"/>
      <c r="J3572" s="220"/>
      <c r="K3572" s="220"/>
      <c r="L3572" s="199"/>
      <c r="M3572" s="199"/>
      <c r="N3572" s="199"/>
      <c r="O3572" s="296"/>
      <c r="P3572" s="296"/>
      <c r="Q3572" s="199"/>
      <c r="R3572" s="199"/>
      <c r="S3572" s="220"/>
      <c r="T3572" s="220"/>
      <c r="U3572" s="220"/>
      <c r="V3572" s="199"/>
      <c r="W3572" s="199"/>
      <c r="X3572" s="298" t="s">
        <v>432</v>
      </c>
      <c r="Y3572" s="299"/>
      <c r="Z3572" s="280"/>
      <c r="AA3572" s="206"/>
      <c r="AB3572" s="231"/>
      <c r="AC3572" s="63" t="e">
        <f>INT(AC3571)</f>
        <v>#N/A</v>
      </c>
      <c r="AD3572" s="33"/>
      <c r="AE3572" s="62"/>
      <c r="AF3572" s="80"/>
      <c r="AG3572" s="33"/>
      <c r="AH3572" s="33"/>
      <c r="AI3572" s="33"/>
      <c r="AJ3572" s="33"/>
      <c r="AK3572" s="33"/>
      <c r="AL3572" s="33"/>
      <c r="AM3572" s="33"/>
      <c r="AN3572" s="33"/>
      <c r="AO3572" s="33"/>
      <c r="AP3572" s="33"/>
      <c r="AQ3572" s="33"/>
      <c r="AR3572" s="33"/>
      <c r="AS3572" s="33"/>
      <c r="AT3572" s="33"/>
      <c r="AU3572" s="33"/>
      <c r="AV3572" s="33"/>
      <c r="AW3572" s="33"/>
      <c r="AX3572" s="33"/>
      <c r="AY3572" s="33"/>
      <c r="AZ3572" s="33"/>
      <c r="BA3572" s="33"/>
      <c r="BB3572" s="33"/>
      <c r="BC3572" s="33"/>
      <c r="BD3572" s="33"/>
      <c r="BE3572" s="33"/>
      <c r="BF3572" s="33"/>
      <c r="BG3572" s="33"/>
      <c r="BH3572" s="33"/>
      <c r="BI3572" s="33"/>
      <c r="BJ3572" s="33"/>
      <c r="BK3572" s="33"/>
      <c r="BL3572" s="33"/>
    </row>
    <row r="3573" spans="1:64" s="140" customFormat="1" ht="18" customHeight="1">
      <c r="B3573" s="37"/>
      <c r="C3573" s="38"/>
      <c r="D3573" s="39"/>
      <c r="E3573" s="38"/>
      <c r="F3573" s="38"/>
      <c r="G3573" s="202"/>
      <c r="H3573" s="202"/>
      <c r="I3573" s="220"/>
      <c r="J3573" s="220"/>
      <c r="K3573" s="220"/>
      <c r="L3573" s="199"/>
      <c r="M3573" s="199"/>
      <c r="N3573" s="199"/>
      <c r="O3573" s="296"/>
      <c r="P3573" s="296"/>
      <c r="Q3573" s="199"/>
      <c r="R3573" s="199"/>
      <c r="S3573" s="220"/>
      <c r="T3573" s="220"/>
      <c r="U3573" s="220"/>
      <c r="V3573" s="199"/>
      <c r="W3573" s="199"/>
      <c r="X3573" s="300" t="s">
        <v>192</v>
      </c>
      <c r="Y3573" s="301"/>
      <c r="Z3573" s="302"/>
      <c r="AA3573" s="219"/>
      <c r="AB3573" s="232"/>
      <c r="AC3573" s="77" t="e">
        <f>ROUND((MOD(AC3571,1)*4000),-2)</f>
        <v>#N/A</v>
      </c>
      <c r="AD3573" s="45"/>
      <c r="AE3573" s="45"/>
      <c r="AF3573" s="81"/>
      <c r="AG3573" s="33"/>
      <c r="AH3573" s="33"/>
      <c r="AI3573" s="33"/>
      <c r="AJ3573" s="33"/>
      <c r="AK3573" s="33"/>
      <c r="AL3573" s="33"/>
      <c r="AM3573" s="33"/>
      <c r="AN3573" s="33"/>
      <c r="AO3573" s="33"/>
      <c r="AP3573" s="33"/>
      <c r="AQ3573" s="33"/>
      <c r="AR3573" s="33"/>
      <c r="AS3573" s="33"/>
      <c r="AT3573" s="33"/>
      <c r="AU3573" s="33"/>
      <c r="AV3573" s="33"/>
      <c r="AW3573" s="33"/>
      <c r="AX3573" s="33"/>
      <c r="AY3573" s="33"/>
      <c r="AZ3573" s="33"/>
      <c r="BA3573" s="33"/>
      <c r="BB3573" s="33"/>
      <c r="BC3573" s="33"/>
      <c r="BD3573" s="33"/>
      <c r="BE3573" s="33"/>
      <c r="BF3573" s="33"/>
      <c r="BG3573" s="33"/>
      <c r="BH3573" s="33"/>
      <c r="BI3573" s="33"/>
      <c r="BJ3573" s="33"/>
      <c r="BK3573" s="33"/>
      <c r="BL3573" s="33"/>
    </row>
    <row r="3574" spans="1:64" s="140" customFormat="1" ht="18" customHeight="1">
      <c r="B3574" s="29"/>
      <c r="C3574" s="30"/>
      <c r="D3574" s="31"/>
      <c r="E3574" s="30"/>
      <c r="F3574" s="30"/>
      <c r="G3574" s="220"/>
      <c r="H3574" s="220"/>
      <c r="I3574" s="220"/>
      <c r="J3574" s="220"/>
      <c r="K3574" s="220"/>
      <c r="L3574" s="199"/>
      <c r="M3574" s="199"/>
      <c r="N3574" s="199"/>
      <c r="O3574" s="296"/>
      <c r="P3574" s="296"/>
      <c r="Q3574" s="199"/>
      <c r="R3574" s="199"/>
      <c r="S3574" s="220"/>
      <c r="T3574" s="220"/>
      <c r="U3574" s="220"/>
      <c r="V3574" s="199"/>
      <c r="W3574" s="199"/>
      <c r="X3574" s="199"/>
      <c r="Y3574" s="221"/>
      <c r="Z3574" s="303"/>
      <c r="AA3574" s="199"/>
      <c r="AB3574" s="233"/>
      <c r="AC3574" s="34"/>
      <c r="AD3574" s="82"/>
      <c r="AE3574" s="82"/>
      <c r="AF3574" s="84"/>
      <c r="AG3574" s="33"/>
      <c r="AH3574" s="33"/>
      <c r="AI3574" s="33"/>
      <c r="AJ3574" s="33"/>
      <c r="AK3574" s="33"/>
      <c r="AL3574" s="33"/>
      <c r="AM3574" s="33"/>
      <c r="AN3574" s="33"/>
      <c r="AO3574" s="33"/>
      <c r="AP3574" s="33"/>
      <c r="AQ3574" s="33"/>
      <c r="AR3574" s="33"/>
      <c r="AS3574" s="33"/>
      <c r="AT3574" s="33"/>
      <c r="AU3574" s="33"/>
      <c r="AV3574" s="33"/>
      <c r="AW3574" s="33"/>
      <c r="AX3574" s="33"/>
      <c r="AY3574" s="33"/>
      <c r="AZ3574" s="33"/>
      <c r="BA3574" s="33"/>
      <c r="BB3574" s="33"/>
      <c r="BC3574" s="33"/>
      <c r="BD3574" s="33"/>
      <c r="BE3574" s="33"/>
      <c r="BF3574" s="33"/>
      <c r="BG3574" s="33"/>
      <c r="BH3574" s="33"/>
      <c r="BI3574" s="33"/>
      <c r="BJ3574" s="33"/>
      <c r="BK3574" s="33"/>
      <c r="BL3574" s="33"/>
    </row>
    <row r="3575" spans="1:64" s="140" customFormat="1" ht="18" customHeight="1">
      <c r="B3575" s="40" t="s">
        <v>79</v>
      </c>
      <c r="C3575" s="41"/>
      <c r="D3575" s="41"/>
      <c r="E3575" s="41"/>
      <c r="F3575" s="33"/>
      <c r="G3575" s="199"/>
      <c r="H3575" s="199"/>
      <c r="I3575" s="199"/>
      <c r="J3575" s="199"/>
      <c r="K3575" s="220"/>
      <c r="L3575" s="199"/>
      <c r="M3575" s="199"/>
      <c r="N3575" s="199"/>
      <c r="O3575" s="296"/>
      <c r="P3575" s="296"/>
      <c r="Q3575" s="199"/>
      <c r="R3575" s="199"/>
      <c r="S3575" s="199"/>
      <c r="T3575" s="199"/>
      <c r="U3575" s="199"/>
      <c r="V3575" s="199"/>
      <c r="W3575" s="199"/>
      <c r="X3575" s="199"/>
      <c r="Y3575" s="199"/>
      <c r="Z3575" s="199"/>
      <c r="AA3575" s="199"/>
      <c r="AB3575" s="199"/>
      <c r="AC3575" s="34"/>
      <c r="AD3575" s="33"/>
      <c r="AE3575" s="33"/>
      <c r="AF3575" s="101"/>
      <c r="AG3575" s="33"/>
      <c r="AH3575" s="33"/>
      <c r="AI3575" s="33"/>
      <c r="AJ3575" s="33"/>
      <c r="AK3575" s="33"/>
      <c r="AL3575" s="33"/>
      <c r="AM3575" s="33"/>
      <c r="AN3575" s="33"/>
      <c r="AO3575" s="33"/>
      <c r="AP3575" s="33"/>
      <c r="AQ3575" s="33"/>
      <c r="AR3575" s="33"/>
      <c r="AS3575" s="33"/>
      <c r="AT3575" s="33"/>
      <c r="AU3575" s="33"/>
      <c r="AV3575" s="33"/>
      <c r="AW3575" s="33"/>
      <c r="AX3575" s="33"/>
      <c r="AY3575" s="33"/>
      <c r="AZ3575" s="33"/>
      <c r="BA3575" s="33"/>
      <c r="BB3575" s="33"/>
      <c r="BC3575" s="33"/>
      <c r="BD3575" s="33"/>
      <c r="BE3575" s="33"/>
      <c r="BF3575" s="33"/>
      <c r="BG3575" s="33"/>
      <c r="BH3575" s="33"/>
      <c r="BI3575" s="33"/>
      <c r="BJ3575" s="33"/>
      <c r="BK3575" s="33"/>
      <c r="BL3575" s="33"/>
    </row>
    <row r="3576" spans="1:64" s="10" customFormat="1" ht="18" customHeight="1">
      <c r="B3576" s="601">
        <v>1</v>
      </c>
      <c r="C3576" s="236">
        <v>2</v>
      </c>
      <c r="D3576" s="236">
        <v>3</v>
      </c>
      <c r="E3576" s="236">
        <v>4</v>
      </c>
      <c r="F3576" s="236">
        <v>5</v>
      </c>
      <c r="G3576" s="669">
        <v>6</v>
      </c>
      <c r="H3576" s="237">
        <v>7</v>
      </c>
      <c r="I3576" s="601">
        <v>8</v>
      </c>
      <c r="J3576" s="236">
        <v>9</v>
      </c>
      <c r="K3576" s="236">
        <v>10</v>
      </c>
      <c r="L3576" s="236">
        <v>11</v>
      </c>
      <c r="M3576" s="236">
        <v>12</v>
      </c>
      <c r="N3576" s="697">
        <v>13</v>
      </c>
      <c r="O3576" s="670">
        <v>14</v>
      </c>
      <c r="P3576" s="601">
        <v>15</v>
      </c>
      <c r="Q3576" s="236">
        <v>16</v>
      </c>
      <c r="R3576" s="236">
        <v>17</v>
      </c>
      <c r="S3576" s="236">
        <v>18</v>
      </c>
      <c r="T3576" s="236">
        <v>19</v>
      </c>
      <c r="U3576" s="669">
        <v>20</v>
      </c>
      <c r="V3576" s="236">
        <v>21</v>
      </c>
      <c r="W3576" s="601">
        <v>22</v>
      </c>
      <c r="X3576" s="236">
        <v>23</v>
      </c>
      <c r="Y3576" s="237">
        <v>24</v>
      </c>
      <c r="Z3576" s="236">
        <v>25</v>
      </c>
      <c r="AA3576" s="236">
        <v>26</v>
      </c>
      <c r="AB3576" s="669">
        <v>27</v>
      </c>
      <c r="AC3576" s="236">
        <v>28</v>
      </c>
      <c r="AD3576" s="601">
        <v>29</v>
      </c>
      <c r="AE3576" s="236">
        <v>30</v>
      </c>
      <c r="AF3576" s="236">
        <v>31</v>
      </c>
      <c r="AG3576" s="11"/>
      <c r="AH3576" s="11"/>
      <c r="AI3576" s="11"/>
      <c r="AJ3576" s="11"/>
      <c r="AK3576" s="11"/>
      <c r="AL3576" s="11"/>
      <c r="AM3576" s="11"/>
      <c r="AN3576" s="11"/>
      <c r="AO3576" s="11"/>
      <c r="AP3576" s="11"/>
      <c r="AQ3576" s="11"/>
      <c r="AR3576" s="11"/>
      <c r="AS3576" s="11"/>
      <c r="AT3576" s="11"/>
      <c r="AU3576" s="11"/>
      <c r="AV3576" s="11"/>
      <c r="AW3576" s="11"/>
      <c r="AX3576" s="11"/>
      <c r="AY3576" s="11"/>
      <c r="AZ3576" s="11"/>
      <c r="BA3576" s="11"/>
      <c r="BB3576" s="11"/>
      <c r="BC3576" s="11"/>
      <c r="BD3576" s="11"/>
      <c r="BE3576" s="11"/>
      <c r="BF3576" s="11"/>
      <c r="BG3576" s="11"/>
      <c r="BH3576" s="11"/>
      <c r="BI3576" s="11"/>
      <c r="BJ3576" s="11"/>
      <c r="BK3576" s="11"/>
      <c r="BL3576" s="11"/>
    </row>
    <row r="3577" spans="1:64" s="140" customFormat="1" ht="18" customHeight="1">
      <c r="B3577" s="48" t="e">
        <f>VLOOKUP(A3558,#REF!,276,FALSE)</f>
        <v>#REF!</v>
      </c>
      <c r="C3577" s="48" t="e">
        <f>VLOOKUP(A3558,#REF!,278,FALSE)</f>
        <v>#REF!</v>
      </c>
      <c r="D3577" s="48" t="e">
        <f>VLOOKUP(A3558,#REF!,280,FALSE)</f>
        <v>#REF!</v>
      </c>
      <c r="E3577" s="48" t="e">
        <f>VLOOKUP(A3558,#REF!,282,FALSE)</f>
        <v>#REF!</v>
      </c>
      <c r="F3577" s="48" t="e">
        <f>VLOOKUP(A3558,#REF!,284,FALSE)</f>
        <v>#REF!</v>
      </c>
      <c r="G3577" s="48" t="e">
        <f>VLOOKUP(A3558,#REF!,286,FALSE)</f>
        <v>#REF!</v>
      </c>
      <c r="H3577" s="48" t="e">
        <f>VLOOKUP(A3558,#REF!,288,FALSE)</f>
        <v>#REF!</v>
      </c>
      <c r="I3577" s="48" t="e">
        <f>VLOOKUP(A3558,#REF!,290,FALSE)</f>
        <v>#REF!</v>
      </c>
      <c r="J3577" s="48" t="e">
        <f>VLOOKUP(A3558,#REF!,292,FALSE)</f>
        <v>#REF!</v>
      </c>
      <c r="K3577" s="48" t="e">
        <f>VLOOKUP(A3558,#REF!,294,FALSE)</f>
        <v>#REF!</v>
      </c>
      <c r="L3577" s="48" t="e">
        <f>VLOOKUP(A3558,#REF!,296,FALSE)</f>
        <v>#REF!</v>
      </c>
      <c r="M3577" s="48" t="e">
        <f>VLOOKUP(A3558,#REF!,298,FALSE)</f>
        <v>#REF!</v>
      </c>
      <c r="N3577" s="48" t="e">
        <f>VLOOKUP(A3558,#REF!,300,FALSE)</f>
        <v>#REF!</v>
      </c>
      <c r="O3577" s="48" t="e">
        <f>VLOOKUP(A3558,#REF!,302,FALSE)</f>
        <v>#REF!</v>
      </c>
      <c r="P3577" s="48" t="e">
        <f>VLOOKUP(A3558,#REF!,304,FALSE)</f>
        <v>#REF!</v>
      </c>
      <c r="Q3577" s="48" t="e">
        <f>VLOOKUP(A3558,#REF!,306,FALSE)</f>
        <v>#REF!</v>
      </c>
      <c r="R3577" s="48" t="e">
        <f>VLOOKUP(A3558,#REF!,308,FALSE)</f>
        <v>#REF!</v>
      </c>
      <c r="S3577" s="48" t="e">
        <f>VLOOKUP(A3558,#REF!,310,FALSE)</f>
        <v>#REF!</v>
      </c>
      <c r="T3577" s="48" t="e">
        <f>VLOOKUP(A3558,#REF!,312,FALSE)</f>
        <v>#REF!</v>
      </c>
      <c r="U3577" s="48" t="e">
        <f>VLOOKUP(A3558,#REF!,314,FALSE)</f>
        <v>#REF!</v>
      </c>
      <c r="V3577" s="48" t="e">
        <f>VLOOKUP(A3558,#REF!,316,FALSE)</f>
        <v>#REF!</v>
      </c>
      <c r="W3577" s="48" t="e">
        <f>VLOOKUP(A3558,#REF!,318,FALSE)</f>
        <v>#REF!</v>
      </c>
      <c r="X3577" s="48" t="e">
        <f>VLOOKUP(A3558,#REF!,320,FALSE)</f>
        <v>#REF!</v>
      </c>
      <c r="Y3577" s="48" t="e">
        <f>VLOOKUP(A3558,#REF!,322,FALSE)</f>
        <v>#REF!</v>
      </c>
      <c r="Z3577" s="48" t="e">
        <f>VLOOKUP(A3558,#REF!,324,FALSE)</f>
        <v>#REF!</v>
      </c>
      <c r="AA3577" s="48" t="e">
        <f>VLOOKUP(A3558,#REF!,326,FALSE)</f>
        <v>#REF!</v>
      </c>
      <c r="AB3577" s="48" t="e">
        <f>VLOOKUP(A3558,#REF!,328,FALSE)</f>
        <v>#REF!</v>
      </c>
      <c r="AC3577" s="48" t="e">
        <f>VLOOKUP(A3558,#REF!,330,FALSE)</f>
        <v>#REF!</v>
      </c>
      <c r="AD3577" s="48" t="e">
        <f>VLOOKUP(A3558,#REF!,332,FALSE)</f>
        <v>#REF!</v>
      </c>
      <c r="AE3577" s="48" t="e">
        <f>VLOOKUP(A3558,#REF!,334,FALSE)</f>
        <v>#REF!</v>
      </c>
      <c r="AF3577" s="48" t="e">
        <f>VLOOKUP(A3558,#REF!,336,FALSE)</f>
        <v>#REF!</v>
      </c>
      <c r="AG3577" s="33"/>
      <c r="AH3577" s="33"/>
      <c r="AI3577" s="33"/>
      <c r="AJ3577" s="33"/>
      <c r="AK3577" s="33"/>
      <c r="AL3577" s="33"/>
      <c r="AM3577" s="33"/>
      <c r="AN3577" s="33"/>
      <c r="AO3577" s="33"/>
      <c r="AP3577" s="33"/>
      <c r="AQ3577" s="33"/>
      <c r="AR3577" s="33"/>
      <c r="AS3577" s="33"/>
      <c r="AT3577" s="33"/>
      <c r="AU3577" s="33"/>
      <c r="AV3577" s="33"/>
      <c r="AW3577" s="33"/>
      <c r="AX3577" s="33"/>
      <c r="AY3577" s="33"/>
      <c r="AZ3577" s="33"/>
      <c r="BA3577" s="33"/>
      <c r="BB3577" s="33"/>
      <c r="BC3577" s="33"/>
      <c r="BD3577" s="33"/>
      <c r="BE3577" s="33"/>
      <c r="BF3577" s="33"/>
      <c r="BG3577" s="33"/>
      <c r="BH3577" s="33"/>
      <c r="BI3577" s="33"/>
      <c r="BJ3577" s="33"/>
      <c r="BK3577" s="33"/>
      <c r="BL3577" s="33"/>
    </row>
    <row r="3578" spans="1:64" s="140" customFormat="1" ht="18" customHeight="1">
      <c r="B3578" s="48" t="e">
        <f>IF(B3577=3,"5","0")-0</f>
        <v>#REF!</v>
      </c>
      <c r="C3578" s="48" t="e">
        <f t="shared" ref="C3578:G3578" si="48">IF(C3577=3,"5","0")-0</f>
        <v>#REF!</v>
      </c>
      <c r="D3578" s="48" t="e">
        <f t="shared" si="48"/>
        <v>#REF!</v>
      </c>
      <c r="E3578" s="48" t="e">
        <f t="shared" si="48"/>
        <v>#REF!</v>
      </c>
      <c r="F3578" s="48" t="e">
        <f t="shared" si="48"/>
        <v>#REF!</v>
      </c>
      <c r="G3578" s="198" t="e">
        <f t="shared" si="48"/>
        <v>#REF!</v>
      </c>
      <c r="H3578" s="198" t="e">
        <f>IF(H3577=3,"5","0")-0</f>
        <v>#REF!</v>
      </c>
      <c r="I3578" s="198" t="e">
        <f t="shared" ref="I3578:Q3578" si="49">IF(I3577=3,"5","0")-0</f>
        <v>#REF!</v>
      </c>
      <c r="J3578" s="198" t="e">
        <f t="shared" si="49"/>
        <v>#REF!</v>
      </c>
      <c r="K3578" s="198" t="e">
        <f t="shared" si="49"/>
        <v>#REF!</v>
      </c>
      <c r="L3578" s="198" t="e">
        <f t="shared" si="49"/>
        <v>#REF!</v>
      </c>
      <c r="M3578" s="198" t="e">
        <f t="shared" si="49"/>
        <v>#REF!</v>
      </c>
      <c r="N3578" s="198" t="e">
        <f t="shared" si="49"/>
        <v>#REF!</v>
      </c>
      <c r="O3578" s="198" t="e">
        <f t="shared" si="49"/>
        <v>#REF!</v>
      </c>
      <c r="P3578" s="198" t="e">
        <f t="shared" si="49"/>
        <v>#REF!</v>
      </c>
      <c r="Q3578" s="198" t="e">
        <f t="shared" si="49"/>
        <v>#REF!</v>
      </c>
      <c r="R3578" s="198" t="e">
        <f>IF(R3577=3,"5","0")-0</f>
        <v>#REF!</v>
      </c>
      <c r="S3578" s="198" t="e">
        <f t="shared" ref="S3578:AF3578" si="50">IF(S3577=3,"5","0")-0</f>
        <v>#REF!</v>
      </c>
      <c r="T3578" s="198" t="e">
        <f t="shared" si="50"/>
        <v>#REF!</v>
      </c>
      <c r="U3578" s="198" t="e">
        <f t="shared" si="50"/>
        <v>#REF!</v>
      </c>
      <c r="V3578" s="198" t="e">
        <f t="shared" si="50"/>
        <v>#REF!</v>
      </c>
      <c r="W3578" s="198" t="e">
        <f t="shared" si="50"/>
        <v>#REF!</v>
      </c>
      <c r="X3578" s="198" t="e">
        <f t="shared" si="50"/>
        <v>#REF!</v>
      </c>
      <c r="Y3578" s="198" t="e">
        <f t="shared" si="50"/>
        <v>#REF!</v>
      </c>
      <c r="Z3578" s="198" t="e">
        <f t="shared" si="50"/>
        <v>#REF!</v>
      </c>
      <c r="AA3578" s="198" t="e">
        <f t="shared" si="50"/>
        <v>#REF!</v>
      </c>
      <c r="AB3578" s="198" t="e">
        <f t="shared" si="50"/>
        <v>#REF!</v>
      </c>
      <c r="AC3578" s="48" t="e">
        <f t="shared" si="50"/>
        <v>#REF!</v>
      </c>
      <c r="AD3578" s="48" t="e">
        <f t="shared" si="50"/>
        <v>#REF!</v>
      </c>
      <c r="AE3578" s="50" t="e">
        <f t="shared" si="50"/>
        <v>#REF!</v>
      </c>
      <c r="AF3578" s="48" t="e">
        <f t="shared" si="50"/>
        <v>#REF!</v>
      </c>
      <c r="AG3578" s="33"/>
      <c r="AH3578" s="33"/>
      <c r="AI3578" s="33"/>
      <c r="AJ3578" s="33"/>
      <c r="AK3578" s="33"/>
      <c r="AL3578" s="33"/>
      <c r="AM3578" s="33"/>
      <c r="AN3578" s="33"/>
      <c r="AO3578" s="33"/>
      <c r="AP3578" s="33"/>
      <c r="AQ3578" s="33"/>
      <c r="AR3578" s="33"/>
      <c r="AS3578" s="33"/>
      <c r="AT3578" s="33"/>
      <c r="AU3578" s="33"/>
      <c r="AV3578" s="33"/>
      <c r="AW3578" s="33"/>
      <c r="AX3578" s="33"/>
      <c r="AY3578" s="33"/>
      <c r="AZ3578" s="33"/>
      <c r="BA3578" s="33"/>
      <c r="BB3578" s="33"/>
      <c r="BC3578" s="33"/>
      <c r="BD3578" s="33"/>
      <c r="BE3578" s="33"/>
      <c r="BF3578" s="33"/>
      <c r="BG3578" s="33"/>
      <c r="BH3578" s="33"/>
      <c r="BI3578" s="33"/>
      <c r="BJ3578" s="33"/>
      <c r="BK3578" s="33"/>
      <c r="BL3578" s="33"/>
    </row>
    <row r="3579" spans="1:64" s="140" customFormat="1" ht="18" customHeight="1">
      <c r="B3579" s="48" t="e">
        <f>VLOOKUP(A3558,#REF!,277,FALSE)</f>
        <v>#REF!</v>
      </c>
      <c r="C3579" s="48" t="e">
        <f>VLOOKUP(A3558,#REF!,279,FALSE)</f>
        <v>#REF!</v>
      </c>
      <c r="D3579" s="48" t="e">
        <f>VLOOKUP(A3558,#REF!,281,FALSE)</f>
        <v>#REF!</v>
      </c>
      <c r="E3579" s="48" t="e">
        <f>VLOOKUP(A3558,#REF!,283,FALSE)</f>
        <v>#REF!</v>
      </c>
      <c r="F3579" s="48" t="e">
        <f>VLOOKUP(A3558,#REF!,285,FALSE)</f>
        <v>#REF!</v>
      </c>
      <c r="G3579" s="48" t="e">
        <f>VLOOKUP(A3558,#REF!,287,FALSE)</f>
        <v>#REF!</v>
      </c>
      <c r="H3579" s="48" t="e">
        <f>VLOOKUP(A3558,#REF!,289,FALSE)</f>
        <v>#REF!</v>
      </c>
      <c r="I3579" s="48" t="e">
        <f>VLOOKUP(A3558,#REF!,291,FALSE)</f>
        <v>#REF!</v>
      </c>
      <c r="J3579" s="48" t="e">
        <f>VLOOKUP(A3558,#REF!,293,FALSE)</f>
        <v>#REF!</v>
      </c>
      <c r="K3579" s="48" t="e">
        <f>VLOOKUP(A3558,#REF!,295,FALSE)</f>
        <v>#REF!</v>
      </c>
      <c r="L3579" s="48" t="e">
        <f>VLOOKUP(A3558,#REF!,297,FALSE)</f>
        <v>#REF!</v>
      </c>
      <c r="M3579" s="48" t="e">
        <f>VLOOKUP(A3558,#REF!,299,FALSE)</f>
        <v>#REF!</v>
      </c>
      <c r="N3579" s="48" t="e">
        <f>VLOOKUP(A3558,#REF!,301,FALSE)</f>
        <v>#REF!</v>
      </c>
      <c r="O3579" s="48" t="e">
        <f>VLOOKUP(A3558,#REF!,303,FALSE)</f>
        <v>#REF!</v>
      </c>
      <c r="P3579" s="48" t="e">
        <f>VLOOKUP(A3558,#REF!,305,FALSE)</f>
        <v>#REF!</v>
      </c>
      <c r="Q3579" s="48" t="e">
        <f>VLOOKUP(A3558,#REF!,307,FALSE)</f>
        <v>#REF!</v>
      </c>
      <c r="R3579" s="48" t="e">
        <f>VLOOKUP(A3558,#REF!,309,FALSE)</f>
        <v>#REF!</v>
      </c>
      <c r="S3579" s="48" t="e">
        <f>VLOOKUP(A3558,#REF!,311,FALSE)</f>
        <v>#REF!</v>
      </c>
      <c r="T3579" s="48" t="e">
        <f>VLOOKUP(A3558,#REF!,313,FALSE)</f>
        <v>#REF!</v>
      </c>
      <c r="U3579" s="48" t="e">
        <f>VLOOKUP(A3558,#REF!,315,FALSE)</f>
        <v>#REF!</v>
      </c>
      <c r="V3579" s="48" t="e">
        <f>VLOOKUP(A3558,#REF!,317,FALSE)</f>
        <v>#REF!</v>
      </c>
      <c r="W3579" s="48" t="e">
        <f>VLOOKUP(A3558,#REF!,319,FALSE)</f>
        <v>#REF!</v>
      </c>
      <c r="X3579" s="48" t="e">
        <f>VLOOKUP(A3558,#REF!,321,FALSE)</f>
        <v>#REF!</v>
      </c>
      <c r="Y3579" s="48" t="e">
        <f>VLOOKUP(A3558,#REF!,323,FALSE)</f>
        <v>#REF!</v>
      </c>
      <c r="Z3579" s="48" t="e">
        <f>VLOOKUP(A3558,#REF!,325,FALSE)</f>
        <v>#REF!</v>
      </c>
      <c r="AA3579" s="48" t="e">
        <f>VLOOKUP(A3558,#REF!,327,FALSE)</f>
        <v>#REF!</v>
      </c>
      <c r="AB3579" s="48" t="e">
        <f>VLOOKUP(A3558,#REF!,329,FALSE)</f>
        <v>#REF!</v>
      </c>
      <c r="AC3579" s="48" t="e">
        <f>VLOOKUP(A3558,#REF!,331,FALSE)</f>
        <v>#REF!</v>
      </c>
      <c r="AD3579" s="48" t="e">
        <f>VLOOKUP(A3558,#REF!,333,FALSE)</f>
        <v>#REF!</v>
      </c>
      <c r="AE3579" s="48" t="e">
        <f>VLOOKUP(A3558,#REF!,335,FALSE)</f>
        <v>#REF!</v>
      </c>
      <c r="AF3579" s="48" t="e">
        <f>VLOOKUP(A3558,#REF!,337,FALSE)</f>
        <v>#REF!</v>
      </c>
      <c r="AG3579" s="33"/>
      <c r="AH3579" s="33"/>
      <c r="AI3579" s="33"/>
      <c r="AJ3579" s="33"/>
      <c r="AK3579" s="33"/>
      <c r="AL3579" s="33"/>
      <c r="AM3579" s="33"/>
      <c r="AN3579" s="33"/>
      <c r="AO3579" s="33"/>
      <c r="AP3579" s="33"/>
      <c r="AQ3579" s="33"/>
      <c r="AR3579" s="33"/>
      <c r="AS3579" s="33"/>
      <c r="AT3579" s="33"/>
      <c r="AU3579" s="33"/>
      <c r="AV3579" s="33"/>
      <c r="AW3579" s="33"/>
      <c r="AX3579" s="33"/>
      <c r="AY3579" s="33"/>
      <c r="AZ3579" s="33"/>
      <c r="BA3579" s="33"/>
      <c r="BB3579" s="33"/>
      <c r="BC3579" s="33"/>
      <c r="BD3579" s="33"/>
      <c r="BE3579" s="33"/>
      <c r="BF3579" s="33"/>
      <c r="BG3579" s="33"/>
      <c r="BH3579" s="33"/>
      <c r="BI3579" s="33"/>
      <c r="BJ3579" s="33"/>
      <c r="BK3579" s="33"/>
      <c r="BL3579" s="33"/>
    </row>
    <row r="3580" spans="1:64" s="140" customFormat="1" ht="18" customHeight="1">
      <c r="B3580" s="1007"/>
      <c r="C3580" s="1007"/>
      <c r="D3580" s="1007"/>
      <c r="E3580" s="1007"/>
      <c r="F3580" s="1007"/>
      <c r="G3580" s="1007"/>
      <c r="H3580" s="1007"/>
      <c r="I3580" s="1007"/>
      <c r="J3580" s="1007"/>
      <c r="K3580" s="1007"/>
      <c r="L3580" s="1007"/>
      <c r="M3580" s="1007"/>
      <c r="N3580" s="1007"/>
      <c r="O3580" s="1007"/>
      <c r="P3580" s="1007"/>
      <c r="Q3580" s="1007"/>
      <c r="R3580" s="1007"/>
      <c r="S3580" s="1007"/>
      <c r="T3580" s="1007"/>
      <c r="U3580" s="1007"/>
      <c r="V3580" s="1007"/>
      <c r="W3580" s="1007"/>
      <c r="X3580" s="1007"/>
      <c r="Y3580" s="1007"/>
      <c r="Z3580" s="1007"/>
      <c r="AA3580" s="1007"/>
      <c r="AB3580" s="1007"/>
      <c r="AC3580" s="1007"/>
      <c r="AD3580" s="1007"/>
      <c r="AE3580" s="1007"/>
      <c r="AF3580" s="1007"/>
      <c r="AG3580" s="33"/>
      <c r="AH3580" s="33"/>
      <c r="AI3580" s="33"/>
      <c r="AJ3580" s="33"/>
      <c r="AK3580" s="33"/>
      <c r="AL3580" s="33"/>
      <c r="AM3580" s="33"/>
      <c r="AN3580" s="33"/>
      <c r="AO3580" s="33"/>
      <c r="AP3580" s="33"/>
      <c r="AQ3580" s="33"/>
      <c r="AR3580" s="33"/>
      <c r="AS3580" s="33"/>
      <c r="AT3580" s="33"/>
      <c r="AU3580" s="33"/>
      <c r="AV3580" s="33"/>
      <c r="AW3580" s="33"/>
      <c r="AX3580" s="33"/>
      <c r="AY3580" s="33"/>
      <c r="AZ3580" s="33"/>
      <c r="BA3580" s="33"/>
      <c r="BB3580" s="33"/>
      <c r="BC3580" s="33"/>
      <c r="BD3580" s="33"/>
      <c r="BE3580" s="33"/>
      <c r="BF3580" s="33"/>
      <c r="BG3580" s="33"/>
      <c r="BH3580" s="33"/>
      <c r="BI3580" s="33"/>
      <c r="BJ3580" s="33"/>
      <c r="BK3580" s="33"/>
      <c r="BL3580" s="33"/>
    </row>
    <row r="3581" spans="1:64" s="140" customFormat="1" ht="18" customHeight="1">
      <c r="B3581" s="880" t="s">
        <v>826</v>
      </c>
      <c r="C3581" s="880"/>
      <c r="D3581" s="880"/>
      <c r="E3581" s="880"/>
      <c r="F3581" s="880"/>
      <c r="G3581" s="880"/>
      <c r="H3581" s="880"/>
      <c r="I3581" s="880"/>
      <c r="J3581" s="880"/>
      <c r="K3581" s="880"/>
      <c r="L3581" s="880"/>
      <c r="M3581" s="880"/>
      <c r="N3581" s="880"/>
      <c r="O3581" s="880"/>
      <c r="P3581" s="880"/>
      <c r="Q3581" s="880"/>
      <c r="R3581" s="880"/>
      <c r="S3581" s="880"/>
      <c r="T3581" s="880"/>
      <c r="U3581" s="880"/>
      <c r="V3581" s="880"/>
      <c r="W3581" s="880"/>
      <c r="X3581" s="880"/>
      <c r="Y3581" s="880"/>
      <c r="Z3581" s="880"/>
      <c r="AA3581" s="880"/>
      <c r="AB3581" s="880"/>
      <c r="AC3581" s="880"/>
      <c r="AD3581" s="880"/>
      <c r="AE3581" s="880"/>
      <c r="AF3581" s="880"/>
      <c r="AG3581" s="33"/>
      <c r="AH3581" s="33"/>
      <c r="AI3581" s="33"/>
      <c r="AJ3581" s="33"/>
      <c r="AK3581" s="33"/>
      <c r="AL3581" s="33"/>
      <c r="AM3581" s="33"/>
      <c r="AN3581" s="33"/>
      <c r="AO3581" s="33"/>
      <c r="AP3581" s="33"/>
      <c r="AQ3581" s="33"/>
      <c r="AR3581" s="33"/>
      <c r="AS3581" s="33"/>
      <c r="AT3581" s="33"/>
      <c r="AU3581" s="33"/>
      <c r="AV3581" s="33"/>
      <c r="AW3581" s="33"/>
      <c r="AX3581" s="33"/>
      <c r="AY3581" s="33"/>
      <c r="AZ3581" s="33"/>
      <c r="BA3581" s="33"/>
      <c r="BB3581" s="33"/>
      <c r="BC3581" s="33"/>
      <c r="BD3581" s="33"/>
      <c r="BE3581" s="33"/>
      <c r="BF3581" s="33"/>
      <c r="BG3581" s="33"/>
      <c r="BH3581" s="33"/>
      <c r="BI3581" s="33"/>
      <c r="BJ3581" s="33"/>
      <c r="BK3581" s="33"/>
      <c r="BL3581" s="33"/>
    </row>
    <row r="3582" spans="1:64" s="140" customFormat="1" ht="18" customHeight="1">
      <c r="B3582" s="15" t="s">
        <v>80</v>
      </c>
      <c r="C3582" s="16"/>
      <c r="D3582" s="16"/>
      <c r="E3582" s="16"/>
      <c r="F3582" s="16"/>
      <c r="G3582" s="216"/>
      <c r="H3582" s="201"/>
      <c r="I3582" s="201"/>
      <c r="J3582" s="201"/>
      <c r="K3582" s="202"/>
      <c r="L3582" s="201"/>
      <c r="M3582" s="201"/>
      <c r="N3582" s="201"/>
      <c r="O3582" s="270"/>
      <c r="P3582" s="270"/>
      <c r="Q3582" s="201"/>
      <c r="R3582" s="201"/>
      <c r="S3582" s="201"/>
      <c r="T3582" s="201"/>
      <c r="U3582" s="201"/>
      <c r="V3582" s="201"/>
      <c r="W3582" s="270"/>
      <c r="X3582" s="984" t="str">
        <f>X3557</f>
        <v>វិច្ឆិកា ឆ្នាំ ២០២៣</v>
      </c>
      <c r="Y3582" s="985"/>
      <c r="Z3582" s="985"/>
      <c r="AA3582" s="985"/>
      <c r="AB3582" s="985"/>
      <c r="AC3582" s="985"/>
      <c r="AD3582" s="985"/>
      <c r="AE3582" s="985"/>
      <c r="AF3582" s="986"/>
      <c r="AG3582" s="33"/>
      <c r="AH3582" s="33"/>
      <c r="AI3582" s="33"/>
      <c r="AJ3582" s="33"/>
      <c r="AK3582" s="33"/>
      <c r="AL3582" s="33"/>
      <c r="AM3582" s="33"/>
      <c r="AN3582" s="33"/>
      <c r="AO3582" s="33"/>
      <c r="AP3582" s="33"/>
      <c r="AQ3582" s="33"/>
      <c r="AR3582" s="33"/>
      <c r="AS3582" s="33"/>
      <c r="AT3582" s="33"/>
      <c r="AU3582" s="33"/>
      <c r="AV3582" s="33"/>
      <c r="AW3582" s="33"/>
      <c r="AX3582" s="33"/>
      <c r="AY3582" s="33"/>
      <c r="AZ3582" s="33"/>
      <c r="BA3582" s="33"/>
      <c r="BB3582" s="33"/>
      <c r="BC3582" s="33"/>
      <c r="BD3582" s="33"/>
      <c r="BE3582" s="33"/>
      <c r="BF3582" s="33"/>
      <c r="BG3582" s="33"/>
      <c r="BH3582" s="33"/>
      <c r="BI3582" s="33"/>
      <c r="BJ3582" s="33"/>
      <c r="BK3582" s="33"/>
      <c r="BL3582" s="33"/>
    </row>
    <row r="3583" spans="1:64" s="140" customFormat="1" ht="18" customHeight="1">
      <c r="A3583" s="140">
        <v>0</v>
      </c>
      <c r="B3583" s="20" t="s">
        <v>176</v>
      </c>
      <c r="C3583" s="3"/>
      <c r="D3583" s="3"/>
      <c r="E3583" s="3"/>
      <c r="F3583" s="3"/>
      <c r="G3583" s="217"/>
      <c r="H3583" s="271"/>
      <c r="I3583" s="217"/>
      <c r="J3583" s="271"/>
      <c r="K3583" s="991" t="e">
        <f>VLOOKUP(A3583,'Payroll master 总表'!B:AY,3,FALSE)</f>
        <v>#N/A</v>
      </c>
      <c r="L3583" s="992"/>
      <c r="M3583" s="992"/>
      <c r="N3583" s="993"/>
      <c r="O3583" s="272" t="s">
        <v>183</v>
      </c>
      <c r="P3583" s="273"/>
      <c r="Q3583" s="203"/>
      <c r="R3583" s="203"/>
      <c r="S3583" s="203"/>
      <c r="T3583" s="994" t="e">
        <f>#REF!</f>
        <v>#REF!</v>
      </c>
      <c r="U3583" s="994"/>
      <c r="V3583" s="217"/>
      <c r="W3583" s="274"/>
      <c r="X3583" s="275" t="s">
        <v>279</v>
      </c>
      <c r="Y3583" s="203"/>
      <c r="Z3583" s="203"/>
      <c r="AA3583" s="203"/>
      <c r="AB3583" s="227"/>
      <c r="AC3583" s="75"/>
      <c r="AD3583" s="139" t="e">
        <f>VLOOKUP(A3583,'Payroll master 总表'!B:AY,39,FALSE)</f>
        <v>#N/A</v>
      </c>
      <c r="AE3583" s="23" t="s">
        <v>82</v>
      </c>
      <c r="AF3583" s="244"/>
      <c r="AG3583" s="33"/>
      <c r="AH3583" s="33"/>
      <c r="AI3583" s="33"/>
      <c r="AJ3583" s="33"/>
      <c r="AK3583" s="33"/>
      <c r="AL3583" s="33"/>
      <c r="AM3583" s="33"/>
      <c r="AN3583" s="33"/>
      <c r="AO3583" s="33"/>
      <c r="AP3583" s="33"/>
      <c r="AQ3583" s="33"/>
      <c r="AR3583" s="33"/>
      <c r="AS3583" s="33"/>
      <c r="AT3583" s="33"/>
      <c r="AU3583" s="33"/>
      <c r="AV3583" s="33"/>
      <c r="AW3583" s="33"/>
      <c r="AX3583" s="33"/>
      <c r="AY3583" s="33"/>
      <c r="AZ3583" s="33"/>
      <c r="BA3583" s="33"/>
      <c r="BB3583" s="33"/>
      <c r="BC3583" s="33"/>
      <c r="BD3583" s="33"/>
      <c r="BE3583" s="33"/>
      <c r="BF3583" s="33"/>
      <c r="BG3583" s="33"/>
      <c r="BH3583" s="33"/>
      <c r="BI3583" s="33"/>
      <c r="BJ3583" s="33"/>
      <c r="BK3583" s="33"/>
      <c r="BL3583" s="33"/>
    </row>
    <row r="3584" spans="1:64" s="140" customFormat="1" ht="18" customHeight="1">
      <c r="B3584" s="55" t="s">
        <v>177</v>
      </c>
      <c r="C3584" s="28"/>
      <c r="D3584" s="28"/>
      <c r="E3584" s="28"/>
      <c r="F3584" s="21"/>
      <c r="G3584" s="206"/>
      <c r="H3584" s="206"/>
      <c r="I3584" s="206"/>
      <c r="J3584" s="206"/>
      <c r="K3584" s="995" t="e">
        <f>VLOOKUP(A3583,'Payroll master 总表'!B:AY,1,FALSE)</f>
        <v>#N/A</v>
      </c>
      <c r="L3584" s="996"/>
      <c r="M3584" s="206"/>
      <c r="N3584" s="208"/>
      <c r="O3584" s="276" t="s">
        <v>184</v>
      </c>
      <c r="P3584" s="273"/>
      <c r="Q3584" s="218"/>
      <c r="R3584" s="218"/>
      <c r="S3584" s="218"/>
      <c r="T3584" s="199"/>
      <c r="U3584" s="222" t="e">
        <f>VLOOKUP(A3583,'Payroll master 总表'!B:AY,15,FALSE)</f>
        <v>#N/A</v>
      </c>
      <c r="V3584" s="222"/>
      <c r="W3584" s="208"/>
      <c r="X3584" s="278" t="s">
        <v>187</v>
      </c>
      <c r="Y3584" s="218"/>
      <c r="Z3584" s="218"/>
      <c r="AA3584" s="218"/>
      <c r="AB3584" s="209"/>
      <c r="AC3584" s="26"/>
      <c r="AD3584" s="139" t="e">
        <f>VLOOKUP(A3583,'Payroll master 总表'!B:AY,35,FALSE)</f>
        <v>#N/A</v>
      </c>
      <c r="AE3584" s="23" t="s">
        <v>82</v>
      </c>
      <c r="AF3584" s="103"/>
      <c r="AG3584" s="33"/>
      <c r="AH3584" s="33"/>
      <c r="AI3584" s="33"/>
      <c r="AJ3584" s="33"/>
      <c r="AK3584" s="33"/>
      <c r="AL3584" s="33"/>
      <c r="AM3584" s="33"/>
      <c r="AN3584" s="33"/>
      <c r="AO3584" s="33"/>
      <c r="AP3584" s="33"/>
      <c r="AQ3584" s="33"/>
      <c r="AR3584" s="33"/>
      <c r="AS3584" s="33"/>
      <c r="AT3584" s="33"/>
      <c r="AU3584" s="33"/>
      <c r="AV3584" s="33"/>
      <c r="AW3584" s="33"/>
      <c r="AX3584" s="33"/>
      <c r="AY3584" s="33"/>
      <c r="AZ3584" s="33"/>
      <c r="BA3584" s="33"/>
      <c r="BB3584" s="33"/>
      <c r="BC3584" s="33"/>
      <c r="BD3584" s="33"/>
      <c r="BE3584" s="33"/>
      <c r="BF3584" s="33"/>
      <c r="BG3584" s="33"/>
      <c r="BH3584" s="33"/>
      <c r="BI3584" s="33"/>
      <c r="BJ3584" s="33"/>
      <c r="BK3584" s="33"/>
      <c r="BL3584" s="33"/>
    </row>
    <row r="3585" spans="2:64" s="140" customFormat="1" ht="18" customHeight="1">
      <c r="B3585" s="24" t="s">
        <v>178</v>
      </c>
      <c r="C3585" s="22"/>
      <c r="D3585" s="25"/>
      <c r="E3585" s="21"/>
      <c r="F3585" s="21"/>
      <c r="G3585" s="206"/>
      <c r="H3585" s="206"/>
      <c r="I3585" s="206"/>
      <c r="J3585" s="206"/>
      <c r="K3585" s="995" t="e">
        <f>VLOOKUP(A3583,'Payroll master 总表'!B:AY,5,FALSE)</f>
        <v>#N/A</v>
      </c>
      <c r="L3585" s="996"/>
      <c r="M3585" s="206"/>
      <c r="N3585" s="208"/>
      <c r="O3585" s="205" t="s">
        <v>198</v>
      </c>
      <c r="P3585" s="273"/>
      <c r="Q3585" s="218"/>
      <c r="R3585" s="218"/>
      <c r="S3585" s="218"/>
      <c r="T3585" s="206"/>
      <c r="U3585" s="997" t="e">
        <f>VLOOKUP(A3583,'Payroll master 总表'!B:AY,8,FALSE)</f>
        <v>#N/A</v>
      </c>
      <c r="V3585" s="997"/>
      <c r="W3585" s="998"/>
      <c r="X3585" s="278" t="s">
        <v>185</v>
      </c>
      <c r="Y3585" s="218"/>
      <c r="Z3585" s="218"/>
      <c r="AA3585" s="218"/>
      <c r="AB3585" s="209"/>
      <c r="AC3585" s="26"/>
      <c r="AD3585" s="139" t="e">
        <f>VLOOKUP(A3583,'Payroll master 总表'!B:AY,34,FALSE)</f>
        <v>#N/A</v>
      </c>
      <c r="AE3585" s="23" t="s">
        <v>82</v>
      </c>
      <c r="AF3585" s="103"/>
      <c r="AG3585" s="33"/>
      <c r="AH3585" s="33"/>
      <c r="AI3585" s="33"/>
      <c r="AJ3585" s="33"/>
      <c r="AK3585" s="33"/>
      <c r="AL3585" s="33"/>
      <c r="AM3585" s="33"/>
      <c r="AN3585" s="33"/>
      <c r="AO3585" s="33"/>
      <c r="AP3585" s="33"/>
      <c r="AQ3585" s="33"/>
      <c r="AR3585" s="33"/>
      <c r="AS3585" s="33"/>
      <c r="AT3585" s="33"/>
      <c r="AU3585" s="33"/>
      <c r="AV3585" s="33"/>
      <c r="AW3585" s="33"/>
      <c r="AX3585" s="33"/>
      <c r="AY3585" s="33"/>
      <c r="AZ3585" s="33"/>
      <c r="BA3585" s="33"/>
      <c r="BB3585" s="33"/>
      <c r="BC3585" s="33"/>
      <c r="BD3585" s="33"/>
      <c r="BE3585" s="33"/>
      <c r="BF3585" s="33"/>
      <c r="BG3585" s="33"/>
      <c r="BH3585" s="33"/>
      <c r="BI3585" s="33"/>
      <c r="BJ3585" s="33"/>
      <c r="BK3585" s="33"/>
      <c r="BL3585" s="33"/>
    </row>
    <row r="3586" spans="2:64" s="140" customFormat="1" ht="18" customHeight="1">
      <c r="B3586" s="58"/>
      <c r="C3586" s="28"/>
      <c r="D3586" s="28"/>
      <c r="E3586" s="28"/>
      <c r="F3586" s="28"/>
      <c r="G3586" s="206"/>
      <c r="H3586" s="206"/>
      <c r="I3586" s="206"/>
      <c r="J3586" s="206"/>
      <c r="K3586" s="280"/>
      <c r="L3586" s="281" t="s">
        <v>76</v>
      </c>
      <c r="M3586" s="206"/>
      <c r="N3586" s="208"/>
      <c r="O3586" s="278" t="s">
        <v>199</v>
      </c>
      <c r="P3586" s="273"/>
      <c r="Q3586" s="218"/>
      <c r="R3586" s="218"/>
      <c r="S3586" s="218"/>
      <c r="T3586" s="218"/>
      <c r="U3586" s="218"/>
      <c r="V3586" s="218"/>
      <c r="W3586" s="230"/>
      <c r="X3586" s="278" t="s">
        <v>753</v>
      </c>
      <c r="Y3586" s="218"/>
      <c r="Z3586" s="218"/>
      <c r="AA3586" s="218"/>
      <c r="AB3586" s="209"/>
      <c r="AC3586" s="26"/>
      <c r="AD3586" s="139" t="e">
        <f>VLOOKUP(A3583,'Payroll master 总表'!B:AY,33,FALSE)</f>
        <v>#N/A</v>
      </c>
      <c r="AE3586" s="23" t="s">
        <v>82</v>
      </c>
      <c r="AF3586" s="103"/>
      <c r="AG3586" s="33"/>
      <c r="AH3586" s="33"/>
      <c r="AI3586" s="33"/>
      <c r="AJ3586" s="33"/>
      <c r="AK3586" s="33"/>
      <c r="AL3586" s="33"/>
      <c r="AM3586" s="33"/>
      <c r="AN3586" s="33"/>
      <c r="AO3586" s="33"/>
      <c r="AP3586" s="33"/>
      <c r="AQ3586" s="33"/>
      <c r="AR3586" s="33"/>
      <c r="AS3586" s="33"/>
      <c r="AT3586" s="33"/>
      <c r="AU3586" s="33"/>
      <c r="AV3586" s="33"/>
      <c r="AW3586" s="33"/>
      <c r="AX3586" s="33"/>
      <c r="AY3586" s="33"/>
      <c r="AZ3586" s="33"/>
      <c r="BA3586" s="33"/>
      <c r="BB3586" s="33"/>
      <c r="BC3586" s="33"/>
      <c r="BD3586" s="33"/>
      <c r="BE3586" s="33"/>
      <c r="BF3586" s="33"/>
      <c r="BG3586" s="33"/>
      <c r="BH3586" s="33"/>
      <c r="BI3586" s="33"/>
      <c r="BJ3586" s="33"/>
      <c r="BK3586" s="33"/>
      <c r="BL3586" s="33"/>
    </row>
    <row r="3587" spans="2:64" s="140" customFormat="1" ht="18" customHeight="1">
      <c r="B3587" s="54" t="s">
        <v>196</v>
      </c>
      <c r="C3587" s="28"/>
      <c r="D3587" s="28"/>
      <c r="E3587" s="28"/>
      <c r="F3587" s="28"/>
      <c r="G3587" s="206"/>
      <c r="H3587" s="206"/>
      <c r="I3587" s="206"/>
      <c r="J3587" s="206"/>
      <c r="K3587" s="280"/>
      <c r="L3587" s="282" t="e">
        <f>VLOOKUP(A3583,'Payroll master 总表'!B:AY,18,FALSE)</f>
        <v>#N/A</v>
      </c>
      <c r="M3587" s="206"/>
      <c r="N3587" s="208"/>
      <c r="O3587" s="283"/>
      <c r="P3587" s="273"/>
      <c r="Q3587" s="223"/>
      <c r="R3587" s="987" t="e">
        <f>U3584/26*L3587</f>
        <v>#N/A</v>
      </c>
      <c r="S3587" s="987"/>
      <c r="T3587" s="284" t="s">
        <v>82</v>
      </c>
      <c r="U3587" s="223"/>
      <c r="V3587" s="223"/>
      <c r="W3587" s="285"/>
      <c r="X3587" s="278" t="s">
        <v>186</v>
      </c>
      <c r="Y3587" s="218"/>
      <c r="Z3587" s="218"/>
      <c r="AA3587" s="218"/>
      <c r="AB3587" s="209"/>
      <c r="AC3587" s="26"/>
      <c r="AD3587" s="139" t="e">
        <f>VLOOKUP(A3583,'Payroll master 总表'!B:AY,37,FALSE)+'Payroll master 总表'!AM129</f>
        <v>#N/A</v>
      </c>
      <c r="AE3587" s="23" t="s">
        <v>82</v>
      </c>
      <c r="AF3587" s="103"/>
      <c r="AG3587" s="33"/>
      <c r="AH3587" s="33"/>
      <c r="AI3587" s="33"/>
      <c r="AJ3587" s="33"/>
      <c r="AK3587" s="33"/>
      <c r="AL3587" s="33"/>
      <c r="AM3587" s="33"/>
      <c r="AN3587" s="33"/>
      <c r="AO3587" s="33"/>
      <c r="AP3587" s="33"/>
      <c r="AQ3587" s="33"/>
      <c r="AR3587" s="33"/>
      <c r="AS3587" s="33"/>
      <c r="AT3587" s="33"/>
      <c r="AU3587" s="33"/>
      <c r="AV3587" s="33"/>
      <c r="AW3587" s="33"/>
      <c r="AX3587" s="33"/>
      <c r="AY3587" s="33"/>
      <c r="AZ3587" s="33"/>
      <c r="BA3587" s="33"/>
      <c r="BB3587" s="33"/>
      <c r="BC3587" s="33"/>
      <c r="BD3587" s="33"/>
      <c r="BE3587" s="33"/>
      <c r="BF3587" s="33"/>
      <c r="BG3587" s="33"/>
      <c r="BH3587" s="33"/>
      <c r="BI3587" s="33"/>
      <c r="BJ3587" s="33"/>
      <c r="BK3587" s="33"/>
      <c r="BL3587" s="33"/>
    </row>
    <row r="3588" spans="2:64" s="140" customFormat="1" ht="18" customHeight="1">
      <c r="B3588" s="27" t="s">
        <v>528</v>
      </c>
      <c r="C3588" s="28"/>
      <c r="D3588" s="28"/>
      <c r="E3588" s="28"/>
      <c r="F3588" s="28"/>
      <c r="G3588" s="206"/>
      <c r="H3588" s="206"/>
      <c r="I3588" s="206"/>
      <c r="J3588" s="206"/>
      <c r="K3588" s="280"/>
      <c r="L3588" s="282" t="e">
        <f>VLOOKUP(A3583,'Payroll master 总表'!B:AY,22,FALSE)</f>
        <v>#N/A</v>
      </c>
      <c r="M3588" s="206"/>
      <c r="N3588" s="208"/>
      <c r="O3588" s="283"/>
      <c r="P3588" s="273"/>
      <c r="Q3588" s="223"/>
      <c r="R3588" s="987" t="e">
        <f>VLOOKUP(A3583,'Payroll master 总表'!B:AY,29,FALSE)</f>
        <v>#N/A</v>
      </c>
      <c r="S3588" s="987"/>
      <c r="T3588" s="284" t="s">
        <v>82</v>
      </c>
      <c r="U3588" s="223"/>
      <c r="V3588" s="223"/>
      <c r="W3588" s="285"/>
      <c r="X3588" s="278" t="s">
        <v>455</v>
      </c>
      <c r="Y3588" s="218"/>
      <c r="Z3588" s="218"/>
      <c r="AA3588" s="218"/>
      <c r="AB3588" s="209"/>
      <c r="AC3588" s="26"/>
      <c r="AD3588" s="139" t="e">
        <f>VLOOKUP(A3583,'Payroll master 总表'!B:AY,32,FALSE)</f>
        <v>#N/A</v>
      </c>
      <c r="AE3588" s="23" t="s">
        <v>82</v>
      </c>
      <c r="AF3588" s="103"/>
      <c r="AG3588" s="33"/>
      <c r="AH3588" s="33"/>
      <c r="AI3588" s="33"/>
      <c r="AJ3588" s="33"/>
      <c r="AK3588" s="33"/>
      <c r="AL3588" s="33"/>
      <c r="AM3588" s="33"/>
      <c r="AN3588" s="33"/>
      <c r="AO3588" s="33"/>
      <c r="AP3588" s="33"/>
      <c r="AQ3588" s="33"/>
      <c r="AR3588" s="33"/>
      <c r="AS3588" s="33"/>
      <c r="AT3588" s="33"/>
      <c r="AU3588" s="33"/>
      <c r="AV3588" s="33"/>
      <c r="AW3588" s="33"/>
      <c r="AX3588" s="33"/>
      <c r="AY3588" s="33"/>
      <c r="AZ3588" s="33"/>
      <c r="BA3588" s="33"/>
      <c r="BB3588" s="33"/>
      <c r="BC3588" s="33"/>
      <c r="BD3588" s="33"/>
      <c r="BE3588" s="33"/>
      <c r="BF3588" s="33"/>
      <c r="BG3588" s="33"/>
      <c r="BH3588" s="33"/>
      <c r="BI3588" s="33"/>
      <c r="BJ3588" s="33"/>
      <c r="BK3588" s="33"/>
      <c r="BL3588" s="33"/>
    </row>
    <row r="3589" spans="2:64" s="140" customFormat="1" ht="18" customHeight="1">
      <c r="B3589" s="58" t="s">
        <v>534</v>
      </c>
      <c r="C3589" s="28"/>
      <c r="D3589" s="28"/>
      <c r="E3589" s="28"/>
      <c r="F3589" s="28"/>
      <c r="G3589" s="206"/>
      <c r="H3589" s="206"/>
      <c r="I3589" s="206"/>
      <c r="J3589" s="206"/>
      <c r="K3589" s="280"/>
      <c r="L3589" s="282" t="e">
        <f>VLOOKUP(A3583,'Payroll master 总表'!B:AY,21,FALSE)</f>
        <v>#N/A</v>
      </c>
      <c r="M3589" s="206"/>
      <c r="N3589" s="208"/>
      <c r="O3589" s="283"/>
      <c r="P3589" s="273"/>
      <c r="Q3589" s="223"/>
      <c r="R3589" s="987" t="e">
        <f>VLOOKUP(A3583,'Payroll master 总表'!B:AY,27,FALSE)</f>
        <v>#N/A</v>
      </c>
      <c r="S3589" s="987"/>
      <c r="T3589" s="284" t="s">
        <v>82</v>
      </c>
      <c r="U3589" s="223"/>
      <c r="V3589" s="223"/>
      <c r="W3589" s="285"/>
      <c r="X3589" s="278" t="s">
        <v>189</v>
      </c>
      <c r="Y3589" s="218"/>
      <c r="Z3589" s="218"/>
      <c r="AA3589" s="218"/>
      <c r="AB3589" s="209"/>
      <c r="AC3589" s="26"/>
      <c r="AD3589" s="139" t="e">
        <f>VLOOKUP(A3583,'Payroll master 总表'!B:AY,31,FALSE)</f>
        <v>#N/A</v>
      </c>
      <c r="AE3589" s="23" t="s">
        <v>82</v>
      </c>
      <c r="AF3589" s="103"/>
      <c r="AG3589" s="33"/>
      <c r="AH3589" s="33"/>
      <c r="AI3589" s="33"/>
      <c r="AJ3589" s="33"/>
      <c r="AK3589" s="33"/>
      <c r="AL3589" s="33"/>
      <c r="AM3589" s="33"/>
      <c r="AN3589" s="33"/>
      <c r="AO3589" s="33"/>
      <c r="AP3589" s="33"/>
      <c r="AQ3589" s="33"/>
      <c r="AR3589" s="33"/>
      <c r="AS3589" s="33"/>
      <c r="AT3589" s="33"/>
      <c r="AU3589" s="33"/>
      <c r="AV3589" s="33"/>
      <c r="AW3589" s="33"/>
      <c r="AX3589" s="33"/>
      <c r="AY3589" s="33"/>
      <c r="AZ3589" s="33"/>
      <c r="BA3589" s="33"/>
      <c r="BB3589" s="33"/>
      <c r="BC3589" s="33"/>
      <c r="BD3589" s="33"/>
      <c r="BE3589" s="33"/>
      <c r="BF3589" s="33"/>
      <c r="BG3589" s="33"/>
      <c r="BH3589" s="33"/>
      <c r="BI3589" s="33"/>
      <c r="BJ3589" s="33"/>
      <c r="BK3589" s="33"/>
      <c r="BL3589" s="33"/>
    </row>
    <row r="3590" spans="2:64" s="140" customFormat="1" ht="18" customHeight="1">
      <c r="B3590" s="58" t="s">
        <v>195</v>
      </c>
      <c r="C3590" s="28"/>
      <c r="D3590" s="28"/>
      <c r="E3590" s="28"/>
      <c r="F3590" s="28"/>
      <c r="G3590" s="206"/>
      <c r="H3590" s="206"/>
      <c r="I3590" s="206"/>
      <c r="J3590" s="206"/>
      <c r="K3590" s="280"/>
      <c r="L3590" s="282" t="e">
        <f>VLOOKUP(A3583,'Payroll master 总表'!B:AY,17,FALSE)</f>
        <v>#N/A</v>
      </c>
      <c r="M3590" s="206"/>
      <c r="N3590" s="208"/>
      <c r="O3590" s="283"/>
      <c r="P3590" s="273"/>
      <c r="Q3590" s="223"/>
      <c r="R3590" s="987" t="e">
        <f>U3584/26*L3590</f>
        <v>#N/A</v>
      </c>
      <c r="S3590" s="987"/>
      <c r="T3590" s="284" t="s">
        <v>82</v>
      </c>
      <c r="U3590" s="223"/>
      <c r="V3590" s="223"/>
      <c r="W3590" s="285"/>
      <c r="X3590" s="278" t="s">
        <v>188</v>
      </c>
      <c r="Y3590" s="218"/>
      <c r="Z3590" s="218"/>
      <c r="AA3590" s="218"/>
      <c r="AB3590" s="209"/>
      <c r="AC3590" s="26"/>
      <c r="AD3590" s="139" t="e">
        <f>VLOOKUP(A3583,'Payroll master 总表'!B:AY,36,FALSE)</f>
        <v>#N/A</v>
      </c>
      <c r="AE3590" s="23" t="s">
        <v>82</v>
      </c>
      <c r="AF3590" s="103"/>
      <c r="AG3590" s="33"/>
      <c r="AH3590" s="33"/>
      <c r="AI3590" s="33"/>
      <c r="AJ3590" s="33"/>
      <c r="AK3590" s="33"/>
      <c r="AL3590" s="33"/>
      <c r="AM3590" s="33"/>
      <c r="AN3590" s="33"/>
      <c r="AO3590" s="33"/>
      <c r="AP3590" s="33"/>
      <c r="AQ3590" s="33"/>
      <c r="AR3590" s="33"/>
      <c r="AS3590" s="33"/>
      <c r="AT3590" s="33"/>
      <c r="AU3590" s="33"/>
      <c r="AV3590" s="33"/>
      <c r="AW3590" s="33"/>
      <c r="AX3590" s="33"/>
      <c r="AY3590" s="33"/>
      <c r="AZ3590" s="33"/>
      <c r="BA3590" s="33"/>
      <c r="BB3590" s="33"/>
      <c r="BC3590" s="33"/>
      <c r="BD3590" s="33"/>
      <c r="BE3590" s="33"/>
      <c r="BF3590" s="33"/>
      <c r="BG3590" s="33"/>
      <c r="BH3590" s="33"/>
      <c r="BI3590" s="33"/>
      <c r="BJ3590" s="33"/>
      <c r="BK3590" s="33"/>
      <c r="BL3590" s="33"/>
    </row>
    <row r="3591" spans="2:64" s="140" customFormat="1" ht="18" customHeight="1">
      <c r="B3591" s="27" t="s">
        <v>179</v>
      </c>
      <c r="C3591" s="28"/>
      <c r="D3591" s="28"/>
      <c r="E3591" s="28"/>
      <c r="F3591" s="28"/>
      <c r="G3591" s="218"/>
      <c r="H3591" s="218"/>
      <c r="I3591" s="218"/>
      <c r="J3591" s="206"/>
      <c r="K3591" s="280"/>
      <c r="L3591" s="286"/>
      <c r="M3591" s="206"/>
      <c r="N3591" s="208"/>
      <c r="O3591" s="283"/>
      <c r="P3591" s="273"/>
      <c r="Q3591" s="223"/>
      <c r="R3591" s="987" t="e">
        <f>SUM(R3587:S3590)</f>
        <v>#N/A</v>
      </c>
      <c r="S3591" s="987"/>
      <c r="T3591" s="284" t="s">
        <v>82</v>
      </c>
      <c r="U3591" s="223"/>
      <c r="V3591" s="223"/>
      <c r="W3591" s="285"/>
      <c r="X3591" s="278" t="s">
        <v>190</v>
      </c>
      <c r="Y3591" s="218"/>
      <c r="Z3591" s="218"/>
      <c r="AA3591" s="218"/>
      <c r="AB3591" s="209"/>
      <c r="AC3591" s="988" t="e">
        <f>R3591+R3593+R3594+R3595+AD3583+AD3584+AD3585+AD3586+AD3587+AD3588+AD3589+AD3590</f>
        <v>#N/A</v>
      </c>
      <c r="AD3591" s="989"/>
      <c r="AE3591" s="33"/>
      <c r="AF3591" s="103"/>
      <c r="AG3591" s="33"/>
      <c r="AH3591" s="33"/>
      <c r="AI3591" s="33"/>
      <c r="AJ3591" s="33"/>
      <c r="AK3591" s="33"/>
      <c r="AL3591" s="33"/>
      <c r="AM3591" s="33"/>
      <c r="AN3591" s="33"/>
      <c r="AO3591" s="33"/>
      <c r="AP3591" s="33"/>
      <c r="AQ3591" s="33"/>
      <c r="AR3591" s="33"/>
      <c r="AS3591" s="33"/>
      <c r="AT3591" s="33"/>
      <c r="AU3591" s="33"/>
      <c r="AV3591" s="33"/>
      <c r="AW3591" s="33"/>
      <c r="AX3591" s="33"/>
      <c r="AY3591" s="33"/>
      <c r="AZ3591" s="33"/>
      <c r="BA3591" s="33"/>
      <c r="BB3591" s="33"/>
      <c r="BC3591" s="33"/>
      <c r="BD3591" s="33"/>
      <c r="BE3591" s="33"/>
      <c r="BF3591" s="33"/>
      <c r="BG3591" s="33"/>
      <c r="BH3591" s="33"/>
      <c r="BI3591" s="33"/>
      <c r="BJ3591" s="33"/>
      <c r="BK3591" s="33"/>
      <c r="BL3591" s="33"/>
    </row>
    <row r="3592" spans="2:64" s="140" customFormat="1" ht="18" customHeight="1">
      <c r="B3592" s="58" t="s">
        <v>197</v>
      </c>
      <c r="C3592" s="28"/>
      <c r="D3592" s="28"/>
      <c r="E3592" s="28"/>
      <c r="F3592" s="28"/>
      <c r="G3592" s="206"/>
      <c r="H3592" s="206"/>
      <c r="I3592" s="206"/>
      <c r="J3592" s="206"/>
      <c r="K3592" s="280"/>
      <c r="L3592" s="287" t="s">
        <v>77</v>
      </c>
      <c r="M3592" s="288"/>
      <c r="N3592" s="211"/>
      <c r="O3592" s="278" t="s">
        <v>199</v>
      </c>
      <c r="P3592" s="210"/>
      <c r="Q3592" s="210"/>
      <c r="R3592" s="210"/>
      <c r="S3592" s="210"/>
      <c r="T3592" s="210"/>
      <c r="U3592" s="210"/>
      <c r="V3592" s="210"/>
      <c r="W3592" s="289"/>
      <c r="X3592" s="278" t="s">
        <v>433</v>
      </c>
      <c r="Y3592" s="218"/>
      <c r="Z3592" s="230"/>
      <c r="AA3592" s="290"/>
      <c r="AB3592" s="228"/>
      <c r="AC3592" s="135" t="e">
        <f>VLOOKUP(A3583,'Payroll master 总表'!B:AY,45,FALSE)</f>
        <v>#N/A</v>
      </c>
      <c r="AD3592" s="33"/>
      <c r="AE3592" s="61"/>
      <c r="AF3592" s="245"/>
      <c r="AG3592" s="33"/>
      <c r="AH3592" s="33"/>
      <c r="AI3592" s="33"/>
      <c r="AJ3592" s="33"/>
      <c r="AK3592" s="33"/>
      <c r="AL3592" s="33"/>
      <c r="AM3592" s="33"/>
      <c r="AN3592" s="33"/>
      <c r="AO3592" s="33"/>
      <c r="AP3592" s="33"/>
      <c r="AQ3592" s="33"/>
      <c r="AR3592" s="33"/>
      <c r="AS3592" s="33"/>
      <c r="AT3592" s="33"/>
      <c r="AU3592" s="33"/>
      <c r="AV3592" s="33"/>
      <c r="AW3592" s="33"/>
      <c r="AX3592" s="33"/>
      <c r="AY3592" s="33"/>
      <c r="AZ3592" s="33"/>
      <c r="BA3592" s="33"/>
      <c r="BB3592" s="33"/>
      <c r="BC3592" s="33"/>
      <c r="BD3592" s="33"/>
      <c r="BE3592" s="33"/>
      <c r="BF3592" s="33"/>
      <c r="BG3592" s="33"/>
      <c r="BH3592" s="33"/>
      <c r="BI3592" s="33"/>
      <c r="BJ3592" s="33"/>
      <c r="BK3592" s="33"/>
      <c r="BL3592" s="33"/>
    </row>
    <row r="3593" spans="2:64" s="140" customFormat="1" ht="18" customHeight="1">
      <c r="B3593" s="58" t="s">
        <v>180</v>
      </c>
      <c r="C3593" s="28"/>
      <c r="D3593" s="28"/>
      <c r="E3593" s="28"/>
      <c r="F3593" s="28"/>
      <c r="G3593" s="206"/>
      <c r="H3593" s="206"/>
      <c r="I3593" s="206"/>
      <c r="J3593" s="206"/>
      <c r="K3593" s="280"/>
      <c r="L3593" s="282" t="e">
        <f>VLOOKUP(A3583,'Payroll master 总表'!B:AY,19,FALSE)</f>
        <v>#N/A</v>
      </c>
      <c r="M3593" s="206"/>
      <c r="N3593" s="208"/>
      <c r="O3593" s="283"/>
      <c r="P3593" s="273"/>
      <c r="Q3593" s="224"/>
      <c r="R3593" s="990" t="e">
        <f>VLOOKUP(A3583,'Payroll master 总表'!B:AY,26,FALSE)</f>
        <v>#N/A</v>
      </c>
      <c r="S3593" s="990"/>
      <c r="T3593" s="224" t="s">
        <v>82</v>
      </c>
      <c r="U3593" s="224"/>
      <c r="V3593" s="224"/>
      <c r="W3593" s="228"/>
      <c r="X3593" s="278" t="s">
        <v>861</v>
      </c>
      <c r="Y3593" s="218"/>
      <c r="Z3593" s="230"/>
      <c r="AA3593" s="199"/>
      <c r="AB3593" s="224"/>
      <c r="AC3593" s="34"/>
      <c r="AD3593" s="57"/>
      <c r="AE3593" s="999" t="e">
        <f>VLOOKUP(A3583,'Payroll master 总表'!B:AY,42,FALSE)</f>
        <v>#N/A</v>
      </c>
      <c r="AF3593" s="1000"/>
      <c r="AG3593" s="33"/>
      <c r="AH3593" s="33"/>
      <c r="AI3593" s="33"/>
      <c r="AJ3593" s="33"/>
      <c r="AK3593" s="33"/>
      <c r="AL3593" s="33"/>
      <c r="AM3593" s="33"/>
      <c r="AN3593" s="33"/>
      <c r="AO3593" s="33"/>
      <c r="AP3593" s="33"/>
      <c r="AQ3593" s="33"/>
      <c r="AR3593" s="33"/>
      <c r="AS3593" s="33"/>
      <c r="AT3593" s="33"/>
      <c r="AU3593" s="33"/>
      <c r="AV3593" s="33"/>
      <c r="AW3593" s="33"/>
      <c r="AX3593" s="33"/>
      <c r="AY3593" s="33"/>
      <c r="AZ3593" s="33"/>
      <c r="BA3593" s="33"/>
      <c r="BB3593" s="33"/>
      <c r="BC3593" s="33"/>
      <c r="BD3593" s="33"/>
      <c r="BE3593" s="33"/>
      <c r="BF3593" s="33"/>
      <c r="BG3593" s="33"/>
      <c r="BH3593" s="33"/>
      <c r="BI3593" s="33"/>
      <c r="BJ3593" s="33"/>
      <c r="BK3593" s="33"/>
      <c r="BL3593" s="33"/>
    </row>
    <row r="3594" spans="2:64" s="140" customFormat="1" ht="18" customHeight="1">
      <c r="B3594" s="58" t="s">
        <v>181</v>
      </c>
      <c r="C3594" s="28"/>
      <c r="D3594" s="28"/>
      <c r="E3594" s="28"/>
      <c r="F3594" s="28"/>
      <c r="G3594" s="206"/>
      <c r="H3594" s="206"/>
      <c r="I3594" s="206"/>
      <c r="J3594" s="206"/>
      <c r="K3594" s="280"/>
      <c r="L3594" s="282" t="e">
        <f>VLOOKUP(A3583,'Payroll master 总表'!B:AY,22,FALSE)</f>
        <v>#N/A</v>
      </c>
      <c r="M3594" s="206"/>
      <c r="N3594" s="208"/>
      <c r="O3594" s="283"/>
      <c r="P3594" s="273"/>
      <c r="Q3594" s="224"/>
      <c r="R3594" s="990" t="e">
        <f>VLOOKUP(A3583,'Payroll master 总表'!B:AY,28,FALSE)</f>
        <v>#N/A</v>
      </c>
      <c r="S3594" s="990"/>
      <c r="T3594" s="224" t="s">
        <v>82</v>
      </c>
      <c r="U3594" s="224"/>
      <c r="V3594" s="224"/>
      <c r="W3594" s="228"/>
      <c r="X3594" s="291" t="s">
        <v>244</v>
      </c>
      <c r="Y3594" s="218"/>
      <c r="Z3594" s="218"/>
      <c r="AA3594" s="230"/>
      <c r="AB3594" s="229"/>
      <c r="AC3594" s="76"/>
      <c r="AD3594" s="57" t="e">
        <f>VLOOKUP(A3583,'Payroll master 总表'!B:AY,44,FALSE)</f>
        <v>#N/A</v>
      </c>
      <c r="AE3594" s="541"/>
      <c r="AF3594" s="542"/>
      <c r="AG3594" s="33"/>
      <c r="AH3594" s="33"/>
      <c r="AI3594" s="33"/>
      <c r="AJ3594" s="33"/>
      <c r="AK3594" s="33"/>
      <c r="AL3594" s="33"/>
      <c r="AM3594" s="33"/>
      <c r="AN3594" s="33"/>
      <c r="AO3594" s="33"/>
      <c r="AP3594" s="33"/>
      <c r="AQ3594" s="33"/>
      <c r="AR3594" s="33"/>
      <c r="AS3594" s="33"/>
      <c r="AT3594" s="33"/>
      <c r="AU3594" s="33"/>
      <c r="AV3594" s="33"/>
      <c r="AW3594" s="33"/>
      <c r="AX3594" s="33"/>
      <c r="AY3594" s="33"/>
      <c r="AZ3594" s="33"/>
      <c r="BA3594" s="33"/>
      <c r="BB3594" s="33"/>
      <c r="BC3594" s="33"/>
      <c r="BD3594" s="33"/>
      <c r="BE3594" s="33"/>
      <c r="BF3594" s="33"/>
      <c r="BG3594" s="33"/>
      <c r="BH3594" s="33"/>
      <c r="BI3594" s="33"/>
      <c r="BJ3594" s="33"/>
      <c r="BK3594" s="33"/>
      <c r="BL3594" s="33"/>
    </row>
    <row r="3595" spans="2:64" s="140" customFormat="1" ht="18" customHeight="1">
      <c r="B3595" s="59" t="s">
        <v>182</v>
      </c>
      <c r="C3595" s="56"/>
      <c r="D3595" s="56"/>
      <c r="E3595" s="56"/>
      <c r="F3595" s="56"/>
      <c r="G3595" s="219"/>
      <c r="H3595" s="219"/>
      <c r="I3595" s="219"/>
      <c r="J3595" s="219"/>
      <c r="K3595" s="292"/>
      <c r="L3595" s="293" t="e">
        <f>VLOOKUP(A3583,'Payroll master 总表'!B:AY,23,FALSE)</f>
        <v>#N/A</v>
      </c>
      <c r="M3595" s="219"/>
      <c r="N3595" s="212"/>
      <c r="O3595" s="294"/>
      <c r="P3595" s="295"/>
      <c r="Q3595" s="225"/>
      <c r="R3595" s="981" t="e">
        <f>VLOOKUP(A3583,'Payroll master 总表'!B:AY,30,FALSE)</f>
        <v>#N/A</v>
      </c>
      <c r="S3595" s="981"/>
      <c r="T3595" s="225" t="s">
        <v>82</v>
      </c>
      <c r="U3595" s="225"/>
      <c r="V3595" s="225"/>
      <c r="W3595" s="225"/>
      <c r="X3595" s="278" t="s">
        <v>194</v>
      </c>
      <c r="Y3595" s="218"/>
      <c r="Z3595" s="218"/>
      <c r="AA3595" s="218"/>
      <c r="AB3595" s="230"/>
      <c r="AC3595" s="26"/>
      <c r="AD3595" s="57" t="e">
        <f>AE3593+AD3594</f>
        <v>#N/A</v>
      </c>
      <c r="AE3595" s="49"/>
      <c r="AF3595" s="73"/>
      <c r="AG3595" s="33"/>
      <c r="AH3595" s="33"/>
      <c r="AI3595" s="33"/>
      <c r="AJ3595" s="33"/>
      <c r="AK3595" s="33"/>
      <c r="AL3595" s="33"/>
      <c r="AM3595" s="33"/>
      <c r="AN3595" s="33"/>
      <c r="AO3595" s="33"/>
      <c r="AP3595" s="33"/>
      <c r="AQ3595" s="33"/>
      <c r="AR3595" s="33"/>
      <c r="AS3595" s="33"/>
      <c r="AT3595" s="33"/>
      <c r="AU3595" s="33"/>
      <c r="AV3595" s="33"/>
      <c r="AW3595" s="33"/>
      <c r="AX3595" s="33"/>
      <c r="AY3595" s="33"/>
      <c r="AZ3595" s="33"/>
      <c r="BA3595" s="33"/>
      <c r="BB3595" s="33"/>
      <c r="BC3595" s="33"/>
      <c r="BD3595" s="33"/>
      <c r="BE3595" s="33"/>
      <c r="BF3595" s="33"/>
      <c r="BG3595" s="33"/>
      <c r="BH3595" s="33"/>
      <c r="BI3595" s="33"/>
      <c r="BJ3595" s="33"/>
      <c r="BK3595" s="33"/>
      <c r="BL3595" s="33"/>
    </row>
    <row r="3596" spans="2:64" s="140" customFormat="1" ht="18" customHeight="1">
      <c r="B3596" s="29"/>
      <c r="C3596" s="30"/>
      <c r="D3596" s="31"/>
      <c r="E3596" s="30"/>
      <c r="F3596" s="32"/>
      <c r="G3596" s="220"/>
      <c r="H3596" s="220"/>
      <c r="I3596" s="220"/>
      <c r="J3596" s="220"/>
      <c r="K3596" s="220"/>
      <c r="L3596" s="199"/>
      <c r="M3596" s="199"/>
      <c r="N3596" s="199"/>
      <c r="O3596" s="296"/>
      <c r="P3596" s="296"/>
      <c r="Q3596" s="199"/>
      <c r="R3596" s="199"/>
      <c r="S3596" s="220"/>
      <c r="T3596" s="220"/>
      <c r="U3596" s="220"/>
      <c r="V3596" s="199"/>
      <c r="W3596" s="199"/>
      <c r="X3596" s="297" t="s">
        <v>191</v>
      </c>
      <c r="Y3596" s="218"/>
      <c r="Z3596" s="218"/>
      <c r="AA3596" s="218"/>
      <c r="AB3596" s="230"/>
      <c r="AC3596" s="982" t="e">
        <f>ROUND((AC3591-AD3595-AC3592),2)</f>
        <v>#N/A</v>
      </c>
      <c r="AD3596" s="983"/>
      <c r="AE3596" s="49"/>
      <c r="AF3596" s="73"/>
      <c r="AG3596" s="33"/>
      <c r="AH3596" s="33"/>
      <c r="AI3596" s="33"/>
      <c r="AJ3596" s="33"/>
      <c r="AK3596" s="33"/>
      <c r="AL3596" s="33"/>
      <c r="AM3596" s="33"/>
      <c r="AN3596" s="33"/>
      <c r="AO3596" s="33"/>
      <c r="AP3596" s="33"/>
      <c r="AQ3596" s="33"/>
      <c r="AR3596" s="33"/>
      <c r="AS3596" s="33"/>
      <c r="AT3596" s="33"/>
      <c r="AU3596" s="33"/>
      <c r="AV3596" s="33"/>
      <c r="AW3596" s="33"/>
      <c r="AX3596" s="33"/>
      <c r="AY3596" s="33"/>
      <c r="AZ3596" s="33"/>
      <c r="BA3596" s="33"/>
      <c r="BB3596" s="33"/>
      <c r="BC3596" s="33"/>
      <c r="BD3596" s="33"/>
      <c r="BE3596" s="33"/>
      <c r="BF3596" s="33"/>
      <c r="BG3596" s="33"/>
      <c r="BH3596" s="33"/>
      <c r="BI3596" s="33"/>
      <c r="BJ3596" s="33"/>
      <c r="BK3596" s="33"/>
      <c r="BL3596" s="33"/>
    </row>
    <row r="3597" spans="2:64" s="140" customFormat="1" ht="18" customHeight="1">
      <c r="B3597" s="35" t="s">
        <v>78</v>
      </c>
      <c r="C3597" s="36"/>
      <c r="D3597" s="36"/>
      <c r="E3597" s="36"/>
      <c r="F3597" s="36"/>
      <c r="G3597" s="221"/>
      <c r="H3597" s="221"/>
      <c r="I3597" s="220"/>
      <c r="J3597" s="220"/>
      <c r="K3597" s="220"/>
      <c r="L3597" s="199"/>
      <c r="M3597" s="199"/>
      <c r="N3597" s="199"/>
      <c r="O3597" s="296"/>
      <c r="P3597" s="296"/>
      <c r="Q3597" s="199"/>
      <c r="R3597" s="199"/>
      <c r="S3597" s="220"/>
      <c r="T3597" s="220"/>
      <c r="U3597" s="220"/>
      <c r="V3597" s="199"/>
      <c r="W3597" s="199"/>
      <c r="X3597" s="298" t="s">
        <v>432</v>
      </c>
      <c r="Y3597" s="299"/>
      <c r="Z3597" s="280"/>
      <c r="AA3597" s="206"/>
      <c r="AB3597" s="231"/>
      <c r="AC3597" s="63" t="e">
        <f>INT(AC3596)</f>
        <v>#N/A</v>
      </c>
      <c r="AD3597" s="33"/>
      <c r="AE3597" s="62"/>
      <c r="AF3597" s="80"/>
      <c r="AG3597" s="33"/>
      <c r="AH3597" s="33"/>
      <c r="AI3597" s="33"/>
      <c r="AJ3597" s="33"/>
      <c r="AK3597" s="33"/>
      <c r="AL3597" s="33"/>
      <c r="AM3597" s="33"/>
      <c r="AN3597" s="33"/>
      <c r="AO3597" s="33"/>
      <c r="AP3597" s="33"/>
      <c r="AQ3597" s="33"/>
      <c r="AR3597" s="33"/>
      <c r="AS3597" s="33"/>
      <c r="AT3597" s="33"/>
      <c r="AU3597" s="33"/>
      <c r="AV3597" s="33"/>
      <c r="AW3597" s="33"/>
      <c r="AX3597" s="33"/>
      <c r="AY3597" s="33"/>
      <c r="AZ3597" s="33"/>
      <c r="BA3597" s="33"/>
      <c r="BB3597" s="33"/>
      <c r="BC3597" s="33"/>
      <c r="BD3597" s="33"/>
      <c r="BE3597" s="33"/>
      <c r="BF3597" s="33"/>
      <c r="BG3597" s="33"/>
      <c r="BH3597" s="33"/>
      <c r="BI3597" s="33"/>
      <c r="BJ3597" s="33"/>
      <c r="BK3597" s="33"/>
      <c r="BL3597" s="33"/>
    </row>
    <row r="3598" spans="2:64" s="140" customFormat="1" ht="18" customHeight="1">
      <c r="B3598" s="37"/>
      <c r="C3598" s="38"/>
      <c r="D3598" s="39"/>
      <c r="E3598" s="38"/>
      <c r="F3598" s="38"/>
      <c r="G3598" s="202"/>
      <c r="H3598" s="202"/>
      <c r="I3598" s="220"/>
      <c r="J3598" s="220"/>
      <c r="K3598" s="220"/>
      <c r="L3598" s="199"/>
      <c r="M3598" s="199"/>
      <c r="N3598" s="199"/>
      <c r="O3598" s="296"/>
      <c r="P3598" s="296"/>
      <c r="Q3598" s="199"/>
      <c r="R3598" s="199"/>
      <c r="S3598" s="220"/>
      <c r="T3598" s="220"/>
      <c r="U3598" s="220"/>
      <c r="V3598" s="199"/>
      <c r="W3598" s="199"/>
      <c r="X3598" s="300" t="s">
        <v>192</v>
      </c>
      <c r="Y3598" s="301"/>
      <c r="Z3598" s="302"/>
      <c r="AA3598" s="219"/>
      <c r="AB3598" s="232"/>
      <c r="AC3598" s="77" t="e">
        <f>ROUND((MOD(AC3596,1)*4000),-2)</f>
        <v>#N/A</v>
      </c>
      <c r="AD3598" s="45"/>
      <c r="AE3598" s="45"/>
      <c r="AF3598" s="81"/>
      <c r="AG3598" s="33"/>
      <c r="AH3598" s="33"/>
      <c r="AI3598" s="33"/>
      <c r="AJ3598" s="33"/>
      <c r="AK3598" s="33"/>
      <c r="AL3598" s="33"/>
      <c r="AM3598" s="33"/>
      <c r="AN3598" s="33"/>
      <c r="AO3598" s="33"/>
      <c r="AP3598" s="33"/>
      <c r="AQ3598" s="33"/>
      <c r="AR3598" s="33"/>
      <c r="AS3598" s="33"/>
      <c r="AT3598" s="33"/>
      <c r="AU3598" s="33"/>
      <c r="AV3598" s="33"/>
      <c r="AW3598" s="33"/>
      <c r="AX3598" s="33"/>
      <c r="AY3598" s="33"/>
      <c r="AZ3598" s="33"/>
      <c r="BA3598" s="33"/>
      <c r="BB3598" s="33"/>
      <c r="BC3598" s="33"/>
      <c r="BD3598" s="33"/>
      <c r="BE3598" s="33"/>
      <c r="BF3598" s="33"/>
      <c r="BG3598" s="33"/>
      <c r="BH3598" s="33"/>
      <c r="BI3598" s="33"/>
      <c r="BJ3598" s="33"/>
      <c r="BK3598" s="33"/>
      <c r="BL3598" s="33"/>
    </row>
    <row r="3599" spans="2:64" s="140" customFormat="1" ht="18" customHeight="1">
      <c r="B3599" s="29"/>
      <c r="C3599" s="30"/>
      <c r="D3599" s="31"/>
      <c r="E3599" s="30"/>
      <c r="F3599" s="30"/>
      <c r="G3599" s="220"/>
      <c r="H3599" s="220"/>
      <c r="I3599" s="220"/>
      <c r="J3599" s="220"/>
      <c r="K3599" s="220"/>
      <c r="L3599" s="199"/>
      <c r="M3599" s="199"/>
      <c r="N3599" s="199"/>
      <c r="O3599" s="296"/>
      <c r="P3599" s="296"/>
      <c r="Q3599" s="199"/>
      <c r="R3599" s="199"/>
      <c r="S3599" s="220"/>
      <c r="T3599" s="220"/>
      <c r="U3599" s="220"/>
      <c r="V3599" s="199"/>
      <c r="W3599" s="199"/>
      <c r="X3599" s="199"/>
      <c r="Y3599" s="221"/>
      <c r="Z3599" s="303"/>
      <c r="AA3599" s="199"/>
      <c r="AB3599" s="233"/>
      <c r="AC3599" s="34"/>
      <c r="AD3599" s="82"/>
      <c r="AE3599" s="82"/>
      <c r="AF3599" s="84"/>
      <c r="AG3599" s="33"/>
      <c r="AH3599" s="33"/>
      <c r="AI3599" s="33"/>
      <c r="AJ3599" s="33"/>
      <c r="AK3599" s="33"/>
      <c r="AL3599" s="33"/>
      <c r="AM3599" s="33"/>
      <c r="AN3599" s="33"/>
      <c r="AO3599" s="33"/>
      <c r="AP3599" s="33"/>
      <c r="AQ3599" s="33"/>
      <c r="AR3599" s="33"/>
      <c r="AS3599" s="33"/>
      <c r="AT3599" s="33"/>
      <c r="AU3599" s="33"/>
      <c r="AV3599" s="33"/>
      <c r="AW3599" s="33"/>
      <c r="AX3599" s="33"/>
      <c r="AY3599" s="33"/>
      <c r="AZ3599" s="33"/>
      <c r="BA3599" s="33"/>
      <c r="BB3599" s="33"/>
      <c r="BC3599" s="33"/>
      <c r="BD3599" s="33"/>
      <c r="BE3599" s="33"/>
      <c r="BF3599" s="33"/>
      <c r="BG3599" s="33"/>
      <c r="BH3599" s="33"/>
      <c r="BI3599" s="33"/>
      <c r="BJ3599" s="33"/>
      <c r="BK3599" s="33"/>
      <c r="BL3599" s="33"/>
    </row>
    <row r="3600" spans="2:64" s="140" customFormat="1" ht="18" customHeight="1">
      <c r="B3600" s="40" t="s">
        <v>79</v>
      </c>
      <c r="C3600" s="41"/>
      <c r="D3600" s="41"/>
      <c r="E3600" s="41"/>
      <c r="F3600" s="33"/>
      <c r="G3600" s="199"/>
      <c r="H3600" s="199"/>
      <c r="I3600" s="199"/>
      <c r="J3600" s="199"/>
      <c r="K3600" s="220"/>
      <c r="L3600" s="199"/>
      <c r="M3600" s="199"/>
      <c r="N3600" s="199"/>
      <c r="O3600" s="296"/>
      <c r="P3600" s="296"/>
      <c r="Q3600" s="199"/>
      <c r="R3600" s="199"/>
      <c r="S3600" s="199"/>
      <c r="T3600" s="199"/>
      <c r="U3600" s="199"/>
      <c r="V3600" s="199"/>
      <c r="W3600" s="199"/>
      <c r="X3600" s="199"/>
      <c r="Y3600" s="199"/>
      <c r="Z3600" s="199"/>
      <c r="AA3600" s="199"/>
      <c r="AB3600" s="199"/>
      <c r="AC3600" s="34"/>
      <c r="AD3600" s="33"/>
      <c r="AE3600" s="33"/>
      <c r="AF3600" s="101"/>
      <c r="AG3600" s="33"/>
      <c r="AH3600" s="33"/>
      <c r="AI3600" s="33"/>
      <c r="AJ3600" s="33"/>
      <c r="AK3600" s="33"/>
      <c r="AL3600" s="33"/>
      <c r="AM3600" s="33"/>
      <c r="AN3600" s="33"/>
      <c r="AO3600" s="33"/>
      <c r="AP3600" s="33"/>
      <c r="AQ3600" s="33"/>
      <c r="AR3600" s="33"/>
      <c r="AS3600" s="33"/>
      <c r="AT3600" s="33"/>
      <c r="AU3600" s="33"/>
      <c r="AV3600" s="33"/>
      <c r="AW3600" s="33"/>
      <c r="AX3600" s="33"/>
      <c r="AY3600" s="33"/>
      <c r="AZ3600" s="33"/>
      <c r="BA3600" s="33"/>
      <c r="BB3600" s="33"/>
      <c r="BC3600" s="33"/>
      <c r="BD3600" s="33"/>
      <c r="BE3600" s="33"/>
      <c r="BF3600" s="33"/>
      <c r="BG3600" s="33"/>
      <c r="BH3600" s="33"/>
      <c r="BI3600" s="33"/>
      <c r="BJ3600" s="33"/>
      <c r="BK3600" s="33"/>
      <c r="BL3600" s="33"/>
    </row>
    <row r="3601" spans="1:64" s="10" customFormat="1" ht="18" customHeight="1">
      <c r="B3601" s="601">
        <v>1</v>
      </c>
      <c r="C3601" s="236">
        <v>2</v>
      </c>
      <c r="D3601" s="236">
        <v>3</v>
      </c>
      <c r="E3601" s="236">
        <v>4</v>
      </c>
      <c r="F3601" s="236">
        <v>5</v>
      </c>
      <c r="G3601" s="669">
        <v>6</v>
      </c>
      <c r="H3601" s="237">
        <v>7</v>
      </c>
      <c r="I3601" s="601">
        <v>8</v>
      </c>
      <c r="J3601" s="236">
        <v>9</v>
      </c>
      <c r="K3601" s="236">
        <v>10</v>
      </c>
      <c r="L3601" s="236">
        <v>11</v>
      </c>
      <c r="M3601" s="236">
        <v>12</v>
      </c>
      <c r="N3601" s="697">
        <v>13</v>
      </c>
      <c r="O3601" s="670">
        <v>14</v>
      </c>
      <c r="P3601" s="601">
        <v>15</v>
      </c>
      <c r="Q3601" s="236">
        <v>16</v>
      </c>
      <c r="R3601" s="236">
        <v>17</v>
      </c>
      <c r="S3601" s="236">
        <v>18</v>
      </c>
      <c r="T3601" s="236">
        <v>19</v>
      </c>
      <c r="U3601" s="669">
        <v>20</v>
      </c>
      <c r="V3601" s="236">
        <v>21</v>
      </c>
      <c r="W3601" s="601">
        <v>22</v>
      </c>
      <c r="X3601" s="236">
        <v>23</v>
      </c>
      <c r="Y3601" s="237">
        <v>24</v>
      </c>
      <c r="Z3601" s="236">
        <v>25</v>
      </c>
      <c r="AA3601" s="236">
        <v>26</v>
      </c>
      <c r="AB3601" s="669">
        <v>27</v>
      </c>
      <c r="AC3601" s="236">
        <v>28</v>
      </c>
      <c r="AD3601" s="601">
        <v>29</v>
      </c>
      <c r="AE3601" s="236">
        <v>30</v>
      </c>
      <c r="AF3601" s="236">
        <v>31</v>
      </c>
      <c r="AG3601" s="11"/>
      <c r="AH3601" s="11"/>
      <c r="AI3601" s="11"/>
      <c r="AJ3601" s="11"/>
      <c r="AK3601" s="11"/>
      <c r="AL3601" s="11"/>
      <c r="AM3601" s="11"/>
      <c r="AN3601" s="11"/>
      <c r="AO3601" s="11"/>
      <c r="AP3601" s="11"/>
      <c r="AQ3601" s="11"/>
      <c r="AR3601" s="11"/>
      <c r="AS3601" s="11"/>
      <c r="AT3601" s="11"/>
      <c r="AU3601" s="11"/>
      <c r="AV3601" s="11"/>
      <c r="AW3601" s="11"/>
      <c r="AX3601" s="11"/>
      <c r="AY3601" s="11"/>
      <c r="AZ3601" s="11"/>
      <c r="BA3601" s="11"/>
      <c r="BB3601" s="11"/>
      <c r="BC3601" s="11"/>
      <c r="BD3601" s="11"/>
      <c r="BE3601" s="11"/>
      <c r="BF3601" s="11"/>
      <c r="BG3601" s="11"/>
      <c r="BH3601" s="11"/>
      <c r="BI3601" s="11"/>
      <c r="BJ3601" s="11"/>
      <c r="BK3601" s="11"/>
      <c r="BL3601" s="11"/>
    </row>
    <row r="3602" spans="1:64" s="140" customFormat="1" ht="18" customHeight="1">
      <c r="B3602" s="48" t="e">
        <f>VLOOKUP(A3583,#REF!,276,FALSE)</f>
        <v>#REF!</v>
      </c>
      <c r="C3602" s="48" t="e">
        <f>VLOOKUP(A3583,#REF!,278,FALSE)</f>
        <v>#REF!</v>
      </c>
      <c r="D3602" s="48" t="e">
        <f>VLOOKUP(A3583,#REF!,280,FALSE)</f>
        <v>#REF!</v>
      </c>
      <c r="E3602" s="48" t="e">
        <f>VLOOKUP(A3583,#REF!,282,FALSE)</f>
        <v>#REF!</v>
      </c>
      <c r="F3602" s="48" t="e">
        <f>VLOOKUP(A3583,#REF!,284,FALSE)</f>
        <v>#REF!</v>
      </c>
      <c r="G3602" s="48" t="e">
        <f>VLOOKUP(A3583,#REF!,286,FALSE)</f>
        <v>#REF!</v>
      </c>
      <c r="H3602" s="48" t="e">
        <f>VLOOKUP(A3583,#REF!,288,FALSE)</f>
        <v>#REF!</v>
      </c>
      <c r="I3602" s="48" t="e">
        <f>VLOOKUP(A3583,#REF!,290,FALSE)</f>
        <v>#REF!</v>
      </c>
      <c r="J3602" s="48" t="e">
        <f>VLOOKUP(A3583,#REF!,292,FALSE)</f>
        <v>#REF!</v>
      </c>
      <c r="K3602" s="48" t="e">
        <f>VLOOKUP(A3583,#REF!,294,FALSE)</f>
        <v>#REF!</v>
      </c>
      <c r="L3602" s="48" t="e">
        <f>VLOOKUP(A3583,#REF!,296,FALSE)</f>
        <v>#REF!</v>
      </c>
      <c r="M3602" s="48" t="e">
        <f>VLOOKUP(A3583,#REF!,298,FALSE)</f>
        <v>#REF!</v>
      </c>
      <c r="N3602" s="48" t="e">
        <f>VLOOKUP(A3583,#REF!,300,FALSE)</f>
        <v>#REF!</v>
      </c>
      <c r="O3602" s="48" t="e">
        <f>VLOOKUP(A3583,#REF!,302,FALSE)</f>
        <v>#REF!</v>
      </c>
      <c r="P3602" s="48" t="e">
        <f>VLOOKUP(A3583,#REF!,304,FALSE)</f>
        <v>#REF!</v>
      </c>
      <c r="Q3602" s="48" t="e">
        <f>VLOOKUP(A3583,#REF!,306,FALSE)</f>
        <v>#REF!</v>
      </c>
      <c r="R3602" s="48" t="e">
        <f>VLOOKUP(A3583,#REF!,308,FALSE)</f>
        <v>#REF!</v>
      </c>
      <c r="S3602" s="48" t="e">
        <f>VLOOKUP(A3583,#REF!,310,FALSE)</f>
        <v>#REF!</v>
      </c>
      <c r="T3602" s="48" t="e">
        <f>VLOOKUP(A3583,#REF!,312,FALSE)</f>
        <v>#REF!</v>
      </c>
      <c r="U3602" s="48" t="e">
        <f>VLOOKUP(A3583,#REF!,314,FALSE)</f>
        <v>#REF!</v>
      </c>
      <c r="V3602" s="48" t="e">
        <f>VLOOKUP(A3583,#REF!,316,FALSE)</f>
        <v>#REF!</v>
      </c>
      <c r="W3602" s="48" t="e">
        <f>VLOOKUP(A3583,#REF!,318,FALSE)</f>
        <v>#REF!</v>
      </c>
      <c r="X3602" s="48" t="e">
        <f>VLOOKUP(A3583,#REF!,320,FALSE)</f>
        <v>#REF!</v>
      </c>
      <c r="Y3602" s="48" t="e">
        <f>VLOOKUP(A3583,#REF!,322,FALSE)</f>
        <v>#REF!</v>
      </c>
      <c r="Z3602" s="48" t="e">
        <f>VLOOKUP(A3583,#REF!,324,FALSE)</f>
        <v>#REF!</v>
      </c>
      <c r="AA3602" s="48" t="e">
        <f>VLOOKUP(A3583,#REF!,326,FALSE)</f>
        <v>#REF!</v>
      </c>
      <c r="AB3602" s="48" t="e">
        <f>VLOOKUP(A3583,#REF!,328,FALSE)</f>
        <v>#REF!</v>
      </c>
      <c r="AC3602" s="48" t="e">
        <f>VLOOKUP(A3583,#REF!,330,FALSE)</f>
        <v>#REF!</v>
      </c>
      <c r="AD3602" s="48" t="e">
        <f>VLOOKUP(A3583,#REF!,332,FALSE)</f>
        <v>#REF!</v>
      </c>
      <c r="AE3602" s="48" t="e">
        <f>VLOOKUP(A3583,#REF!,334,FALSE)</f>
        <v>#REF!</v>
      </c>
      <c r="AF3602" s="48" t="e">
        <f>VLOOKUP(A3583,#REF!,336,FALSE)</f>
        <v>#REF!</v>
      </c>
      <c r="AG3602" s="33"/>
      <c r="AH3602" s="33"/>
      <c r="AI3602" s="33"/>
      <c r="AJ3602" s="33"/>
      <c r="AK3602" s="33"/>
      <c r="AL3602" s="33"/>
      <c r="AM3602" s="33"/>
      <c r="AN3602" s="33"/>
      <c r="AO3602" s="33"/>
      <c r="AP3602" s="33"/>
      <c r="AQ3602" s="33"/>
      <c r="AR3602" s="33"/>
      <c r="AS3602" s="33"/>
      <c r="AT3602" s="33"/>
      <c r="AU3602" s="33"/>
      <c r="AV3602" s="33"/>
      <c r="AW3602" s="33"/>
      <c r="AX3602" s="33"/>
      <c r="AY3602" s="33"/>
      <c r="AZ3602" s="33"/>
      <c r="BA3602" s="33"/>
      <c r="BB3602" s="33"/>
      <c r="BC3602" s="33"/>
      <c r="BD3602" s="33"/>
      <c r="BE3602" s="33"/>
      <c r="BF3602" s="33"/>
      <c r="BG3602" s="33"/>
      <c r="BH3602" s="33"/>
      <c r="BI3602" s="33"/>
      <c r="BJ3602" s="33"/>
      <c r="BK3602" s="33"/>
      <c r="BL3602" s="33"/>
    </row>
    <row r="3603" spans="1:64" s="140" customFormat="1" ht="18" customHeight="1">
      <c r="B3603" s="48" t="e">
        <f>IF(B3602=3,"5","0")-0</f>
        <v>#REF!</v>
      </c>
      <c r="C3603" s="48" t="e">
        <f t="shared" ref="C3603:G3603" si="51">IF(C3602=3,"5","0")-0</f>
        <v>#REF!</v>
      </c>
      <c r="D3603" s="48" t="e">
        <f t="shared" si="51"/>
        <v>#REF!</v>
      </c>
      <c r="E3603" s="48" t="e">
        <f t="shared" si="51"/>
        <v>#REF!</v>
      </c>
      <c r="F3603" s="48" t="e">
        <f t="shared" si="51"/>
        <v>#REF!</v>
      </c>
      <c r="G3603" s="198" t="e">
        <f t="shared" si="51"/>
        <v>#REF!</v>
      </c>
      <c r="H3603" s="198" t="e">
        <f>IF(H3602=3,"5","0")-0</f>
        <v>#REF!</v>
      </c>
      <c r="I3603" s="198" t="e">
        <f t="shared" ref="I3603:Q3603" si="52">IF(I3602=3,"5","0")-0</f>
        <v>#REF!</v>
      </c>
      <c r="J3603" s="198" t="e">
        <f t="shared" si="52"/>
        <v>#REF!</v>
      </c>
      <c r="K3603" s="198" t="e">
        <f t="shared" si="52"/>
        <v>#REF!</v>
      </c>
      <c r="L3603" s="198" t="e">
        <f t="shared" si="52"/>
        <v>#REF!</v>
      </c>
      <c r="M3603" s="198" t="e">
        <f t="shared" si="52"/>
        <v>#REF!</v>
      </c>
      <c r="N3603" s="198" t="e">
        <f t="shared" si="52"/>
        <v>#REF!</v>
      </c>
      <c r="O3603" s="198" t="e">
        <f t="shared" si="52"/>
        <v>#REF!</v>
      </c>
      <c r="P3603" s="198" t="e">
        <f t="shared" si="52"/>
        <v>#REF!</v>
      </c>
      <c r="Q3603" s="198" t="e">
        <f t="shared" si="52"/>
        <v>#REF!</v>
      </c>
      <c r="R3603" s="198" t="e">
        <f>IF(R3602=3,"5","0")-0</f>
        <v>#REF!</v>
      </c>
      <c r="S3603" s="198" t="e">
        <f t="shared" ref="S3603:AF3603" si="53">IF(S3602=3,"5","0")-0</f>
        <v>#REF!</v>
      </c>
      <c r="T3603" s="198" t="e">
        <f t="shared" si="53"/>
        <v>#REF!</v>
      </c>
      <c r="U3603" s="198" t="e">
        <f t="shared" si="53"/>
        <v>#REF!</v>
      </c>
      <c r="V3603" s="198" t="e">
        <f t="shared" si="53"/>
        <v>#REF!</v>
      </c>
      <c r="W3603" s="198" t="e">
        <f t="shared" si="53"/>
        <v>#REF!</v>
      </c>
      <c r="X3603" s="198" t="e">
        <f t="shared" si="53"/>
        <v>#REF!</v>
      </c>
      <c r="Y3603" s="198" t="e">
        <f t="shared" si="53"/>
        <v>#REF!</v>
      </c>
      <c r="Z3603" s="198" t="e">
        <f t="shared" si="53"/>
        <v>#REF!</v>
      </c>
      <c r="AA3603" s="198" t="e">
        <f t="shared" si="53"/>
        <v>#REF!</v>
      </c>
      <c r="AB3603" s="198" t="e">
        <f t="shared" si="53"/>
        <v>#REF!</v>
      </c>
      <c r="AC3603" s="48" t="e">
        <f t="shared" si="53"/>
        <v>#REF!</v>
      </c>
      <c r="AD3603" s="48" t="e">
        <f t="shared" si="53"/>
        <v>#REF!</v>
      </c>
      <c r="AE3603" s="50" t="e">
        <f t="shared" si="53"/>
        <v>#REF!</v>
      </c>
      <c r="AF3603" s="48" t="e">
        <f t="shared" si="53"/>
        <v>#REF!</v>
      </c>
      <c r="AG3603" s="33"/>
      <c r="AH3603" s="33"/>
      <c r="AI3603" s="33"/>
      <c r="AJ3603" s="33"/>
      <c r="AK3603" s="33"/>
      <c r="AL3603" s="33"/>
      <c r="AM3603" s="33"/>
      <c r="AN3603" s="33"/>
      <c r="AO3603" s="33"/>
      <c r="AP3603" s="33"/>
      <c r="AQ3603" s="33"/>
      <c r="AR3603" s="33"/>
      <c r="AS3603" s="33"/>
      <c r="AT3603" s="33"/>
      <c r="AU3603" s="33"/>
      <c r="AV3603" s="33"/>
      <c r="AW3603" s="33"/>
      <c r="AX3603" s="33"/>
      <c r="AY3603" s="33"/>
      <c r="AZ3603" s="33"/>
      <c r="BA3603" s="33"/>
      <c r="BB3603" s="33"/>
      <c r="BC3603" s="33"/>
      <c r="BD3603" s="33"/>
      <c r="BE3603" s="33"/>
      <c r="BF3603" s="33"/>
      <c r="BG3603" s="33"/>
      <c r="BH3603" s="33"/>
      <c r="BI3603" s="33"/>
      <c r="BJ3603" s="33"/>
      <c r="BK3603" s="33"/>
      <c r="BL3603" s="33"/>
    </row>
    <row r="3604" spans="1:64" s="140" customFormat="1" ht="18" customHeight="1">
      <c r="B3604" s="48" t="e">
        <f>VLOOKUP(A3583,#REF!,277,FALSE)</f>
        <v>#REF!</v>
      </c>
      <c r="C3604" s="48" t="e">
        <f>VLOOKUP(A3583,#REF!,279,FALSE)</f>
        <v>#REF!</v>
      </c>
      <c r="D3604" s="48" t="e">
        <f>VLOOKUP(A3583,#REF!,281,FALSE)</f>
        <v>#REF!</v>
      </c>
      <c r="E3604" s="48" t="e">
        <f>VLOOKUP(A3583,#REF!,283,FALSE)</f>
        <v>#REF!</v>
      </c>
      <c r="F3604" s="48" t="e">
        <f>VLOOKUP(A3583,#REF!,285,FALSE)</f>
        <v>#REF!</v>
      </c>
      <c r="G3604" s="48" t="e">
        <f>VLOOKUP(A3583,#REF!,287,FALSE)</f>
        <v>#REF!</v>
      </c>
      <c r="H3604" s="48" t="e">
        <f>VLOOKUP(A3583,#REF!,289,FALSE)</f>
        <v>#REF!</v>
      </c>
      <c r="I3604" s="48" t="e">
        <f>VLOOKUP(A3583,#REF!,291,FALSE)</f>
        <v>#REF!</v>
      </c>
      <c r="J3604" s="48" t="e">
        <f>VLOOKUP(A3583,#REF!,293,FALSE)</f>
        <v>#REF!</v>
      </c>
      <c r="K3604" s="48" t="e">
        <f>VLOOKUP(A3583,#REF!,295,FALSE)</f>
        <v>#REF!</v>
      </c>
      <c r="L3604" s="48" t="e">
        <f>VLOOKUP(A3583,#REF!,297,FALSE)</f>
        <v>#REF!</v>
      </c>
      <c r="M3604" s="48" t="e">
        <f>VLOOKUP(A3583,#REF!,299,FALSE)</f>
        <v>#REF!</v>
      </c>
      <c r="N3604" s="48" t="e">
        <f>VLOOKUP(A3583,#REF!,301,FALSE)</f>
        <v>#REF!</v>
      </c>
      <c r="O3604" s="48" t="e">
        <f>VLOOKUP(A3583,#REF!,303,FALSE)</f>
        <v>#REF!</v>
      </c>
      <c r="P3604" s="48" t="e">
        <f>VLOOKUP(A3583,#REF!,305,FALSE)</f>
        <v>#REF!</v>
      </c>
      <c r="Q3604" s="48" t="e">
        <f>VLOOKUP(A3583,#REF!,307,FALSE)</f>
        <v>#REF!</v>
      </c>
      <c r="R3604" s="48" t="e">
        <f>VLOOKUP(A3583,#REF!,309,FALSE)</f>
        <v>#REF!</v>
      </c>
      <c r="S3604" s="48" t="e">
        <f>VLOOKUP(A3583,#REF!,311,FALSE)</f>
        <v>#REF!</v>
      </c>
      <c r="T3604" s="48" t="e">
        <f>VLOOKUP(A3583,#REF!,313,FALSE)</f>
        <v>#REF!</v>
      </c>
      <c r="U3604" s="48" t="e">
        <f>VLOOKUP(A3583,#REF!,315,FALSE)</f>
        <v>#REF!</v>
      </c>
      <c r="V3604" s="48" t="e">
        <f>VLOOKUP(A3583,#REF!,317,FALSE)</f>
        <v>#REF!</v>
      </c>
      <c r="W3604" s="48" t="e">
        <f>VLOOKUP(A3583,#REF!,319,FALSE)</f>
        <v>#REF!</v>
      </c>
      <c r="X3604" s="48" t="e">
        <f>VLOOKUP(A3583,#REF!,321,FALSE)</f>
        <v>#REF!</v>
      </c>
      <c r="Y3604" s="48" t="e">
        <f>VLOOKUP(A3583,#REF!,323,FALSE)</f>
        <v>#REF!</v>
      </c>
      <c r="Z3604" s="48" t="e">
        <f>VLOOKUP(A3583,#REF!,325,FALSE)</f>
        <v>#REF!</v>
      </c>
      <c r="AA3604" s="48" t="e">
        <f>VLOOKUP(A3583,#REF!,327,FALSE)</f>
        <v>#REF!</v>
      </c>
      <c r="AB3604" s="48" t="e">
        <f>VLOOKUP(A3583,#REF!,329,FALSE)</f>
        <v>#REF!</v>
      </c>
      <c r="AC3604" s="48" t="e">
        <f>VLOOKUP(A3583,#REF!,331,FALSE)</f>
        <v>#REF!</v>
      </c>
      <c r="AD3604" s="48" t="e">
        <f>VLOOKUP(A3583,#REF!,333,FALSE)</f>
        <v>#REF!</v>
      </c>
      <c r="AE3604" s="48" t="e">
        <f>VLOOKUP(A3583,#REF!,335,FALSE)</f>
        <v>#REF!</v>
      </c>
      <c r="AF3604" s="48" t="e">
        <f>VLOOKUP(A3583,#REF!,337,FALSE)</f>
        <v>#REF!</v>
      </c>
      <c r="AG3604" s="33"/>
      <c r="AH3604" s="33"/>
      <c r="AI3604" s="33"/>
      <c r="AJ3604" s="33"/>
      <c r="AK3604" s="33"/>
      <c r="AL3604" s="33"/>
      <c r="AM3604" s="33"/>
      <c r="AN3604" s="33"/>
      <c r="AO3604" s="33"/>
      <c r="AP3604" s="33"/>
      <c r="AQ3604" s="33"/>
      <c r="AR3604" s="33"/>
      <c r="AS3604" s="33"/>
      <c r="AT3604" s="33"/>
      <c r="AU3604" s="33"/>
      <c r="AV3604" s="33"/>
      <c r="AW3604" s="33"/>
      <c r="AX3604" s="33"/>
      <c r="AY3604" s="33"/>
      <c r="AZ3604" s="33"/>
      <c r="BA3604" s="33"/>
      <c r="BB3604" s="33"/>
      <c r="BC3604" s="33"/>
      <c r="BD3604" s="33"/>
      <c r="BE3604" s="33"/>
      <c r="BF3604" s="33"/>
      <c r="BG3604" s="33"/>
      <c r="BH3604" s="33"/>
      <c r="BI3604" s="33"/>
      <c r="BJ3604" s="33"/>
      <c r="BK3604" s="33"/>
      <c r="BL3604" s="33"/>
    </row>
    <row r="3605" spans="1:64" s="140" customFormat="1" ht="18" customHeight="1">
      <c r="B3605" s="1007"/>
      <c r="C3605" s="1007"/>
      <c r="D3605" s="1007"/>
      <c r="E3605" s="1007"/>
      <c r="F3605" s="1007"/>
      <c r="G3605" s="1007"/>
      <c r="H3605" s="1007"/>
      <c r="I3605" s="1007"/>
      <c r="J3605" s="1007"/>
      <c r="K3605" s="1007"/>
      <c r="L3605" s="1007"/>
      <c r="M3605" s="1007"/>
      <c r="N3605" s="1007"/>
      <c r="O3605" s="1007"/>
      <c r="P3605" s="1007"/>
      <c r="Q3605" s="1007"/>
      <c r="R3605" s="1007"/>
      <c r="S3605" s="1007"/>
      <c r="T3605" s="1007"/>
      <c r="U3605" s="1007"/>
      <c r="V3605" s="1007"/>
      <c r="W3605" s="1007"/>
      <c r="X3605" s="1007"/>
      <c r="Y3605" s="1007"/>
      <c r="Z3605" s="1007"/>
      <c r="AA3605" s="1007"/>
      <c r="AB3605" s="1007"/>
      <c r="AC3605" s="1007"/>
      <c r="AD3605" s="1007"/>
      <c r="AE3605" s="1007"/>
      <c r="AF3605" s="1007"/>
      <c r="AG3605" s="33"/>
      <c r="AH3605" s="33"/>
      <c r="AI3605" s="33"/>
      <c r="AJ3605" s="33"/>
      <c r="AK3605" s="33"/>
      <c r="AL3605" s="33"/>
      <c r="AM3605" s="33"/>
      <c r="AN3605" s="33"/>
      <c r="AO3605" s="33"/>
      <c r="AP3605" s="33"/>
      <c r="AQ3605" s="33"/>
      <c r="AR3605" s="33"/>
      <c r="AS3605" s="33"/>
      <c r="AT3605" s="33"/>
      <c r="AU3605" s="33"/>
      <c r="AV3605" s="33"/>
      <c r="AW3605" s="33"/>
      <c r="AX3605" s="33"/>
      <c r="AY3605" s="33"/>
      <c r="AZ3605" s="33"/>
      <c r="BA3605" s="33"/>
      <c r="BB3605" s="33"/>
      <c r="BC3605" s="33"/>
      <c r="BD3605" s="33"/>
      <c r="BE3605" s="33"/>
      <c r="BF3605" s="33"/>
      <c r="BG3605" s="33"/>
      <c r="BH3605" s="33"/>
      <c r="BI3605" s="33"/>
      <c r="BJ3605" s="33"/>
      <c r="BK3605" s="33"/>
      <c r="BL3605" s="33"/>
    </row>
    <row r="3606" spans="1:64" s="140" customFormat="1" ht="18" customHeight="1">
      <c r="B3606" s="880" t="s">
        <v>826</v>
      </c>
      <c r="C3606" s="880"/>
      <c r="D3606" s="880"/>
      <c r="E3606" s="880"/>
      <c r="F3606" s="880"/>
      <c r="G3606" s="880"/>
      <c r="H3606" s="880"/>
      <c r="I3606" s="880"/>
      <c r="J3606" s="880"/>
      <c r="K3606" s="880"/>
      <c r="L3606" s="880"/>
      <c r="M3606" s="880"/>
      <c r="N3606" s="880"/>
      <c r="O3606" s="880"/>
      <c r="P3606" s="880"/>
      <c r="Q3606" s="880"/>
      <c r="R3606" s="880"/>
      <c r="S3606" s="880"/>
      <c r="T3606" s="880"/>
      <c r="U3606" s="880"/>
      <c r="V3606" s="880"/>
      <c r="W3606" s="880"/>
      <c r="X3606" s="880"/>
      <c r="Y3606" s="880"/>
      <c r="Z3606" s="880"/>
      <c r="AA3606" s="880"/>
      <c r="AB3606" s="880"/>
      <c r="AC3606" s="880"/>
      <c r="AD3606" s="880"/>
      <c r="AE3606" s="880"/>
      <c r="AF3606" s="880"/>
      <c r="AG3606" s="33"/>
      <c r="AH3606" s="33"/>
      <c r="AI3606" s="33"/>
      <c r="AJ3606" s="33"/>
      <c r="AK3606" s="33"/>
      <c r="AL3606" s="33"/>
      <c r="AM3606" s="33"/>
      <c r="AN3606" s="33"/>
      <c r="AO3606" s="33"/>
      <c r="AP3606" s="33"/>
      <c r="AQ3606" s="33"/>
      <c r="AR3606" s="33"/>
      <c r="AS3606" s="33"/>
      <c r="AT3606" s="33"/>
      <c r="AU3606" s="33"/>
      <c r="AV3606" s="33"/>
      <c r="AW3606" s="33"/>
      <c r="AX3606" s="33"/>
      <c r="AY3606" s="33"/>
      <c r="AZ3606" s="33"/>
      <c r="BA3606" s="33"/>
      <c r="BB3606" s="33"/>
      <c r="BC3606" s="33"/>
      <c r="BD3606" s="33"/>
      <c r="BE3606" s="33"/>
      <c r="BF3606" s="33"/>
      <c r="BG3606" s="33"/>
      <c r="BH3606" s="33"/>
      <c r="BI3606" s="33"/>
      <c r="BJ3606" s="33"/>
      <c r="BK3606" s="33"/>
      <c r="BL3606" s="33"/>
    </row>
    <row r="3607" spans="1:64" s="140" customFormat="1" ht="18" customHeight="1">
      <c r="B3607" s="15" t="s">
        <v>80</v>
      </c>
      <c r="C3607" s="16"/>
      <c r="D3607" s="16"/>
      <c r="E3607" s="16"/>
      <c r="F3607" s="16"/>
      <c r="G3607" s="216"/>
      <c r="H3607" s="201"/>
      <c r="I3607" s="201"/>
      <c r="J3607" s="201"/>
      <c r="K3607" s="202"/>
      <c r="L3607" s="201"/>
      <c r="M3607" s="201"/>
      <c r="N3607" s="201"/>
      <c r="O3607" s="270"/>
      <c r="P3607" s="270"/>
      <c r="Q3607" s="201"/>
      <c r="R3607" s="201"/>
      <c r="S3607" s="201"/>
      <c r="T3607" s="201"/>
      <c r="U3607" s="201"/>
      <c r="V3607" s="201"/>
      <c r="W3607" s="270"/>
      <c r="X3607" s="984" t="str">
        <f>X3582</f>
        <v>វិច្ឆិកា ឆ្នាំ ២០២៣</v>
      </c>
      <c r="Y3607" s="985"/>
      <c r="Z3607" s="985"/>
      <c r="AA3607" s="985"/>
      <c r="AB3607" s="985"/>
      <c r="AC3607" s="985"/>
      <c r="AD3607" s="985"/>
      <c r="AE3607" s="985"/>
      <c r="AF3607" s="986"/>
      <c r="AG3607" s="33"/>
      <c r="AH3607" s="33"/>
      <c r="AI3607" s="33"/>
      <c r="AJ3607" s="33"/>
      <c r="AK3607" s="33"/>
      <c r="AL3607" s="33"/>
      <c r="AM3607" s="33"/>
      <c r="AN3607" s="33"/>
      <c r="AO3607" s="33"/>
      <c r="AP3607" s="33"/>
      <c r="AQ3607" s="33"/>
      <c r="AR3607" s="33"/>
      <c r="AS3607" s="33"/>
      <c r="AT3607" s="33"/>
      <c r="AU3607" s="33"/>
      <c r="AV3607" s="33"/>
      <c r="AW3607" s="33"/>
      <c r="AX3607" s="33"/>
      <c r="AY3607" s="33"/>
      <c r="AZ3607" s="33"/>
      <c r="BA3607" s="33"/>
      <c r="BB3607" s="33"/>
      <c r="BC3607" s="33"/>
      <c r="BD3607" s="33"/>
      <c r="BE3607" s="33"/>
      <c r="BF3607" s="33"/>
      <c r="BG3607" s="33"/>
      <c r="BH3607" s="33"/>
      <c r="BI3607" s="33"/>
      <c r="BJ3607" s="33"/>
      <c r="BK3607" s="33"/>
      <c r="BL3607" s="33"/>
    </row>
    <row r="3608" spans="1:64" s="140" customFormat="1" ht="18" customHeight="1">
      <c r="A3608" s="140">
        <v>0</v>
      </c>
      <c r="B3608" s="20" t="s">
        <v>176</v>
      </c>
      <c r="C3608" s="3"/>
      <c r="D3608" s="3"/>
      <c r="E3608" s="3"/>
      <c r="F3608" s="3"/>
      <c r="G3608" s="217"/>
      <c r="H3608" s="271"/>
      <c r="I3608" s="217"/>
      <c r="J3608" s="271"/>
      <c r="K3608" s="991" t="e">
        <f>VLOOKUP(A3608,'Payroll master 总表'!B:AY,3,FALSE)</f>
        <v>#N/A</v>
      </c>
      <c r="L3608" s="992"/>
      <c r="M3608" s="992"/>
      <c r="N3608" s="993"/>
      <c r="O3608" s="272" t="s">
        <v>183</v>
      </c>
      <c r="P3608" s="273"/>
      <c r="Q3608" s="203"/>
      <c r="R3608" s="203"/>
      <c r="S3608" s="203"/>
      <c r="T3608" s="994" t="e">
        <f>#REF!</f>
        <v>#REF!</v>
      </c>
      <c r="U3608" s="994"/>
      <c r="V3608" s="217"/>
      <c r="W3608" s="274"/>
      <c r="X3608" s="275" t="s">
        <v>279</v>
      </c>
      <c r="Y3608" s="203"/>
      <c r="Z3608" s="203"/>
      <c r="AA3608" s="203"/>
      <c r="AB3608" s="227"/>
      <c r="AC3608" s="75"/>
      <c r="AD3608" s="139" t="e">
        <f>VLOOKUP(A3608,'Payroll master 总表'!B:AY,39,FALSE)</f>
        <v>#N/A</v>
      </c>
      <c r="AE3608" s="23" t="s">
        <v>82</v>
      </c>
      <c r="AF3608" s="244"/>
      <c r="AG3608" s="33"/>
      <c r="AH3608" s="33"/>
      <c r="AI3608" s="33"/>
      <c r="AJ3608" s="33"/>
      <c r="AK3608" s="33"/>
      <c r="AL3608" s="33"/>
      <c r="AM3608" s="33"/>
      <c r="AN3608" s="33"/>
      <c r="AO3608" s="33"/>
      <c r="AP3608" s="33"/>
      <c r="AQ3608" s="33"/>
      <c r="AR3608" s="33"/>
      <c r="AS3608" s="33"/>
      <c r="AT3608" s="33"/>
      <c r="AU3608" s="33"/>
      <c r="AV3608" s="33"/>
      <c r="AW3608" s="33"/>
      <c r="AX3608" s="33"/>
      <c r="AY3608" s="33"/>
      <c r="AZ3608" s="33"/>
      <c r="BA3608" s="33"/>
      <c r="BB3608" s="33"/>
      <c r="BC3608" s="33"/>
      <c r="BD3608" s="33"/>
      <c r="BE3608" s="33"/>
      <c r="BF3608" s="33"/>
      <c r="BG3608" s="33"/>
      <c r="BH3608" s="33"/>
      <c r="BI3608" s="33"/>
      <c r="BJ3608" s="33"/>
      <c r="BK3608" s="33"/>
      <c r="BL3608" s="33"/>
    </row>
    <row r="3609" spans="1:64" s="140" customFormat="1" ht="18" customHeight="1">
      <c r="B3609" s="55" t="s">
        <v>177</v>
      </c>
      <c r="C3609" s="28"/>
      <c r="D3609" s="28"/>
      <c r="E3609" s="28"/>
      <c r="F3609" s="21"/>
      <c r="G3609" s="206"/>
      <c r="H3609" s="206"/>
      <c r="I3609" s="206"/>
      <c r="J3609" s="206"/>
      <c r="K3609" s="995" t="e">
        <f>VLOOKUP(A3608,'Payroll master 总表'!B:AY,1,FALSE)</f>
        <v>#N/A</v>
      </c>
      <c r="L3609" s="996"/>
      <c r="M3609" s="206"/>
      <c r="N3609" s="208"/>
      <c r="O3609" s="276" t="s">
        <v>184</v>
      </c>
      <c r="P3609" s="273"/>
      <c r="Q3609" s="218"/>
      <c r="R3609" s="218"/>
      <c r="S3609" s="218"/>
      <c r="T3609" s="199"/>
      <c r="U3609" s="222" t="e">
        <f>VLOOKUP(A3608,'Payroll master 总表'!B:AY,15,FALSE)</f>
        <v>#N/A</v>
      </c>
      <c r="V3609" s="222"/>
      <c r="W3609" s="208"/>
      <c r="X3609" s="278" t="s">
        <v>187</v>
      </c>
      <c r="Y3609" s="218"/>
      <c r="Z3609" s="218"/>
      <c r="AA3609" s="218"/>
      <c r="AB3609" s="209"/>
      <c r="AC3609" s="26"/>
      <c r="AD3609" s="139" t="e">
        <f>VLOOKUP(A3608,'Payroll master 总表'!B:AY,35,FALSE)</f>
        <v>#N/A</v>
      </c>
      <c r="AE3609" s="23" t="s">
        <v>82</v>
      </c>
      <c r="AF3609" s="103"/>
      <c r="AG3609" s="33"/>
      <c r="AH3609" s="33"/>
      <c r="AI3609" s="33"/>
      <c r="AJ3609" s="33"/>
      <c r="AK3609" s="33"/>
      <c r="AL3609" s="33"/>
      <c r="AM3609" s="33"/>
      <c r="AN3609" s="33"/>
      <c r="AO3609" s="33"/>
      <c r="AP3609" s="33"/>
      <c r="AQ3609" s="33"/>
      <c r="AR3609" s="33"/>
      <c r="AS3609" s="33"/>
      <c r="AT3609" s="33"/>
      <c r="AU3609" s="33"/>
      <c r="AV3609" s="33"/>
      <c r="AW3609" s="33"/>
      <c r="AX3609" s="33"/>
      <c r="AY3609" s="33"/>
      <c r="AZ3609" s="33"/>
      <c r="BA3609" s="33"/>
      <c r="BB3609" s="33"/>
      <c r="BC3609" s="33"/>
      <c r="BD3609" s="33"/>
      <c r="BE3609" s="33"/>
      <c r="BF3609" s="33"/>
      <c r="BG3609" s="33"/>
      <c r="BH3609" s="33"/>
      <c r="BI3609" s="33"/>
      <c r="BJ3609" s="33"/>
      <c r="BK3609" s="33"/>
      <c r="BL3609" s="33"/>
    </row>
    <row r="3610" spans="1:64" s="140" customFormat="1" ht="18" customHeight="1">
      <c r="B3610" s="24" t="s">
        <v>178</v>
      </c>
      <c r="C3610" s="22"/>
      <c r="D3610" s="25"/>
      <c r="E3610" s="21"/>
      <c r="F3610" s="21"/>
      <c r="G3610" s="206"/>
      <c r="H3610" s="206"/>
      <c r="I3610" s="206"/>
      <c r="J3610" s="206"/>
      <c r="K3610" s="995" t="e">
        <f>VLOOKUP(A3608,'Payroll master 总表'!B:AY,5,FALSE)</f>
        <v>#N/A</v>
      </c>
      <c r="L3610" s="996"/>
      <c r="M3610" s="206"/>
      <c r="N3610" s="208"/>
      <c r="O3610" s="205" t="s">
        <v>198</v>
      </c>
      <c r="P3610" s="273"/>
      <c r="Q3610" s="218"/>
      <c r="R3610" s="218"/>
      <c r="S3610" s="218"/>
      <c r="T3610" s="206"/>
      <c r="U3610" s="997" t="e">
        <f>VLOOKUP(A3608,'Payroll master 总表'!B:AY,8,FALSE)</f>
        <v>#N/A</v>
      </c>
      <c r="V3610" s="997"/>
      <c r="W3610" s="998"/>
      <c r="X3610" s="278" t="s">
        <v>185</v>
      </c>
      <c r="Y3610" s="218"/>
      <c r="Z3610" s="218"/>
      <c r="AA3610" s="218"/>
      <c r="AB3610" s="209"/>
      <c r="AC3610" s="26"/>
      <c r="AD3610" s="139" t="e">
        <f>VLOOKUP(A3608,'Payroll master 总表'!B:AY,34,FALSE)</f>
        <v>#N/A</v>
      </c>
      <c r="AE3610" s="23" t="s">
        <v>82</v>
      </c>
      <c r="AF3610" s="103"/>
      <c r="AG3610" s="33"/>
      <c r="AH3610" s="33"/>
      <c r="AI3610" s="33"/>
      <c r="AJ3610" s="33"/>
      <c r="AK3610" s="33"/>
      <c r="AL3610" s="33"/>
      <c r="AM3610" s="33"/>
      <c r="AN3610" s="33"/>
      <c r="AO3610" s="33"/>
      <c r="AP3610" s="33"/>
      <c r="AQ3610" s="33"/>
      <c r="AR3610" s="33"/>
      <c r="AS3610" s="33"/>
      <c r="AT3610" s="33"/>
      <c r="AU3610" s="33"/>
      <c r="AV3610" s="33"/>
      <c r="AW3610" s="33"/>
      <c r="AX3610" s="33"/>
      <c r="AY3610" s="33"/>
      <c r="AZ3610" s="33"/>
      <c r="BA3610" s="33"/>
      <c r="BB3610" s="33"/>
      <c r="BC3610" s="33"/>
      <c r="BD3610" s="33"/>
      <c r="BE3610" s="33"/>
      <c r="BF3610" s="33"/>
      <c r="BG3610" s="33"/>
      <c r="BH3610" s="33"/>
      <c r="BI3610" s="33"/>
      <c r="BJ3610" s="33"/>
      <c r="BK3610" s="33"/>
      <c r="BL3610" s="33"/>
    </row>
    <row r="3611" spans="1:64" s="140" customFormat="1" ht="18" customHeight="1">
      <c r="B3611" s="58"/>
      <c r="C3611" s="28"/>
      <c r="D3611" s="28"/>
      <c r="E3611" s="28"/>
      <c r="F3611" s="28"/>
      <c r="G3611" s="206"/>
      <c r="H3611" s="206"/>
      <c r="I3611" s="206"/>
      <c r="J3611" s="206"/>
      <c r="K3611" s="280"/>
      <c r="L3611" s="281" t="s">
        <v>76</v>
      </c>
      <c r="M3611" s="206"/>
      <c r="N3611" s="208"/>
      <c r="O3611" s="278" t="s">
        <v>199</v>
      </c>
      <c r="P3611" s="273"/>
      <c r="Q3611" s="218"/>
      <c r="R3611" s="218"/>
      <c r="S3611" s="218"/>
      <c r="T3611" s="218"/>
      <c r="U3611" s="218"/>
      <c r="V3611" s="218"/>
      <c r="W3611" s="230"/>
      <c r="X3611" s="278" t="s">
        <v>753</v>
      </c>
      <c r="Y3611" s="218"/>
      <c r="Z3611" s="218"/>
      <c r="AA3611" s="218"/>
      <c r="AB3611" s="209"/>
      <c r="AC3611" s="26"/>
      <c r="AD3611" s="139" t="e">
        <f>VLOOKUP(A3608,'Payroll master 总表'!B:AY,33,FALSE)</f>
        <v>#N/A</v>
      </c>
      <c r="AE3611" s="23" t="s">
        <v>82</v>
      </c>
      <c r="AF3611" s="103"/>
      <c r="AG3611" s="33"/>
      <c r="AH3611" s="33"/>
      <c r="AI3611" s="33"/>
      <c r="AJ3611" s="33"/>
      <c r="AK3611" s="33"/>
      <c r="AL3611" s="33"/>
      <c r="AM3611" s="33"/>
      <c r="AN3611" s="33"/>
      <c r="AO3611" s="33"/>
      <c r="AP3611" s="33"/>
      <c r="AQ3611" s="33"/>
      <c r="AR3611" s="33"/>
      <c r="AS3611" s="33"/>
      <c r="AT3611" s="33"/>
      <c r="AU3611" s="33"/>
      <c r="AV3611" s="33"/>
      <c r="AW3611" s="33"/>
      <c r="AX3611" s="33"/>
      <c r="AY3611" s="33"/>
      <c r="AZ3611" s="33"/>
      <c r="BA3611" s="33"/>
      <c r="BB3611" s="33"/>
      <c r="BC3611" s="33"/>
      <c r="BD3611" s="33"/>
      <c r="BE3611" s="33"/>
      <c r="BF3611" s="33"/>
      <c r="BG3611" s="33"/>
      <c r="BH3611" s="33"/>
      <c r="BI3611" s="33"/>
      <c r="BJ3611" s="33"/>
      <c r="BK3611" s="33"/>
      <c r="BL3611" s="33"/>
    </row>
    <row r="3612" spans="1:64" s="140" customFormat="1" ht="18" customHeight="1">
      <c r="B3612" s="54" t="s">
        <v>196</v>
      </c>
      <c r="C3612" s="28"/>
      <c r="D3612" s="28"/>
      <c r="E3612" s="28"/>
      <c r="F3612" s="28"/>
      <c r="G3612" s="206"/>
      <c r="H3612" s="206"/>
      <c r="I3612" s="206"/>
      <c r="J3612" s="206"/>
      <c r="K3612" s="280"/>
      <c r="L3612" s="282" t="e">
        <f>VLOOKUP(A3608,'Payroll master 总表'!B:AY,18,FALSE)</f>
        <v>#N/A</v>
      </c>
      <c r="M3612" s="206"/>
      <c r="N3612" s="208"/>
      <c r="O3612" s="283"/>
      <c r="P3612" s="273"/>
      <c r="Q3612" s="223"/>
      <c r="R3612" s="987" t="e">
        <f>U3609/26*L3612</f>
        <v>#N/A</v>
      </c>
      <c r="S3612" s="987"/>
      <c r="T3612" s="284" t="s">
        <v>82</v>
      </c>
      <c r="U3612" s="223"/>
      <c r="V3612" s="223"/>
      <c r="W3612" s="285"/>
      <c r="X3612" s="278" t="s">
        <v>186</v>
      </c>
      <c r="Y3612" s="218"/>
      <c r="Z3612" s="218"/>
      <c r="AA3612" s="218"/>
      <c r="AB3612" s="209"/>
      <c r="AC3612" s="26"/>
      <c r="AD3612" s="139" t="e">
        <f>VLOOKUP(A3608,'Payroll master 总表'!B:AY,37,FALSE)+'Payroll master 总表'!AM130</f>
        <v>#N/A</v>
      </c>
      <c r="AE3612" s="23" t="s">
        <v>82</v>
      </c>
      <c r="AF3612" s="103"/>
      <c r="AG3612" s="33"/>
      <c r="AH3612" s="33"/>
      <c r="AI3612" s="33"/>
      <c r="AJ3612" s="33"/>
      <c r="AK3612" s="33"/>
      <c r="AL3612" s="33"/>
      <c r="AM3612" s="33"/>
      <c r="AN3612" s="33"/>
      <c r="AO3612" s="33"/>
      <c r="AP3612" s="33"/>
      <c r="AQ3612" s="33"/>
      <c r="AR3612" s="33"/>
      <c r="AS3612" s="33"/>
      <c r="AT3612" s="33"/>
      <c r="AU3612" s="33"/>
      <c r="AV3612" s="33"/>
      <c r="AW3612" s="33"/>
      <c r="AX3612" s="33"/>
      <c r="AY3612" s="33"/>
      <c r="AZ3612" s="33"/>
      <c r="BA3612" s="33"/>
      <c r="BB3612" s="33"/>
      <c r="BC3612" s="33"/>
      <c r="BD3612" s="33"/>
      <c r="BE3612" s="33"/>
      <c r="BF3612" s="33"/>
      <c r="BG3612" s="33"/>
      <c r="BH3612" s="33"/>
      <c r="BI3612" s="33"/>
      <c r="BJ3612" s="33"/>
      <c r="BK3612" s="33"/>
      <c r="BL3612" s="33"/>
    </row>
    <row r="3613" spans="1:64" s="140" customFormat="1" ht="18" customHeight="1">
      <c r="B3613" s="27" t="s">
        <v>528</v>
      </c>
      <c r="C3613" s="28"/>
      <c r="D3613" s="28"/>
      <c r="E3613" s="28"/>
      <c r="F3613" s="28"/>
      <c r="G3613" s="206"/>
      <c r="H3613" s="206"/>
      <c r="I3613" s="206"/>
      <c r="J3613" s="206"/>
      <c r="K3613" s="280"/>
      <c r="L3613" s="282" t="e">
        <f>VLOOKUP(A3608,'Payroll master 总表'!B:AY,22,FALSE)</f>
        <v>#N/A</v>
      </c>
      <c r="M3613" s="206"/>
      <c r="N3613" s="208"/>
      <c r="O3613" s="283"/>
      <c r="P3613" s="273"/>
      <c r="Q3613" s="223"/>
      <c r="R3613" s="987" t="e">
        <f>VLOOKUP(A3608,'Payroll master 总表'!B:AY,29,FALSE)</f>
        <v>#N/A</v>
      </c>
      <c r="S3613" s="987"/>
      <c r="T3613" s="284" t="s">
        <v>82</v>
      </c>
      <c r="U3613" s="223"/>
      <c r="V3613" s="223"/>
      <c r="W3613" s="285"/>
      <c r="X3613" s="278" t="s">
        <v>455</v>
      </c>
      <c r="Y3613" s="218"/>
      <c r="Z3613" s="218"/>
      <c r="AA3613" s="218"/>
      <c r="AB3613" s="209"/>
      <c r="AC3613" s="26"/>
      <c r="AD3613" s="139" t="e">
        <f>VLOOKUP(A3608,'Payroll master 总表'!B:AY,32,FALSE)</f>
        <v>#N/A</v>
      </c>
      <c r="AE3613" s="23" t="s">
        <v>82</v>
      </c>
      <c r="AF3613" s="103"/>
      <c r="AG3613" s="33"/>
      <c r="AH3613" s="33"/>
      <c r="AI3613" s="33"/>
      <c r="AJ3613" s="33"/>
      <c r="AK3613" s="33"/>
      <c r="AL3613" s="33"/>
      <c r="AM3613" s="33"/>
      <c r="AN3613" s="33"/>
      <c r="AO3613" s="33"/>
      <c r="AP3613" s="33"/>
      <c r="AQ3613" s="33"/>
      <c r="AR3613" s="33"/>
      <c r="AS3613" s="33"/>
      <c r="AT3613" s="33"/>
      <c r="AU3613" s="33"/>
      <c r="AV3613" s="33"/>
      <c r="AW3613" s="33"/>
      <c r="AX3613" s="33"/>
      <c r="AY3613" s="33"/>
      <c r="AZ3613" s="33"/>
      <c r="BA3613" s="33"/>
      <c r="BB3613" s="33"/>
      <c r="BC3613" s="33"/>
      <c r="BD3613" s="33"/>
      <c r="BE3613" s="33"/>
      <c r="BF3613" s="33"/>
      <c r="BG3613" s="33"/>
      <c r="BH3613" s="33"/>
      <c r="BI3613" s="33"/>
      <c r="BJ3613" s="33"/>
      <c r="BK3613" s="33"/>
      <c r="BL3613" s="33"/>
    </row>
    <row r="3614" spans="1:64" s="140" customFormat="1" ht="18" customHeight="1">
      <c r="B3614" s="58" t="s">
        <v>534</v>
      </c>
      <c r="C3614" s="28"/>
      <c r="D3614" s="28"/>
      <c r="E3614" s="28"/>
      <c r="F3614" s="28"/>
      <c r="G3614" s="206"/>
      <c r="H3614" s="206"/>
      <c r="I3614" s="206"/>
      <c r="J3614" s="206"/>
      <c r="K3614" s="280"/>
      <c r="L3614" s="282" t="e">
        <f>VLOOKUP(A3608,'Payroll master 总表'!B:AY,21,FALSE)</f>
        <v>#N/A</v>
      </c>
      <c r="M3614" s="206"/>
      <c r="N3614" s="208"/>
      <c r="O3614" s="283"/>
      <c r="P3614" s="273"/>
      <c r="Q3614" s="223"/>
      <c r="R3614" s="987" t="e">
        <f>VLOOKUP(A3608,'Payroll master 总表'!B:AY,27,FALSE)</f>
        <v>#N/A</v>
      </c>
      <c r="S3614" s="987"/>
      <c r="T3614" s="284" t="s">
        <v>82</v>
      </c>
      <c r="U3614" s="223"/>
      <c r="V3614" s="223"/>
      <c r="W3614" s="285"/>
      <c r="X3614" s="278" t="s">
        <v>189</v>
      </c>
      <c r="Y3614" s="218"/>
      <c r="Z3614" s="218"/>
      <c r="AA3614" s="218"/>
      <c r="AB3614" s="209"/>
      <c r="AC3614" s="26"/>
      <c r="AD3614" s="139" t="e">
        <f>VLOOKUP(A3608,'Payroll master 总表'!B:AY,31,FALSE)</f>
        <v>#N/A</v>
      </c>
      <c r="AE3614" s="23" t="s">
        <v>82</v>
      </c>
      <c r="AF3614" s="103"/>
      <c r="AG3614" s="33"/>
      <c r="AH3614" s="33"/>
      <c r="AI3614" s="33"/>
      <c r="AJ3614" s="33"/>
      <c r="AK3614" s="33"/>
      <c r="AL3614" s="33"/>
      <c r="AM3614" s="33"/>
      <c r="AN3614" s="33"/>
      <c r="AO3614" s="33"/>
      <c r="AP3614" s="33"/>
      <c r="AQ3614" s="33"/>
      <c r="AR3614" s="33"/>
      <c r="AS3614" s="33"/>
      <c r="AT3614" s="33"/>
      <c r="AU3614" s="33"/>
      <c r="AV3614" s="33"/>
      <c r="AW3614" s="33"/>
      <c r="AX3614" s="33"/>
      <c r="AY3614" s="33"/>
      <c r="AZ3614" s="33"/>
      <c r="BA3614" s="33"/>
      <c r="BB3614" s="33"/>
      <c r="BC3614" s="33"/>
      <c r="BD3614" s="33"/>
      <c r="BE3614" s="33"/>
      <c r="BF3614" s="33"/>
      <c r="BG3614" s="33"/>
      <c r="BH3614" s="33"/>
      <c r="BI3614" s="33"/>
      <c r="BJ3614" s="33"/>
      <c r="BK3614" s="33"/>
      <c r="BL3614" s="33"/>
    </row>
    <row r="3615" spans="1:64" s="140" customFormat="1" ht="18" customHeight="1">
      <c r="B3615" s="58" t="s">
        <v>195</v>
      </c>
      <c r="C3615" s="28"/>
      <c r="D3615" s="28"/>
      <c r="E3615" s="28"/>
      <c r="F3615" s="28"/>
      <c r="G3615" s="206"/>
      <c r="H3615" s="206"/>
      <c r="I3615" s="206"/>
      <c r="J3615" s="206"/>
      <c r="K3615" s="280"/>
      <c r="L3615" s="282" t="e">
        <f>VLOOKUP(A3608,'Payroll master 总表'!B:AY,17,FALSE)</f>
        <v>#N/A</v>
      </c>
      <c r="M3615" s="206"/>
      <c r="N3615" s="208"/>
      <c r="O3615" s="283"/>
      <c r="P3615" s="273"/>
      <c r="Q3615" s="223"/>
      <c r="R3615" s="987" t="e">
        <f>U3609/26*L3615</f>
        <v>#N/A</v>
      </c>
      <c r="S3615" s="987"/>
      <c r="T3615" s="284" t="s">
        <v>82</v>
      </c>
      <c r="U3615" s="223"/>
      <c r="V3615" s="223"/>
      <c r="W3615" s="285"/>
      <c r="X3615" s="278" t="s">
        <v>188</v>
      </c>
      <c r="Y3615" s="218"/>
      <c r="Z3615" s="218"/>
      <c r="AA3615" s="218"/>
      <c r="AB3615" s="209"/>
      <c r="AC3615" s="26"/>
      <c r="AD3615" s="139" t="e">
        <f>VLOOKUP(A3608,'Payroll master 总表'!B:AY,36,FALSE)</f>
        <v>#N/A</v>
      </c>
      <c r="AE3615" s="23" t="s">
        <v>82</v>
      </c>
      <c r="AF3615" s="103"/>
      <c r="AG3615" s="33"/>
      <c r="AH3615" s="33"/>
      <c r="AI3615" s="33"/>
      <c r="AJ3615" s="33"/>
      <c r="AK3615" s="33"/>
      <c r="AL3615" s="33"/>
      <c r="AM3615" s="33"/>
      <c r="AN3615" s="33"/>
      <c r="AO3615" s="33"/>
      <c r="AP3615" s="33"/>
      <c r="AQ3615" s="33"/>
      <c r="AR3615" s="33"/>
      <c r="AS3615" s="33"/>
      <c r="AT3615" s="33"/>
      <c r="AU3615" s="33"/>
      <c r="AV3615" s="33"/>
      <c r="AW3615" s="33"/>
      <c r="AX3615" s="33"/>
      <c r="AY3615" s="33"/>
      <c r="AZ3615" s="33"/>
      <c r="BA3615" s="33"/>
      <c r="BB3615" s="33"/>
      <c r="BC3615" s="33"/>
      <c r="BD3615" s="33"/>
      <c r="BE3615" s="33"/>
      <c r="BF3615" s="33"/>
      <c r="BG3615" s="33"/>
      <c r="BH3615" s="33"/>
      <c r="BI3615" s="33"/>
      <c r="BJ3615" s="33"/>
      <c r="BK3615" s="33"/>
      <c r="BL3615" s="33"/>
    </row>
    <row r="3616" spans="1:64" s="140" customFormat="1" ht="18" customHeight="1">
      <c r="B3616" s="27" t="s">
        <v>179</v>
      </c>
      <c r="C3616" s="28"/>
      <c r="D3616" s="28"/>
      <c r="E3616" s="28"/>
      <c r="F3616" s="28"/>
      <c r="G3616" s="218"/>
      <c r="H3616" s="218"/>
      <c r="I3616" s="218"/>
      <c r="J3616" s="206"/>
      <c r="K3616" s="280"/>
      <c r="L3616" s="286"/>
      <c r="M3616" s="206"/>
      <c r="N3616" s="208"/>
      <c r="O3616" s="283"/>
      <c r="P3616" s="273"/>
      <c r="Q3616" s="223"/>
      <c r="R3616" s="987" t="e">
        <f>SUM(R3612:S3615)</f>
        <v>#N/A</v>
      </c>
      <c r="S3616" s="987"/>
      <c r="T3616" s="284" t="s">
        <v>82</v>
      </c>
      <c r="U3616" s="223"/>
      <c r="V3616" s="223"/>
      <c r="W3616" s="285"/>
      <c r="X3616" s="278" t="s">
        <v>190</v>
      </c>
      <c r="Y3616" s="218"/>
      <c r="Z3616" s="218"/>
      <c r="AA3616" s="218"/>
      <c r="AB3616" s="209"/>
      <c r="AC3616" s="988" t="e">
        <f>R3616+R3618+R3619+R3620+AD3608+AD3609+AD3610+AD3611+AD3612+AD3613+AD3614+AD3615</f>
        <v>#N/A</v>
      </c>
      <c r="AD3616" s="989"/>
      <c r="AE3616" s="33"/>
      <c r="AF3616" s="103"/>
      <c r="AG3616" s="33"/>
      <c r="AH3616" s="33"/>
      <c r="AI3616" s="33"/>
      <c r="AJ3616" s="33"/>
      <c r="AK3616" s="33"/>
      <c r="AL3616" s="33"/>
      <c r="AM3616" s="33"/>
      <c r="AN3616" s="33"/>
      <c r="AO3616" s="33"/>
      <c r="AP3616" s="33"/>
      <c r="AQ3616" s="33"/>
      <c r="AR3616" s="33"/>
      <c r="AS3616" s="33"/>
      <c r="AT3616" s="33"/>
      <c r="AU3616" s="33"/>
      <c r="AV3616" s="33"/>
      <c r="AW3616" s="33"/>
      <c r="AX3616" s="33"/>
      <c r="AY3616" s="33"/>
      <c r="AZ3616" s="33"/>
      <c r="BA3616" s="33"/>
      <c r="BB3616" s="33"/>
      <c r="BC3616" s="33"/>
      <c r="BD3616" s="33"/>
      <c r="BE3616" s="33"/>
      <c r="BF3616" s="33"/>
      <c r="BG3616" s="33"/>
      <c r="BH3616" s="33"/>
      <c r="BI3616" s="33"/>
      <c r="BJ3616" s="33"/>
      <c r="BK3616" s="33"/>
      <c r="BL3616" s="33"/>
    </row>
    <row r="3617" spans="2:64" s="140" customFormat="1" ht="18" customHeight="1">
      <c r="B3617" s="58" t="s">
        <v>197</v>
      </c>
      <c r="C3617" s="28"/>
      <c r="D3617" s="28"/>
      <c r="E3617" s="28"/>
      <c r="F3617" s="28"/>
      <c r="G3617" s="206"/>
      <c r="H3617" s="206"/>
      <c r="I3617" s="206"/>
      <c r="J3617" s="206"/>
      <c r="K3617" s="280"/>
      <c r="L3617" s="287" t="s">
        <v>77</v>
      </c>
      <c r="M3617" s="288"/>
      <c r="N3617" s="211"/>
      <c r="O3617" s="278" t="s">
        <v>199</v>
      </c>
      <c r="P3617" s="210"/>
      <c r="Q3617" s="210"/>
      <c r="R3617" s="210"/>
      <c r="S3617" s="210"/>
      <c r="T3617" s="210"/>
      <c r="U3617" s="210"/>
      <c r="V3617" s="210"/>
      <c r="W3617" s="289"/>
      <c r="X3617" s="278" t="s">
        <v>433</v>
      </c>
      <c r="Y3617" s="218"/>
      <c r="Z3617" s="230"/>
      <c r="AA3617" s="290"/>
      <c r="AB3617" s="228"/>
      <c r="AC3617" s="135" t="e">
        <f>VLOOKUP(A3608,'Payroll master 总表'!B:AY,45,FALSE)</f>
        <v>#N/A</v>
      </c>
      <c r="AD3617" s="33"/>
      <c r="AE3617" s="61"/>
      <c r="AF3617" s="245"/>
      <c r="AG3617" s="33"/>
      <c r="AH3617" s="33"/>
      <c r="AI3617" s="33"/>
      <c r="AJ3617" s="33"/>
      <c r="AK3617" s="33"/>
      <c r="AL3617" s="33"/>
      <c r="AM3617" s="33"/>
      <c r="AN3617" s="33"/>
      <c r="AO3617" s="33"/>
      <c r="AP3617" s="33"/>
      <c r="AQ3617" s="33"/>
      <c r="AR3617" s="33"/>
      <c r="AS3617" s="33"/>
      <c r="AT3617" s="33"/>
      <c r="AU3617" s="33"/>
      <c r="AV3617" s="33"/>
      <c r="AW3617" s="33"/>
      <c r="AX3617" s="33"/>
      <c r="AY3617" s="33"/>
      <c r="AZ3617" s="33"/>
      <c r="BA3617" s="33"/>
      <c r="BB3617" s="33"/>
      <c r="BC3617" s="33"/>
      <c r="BD3617" s="33"/>
      <c r="BE3617" s="33"/>
      <c r="BF3617" s="33"/>
      <c r="BG3617" s="33"/>
      <c r="BH3617" s="33"/>
      <c r="BI3617" s="33"/>
      <c r="BJ3617" s="33"/>
      <c r="BK3617" s="33"/>
      <c r="BL3617" s="33"/>
    </row>
    <row r="3618" spans="2:64" s="140" customFormat="1" ht="18" customHeight="1">
      <c r="B3618" s="58" t="s">
        <v>180</v>
      </c>
      <c r="C3618" s="28"/>
      <c r="D3618" s="28"/>
      <c r="E3618" s="28"/>
      <c r="F3618" s="28"/>
      <c r="G3618" s="206"/>
      <c r="H3618" s="206"/>
      <c r="I3618" s="206"/>
      <c r="J3618" s="206"/>
      <c r="K3618" s="280"/>
      <c r="L3618" s="282" t="e">
        <f>VLOOKUP(A3608,'Payroll master 总表'!B:AY,19,FALSE)</f>
        <v>#N/A</v>
      </c>
      <c r="M3618" s="206"/>
      <c r="N3618" s="208"/>
      <c r="O3618" s="283"/>
      <c r="P3618" s="273"/>
      <c r="Q3618" s="224"/>
      <c r="R3618" s="990" t="e">
        <f>VLOOKUP(A3608,'Payroll master 总表'!B:AY,26,FALSE)</f>
        <v>#N/A</v>
      </c>
      <c r="S3618" s="990"/>
      <c r="T3618" s="224" t="s">
        <v>82</v>
      </c>
      <c r="U3618" s="224"/>
      <c r="V3618" s="224"/>
      <c r="W3618" s="228"/>
      <c r="X3618" s="278" t="s">
        <v>861</v>
      </c>
      <c r="Y3618" s="218"/>
      <c r="Z3618" s="230"/>
      <c r="AA3618" s="199"/>
      <c r="AB3618" s="224"/>
      <c r="AC3618" s="34"/>
      <c r="AD3618" s="57"/>
      <c r="AE3618" s="999" t="e">
        <f>VLOOKUP(A3608,'Payroll master 总表'!B:AY,42,FALSE)</f>
        <v>#N/A</v>
      </c>
      <c r="AF3618" s="1000"/>
      <c r="AG3618" s="33"/>
      <c r="AH3618" s="33"/>
      <c r="AI3618" s="33"/>
      <c r="AJ3618" s="33"/>
      <c r="AK3618" s="33"/>
      <c r="AL3618" s="33"/>
      <c r="AM3618" s="33"/>
      <c r="AN3618" s="33"/>
      <c r="AO3618" s="33"/>
      <c r="AP3618" s="33"/>
      <c r="AQ3618" s="33"/>
      <c r="AR3618" s="33"/>
      <c r="AS3618" s="33"/>
      <c r="AT3618" s="33"/>
      <c r="AU3618" s="33"/>
      <c r="AV3618" s="33"/>
      <c r="AW3618" s="33"/>
      <c r="AX3618" s="33"/>
      <c r="AY3618" s="33"/>
      <c r="AZ3618" s="33"/>
      <c r="BA3618" s="33"/>
      <c r="BB3618" s="33"/>
      <c r="BC3618" s="33"/>
      <c r="BD3618" s="33"/>
      <c r="BE3618" s="33"/>
      <c r="BF3618" s="33"/>
      <c r="BG3618" s="33"/>
      <c r="BH3618" s="33"/>
      <c r="BI3618" s="33"/>
      <c r="BJ3618" s="33"/>
      <c r="BK3618" s="33"/>
      <c r="BL3618" s="33"/>
    </row>
    <row r="3619" spans="2:64" s="140" customFormat="1" ht="18" customHeight="1">
      <c r="B3619" s="58" t="s">
        <v>181</v>
      </c>
      <c r="C3619" s="28"/>
      <c r="D3619" s="28"/>
      <c r="E3619" s="28"/>
      <c r="F3619" s="28"/>
      <c r="G3619" s="206"/>
      <c r="H3619" s="206"/>
      <c r="I3619" s="206"/>
      <c r="J3619" s="206"/>
      <c r="K3619" s="280"/>
      <c r="L3619" s="282" t="e">
        <f>VLOOKUP(A3608,'Payroll master 总表'!B:AY,22,FALSE)</f>
        <v>#N/A</v>
      </c>
      <c r="M3619" s="206"/>
      <c r="N3619" s="208"/>
      <c r="O3619" s="283"/>
      <c r="P3619" s="273"/>
      <c r="Q3619" s="224"/>
      <c r="R3619" s="990" t="e">
        <f>VLOOKUP(A3608,'Payroll master 总表'!B:AY,28,FALSE)</f>
        <v>#N/A</v>
      </c>
      <c r="S3619" s="990"/>
      <c r="T3619" s="224" t="s">
        <v>82</v>
      </c>
      <c r="U3619" s="224"/>
      <c r="V3619" s="224"/>
      <c r="W3619" s="228"/>
      <c r="X3619" s="291" t="s">
        <v>244</v>
      </c>
      <c r="Y3619" s="218"/>
      <c r="Z3619" s="218"/>
      <c r="AA3619" s="230"/>
      <c r="AB3619" s="229"/>
      <c r="AC3619" s="76"/>
      <c r="AD3619" s="57" t="e">
        <f>VLOOKUP(A3608,'Payroll master 总表'!B:AY,44,FALSE)</f>
        <v>#N/A</v>
      </c>
      <c r="AE3619" s="541"/>
      <c r="AF3619" s="542"/>
      <c r="AG3619" s="33"/>
      <c r="AH3619" s="33"/>
      <c r="AI3619" s="33"/>
      <c r="AJ3619" s="33"/>
      <c r="AK3619" s="33"/>
      <c r="AL3619" s="33"/>
      <c r="AM3619" s="33"/>
      <c r="AN3619" s="33"/>
      <c r="AO3619" s="33"/>
      <c r="AP3619" s="33"/>
      <c r="AQ3619" s="33"/>
      <c r="AR3619" s="33"/>
      <c r="AS3619" s="33"/>
      <c r="AT3619" s="33"/>
      <c r="AU3619" s="33"/>
      <c r="AV3619" s="33"/>
      <c r="AW3619" s="33"/>
      <c r="AX3619" s="33"/>
      <c r="AY3619" s="33"/>
      <c r="AZ3619" s="33"/>
      <c r="BA3619" s="33"/>
      <c r="BB3619" s="33"/>
      <c r="BC3619" s="33"/>
      <c r="BD3619" s="33"/>
      <c r="BE3619" s="33"/>
      <c r="BF3619" s="33"/>
      <c r="BG3619" s="33"/>
      <c r="BH3619" s="33"/>
      <c r="BI3619" s="33"/>
      <c r="BJ3619" s="33"/>
      <c r="BK3619" s="33"/>
      <c r="BL3619" s="33"/>
    </row>
    <row r="3620" spans="2:64" s="140" customFormat="1" ht="18" customHeight="1">
      <c r="B3620" s="59" t="s">
        <v>182</v>
      </c>
      <c r="C3620" s="56"/>
      <c r="D3620" s="56"/>
      <c r="E3620" s="56"/>
      <c r="F3620" s="56"/>
      <c r="G3620" s="219"/>
      <c r="H3620" s="219"/>
      <c r="I3620" s="219"/>
      <c r="J3620" s="219"/>
      <c r="K3620" s="292"/>
      <c r="L3620" s="293" t="e">
        <f>VLOOKUP(A3608,'Payroll master 总表'!B:AY,23,FALSE)</f>
        <v>#N/A</v>
      </c>
      <c r="M3620" s="219"/>
      <c r="N3620" s="212"/>
      <c r="O3620" s="294"/>
      <c r="P3620" s="295"/>
      <c r="Q3620" s="225"/>
      <c r="R3620" s="981" t="e">
        <f>VLOOKUP(A3608,'Payroll master 总表'!B:AY,30,FALSE)</f>
        <v>#N/A</v>
      </c>
      <c r="S3620" s="981"/>
      <c r="T3620" s="225" t="s">
        <v>82</v>
      </c>
      <c r="U3620" s="225"/>
      <c r="V3620" s="225"/>
      <c r="W3620" s="225"/>
      <c r="X3620" s="278" t="s">
        <v>194</v>
      </c>
      <c r="Y3620" s="218"/>
      <c r="Z3620" s="218"/>
      <c r="AA3620" s="218"/>
      <c r="AB3620" s="230"/>
      <c r="AC3620" s="26"/>
      <c r="AD3620" s="57" t="e">
        <f>AE3618+AD3619</f>
        <v>#N/A</v>
      </c>
      <c r="AE3620" s="49"/>
      <c r="AF3620" s="73"/>
      <c r="AG3620" s="33"/>
      <c r="AH3620" s="33"/>
      <c r="AI3620" s="33"/>
      <c r="AJ3620" s="33"/>
      <c r="AK3620" s="33"/>
      <c r="AL3620" s="33"/>
      <c r="AM3620" s="33"/>
      <c r="AN3620" s="33"/>
      <c r="AO3620" s="33"/>
      <c r="AP3620" s="33"/>
      <c r="AQ3620" s="33"/>
      <c r="AR3620" s="33"/>
      <c r="AS3620" s="33"/>
      <c r="AT3620" s="33"/>
      <c r="AU3620" s="33"/>
      <c r="AV3620" s="33"/>
      <c r="AW3620" s="33"/>
      <c r="AX3620" s="33"/>
      <c r="AY3620" s="33"/>
      <c r="AZ3620" s="33"/>
      <c r="BA3620" s="33"/>
      <c r="BB3620" s="33"/>
      <c r="BC3620" s="33"/>
      <c r="BD3620" s="33"/>
      <c r="BE3620" s="33"/>
      <c r="BF3620" s="33"/>
      <c r="BG3620" s="33"/>
      <c r="BH3620" s="33"/>
      <c r="BI3620" s="33"/>
      <c r="BJ3620" s="33"/>
      <c r="BK3620" s="33"/>
      <c r="BL3620" s="33"/>
    </row>
    <row r="3621" spans="2:64" s="140" customFormat="1" ht="18" customHeight="1">
      <c r="B3621" s="29"/>
      <c r="C3621" s="30"/>
      <c r="D3621" s="31"/>
      <c r="E3621" s="30"/>
      <c r="F3621" s="32"/>
      <c r="G3621" s="220"/>
      <c r="H3621" s="220"/>
      <c r="I3621" s="220"/>
      <c r="J3621" s="220"/>
      <c r="K3621" s="220"/>
      <c r="L3621" s="199"/>
      <c r="M3621" s="199"/>
      <c r="N3621" s="199"/>
      <c r="O3621" s="296"/>
      <c r="P3621" s="296"/>
      <c r="Q3621" s="199"/>
      <c r="R3621" s="199"/>
      <c r="S3621" s="220"/>
      <c r="T3621" s="220"/>
      <c r="U3621" s="220"/>
      <c r="V3621" s="199"/>
      <c r="W3621" s="199"/>
      <c r="X3621" s="297" t="s">
        <v>191</v>
      </c>
      <c r="Y3621" s="218"/>
      <c r="Z3621" s="218"/>
      <c r="AA3621" s="218"/>
      <c r="AB3621" s="230"/>
      <c r="AC3621" s="982" t="e">
        <f>ROUND((AC3616-AD3620-AC3617),2)</f>
        <v>#N/A</v>
      </c>
      <c r="AD3621" s="983"/>
      <c r="AE3621" s="49"/>
      <c r="AF3621" s="73"/>
      <c r="AG3621" s="33"/>
      <c r="AH3621" s="33"/>
      <c r="AI3621" s="33"/>
      <c r="AJ3621" s="33"/>
      <c r="AK3621" s="33"/>
      <c r="AL3621" s="33"/>
      <c r="AM3621" s="33"/>
      <c r="AN3621" s="33"/>
      <c r="AO3621" s="33"/>
      <c r="AP3621" s="33"/>
      <c r="AQ3621" s="33"/>
      <c r="AR3621" s="33"/>
      <c r="AS3621" s="33"/>
      <c r="AT3621" s="33"/>
      <c r="AU3621" s="33"/>
      <c r="AV3621" s="33"/>
      <c r="AW3621" s="33"/>
      <c r="AX3621" s="33"/>
      <c r="AY3621" s="33"/>
      <c r="AZ3621" s="33"/>
      <c r="BA3621" s="33"/>
      <c r="BB3621" s="33"/>
      <c r="BC3621" s="33"/>
      <c r="BD3621" s="33"/>
      <c r="BE3621" s="33"/>
      <c r="BF3621" s="33"/>
      <c r="BG3621" s="33"/>
      <c r="BH3621" s="33"/>
      <c r="BI3621" s="33"/>
      <c r="BJ3621" s="33"/>
      <c r="BK3621" s="33"/>
      <c r="BL3621" s="33"/>
    </row>
    <row r="3622" spans="2:64" s="140" customFormat="1" ht="18" customHeight="1">
      <c r="B3622" s="35" t="s">
        <v>78</v>
      </c>
      <c r="C3622" s="36"/>
      <c r="D3622" s="36"/>
      <c r="E3622" s="36"/>
      <c r="F3622" s="36"/>
      <c r="G3622" s="221"/>
      <c r="H3622" s="221"/>
      <c r="I3622" s="220"/>
      <c r="J3622" s="220"/>
      <c r="K3622" s="220"/>
      <c r="L3622" s="199"/>
      <c r="M3622" s="199"/>
      <c r="N3622" s="199"/>
      <c r="O3622" s="296"/>
      <c r="P3622" s="296"/>
      <c r="Q3622" s="199"/>
      <c r="R3622" s="199"/>
      <c r="S3622" s="220"/>
      <c r="T3622" s="220"/>
      <c r="U3622" s="220"/>
      <c r="V3622" s="199"/>
      <c r="W3622" s="199"/>
      <c r="X3622" s="298" t="s">
        <v>432</v>
      </c>
      <c r="Y3622" s="299"/>
      <c r="Z3622" s="280"/>
      <c r="AA3622" s="206"/>
      <c r="AB3622" s="231"/>
      <c r="AC3622" s="63" t="e">
        <f>INT(AC3621)</f>
        <v>#N/A</v>
      </c>
      <c r="AD3622" s="33"/>
      <c r="AE3622" s="62"/>
      <c r="AF3622" s="80"/>
      <c r="AG3622" s="33"/>
      <c r="AH3622" s="33"/>
      <c r="AI3622" s="33"/>
      <c r="AJ3622" s="33"/>
      <c r="AK3622" s="33"/>
      <c r="AL3622" s="33"/>
      <c r="AM3622" s="33"/>
      <c r="AN3622" s="33"/>
      <c r="AO3622" s="33"/>
      <c r="AP3622" s="33"/>
      <c r="AQ3622" s="33"/>
      <c r="AR3622" s="33"/>
      <c r="AS3622" s="33"/>
      <c r="AT3622" s="33"/>
      <c r="AU3622" s="33"/>
      <c r="AV3622" s="33"/>
      <c r="AW3622" s="33"/>
      <c r="AX3622" s="33"/>
      <c r="AY3622" s="33"/>
      <c r="AZ3622" s="33"/>
      <c r="BA3622" s="33"/>
      <c r="BB3622" s="33"/>
      <c r="BC3622" s="33"/>
      <c r="BD3622" s="33"/>
      <c r="BE3622" s="33"/>
      <c r="BF3622" s="33"/>
      <c r="BG3622" s="33"/>
      <c r="BH3622" s="33"/>
      <c r="BI3622" s="33"/>
      <c r="BJ3622" s="33"/>
      <c r="BK3622" s="33"/>
      <c r="BL3622" s="33"/>
    </row>
    <row r="3623" spans="2:64" s="140" customFormat="1" ht="18" customHeight="1">
      <c r="B3623" s="37"/>
      <c r="C3623" s="38"/>
      <c r="D3623" s="39"/>
      <c r="E3623" s="38"/>
      <c r="F3623" s="38"/>
      <c r="G3623" s="202"/>
      <c r="H3623" s="202"/>
      <c r="I3623" s="220"/>
      <c r="J3623" s="220"/>
      <c r="K3623" s="220"/>
      <c r="L3623" s="199"/>
      <c r="M3623" s="199"/>
      <c r="N3623" s="199"/>
      <c r="O3623" s="296"/>
      <c r="P3623" s="296"/>
      <c r="Q3623" s="199"/>
      <c r="R3623" s="199"/>
      <c r="S3623" s="220"/>
      <c r="T3623" s="220"/>
      <c r="U3623" s="220"/>
      <c r="V3623" s="199"/>
      <c r="W3623" s="199"/>
      <c r="X3623" s="300" t="s">
        <v>192</v>
      </c>
      <c r="Y3623" s="301"/>
      <c r="Z3623" s="302"/>
      <c r="AA3623" s="219"/>
      <c r="AB3623" s="232"/>
      <c r="AC3623" s="77" t="e">
        <f>ROUND((MOD(AC3621,1)*4000),-2)</f>
        <v>#N/A</v>
      </c>
      <c r="AD3623" s="45"/>
      <c r="AE3623" s="45"/>
      <c r="AF3623" s="81"/>
      <c r="AG3623" s="33"/>
      <c r="AH3623" s="33"/>
      <c r="AI3623" s="33"/>
      <c r="AJ3623" s="33"/>
      <c r="AK3623" s="33"/>
      <c r="AL3623" s="33"/>
      <c r="AM3623" s="33"/>
      <c r="AN3623" s="33"/>
      <c r="AO3623" s="33"/>
      <c r="AP3623" s="33"/>
      <c r="AQ3623" s="33"/>
      <c r="AR3623" s="33"/>
      <c r="AS3623" s="33"/>
      <c r="AT3623" s="33"/>
      <c r="AU3623" s="33"/>
      <c r="AV3623" s="33"/>
      <c r="AW3623" s="33"/>
      <c r="AX3623" s="33"/>
      <c r="AY3623" s="33"/>
      <c r="AZ3623" s="33"/>
      <c r="BA3623" s="33"/>
      <c r="BB3623" s="33"/>
      <c r="BC3623" s="33"/>
      <c r="BD3623" s="33"/>
      <c r="BE3623" s="33"/>
      <c r="BF3623" s="33"/>
      <c r="BG3623" s="33"/>
      <c r="BH3623" s="33"/>
      <c r="BI3623" s="33"/>
      <c r="BJ3623" s="33"/>
      <c r="BK3623" s="33"/>
      <c r="BL3623" s="33"/>
    </row>
    <row r="3624" spans="2:64" s="140" customFormat="1" ht="18" customHeight="1">
      <c r="B3624" s="29"/>
      <c r="C3624" s="30"/>
      <c r="D3624" s="31"/>
      <c r="E3624" s="30"/>
      <c r="F3624" s="30"/>
      <c r="G3624" s="220"/>
      <c r="H3624" s="220"/>
      <c r="I3624" s="220"/>
      <c r="J3624" s="220"/>
      <c r="K3624" s="220"/>
      <c r="L3624" s="199"/>
      <c r="M3624" s="199"/>
      <c r="N3624" s="199"/>
      <c r="O3624" s="296"/>
      <c r="P3624" s="296"/>
      <c r="Q3624" s="199"/>
      <c r="R3624" s="199"/>
      <c r="S3624" s="220"/>
      <c r="T3624" s="220"/>
      <c r="U3624" s="220"/>
      <c r="V3624" s="199"/>
      <c r="W3624" s="199"/>
      <c r="X3624" s="199"/>
      <c r="Y3624" s="221"/>
      <c r="Z3624" s="303"/>
      <c r="AA3624" s="199"/>
      <c r="AB3624" s="233"/>
      <c r="AC3624" s="34"/>
      <c r="AD3624" s="82"/>
      <c r="AE3624" s="82"/>
      <c r="AF3624" s="84"/>
      <c r="AG3624" s="33"/>
      <c r="AH3624" s="33"/>
      <c r="AI3624" s="33"/>
      <c r="AJ3624" s="33"/>
      <c r="AK3624" s="33"/>
      <c r="AL3624" s="33"/>
      <c r="AM3624" s="33"/>
      <c r="AN3624" s="33"/>
      <c r="AO3624" s="33"/>
      <c r="AP3624" s="33"/>
      <c r="AQ3624" s="33"/>
      <c r="AR3624" s="33"/>
      <c r="AS3624" s="33"/>
      <c r="AT3624" s="33"/>
      <c r="AU3624" s="33"/>
      <c r="AV3624" s="33"/>
      <c r="AW3624" s="33"/>
      <c r="AX3624" s="33"/>
      <c r="AY3624" s="33"/>
      <c r="AZ3624" s="33"/>
      <c r="BA3624" s="33"/>
      <c r="BB3624" s="33"/>
      <c r="BC3624" s="33"/>
      <c r="BD3624" s="33"/>
      <c r="BE3624" s="33"/>
      <c r="BF3624" s="33"/>
      <c r="BG3624" s="33"/>
      <c r="BH3624" s="33"/>
      <c r="BI3624" s="33"/>
      <c r="BJ3624" s="33"/>
      <c r="BK3624" s="33"/>
      <c r="BL3624" s="33"/>
    </row>
    <row r="3625" spans="2:64" s="140" customFormat="1" ht="18" customHeight="1">
      <c r="B3625" s="40" t="s">
        <v>79</v>
      </c>
      <c r="C3625" s="41"/>
      <c r="D3625" s="41"/>
      <c r="E3625" s="41"/>
      <c r="F3625" s="33"/>
      <c r="G3625" s="199"/>
      <c r="H3625" s="199"/>
      <c r="I3625" s="199"/>
      <c r="J3625" s="199"/>
      <c r="K3625" s="220"/>
      <c r="L3625" s="199"/>
      <c r="M3625" s="199"/>
      <c r="N3625" s="199"/>
      <c r="O3625" s="296"/>
      <c r="P3625" s="296"/>
      <c r="Q3625" s="199"/>
      <c r="R3625" s="199"/>
      <c r="S3625" s="199"/>
      <c r="T3625" s="199"/>
      <c r="U3625" s="199"/>
      <c r="V3625" s="199"/>
      <c r="W3625" s="199"/>
      <c r="X3625" s="199"/>
      <c r="Y3625" s="199"/>
      <c r="Z3625" s="199"/>
      <c r="AA3625" s="199"/>
      <c r="AB3625" s="199"/>
      <c r="AC3625" s="34"/>
      <c r="AD3625" s="33"/>
      <c r="AE3625" s="33"/>
      <c r="AF3625" s="101"/>
      <c r="AG3625" s="33"/>
      <c r="AH3625" s="33"/>
      <c r="AI3625" s="33"/>
      <c r="AJ3625" s="33"/>
      <c r="AK3625" s="33"/>
      <c r="AL3625" s="33"/>
      <c r="AM3625" s="33"/>
      <c r="AN3625" s="33"/>
      <c r="AO3625" s="33"/>
      <c r="AP3625" s="33"/>
      <c r="AQ3625" s="33"/>
      <c r="AR3625" s="33"/>
      <c r="AS3625" s="33"/>
      <c r="AT3625" s="33"/>
      <c r="AU3625" s="33"/>
      <c r="AV3625" s="33"/>
      <c r="AW3625" s="33"/>
      <c r="AX3625" s="33"/>
      <c r="AY3625" s="33"/>
      <c r="AZ3625" s="33"/>
      <c r="BA3625" s="33"/>
      <c r="BB3625" s="33"/>
      <c r="BC3625" s="33"/>
      <c r="BD3625" s="33"/>
      <c r="BE3625" s="33"/>
      <c r="BF3625" s="33"/>
      <c r="BG3625" s="33"/>
      <c r="BH3625" s="33"/>
      <c r="BI3625" s="33"/>
      <c r="BJ3625" s="33"/>
      <c r="BK3625" s="33"/>
      <c r="BL3625" s="33"/>
    </row>
    <row r="3626" spans="2:64" s="10" customFormat="1" ht="18" customHeight="1">
      <c r="B3626" s="601">
        <v>1</v>
      </c>
      <c r="C3626" s="236">
        <v>2</v>
      </c>
      <c r="D3626" s="236">
        <v>3</v>
      </c>
      <c r="E3626" s="236">
        <v>4</v>
      </c>
      <c r="F3626" s="236">
        <v>5</v>
      </c>
      <c r="G3626" s="669">
        <v>6</v>
      </c>
      <c r="H3626" s="237">
        <v>7</v>
      </c>
      <c r="I3626" s="601">
        <v>8</v>
      </c>
      <c r="J3626" s="236">
        <v>9</v>
      </c>
      <c r="K3626" s="236">
        <v>10</v>
      </c>
      <c r="L3626" s="236">
        <v>11</v>
      </c>
      <c r="M3626" s="236">
        <v>12</v>
      </c>
      <c r="N3626" s="697">
        <v>13</v>
      </c>
      <c r="O3626" s="670">
        <v>14</v>
      </c>
      <c r="P3626" s="601">
        <v>15</v>
      </c>
      <c r="Q3626" s="236">
        <v>16</v>
      </c>
      <c r="R3626" s="236">
        <v>17</v>
      </c>
      <c r="S3626" s="236">
        <v>18</v>
      </c>
      <c r="T3626" s="236">
        <v>19</v>
      </c>
      <c r="U3626" s="669">
        <v>20</v>
      </c>
      <c r="V3626" s="236">
        <v>21</v>
      </c>
      <c r="W3626" s="601">
        <v>22</v>
      </c>
      <c r="X3626" s="236">
        <v>23</v>
      </c>
      <c r="Y3626" s="237">
        <v>24</v>
      </c>
      <c r="Z3626" s="236">
        <v>25</v>
      </c>
      <c r="AA3626" s="236">
        <v>26</v>
      </c>
      <c r="AB3626" s="669">
        <v>27</v>
      </c>
      <c r="AC3626" s="236">
        <v>28</v>
      </c>
      <c r="AD3626" s="601">
        <v>29</v>
      </c>
      <c r="AE3626" s="236">
        <v>30</v>
      </c>
      <c r="AF3626" s="236">
        <v>31</v>
      </c>
      <c r="AG3626" s="11"/>
      <c r="AH3626" s="11"/>
      <c r="AI3626" s="11"/>
      <c r="AJ3626" s="11"/>
      <c r="AK3626" s="11"/>
      <c r="AL3626" s="11"/>
      <c r="AM3626" s="11"/>
      <c r="AN3626" s="11"/>
      <c r="AO3626" s="11"/>
      <c r="AP3626" s="11"/>
      <c r="AQ3626" s="11"/>
      <c r="AR3626" s="11"/>
      <c r="AS3626" s="11"/>
      <c r="AT3626" s="11"/>
      <c r="AU3626" s="11"/>
      <c r="AV3626" s="11"/>
      <c r="AW3626" s="11"/>
      <c r="AX3626" s="11"/>
      <c r="AY3626" s="11"/>
      <c r="AZ3626" s="11"/>
      <c r="BA3626" s="11"/>
      <c r="BB3626" s="11"/>
      <c r="BC3626" s="11"/>
      <c r="BD3626" s="11"/>
      <c r="BE3626" s="11"/>
      <c r="BF3626" s="11"/>
      <c r="BG3626" s="11"/>
      <c r="BH3626" s="11"/>
      <c r="BI3626" s="11"/>
      <c r="BJ3626" s="11"/>
      <c r="BK3626" s="11"/>
      <c r="BL3626" s="11"/>
    </row>
    <row r="3627" spans="2:64" s="140" customFormat="1" ht="18" customHeight="1">
      <c r="B3627" s="48" t="e">
        <f>VLOOKUP(A3608,#REF!,276,FALSE)</f>
        <v>#REF!</v>
      </c>
      <c r="C3627" s="48" t="e">
        <f>VLOOKUP(A3608,#REF!,278,FALSE)</f>
        <v>#REF!</v>
      </c>
      <c r="D3627" s="48" t="e">
        <f>VLOOKUP(A3608,#REF!,280,FALSE)</f>
        <v>#REF!</v>
      </c>
      <c r="E3627" s="48" t="e">
        <f>VLOOKUP(A3608,#REF!,282,FALSE)</f>
        <v>#REF!</v>
      </c>
      <c r="F3627" s="48" t="e">
        <f>VLOOKUP(A3608,#REF!,284,FALSE)</f>
        <v>#REF!</v>
      </c>
      <c r="G3627" s="48" t="e">
        <f>VLOOKUP(A3608,#REF!,286,FALSE)</f>
        <v>#REF!</v>
      </c>
      <c r="H3627" s="48" t="e">
        <f>VLOOKUP(A3608,#REF!,288,FALSE)</f>
        <v>#REF!</v>
      </c>
      <c r="I3627" s="48" t="e">
        <f>VLOOKUP(A3608,#REF!,290,FALSE)</f>
        <v>#REF!</v>
      </c>
      <c r="J3627" s="48" t="e">
        <f>VLOOKUP(A3608,#REF!,292,FALSE)</f>
        <v>#REF!</v>
      </c>
      <c r="K3627" s="48" t="e">
        <f>VLOOKUP(A3608,#REF!,294,FALSE)</f>
        <v>#REF!</v>
      </c>
      <c r="L3627" s="48" t="e">
        <f>VLOOKUP(A3608,#REF!,296,FALSE)</f>
        <v>#REF!</v>
      </c>
      <c r="M3627" s="48" t="e">
        <f>VLOOKUP(A3608,#REF!,298,FALSE)</f>
        <v>#REF!</v>
      </c>
      <c r="N3627" s="48" t="e">
        <f>VLOOKUP(A3608,#REF!,300,FALSE)</f>
        <v>#REF!</v>
      </c>
      <c r="O3627" s="48" t="e">
        <f>VLOOKUP(A3608,#REF!,302,FALSE)</f>
        <v>#REF!</v>
      </c>
      <c r="P3627" s="48" t="e">
        <f>VLOOKUP(A3608,#REF!,304,FALSE)</f>
        <v>#REF!</v>
      </c>
      <c r="Q3627" s="48" t="e">
        <f>VLOOKUP(A3608,#REF!,306,FALSE)</f>
        <v>#REF!</v>
      </c>
      <c r="R3627" s="48" t="e">
        <f>VLOOKUP(A3608,#REF!,308,FALSE)</f>
        <v>#REF!</v>
      </c>
      <c r="S3627" s="48" t="e">
        <f>VLOOKUP(A3608,#REF!,310,FALSE)</f>
        <v>#REF!</v>
      </c>
      <c r="T3627" s="48" t="e">
        <f>VLOOKUP(A3608,#REF!,312,FALSE)</f>
        <v>#REF!</v>
      </c>
      <c r="U3627" s="48" t="e">
        <f>VLOOKUP(A3608,#REF!,314,FALSE)</f>
        <v>#REF!</v>
      </c>
      <c r="V3627" s="48" t="e">
        <f>VLOOKUP(A3608,#REF!,316,FALSE)</f>
        <v>#REF!</v>
      </c>
      <c r="W3627" s="48" t="e">
        <f>VLOOKUP(A3608,#REF!,318,FALSE)</f>
        <v>#REF!</v>
      </c>
      <c r="X3627" s="48" t="e">
        <f>VLOOKUP(A3608,#REF!,320,FALSE)</f>
        <v>#REF!</v>
      </c>
      <c r="Y3627" s="48" t="e">
        <f>VLOOKUP(A3608,#REF!,322,FALSE)</f>
        <v>#REF!</v>
      </c>
      <c r="Z3627" s="48" t="e">
        <f>VLOOKUP(A3608,#REF!,324,FALSE)</f>
        <v>#REF!</v>
      </c>
      <c r="AA3627" s="48" t="e">
        <f>VLOOKUP(A3608,#REF!,326,FALSE)</f>
        <v>#REF!</v>
      </c>
      <c r="AB3627" s="48" t="e">
        <f>VLOOKUP(A3608,#REF!,328,FALSE)</f>
        <v>#REF!</v>
      </c>
      <c r="AC3627" s="48" t="e">
        <f>VLOOKUP(A3608,#REF!,330,FALSE)</f>
        <v>#REF!</v>
      </c>
      <c r="AD3627" s="48" t="e">
        <f>VLOOKUP(A3608,#REF!,332,FALSE)</f>
        <v>#REF!</v>
      </c>
      <c r="AE3627" s="48" t="e">
        <f>VLOOKUP(A3608,#REF!,334,FALSE)</f>
        <v>#REF!</v>
      </c>
      <c r="AF3627" s="48" t="e">
        <f>VLOOKUP(A3608,#REF!,336,FALSE)</f>
        <v>#REF!</v>
      </c>
      <c r="AG3627" s="33"/>
      <c r="AH3627" s="33"/>
      <c r="AI3627" s="33"/>
      <c r="AJ3627" s="33"/>
      <c r="AK3627" s="33"/>
      <c r="AL3627" s="33"/>
      <c r="AM3627" s="33"/>
      <c r="AN3627" s="33"/>
      <c r="AO3627" s="33"/>
      <c r="AP3627" s="33"/>
      <c r="AQ3627" s="33"/>
      <c r="AR3627" s="33"/>
      <c r="AS3627" s="33"/>
      <c r="AT3627" s="33"/>
      <c r="AU3627" s="33"/>
      <c r="AV3627" s="33"/>
      <c r="AW3627" s="33"/>
      <c r="AX3627" s="33"/>
      <c r="AY3627" s="33"/>
      <c r="AZ3627" s="33"/>
      <c r="BA3627" s="33"/>
      <c r="BB3627" s="33"/>
      <c r="BC3627" s="33"/>
      <c r="BD3627" s="33"/>
      <c r="BE3627" s="33"/>
      <c r="BF3627" s="33"/>
      <c r="BG3627" s="33"/>
      <c r="BH3627" s="33"/>
      <c r="BI3627" s="33"/>
      <c r="BJ3627" s="33"/>
      <c r="BK3627" s="33"/>
      <c r="BL3627" s="33"/>
    </row>
    <row r="3628" spans="2:64" s="140" customFormat="1" ht="18" customHeight="1">
      <c r="B3628" s="48" t="e">
        <f>IF(B3627=3,"5","0")-0</f>
        <v>#REF!</v>
      </c>
      <c r="C3628" s="48" t="e">
        <f t="shared" ref="C3628:G3628" si="54">IF(C3627=3,"5","0")-0</f>
        <v>#REF!</v>
      </c>
      <c r="D3628" s="48" t="e">
        <f t="shared" si="54"/>
        <v>#REF!</v>
      </c>
      <c r="E3628" s="48" t="e">
        <f t="shared" si="54"/>
        <v>#REF!</v>
      </c>
      <c r="F3628" s="48" t="e">
        <f t="shared" si="54"/>
        <v>#REF!</v>
      </c>
      <c r="G3628" s="198" t="e">
        <f t="shared" si="54"/>
        <v>#REF!</v>
      </c>
      <c r="H3628" s="198" t="e">
        <f>IF(H3627=3,"5","0")-0</f>
        <v>#REF!</v>
      </c>
      <c r="I3628" s="198" t="e">
        <f t="shared" ref="I3628:Q3628" si="55">IF(I3627=3,"5","0")-0</f>
        <v>#REF!</v>
      </c>
      <c r="J3628" s="198" t="e">
        <f t="shared" si="55"/>
        <v>#REF!</v>
      </c>
      <c r="K3628" s="198" t="e">
        <f t="shared" si="55"/>
        <v>#REF!</v>
      </c>
      <c r="L3628" s="198" t="e">
        <f t="shared" si="55"/>
        <v>#REF!</v>
      </c>
      <c r="M3628" s="198" t="e">
        <f t="shared" si="55"/>
        <v>#REF!</v>
      </c>
      <c r="N3628" s="198" t="e">
        <f t="shared" si="55"/>
        <v>#REF!</v>
      </c>
      <c r="O3628" s="198" t="e">
        <f t="shared" si="55"/>
        <v>#REF!</v>
      </c>
      <c r="P3628" s="198" t="e">
        <f t="shared" si="55"/>
        <v>#REF!</v>
      </c>
      <c r="Q3628" s="198" t="e">
        <f t="shared" si="55"/>
        <v>#REF!</v>
      </c>
      <c r="R3628" s="198" t="e">
        <f>IF(R3627=3,"5","0")-0</f>
        <v>#REF!</v>
      </c>
      <c r="S3628" s="198" t="e">
        <f t="shared" ref="S3628:AF3628" si="56">IF(S3627=3,"5","0")-0</f>
        <v>#REF!</v>
      </c>
      <c r="T3628" s="198" t="e">
        <f t="shared" si="56"/>
        <v>#REF!</v>
      </c>
      <c r="U3628" s="198" t="e">
        <f t="shared" si="56"/>
        <v>#REF!</v>
      </c>
      <c r="V3628" s="198" t="e">
        <f t="shared" si="56"/>
        <v>#REF!</v>
      </c>
      <c r="W3628" s="198" t="e">
        <f t="shared" si="56"/>
        <v>#REF!</v>
      </c>
      <c r="X3628" s="198" t="e">
        <f t="shared" si="56"/>
        <v>#REF!</v>
      </c>
      <c r="Y3628" s="198" t="e">
        <f t="shared" si="56"/>
        <v>#REF!</v>
      </c>
      <c r="Z3628" s="198" t="e">
        <f t="shared" si="56"/>
        <v>#REF!</v>
      </c>
      <c r="AA3628" s="198" t="e">
        <f t="shared" si="56"/>
        <v>#REF!</v>
      </c>
      <c r="AB3628" s="198" t="e">
        <f t="shared" si="56"/>
        <v>#REF!</v>
      </c>
      <c r="AC3628" s="48" t="e">
        <f t="shared" si="56"/>
        <v>#REF!</v>
      </c>
      <c r="AD3628" s="48" t="e">
        <f t="shared" si="56"/>
        <v>#REF!</v>
      </c>
      <c r="AE3628" s="50" t="e">
        <f t="shared" si="56"/>
        <v>#REF!</v>
      </c>
      <c r="AF3628" s="48" t="e">
        <f t="shared" si="56"/>
        <v>#REF!</v>
      </c>
      <c r="AG3628" s="33"/>
      <c r="AH3628" s="33"/>
      <c r="AI3628" s="33"/>
      <c r="AJ3628" s="33"/>
      <c r="AK3628" s="33"/>
      <c r="AL3628" s="33"/>
      <c r="AM3628" s="33"/>
      <c r="AN3628" s="33"/>
      <c r="AO3628" s="33"/>
      <c r="AP3628" s="33"/>
      <c r="AQ3628" s="33"/>
      <c r="AR3628" s="33"/>
      <c r="AS3628" s="33"/>
      <c r="AT3628" s="33"/>
      <c r="AU3628" s="33"/>
      <c r="AV3628" s="33"/>
      <c r="AW3628" s="33"/>
      <c r="AX3628" s="33"/>
      <c r="AY3628" s="33"/>
      <c r="AZ3628" s="33"/>
      <c r="BA3628" s="33"/>
      <c r="BB3628" s="33"/>
      <c r="BC3628" s="33"/>
      <c r="BD3628" s="33"/>
      <c r="BE3628" s="33"/>
      <c r="BF3628" s="33"/>
      <c r="BG3628" s="33"/>
      <c r="BH3628" s="33"/>
      <c r="BI3628" s="33"/>
      <c r="BJ3628" s="33"/>
      <c r="BK3628" s="33"/>
      <c r="BL3628" s="33"/>
    </row>
    <row r="3629" spans="2:64" s="140" customFormat="1" ht="18" customHeight="1">
      <c r="B3629" s="48" t="e">
        <f>VLOOKUP(A3608,#REF!,277,FALSE)</f>
        <v>#REF!</v>
      </c>
      <c r="C3629" s="48" t="e">
        <f>VLOOKUP(A3608,#REF!,279,FALSE)</f>
        <v>#REF!</v>
      </c>
      <c r="D3629" s="48" t="e">
        <f>VLOOKUP(A3608,#REF!,281,FALSE)</f>
        <v>#REF!</v>
      </c>
      <c r="E3629" s="48" t="e">
        <f>VLOOKUP(A3608,#REF!,283,FALSE)</f>
        <v>#REF!</v>
      </c>
      <c r="F3629" s="48" t="e">
        <f>VLOOKUP(A3608,#REF!,285,FALSE)</f>
        <v>#REF!</v>
      </c>
      <c r="G3629" s="48" t="e">
        <f>VLOOKUP(A3608,#REF!,287,FALSE)</f>
        <v>#REF!</v>
      </c>
      <c r="H3629" s="48" t="e">
        <f>VLOOKUP(A3608,#REF!,289,FALSE)</f>
        <v>#REF!</v>
      </c>
      <c r="I3629" s="48" t="e">
        <f>VLOOKUP(A3608,#REF!,291,FALSE)</f>
        <v>#REF!</v>
      </c>
      <c r="J3629" s="48" t="e">
        <f>VLOOKUP(A3608,#REF!,293,FALSE)</f>
        <v>#REF!</v>
      </c>
      <c r="K3629" s="48" t="e">
        <f>VLOOKUP(A3608,#REF!,295,FALSE)</f>
        <v>#REF!</v>
      </c>
      <c r="L3629" s="48" t="e">
        <f>VLOOKUP(A3608,#REF!,297,FALSE)</f>
        <v>#REF!</v>
      </c>
      <c r="M3629" s="48" t="e">
        <f>VLOOKUP(A3608,#REF!,299,FALSE)</f>
        <v>#REF!</v>
      </c>
      <c r="N3629" s="48" t="e">
        <f>VLOOKUP(A3608,#REF!,301,FALSE)</f>
        <v>#REF!</v>
      </c>
      <c r="O3629" s="48" t="e">
        <f>VLOOKUP(A3608,#REF!,303,FALSE)</f>
        <v>#REF!</v>
      </c>
      <c r="P3629" s="48" t="e">
        <f>VLOOKUP(A3608,#REF!,305,FALSE)</f>
        <v>#REF!</v>
      </c>
      <c r="Q3629" s="48" t="e">
        <f>VLOOKUP(A3608,#REF!,307,FALSE)</f>
        <v>#REF!</v>
      </c>
      <c r="R3629" s="48" t="e">
        <f>VLOOKUP(A3608,#REF!,309,FALSE)</f>
        <v>#REF!</v>
      </c>
      <c r="S3629" s="48" t="e">
        <f>VLOOKUP(A3608,#REF!,311,FALSE)</f>
        <v>#REF!</v>
      </c>
      <c r="T3629" s="48" t="e">
        <f>VLOOKUP(A3608,#REF!,313,FALSE)</f>
        <v>#REF!</v>
      </c>
      <c r="U3629" s="48" t="e">
        <f>VLOOKUP(A3608,#REF!,315,FALSE)</f>
        <v>#REF!</v>
      </c>
      <c r="V3629" s="48" t="e">
        <f>VLOOKUP(A3608,#REF!,317,FALSE)</f>
        <v>#REF!</v>
      </c>
      <c r="W3629" s="48" t="e">
        <f>VLOOKUP(A3608,#REF!,319,FALSE)</f>
        <v>#REF!</v>
      </c>
      <c r="X3629" s="48" t="e">
        <f>VLOOKUP(A3608,#REF!,321,FALSE)</f>
        <v>#REF!</v>
      </c>
      <c r="Y3629" s="48" t="e">
        <f>VLOOKUP(A3608,#REF!,323,FALSE)</f>
        <v>#REF!</v>
      </c>
      <c r="Z3629" s="48" t="e">
        <f>VLOOKUP(A3608,#REF!,325,FALSE)</f>
        <v>#REF!</v>
      </c>
      <c r="AA3629" s="48" t="e">
        <f>VLOOKUP(A3608,#REF!,327,FALSE)</f>
        <v>#REF!</v>
      </c>
      <c r="AB3629" s="48" t="e">
        <f>VLOOKUP(A3608,#REF!,329,FALSE)</f>
        <v>#REF!</v>
      </c>
      <c r="AC3629" s="48" t="e">
        <f>VLOOKUP(A3608,#REF!,331,FALSE)</f>
        <v>#REF!</v>
      </c>
      <c r="AD3629" s="48" t="e">
        <f>VLOOKUP(A3608,#REF!,333,FALSE)</f>
        <v>#REF!</v>
      </c>
      <c r="AE3629" s="48" t="e">
        <f>VLOOKUP(A3608,#REF!,335,FALSE)</f>
        <v>#REF!</v>
      </c>
      <c r="AF3629" s="48" t="e">
        <f>VLOOKUP(A3608,#REF!,337,FALSE)</f>
        <v>#REF!</v>
      </c>
      <c r="AG3629" s="33"/>
      <c r="AH3629" s="33"/>
      <c r="AI3629" s="33"/>
      <c r="AJ3629" s="33"/>
      <c r="AK3629" s="33"/>
      <c r="AL3629" s="33"/>
      <c r="AM3629" s="33"/>
      <c r="AN3629" s="33"/>
      <c r="AO3629" s="33"/>
      <c r="AP3629" s="33"/>
      <c r="AQ3629" s="33"/>
      <c r="AR3629" s="33"/>
      <c r="AS3629" s="33"/>
      <c r="AT3629" s="33"/>
      <c r="AU3629" s="33"/>
      <c r="AV3629" s="33"/>
      <c r="AW3629" s="33"/>
      <c r="AX3629" s="33"/>
      <c r="AY3629" s="33"/>
      <c r="AZ3629" s="33"/>
      <c r="BA3629" s="33"/>
      <c r="BB3629" s="33"/>
      <c r="BC3629" s="33"/>
      <c r="BD3629" s="33"/>
      <c r="BE3629" s="33"/>
      <c r="BF3629" s="33"/>
      <c r="BG3629" s="33"/>
      <c r="BH3629" s="33"/>
      <c r="BI3629" s="33"/>
      <c r="BJ3629" s="33"/>
      <c r="BK3629" s="33"/>
      <c r="BL3629" s="33"/>
    </row>
    <row r="3630" spans="2:64" s="140" customFormat="1" ht="18" customHeight="1">
      <c r="B3630" s="1015"/>
      <c r="C3630" s="1016"/>
      <c r="D3630" s="1016"/>
      <c r="E3630" s="1016"/>
      <c r="F3630" s="1016"/>
      <c r="G3630" s="1016"/>
      <c r="H3630" s="1016"/>
      <c r="I3630" s="1016"/>
      <c r="J3630" s="1016"/>
      <c r="K3630" s="1016"/>
      <c r="L3630" s="1016"/>
      <c r="M3630" s="1016"/>
      <c r="N3630" s="1016"/>
      <c r="O3630" s="1016"/>
      <c r="P3630" s="1016"/>
      <c r="Q3630" s="1016"/>
      <c r="R3630" s="1016"/>
      <c r="S3630" s="1016"/>
      <c r="T3630" s="1016"/>
      <c r="U3630" s="1016"/>
      <c r="V3630" s="1016"/>
      <c r="W3630" s="1016"/>
      <c r="X3630" s="1016"/>
      <c r="Y3630" s="1016"/>
      <c r="Z3630" s="1016"/>
      <c r="AA3630" s="1016"/>
      <c r="AB3630" s="1016"/>
      <c r="AC3630" s="1016"/>
      <c r="AD3630" s="1016"/>
      <c r="AE3630" s="1016"/>
      <c r="AF3630" s="1017"/>
      <c r="AG3630" s="33"/>
      <c r="AH3630" s="33"/>
      <c r="AI3630" s="33"/>
      <c r="AJ3630" s="33"/>
      <c r="AK3630" s="33"/>
      <c r="AL3630" s="33"/>
      <c r="AM3630" s="33"/>
      <c r="AN3630" s="33"/>
      <c r="AO3630" s="33"/>
      <c r="AP3630" s="33"/>
      <c r="AQ3630" s="33"/>
      <c r="AR3630" s="33"/>
      <c r="AS3630" s="33"/>
      <c r="AT3630" s="33"/>
      <c r="AU3630" s="33"/>
      <c r="AV3630" s="33"/>
      <c r="AW3630" s="33"/>
      <c r="AX3630" s="33"/>
      <c r="AY3630" s="33"/>
      <c r="AZ3630" s="33"/>
      <c r="BA3630" s="33"/>
      <c r="BB3630" s="33"/>
      <c r="BC3630" s="33"/>
      <c r="BD3630" s="33"/>
      <c r="BE3630" s="33"/>
      <c r="BF3630" s="33"/>
      <c r="BG3630" s="33"/>
      <c r="BH3630" s="33"/>
      <c r="BI3630" s="33"/>
      <c r="BJ3630" s="33"/>
      <c r="BK3630" s="33"/>
      <c r="BL3630" s="33"/>
    </row>
    <row r="3631" spans="2:64" s="140" customFormat="1" ht="18" customHeight="1">
      <c r="B3631" s="880" t="s">
        <v>826</v>
      </c>
      <c r="C3631" s="880"/>
      <c r="D3631" s="880"/>
      <c r="E3631" s="880"/>
      <c r="F3631" s="880"/>
      <c r="G3631" s="880"/>
      <c r="H3631" s="880"/>
      <c r="I3631" s="880"/>
      <c r="J3631" s="880"/>
      <c r="K3631" s="880"/>
      <c r="L3631" s="880"/>
      <c r="M3631" s="880"/>
      <c r="N3631" s="880"/>
      <c r="O3631" s="880"/>
      <c r="P3631" s="880"/>
      <c r="Q3631" s="880"/>
      <c r="R3631" s="880"/>
      <c r="S3631" s="880"/>
      <c r="T3631" s="880"/>
      <c r="U3631" s="880"/>
      <c r="V3631" s="880"/>
      <c r="W3631" s="880"/>
      <c r="X3631" s="880"/>
      <c r="Y3631" s="880"/>
      <c r="Z3631" s="880"/>
      <c r="AA3631" s="880"/>
      <c r="AB3631" s="880"/>
      <c r="AC3631" s="880"/>
      <c r="AD3631" s="880"/>
      <c r="AE3631" s="880"/>
      <c r="AF3631" s="880"/>
      <c r="AG3631" s="33"/>
      <c r="AH3631" s="33"/>
      <c r="AI3631" s="33"/>
      <c r="AJ3631" s="33"/>
      <c r="AK3631" s="33"/>
      <c r="AL3631" s="33"/>
      <c r="AM3631" s="33"/>
      <c r="AN3631" s="33"/>
      <c r="AO3631" s="33"/>
      <c r="AP3631" s="33"/>
      <c r="AQ3631" s="33"/>
      <c r="AR3631" s="33"/>
      <c r="AS3631" s="33"/>
      <c r="AT3631" s="33"/>
      <c r="AU3631" s="33"/>
      <c r="AV3631" s="33"/>
      <c r="AW3631" s="33"/>
      <c r="AX3631" s="33"/>
      <c r="AY3631" s="33"/>
      <c r="AZ3631" s="33"/>
      <c r="BA3631" s="33"/>
      <c r="BB3631" s="33"/>
      <c r="BC3631" s="33"/>
      <c r="BD3631" s="33"/>
      <c r="BE3631" s="33"/>
      <c r="BF3631" s="33"/>
      <c r="BG3631" s="33"/>
      <c r="BH3631" s="33"/>
      <c r="BI3631" s="33"/>
      <c r="BJ3631" s="33"/>
      <c r="BK3631" s="33"/>
      <c r="BL3631" s="33"/>
    </row>
    <row r="3632" spans="2:64" s="140" customFormat="1" ht="18" customHeight="1">
      <c r="B3632" s="15" t="s">
        <v>80</v>
      </c>
      <c r="C3632" s="16"/>
      <c r="D3632" s="16"/>
      <c r="E3632" s="16"/>
      <c r="F3632" s="16"/>
      <c r="G3632" s="216"/>
      <c r="H3632" s="201"/>
      <c r="I3632" s="201"/>
      <c r="J3632" s="201"/>
      <c r="K3632" s="202"/>
      <c r="L3632" s="201"/>
      <c r="M3632" s="201"/>
      <c r="N3632" s="201"/>
      <c r="O3632" s="270"/>
      <c r="P3632" s="270"/>
      <c r="Q3632" s="201"/>
      <c r="R3632" s="201"/>
      <c r="S3632" s="201"/>
      <c r="T3632" s="201"/>
      <c r="U3632" s="201"/>
      <c r="V3632" s="201"/>
      <c r="W3632" s="270"/>
      <c r="X3632" s="984" t="str">
        <f>X3607</f>
        <v>វិច្ឆិកា ឆ្នាំ ២០២៣</v>
      </c>
      <c r="Y3632" s="985"/>
      <c r="Z3632" s="985"/>
      <c r="AA3632" s="985"/>
      <c r="AB3632" s="985"/>
      <c r="AC3632" s="985"/>
      <c r="AD3632" s="985"/>
      <c r="AE3632" s="985"/>
      <c r="AF3632" s="986"/>
      <c r="AG3632" s="33"/>
      <c r="AH3632" s="33"/>
      <c r="AI3632" s="33"/>
      <c r="AJ3632" s="33"/>
      <c r="AK3632" s="33"/>
      <c r="AL3632" s="33"/>
      <c r="AM3632" s="33"/>
      <c r="AN3632" s="33"/>
      <c r="AO3632" s="33"/>
      <c r="AP3632" s="33"/>
      <c r="AQ3632" s="33"/>
      <c r="AR3632" s="33"/>
      <c r="AS3632" s="33"/>
      <c r="AT3632" s="33"/>
      <c r="AU3632" s="33"/>
      <c r="AV3632" s="33"/>
      <c r="AW3632" s="33"/>
      <c r="AX3632" s="33"/>
      <c r="AY3632" s="33"/>
      <c r="AZ3632" s="33"/>
      <c r="BA3632" s="33"/>
      <c r="BB3632" s="33"/>
      <c r="BC3632" s="33"/>
      <c r="BD3632" s="33"/>
      <c r="BE3632" s="33"/>
      <c r="BF3632" s="33"/>
      <c r="BG3632" s="33"/>
      <c r="BH3632" s="33"/>
      <c r="BI3632" s="33"/>
      <c r="BJ3632" s="33"/>
      <c r="BK3632" s="33"/>
      <c r="BL3632" s="33"/>
    </row>
    <row r="3633" spans="1:64" s="140" customFormat="1" ht="18" customHeight="1">
      <c r="A3633" s="140">
        <v>0</v>
      </c>
      <c r="B3633" s="20" t="s">
        <v>176</v>
      </c>
      <c r="C3633" s="3"/>
      <c r="D3633" s="3"/>
      <c r="E3633" s="3"/>
      <c r="F3633" s="3"/>
      <c r="G3633" s="217"/>
      <c r="H3633" s="271"/>
      <c r="I3633" s="217"/>
      <c r="J3633" s="271"/>
      <c r="K3633" s="991" t="e">
        <f>VLOOKUP(A3633,'Payroll master 总表'!B:AY,3,FALSE)</f>
        <v>#N/A</v>
      </c>
      <c r="L3633" s="992"/>
      <c r="M3633" s="992"/>
      <c r="N3633" s="993"/>
      <c r="O3633" s="272" t="s">
        <v>183</v>
      </c>
      <c r="P3633" s="273"/>
      <c r="Q3633" s="203"/>
      <c r="R3633" s="203"/>
      <c r="S3633" s="203"/>
      <c r="T3633" s="994" t="e">
        <f>#REF!</f>
        <v>#REF!</v>
      </c>
      <c r="U3633" s="994"/>
      <c r="V3633" s="217"/>
      <c r="W3633" s="274"/>
      <c r="X3633" s="275" t="s">
        <v>279</v>
      </c>
      <c r="Y3633" s="203"/>
      <c r="Z3633" s="203"/>
      <c r="AA3633" s="203"/>
      <c r="AB3633" s="227"/>
      <c r="AC3633" s="75"/>
      <c r="AD3633" s="139" t="e">
        <f>VLOOKUP(A3633,'Payroll master 总表'!B:AY,39,FALSE)</f>
        <v>#N/A</v>
      </c>
      <c r="AE3633" s="23" t="s">
        <v>82</v>
      </c>
      <c r="AF3633" s="244"/>
      <c r="AG3633" s="33"/>
      <c r="AH3633" s="33"/>
      <c r="AI3633" s="33"/>
      <c r="AJ3633" s="33"/>
      <c r="AK3633" s="33"/>
      <c r="AL3633" s="33"/>
      <c r="AM3633" s="33"/>
      <c r="AN3633" s="33"/>
      <c r="AO3633" s="33"/>
      <c r="AP3633" s="33"/>
      <c r="AQ3633" s="33"/>
      <c r="AR3633" s="33"/>
      <c r="AS3633" s="33"/>
      <c r="AT3633" s="33"/>
      <c r="AU3633" s="33"/>
      <c r="AV3633" s="33"/>
      <c r="AW3633" s="33"/>
      <c r="AX3633" s="33"/>
      <c r="AY3633" s="33"/>
      <c r="AZ3633" s="33"/>
      <c r="BA3633" s="33"/>
      <c r="BB3633" s="33"/>
      <c r="BC3633" s="33"/>
      <c r="BD3633" s="33"/>
      <c r="BE3633" s="33"/>
      <c r="BF3633" s="33"/>
      <c r="BG3633" s="33"/>
      <c r="BH3633" s="33"/>
      <c r="BI3633" s="33"/>
      <c r="BJ3633" s="33"/>
      <c r="BK3633" s="33"/>
      <c r="BL3633" s="33"/>
    </row>
    <row r="3634" spans="1:64" s="140" customFormat="1" ht="18" customHeight="1">
      <c r="B3634" s="55" t="s">
        <v>177</v>
      </c>
      <c r="C3634" s="28"/>
      <c r="D3634" s="28"/>
      <c r="E3634" s="28"/>
      <c r="F3634" s="21"/>
      <c r="G3634" s="206"/>
      <c r="H3634" s="206"/>
      <c r="I3634" s="206"/>
      <c r="J3634" s="206"/>
      <c r="K3634" s="995" t="e">
        <f>VLOOKUP(A3633,'Payroll master 总表'!B:AY,1,FALSE)</f>
        <v>#N/A</v>
      </c>
      <c r="L3634" s="996"/>
      <c r="M3634" s="206"/>
      <c r="N3634" s="208"/>
      <c r="O3634" s="276" t="s">
        <v>184</v>
      </c>
      <c r="P3634" s="273"/>
      <c r="Q3634" s="218"/>
      <c r="R3634" s="218"/>
      <c r="S3634" s="218"/>
      <c r="T3634" s="199"/>
      <c r="U3634" s="222" t="e">
        <f>VLOOKUP(A3633,'Payroll master 总表'!B:AY,15,FALSE)</f>
        <v>#N/A</v>
      </c>
      <c r="V3634" s="222"/>
      <c r="W3634" s="208"/>
      <c r="X3634" s="278" t="s">
        <v>187</v>
      </c>
      <c r="Y3634" s="218"/>
      <c r="Z3634" s="218"/>
      <c r="AA3634" s="218"/>
      <c r="AB3634" s="209"/>
      <c r="AC3634" s="26"/>
      <c r="AD3634" s="139" t="e">
        <f>VLOOKUP(A3633,'Payroll master 总表'!B:AY,35,FALSE)</f>
        <v>#N/A</v>
      </c>
      <c r="AE3634" s="23" t="s">
        <v>82</v>
      </c>
      <c r="AF3634" s="103"/>
      <c r="AG3634" s="33"/>
      <c r="AH3634" s="33"/>
      <c r="AI3634" s="33"/>
      <c r="AJ3634" s="33"/>
      <c r="AK3634" s="33"/>
      <c r="AL3634" s="33"/>
      <c r="AM3634" s="33"/>
      <c r="AN3634" s="33"/>
      <c r="AO3634" s="33"/>
      <c r="AP3634" s="33"/>
      <c r="AQ3634" s="33"/>
      <c r="AR3634" s="33"/>
      <c r="AS3634" s="33"/>
      <c r="AT3634" s="33"/>
      <c r="AU3634" s="33"/>
      <c r="AV3634" s="33"/>
      <c r="AW3634" s="33"/>
      <c r="AX3634" s="33"/>
      <c r="AY3634" s="33"/>
      <c r="AZ3634" s="33"/>
      <c r="BA3634" s="33"/>
      <c r="BB3634" s="33"/>
      <c r="BC3634" s="33"/>
      <c r="BD3634" s="33"/>
      <c r="BE3634" s="33"/>
      <c r="BF3634" s="33"/>
      <c r="BG3634" s="33"/>
      <c r="BH3634" s="33"/>
      <c r="BI3634" s="33"/>
      <c r="BJ3634" s="33"/>
      <c r="BK3634" s="33"/>
      <c r="BL3634" s="33"/>
    </row>
    <row r="3635" spans="1:64" s="140" customFormat="1" ht="18" customHeight="1">
      <c r="B3635" s="24" t="s">
        <v>178</v>
      </c>
      <c r="C3635" s="22"/>
      <c r="D3635" s="25"/>
      <c r="E3635" s="21"/>
      <c r="F3635" s="21"/>
      <c r="G3635" s="206"/>
      <c r="H3635" s="206"/>
      <c r="I3635" s="206"/>
      <c r="J3635" s="206"/>
      <c r="K3635" s="995" t="e">
        <f>VLOOKUP(A3633,'Payroll master 总表'!B:AY,5,FALSE)</f>
        <v>#N/A</v>
      </c>
      <c r="L3635" s="996"/>
      <c r="M3635" s="206"/>
      <c r="N3635" s="208"/>
      <c r="O3635" s="205" t="s">
        <v>198</v>
      </c>
      <c r="P3635" s="273"/>
      <c r="Q3635" s="218"/>
      <c r="R3635" s="218"/>
      <c r="S3635" s="218"/>
      <c r="T3635" s="206"/>
      <c r="U3635" s="997" t="e">
        <f>VLOOKUP(A3633,'Payroll master 总表'!B:AY,8,FALSE)</f>
        <v>#N/A</v>
      </c>
      <c r="V3635" s="997"/>
      <c r="W3635" s="998"/>
      <c r="X3635" s="278" t="s">
        <v>185</v>
      </c>
      <c r="Y3635" s="218"/>
      <c r="Z3635" s="218"/>
      <c r="AA3635" s="218"/>
      <c r="AB3635" s="209"/>
      <c r="AC3635" s="26"/>
      <c r="AD3635" s="139" t="e">
        <f>VLOOKUP(A3633,'Payroll master 总表'!B:AY,34,FALSE)</f>
        <v>#N/A</v>
      </c>
      <c r="AE3635" s="23" t="s">
        <v>82</v>
      </c>
      <c r="AF3635" s="103"/>
      <c r="AG3635" s="33"/>
      <c r="AH3635" s="33"/>
      <c r="AI3635" s="33"/>
      <c r="AJ3635" s="33"/>
      <c r="AK3635" s="33"/>
      <c r="AL3635" s="33"/>
      <c r="AM3635" s="33"/>
      <c r="AN3635" s="33"/>
      <c r="AO3635" s="33"/>
      <c r="AP3635" s="33"/>
      <c r="AQ3635" s="33"/>
      <c r="AR3635" s="33"/>
      <c r="AS3635" s="33"/>
      <c r="AT3635" s="33"/>
      <c r="AU3635" s="33"/>
      <c r="AV3635" s="33"/>
      <c r="AW3635" s="33"/>
      <c r="AX3635" s="33"/>
      <c r="AY3635" s="33"/>
      <c r="AZ3635" s="33"/>
      <c r="BA3635" s="33"/>
      <c r="BB3635" s="33"/>
      <c r="BC3635" s="33"/>
      <c r="BD3635" s="33"/>
      <c r="BE3635" s="33"/>
      <c r="BF3635" s="33"/>
      <c r="BG3635" s="33"/>
      <c r="BH3635" s="33"/>
      <c r="BI3635" s="33"/>
      <c r="BJ3635" s="33"/>
      <c r="BK3635" s="33"/>
      <c r="BL3635" s="33"/>
    </row>
    <row r="3636" spans="1:64" s="140" customFormat="1" ht="18" customHeight="1">
      <c r="B3636" s="58"/>
      <c r="C3636" s="28"/>
      <c r="D3636" s="28"/>
      <c r="E3636" s="28"/>
      <c r="F3636" s="28"/>
      <c r="G3636" s="206"/>
      <c r="H3636" s="206"/>
      <c r="I3636" s="206"/>
      <c r="J3636" s="206"/>
      <c r="K3636" s="280"/>
      <c r="L3636" s="281" t="s">
        <v>76</v>
      </c>
      <c r="M3636" s="206"/>
      <c r="N3636" s="208"/>
      <c r="O3636" s="278" t="s">
        <v>199</v>
      </c>
      <c r="P3636" s="273"/>
      <c r="Q3636" s="218"/>
      <c r="R3636" s="218"/>
      <c r="S3636" s="218"/>
      <c r="T3636" s="218"/>
      <c r="U3636" s="218"/>
      <c r="V3636" s="218"/>
      <c r="W3636" s="230"/>
      <c r="X3636" s="278" t="s">
        <v>753</v>
      </c>
      <c r="Y3636" s="218"/>
      <c r="Z3636" s="218"/>
      <c r="AA3636" s="218"/>
      <c r="AB3636" s="209"/>
      <c r="AC3636" s="26"/>
      <c r="AD3636" s="139" t="e">
        <f>VLOOKUP(A3633,'Payroll master 总表'!B:AY,33,FALSE)</f>
        <v>#N/A</v>
      </c>
      <c r="AE3636" s="23" t="s">
        <v>82</v>
      </c>
      <c r="AF3636" s="103"/>
      <c r="AG3636" s="33"/>
      <c r="AH3636" s="33"/>
      <c r="AI3636" s="33"/>
      <c r="AJ3636" s="33"/>
      <c r="AK3636" s="33"/>
      <c r="AL3636" s="33"/>
      <c r="AM3636" s="33"/>
      <c r="AN3636" s="33"/>
      <c r="AO3636" s="33"/>
      <c r="AP3636" s="33"/>
      <c r="AQ3636" s="33"/>
      <c r="AR3636" s="33"/>
      <c r="AS3636" s="33"/>
      <c r="AT3636" s="33"/>
      <c r="AU3636" s="33"/>
      <c r="AV3636" s="33"/>
      <c r="AW3636" s="33"/>
      <c r="AX3636" s="33"/>
      <c r="AY3636" s="33"/>
      <c r="AZ3636" s="33"/>
      <c r="BA3636" s="33"/>
      <c r="BB3636" s="33"/>
      <c r="BC3636" s="33"/>
      <c r="BD3636" s="33"/>
      <c r="BE3636" s="33"/>
      <c r="BF3636" s="33"/>
      <c r="BG3636" s="33"/>
      <c r="BH3636" s="33"/>
      <c r="BI3636" s="33"/>
      <c r="BJ3636" s="33"/>
      <c r="BK3636" s="33"/>
      <c r="BL3636" s="33"/>
    </row>
    <row r="3637" spans="1:64" s="140" customFormat="1" ht="18" customHeight="1">
      <c r="B3637" s="54" t="s">
        <v>196</v>
      </c>
      <c r="C3637" s="28"/>
      <c r="D3637" s="28"/>
      <c r="E3637" s="28"/>
      <c r="F3637" s="28"/>
      <c r="G3637" s="206"/>
      <c r="H3637" s="206"/>
      <c r="I3637" s="206"/>
      <c r="J3637" s="206"/>
      <c r="K3637" s="280"/>
      <c r="L3637" s="282" t="e">
        <f>VLOOKUP(A3633,'Payroll master 总表'!B:AY,18,FALSE)</f>
        <v>#N/A</v>
      </c>
      <c r="M3637" s="206"/>
      <c r="N3637" s="208"/>
      <c r="O3637" s="283"/>
      <c r="P3637" s="273"/>
      <c r="Q3637" s="223"/>
      <c r="R3637" s="987" t="e">
        <f>U3634/26*L3637</f>
        <v>#N/A</v>
      </c>
      <c r="S3637" s="987"/>
      <c r="T3637" s="284" t="s">
        <v>82</v>
      </c>
      <c r="U3637" s="223"/>
      <c r="V3637" s="223"/>
      <c r="W3637" s="285"/>
      <c r="X3637" s="278" t="s">
        <v>186</v>
      </c>
      <c r="Y3637" s="218"/>
      <c r="Z3637" s="218"/>
      <c r="AA3637" s="218"/>
      <c r="AB3637" s="209"/>
      <c r="AC3637" s="26"/>
      <c r="AD3637" s="139" t="e">
        <f>VLOOKUP(A3633,'Payroll master 总表'!B:AY,37,FALSE)+'Payroll master 总表'!#REF!</f>
        <v>#N/A</v>
      </c>
      <c r="AE3637" s="23" t="s">
        <v>82</v>
      </c>
      <c r="AF3637" s="103"/>
      <c r="AG3637" s="33"/>
      <c r="AH3637" s="33"/>
      <c r="AI3637" s="33"/>
      <c r="AJ3637" s="33"/>
      <c r="AK3637" s="33"/>
      <c r="AL3637" s="33"/>
      <c r="AM3637" s="33"/>
      <c r="AN3637" s="33"/>
      <c r="AO3637" s="33"/>
      <c r="AP3637" s="33"/>
      <c r="AQ3637" s="33"/>
      <c r="AR3637" s="33"/>
      <c r="AS3637" s="33"/>
      <c r="AT3637" s="33"/>
      <c r="AU3637" s="33"/>
      <c r="AV3637" s="33"/>
      <c r="AW3637" s="33"/>
      <c r="AX3637" s="33"/>
      <c r="AY3637" s="33"/>
      <c r="AZ3637" s="33"/>
      <c r="BA3637" s="33"/>
      <c r="BB3637" s="33"/>
      <c r="BC3637" s="33"/>
      <c r="BD3637" s="33"/>
      <c r="BE3637" s="33"/>
      <c r="BF3637" s="33"/>
      <c r="BG3637" s="33"/>
      <c r="BH3637" s="33"/>
      <c r="BI3637" s="33"/>
      <c r="BJ3637" s="33"/>
      <c r="BK3637" s="33"/>
      <c r="BL3637" s="33"/>
    </row>
    <row r="3638" spans="1:64" s="140" customFormat="1" ht="18" customHeight="1">
      <c r="B3638" s="27" t="s">
        <v>528</v>
      </c>
      <c r="C3638" s="28"/>
      <c r="D3638" s="28"/>
      <c r="E3638" s="28"/>
      <c r="F3638" s="28"/>
      <c r="G3638" s="206"/>
      <c r="H3638" s="206"/>
      <c r="I3638" s="206"/>
      <c r="J3638" s="206"/>
      <c r="K3638" s="280"/>
      <c r="L3638" s="282" t="e">
        <f>VLOOKUP(A3633,'Payroll master 总表'!B:AY,22,FALSE)</f>
        <v>#N/A</v>
      </c>
      <c r="M3638" s="206"/>
      <c r="N3638" s="208"/>
      <c r="O3638" s="283"/>
      <c r="P3638" s="273"/>
      <c r="Q3638" s="223"/>
      <c r="R3638" s="987" t="e">
        <f>VLOOKUP(A3633,'Payroll master 总表'!B:AY,29,FALSE)</f>
        <v>#N/A</v>
      </c>
      <c r="S3638" s="987"/>
      <c r="T3638" s="284" t="s">
        <v>82</v>
      </c>
      <c r="U3638" s="223"/>
      <c r="V3638" s="223"/>
      <c r="W3638" s="285"/>
      <c r="X3638" s="278" t="s">
        <v>455</v>
      </c>
      <c r="Y3638" s="218"/>
      <c r="Z3638" s="218"/>
      <c r="AA3638" s="218"/>
      <c r="AB3638" s="209"/>
      <c r="AC3638" s="26"/>
      <c r="AD3638" s="139" t="e">
        <f>VLOOKUP(A3633,'Payroll master 总表'!B:AY,32,FALSE)</f>
        <v>#N/A</v>
      </c>
      <c r="AE3638" s="23" t="s">
        <v>82</v>
      </c>
      <c r="AF3638" s="103"/>
      <c r="AG3638" s="33"/>
      <c r="AH3638" s="33"/>
      <c r="AI3638" s="33"/>
      <c r="AJ3638" s="33"/>
      <c r="AK3638" s="33"/>
      <c r="AL3638" s="33"/>
      <c r="AM3638" s="33"/>
      <c r="AN3638" s="33"/>
      <c r="AO3638" s="33"/>
      <c r="AP3638" s="33"/>
      <c r="AQ3638" s="33"/>
      <c r="AR3638" s="33"/>
      <c r="AS3638" s="33"/>
      <c r="AT3638" s="33"/>
      <c r="AU3638" s="33"/>
      <c r="AV3638" s="33"/>
      <c r="AW3638" s="33"/>
      <c r="AX3638" s="33"/>
      <c r="AY3638" s="33"/>
      <c r="AZ3638" s="33"/>
      <c r="BA3638" s="33"/>
      <c r="BB3638" s="33"/>
      <c r="BC3638" s="33"/>
      <c r="BD3638" s="33"/>
      <c r="BE3638" s="33"/>
      <c r="BF3638" s="33"/>
      <c r="BG3638" s="33"/>
      <c r="BH3638" s="33"/>
      <c r="BI3638" s="33"/>
      <c r="BJ3638" s="33"/>
      <c r="BK3638" s="33"/>
      <c r="BL3638" s="33"/>
    </row>
    <row r="3639" spans="1:64" s="140" customFormat="1" ht="18" customHeight="1">
      <c r="B3639" s="58" t="s">
        <v>534</v>
      </c>
      <c r="C3639" s="28"/>
      <c r="D3639" s="28"/>
      <c r="E3639" s="28"/>
      <c r="F3639" s="28"/>
      <c r="G3639" s="206"/>
      <c r="H3639" s="206"/>
      <c r="I3639" s="206"/>
      <c r="J3639" s="206"/>
      <c r="K3639" s="280"/>
      <c r="L3639" s="282" t="e">
        <f>VLOOKUP(A3633,'Payroll master 总表'!B:AY,21,FALSE)</f>
        <v>#N/A</v>
      </c>
      <c r="M3639" s="206"/>
      <c r="N3639" s="208"/>
      <c r="O3639" s="283"/>
      <c r="P3639" s="273"/>
      <c r="Q3639" s="223"/>
      <c r="R3639" s="987" t="e">
        <f>VLOOKUP(A3633,'Payroll master 总表'!B:AY,27,FALSE)</f>
        <v>#N/A</v>
      </c>
      <c r="S3639" s="987"/>
      <c r="T3639" s="284" t="s">
        <v>82</v>
      </c>
      <c r="U3639" s="223"/>
      <c r="V3639" s="223"/>
      <c r="W3639" s="285"/>
      <c r="X3639" s="278" t="s">
        <v>189</v>
      </c>
      <c r="Y3639" s="218"/>
      <c r="Z3639" s="218"/>
      <c r="AA3639" s="218"/>
      <c r="AB3639" s="209"/>
      <c r="AC3639" s="26"/>
      <c r="AD3639" s="139" t="e">
        <f>VLOOKUP(A3633,'Payroll master 总表'!B:AY,31,FALSE)</f>
        <v>#N/A</v>
      </c>
      <c r="AE3639" s="23" t="s">
        <v>82</v>
      </c>
      <c r="AF3639" s="103"/>
      <c r="AG3639" s="33"/>
      <c r="AH3639" s="33"/>
      <c r="AI3639" s="33"/>
      <c r="AJ3639" s="33"/>
      <c r="AK3639" s="33"/>
      <c r="AL3639" s="33"/>
      <c r="AM3639" s="33"/>
      <c r="AN3639" s="33"/>
      <c r="AO3639" s="33"/>
      <c r="AP3639" s="33"/>
      <c r="AQ3639" s="33"/>
      <c r="AR3639" s="33"/>
      <c r="AS3639" s="33"/>
      <c r="AT3639" s="33"/>
      <c r="AU3639" s="33"/>
      <c r="AV3639" s="33"/>
      <c r="AW3639" s="33"/>
      <c r="AX3639" s="33"/>
      <c r="AY3639" s="33"/>
      <c r="AZ3639" s="33"/>
      <c r="BA3639" s="33"/>
      <c r="BB3639" s="33"/>
      <c r="BC3639" s="33"/>
      <c r="BD3639" s="33"/>
      <c r="BE3639" s="33"/>
      <c r="BF3639" s="33"/>
      <c r="BG3639" s="33"/>
      <c r="BH3639" s="33"/>
      <c r="BI3639" s="33"/>
      <c r="BJ3639" s="33"/>
      <c r="BK3639" s="33"/>
      <c r="BL3639" s="33"/>
    </row>
    <row r="3640" spans="1:64" s="140" customFormat="1" ht="18" customHeight="1">
      <c r="B3640" s="58" t="s">
        <v>195</v>
      </c>
      <c r="C3640" s="28"/>
      <c r="D3640" s="28"/>
      <c r="E3640" s="28"/>
      <c r="F3640" s="28"/>
      <c r="G3640" s="206"/>
      <c r="H3640" s="206"/>
      <c r="I3640" s="206"/>
      <c r="J3640" s="206"/>
      <c r="K3640" s="280"/>
      <c r="L3640" s="282" t="e">
        <f>VLOOKUP(A3633,'Payroll master 总表'!B:AY,17,FALSE)</f>
        <v>#N/A</v>
      </c>
      <c r="M3640" s="206"/>
      <c r="N3640" s="208"/>
      <c r="O3640" s="283"/>
      <c r="P3640" s="273"/>
      <c r="Q3640" s="223"/>
      <c r="R3640" s="987" t="e">
        <f>U3634/26*L3640</f>
        <v>#N/A</v>
      </c>
      <c r="S3640" s="987"/>
      <c r="T3640" s="284" t="s">
        <v>82</v>
      </c>
      <c r="U3640" s="223"/>
      <c r="V3640" s="223"/>
      <c r="W3640" s="285"/>
      <c r="X3640" s="278" t="s">
        <v>188</v>
      </c>
      <c r="Y3640" s="218"/>
      <c r="Z3640" s="218"/>
      <c r="AA3640" s="218"/>
      <c r="AB3640" s="209"/>
      <c r="AC3640" s="26"/>
      <c r="AD3640" s="139" t="e">
        <f>VLOOKUP(A3633,'Payroll master 总表'!B:AY,36,FALSE)</f>
        <v>#N/A</v>
      </c>
      <c r="AE3640" s="23" t="s">
        <v>82</v>
      </c>
      <c r="AF3640" s="103"/>
      <c r="AG3640" s="33"/>
      <c r="AH3640" s="33"/>
      <c r="AI3640" s="33"/>
      <c r="AJ3640" s="33"/>
      <c r="AK3640" s="33"/>
      <c r="AL3640" s="33"/>
      <c r="AM3640" s="33"/>
      <c r="AN3640" s="33"/>
      <c r="AO3640" s="33"/>
      <c r="AP3640" s="33"/>
      <c r="AQ3640" s="33"/>
      <c r="AR3640" s="33"/>
      <c r="AS3640" s="33"/>
      <c r="AT3640" s="33"/>
      <c r="AU3640" s="33"/>
      <c r="AV3640" s="33"/>
      <c r="AW3640" s="33"/>
      <c r="AX3640" s="33"/>
      <c r="AY3640" s="33"/>
      <c r="AZ3640" s="33"/>
      <c r="BA3640" s="33"/>
      <c r="BB3640" s="33"/>
      <c r="BC3640" s="33"/>
      <c r="BD3640" s="33"/>
      <c r="BE3640" s="33"/>
      <c r="BF3640" s="33"/>
      <c r="BG3640" s="33"/>
      <c r="BH3640" s="33"/>
      <c r="BI3640" s="33"/>
      <c r="BJ3640" s="33"/>
      <c r="BK3640" s="33"/>
      <c r="BL3640" s="33"/>
    </row>
    <row r="3641" spans="1:64" s="140" customFormat="1" ht="18" customHeight="1">
      <c r="B3641" s="27" t="s">
        <v>179</v>
      </c>
      <c r="C3641" s="28"/>
      <c r="D3641" s="28"/>
      <c r="E3641" s="28"/>
      <c r="F3641" s="28"/>
      <c r="G3641" s="218"/>
      <c r="H3641" s="218"/>
      <c r="I3641" s="218"/>
      <c r="J3641" s="206"/>
      <c r="K3641" s="280"/>
      <c r="L3641" s="286"/>
      <c r="M3641" s="206"/>
      <c r="N3641" s="208"/>
      <c r="O3641" s="283"/>
      <c r="P3641" s="273"/>
      <c r="Q3641" s="223"/>
      <c r="R3641" s="987" t="e">
        <f>SUM(R3637:S3640)</f>
        <v>#N/A</v>
      </c>
      <c r="S3641" s="987"/>
      <c r="T3641" s="284" t="s">
        <v>82</v>
      </c>
      <c r="U3641" s="223"/>
      <c r="V3641" s="223"/>
      <c r="W3641" s="285"/>
      <c r="X3641" s="278" t="s">
        <v>190</v>
      </c>
      <c r="Y3641" s="218"/>
      <c r="Z3641" s="218"/>
      <c r="AA3641" s="218"/>
      <c r="AB3641" s="209"/>
      <c r="AC3641" s="988" t="e">
        <f>R3641+R3643+R3644+R3645+AD3633+AD3634+AD3635+AD3636+AD3637+AD3638+AD3639+AD3640</f>
        <v>#N/A</v>
      </c>
      <c r="AD3641" s="989"/>
      <c r="AE3641" s="33"/>
      <c r="AF3641" s="103"/>
      <c r="AG3641" s="33"/>
      <c r="AH3641" s="33"/>
      <c r="AI3641" s="33"/>
      <c r="AJ3641" s="33"/>
      <c r="AK3641" s="33"/>
      <c r="AL3641" s="33"/>
      <c r="AM3641" s="33"/>
      <c r="AN3641" s="33"/>
      <c r="AO3641" s="33"/>
      <c r="AP3641" s="33"/>
      <c r="AQ3641" s="33"/>
      <c r="AR3641" s="33"/>
      <c r="AS3641" s="33"/>
      <c r="AT3641" s="33"/>
      <c r="AU3641" s="33"/>
      <c r="AV3641" s="33"/>
      <c r="AW3641" s="33"/>
      <c r="AX3641" s="33"/>
      <c r="AY3641" s="33"/>
      <c r="AZ3641" s="33"/>
      <c r="BA3641" s="33"/>
      <c r="BB3641" s="33"/>
      <c r="BC3641" s="33"/>
      <c r="BD3641" s="33"/>
      <c r="BE3641" s="33"/>
      <c r="BF3641" s="33"/>
      <c r="BG3641" s="33"/>
      <c r="BH3641" s="33"/>
      <c r="BI3641" s="33"/>
      <c r="BJ3641" s="33"/>
      <c r="BK3641" s="33"/>
      <c r="BL3641" s="33"/>
    </row>
    <row r="3642" spans="1:64" s="140" customFormat="1" ht="18" customHeight="1">
      <c r="B3642" s="58" t="s">
        <v>197</v>
      </c>
      <c r="C3642" s="28"/>
      <c r="D3642" s="28"/>
      <c r="E3642" s="28"/>
      <c r="F3642" s="28"/>
      <c r="G3642" s="206"/>
      <c r="H3642" s="206"/>
      <c r="I3642" s="206"/>
      <c r="J3642" s="206"/>
      <c r="K3642" s="280"/>
      <c r="L3642" s="287" t="s">
        <v>77</v>
      </c>
      <c r="M3642" s="288"/>
      <c r="N3642" s="211"/>
      <c r="O3642" s="278" t="s">
        <v>199</v>
      </c>
      <c r="P3642" s="210"/>
      <c r="Q3642" s="210"/>
      <c r="R3642" s="210"/>
      <c r="S3642" s="210"/>
      <c r="T3642" s="210"/>
      <c r="U3642" s="210"/>
      <c r="V3642" s="210"/>
      <c r="W3642" s="289"/>
      <c r="X3642" s="278" t="s">
        <v>433</v>
      </c>
      <c r="Y3642" s="218"/>
      <c r="Z3642" s="230"/>
      <c r="AA3642" s="290"/>
      <c r="AB3642" s="228"/>
      <c r="AC3642" s="135" t="e">
        <f>VLOOKUP(A3633,'Payroll master 总表'!B:AY,45,FALSE)</f>
        <v>#N/A</v>
      </c>
      <c r="AD3642" s="33"/>
      <c r="AE3642" s="61"/>
      <c r="AF3642" s="245"/>
      <c r="AG3642" s="33"/>
      <c r="AH3642" s="33"/>
      <c r="AI3642" s="33"/>
      <c r="AJ3642" s="33"/>
      <c r="AK3642" s="33"/>
      <c r="AL3642" s="33"/>
      <c r="AM3642" s="33"/>
      <c r="AN3642" s="33"/>
      <c r="AO3642" s="33"/>
      <c r="AP3642" s="33"/>
      <c r="AQ3642" s="33"/>
      <c r="AR3642" s="33"/>
      <c r="AS3642" s="33"/>
      <c r="AT3642" s="33"/>
      <c r="AU3642" s="33"/>
      <c r="AV3642" s="33"/>
      <c r="AW3642" s="33"/>
      <c r="AX3642" s="33"/>
      <c r="AY3642" s="33"/>
      <c r="AZ3642" s="33"/>
      <c r="BA3642" s="33"/>
      <c r="BB3642" s="33"/>
      <c r="BC3642" s="33"/>
      <c r="BD3642" s="33"/>
      <c r="BE3642" s="33"/>
      <c r="BF3642" s="33"/>
      <c r="BG3642" s="33"/>
      <c r="BH3642" s="33"/>
      <c r="BI3642" s="33"/>
      <c r="BJ3642" s="33"/>
      <c r="BK3642" s="33"/>
      <c r="BL3642" s="33"/>
    </row>
    <row r="3643" spans="1:64" s="140" customFormat="1" ht="18" customHeight="1">
      <c r="B3643" s="58" t="s">
        <v>180</v>
      </c>
      <c r="C3643" s="28"/>
      <c r="D3643" s="28"/>
      <c r="E3643" s="28"/>
      <c r="F3643" s="28"/>
      <c r="G3643" s="206"/>
      <c r="H3643" s="206"/>
      <c r="I3643" s="206"/>
      <c r="J3643" s="206"/>
      <c r="K3643" s="280"/>
      <c r="L3643" s="282" t="e">
        <f>VLOOKUP(A3633,'Payroll master 总表'!B:AY,19,FALSE)</f>
        <v>#N/A</v>
      </c>
      <c r="M3643" s="206"/>
      <c r="N3643" s="208"/>
      <c r="O3643" s="283"/>
      <c r="P3643" s="273"/>
      <c r="Q3643" s="224"/>
      <c r="R3643" s="990" t="e">
        <f>VLOOKUP(A3633,'Payroll master 总表'!B:AY,26,FALSE)</f>
        <v>#N/A</v>
      </c>
      <c r="S3643" s="990"/>
      <c r="T3643" s="224" t="s">
        <v>82</v>
      </c>
      <c r="U3643" s="224"/>
      <c r="V3643" s="224"/>
      <c r="W3643" s="228"/>
      <c r="X3643" s="278" t="s">
        <v>861</v>
      </c>
      <c r="Y3643" s="218"/>
      <c r="Z3643" s="230"/>
      <c r="AA3643" s="199"/>
      <c r="AB3643" s="224"/>
      <c r="AC3643" s="34"/>
      <c r="AD3643" s="57"/>
      <c r="AE3643" s="999" t="e">
        <f>VLOOKUP(A3633,'Payroll master 总表'!B:AY,42,FALSE)</f>
        <v>#N/A</v>
      </c>
      <c r="AF3643" s="1000"/>
      <c r="AG3643" s="33"/>
      <c r="AH3643" s="33"/>
      <c r="AI3643" s="33"/>
      <c r="AJ3643" s="33"/>
      <c r="AK3643" s="33"/>
      <c r="AL3643" s="33"/>
      <c r="AM3643" s="33"/>
      <c r="AN3643" s="33"/>
      <c r="AO3643" s="33"/>
      <c r="AP3643" s="33"/>
      <c r="AQ3643" s="33"/>
      <c r="AR3643" s="33"/>
      <c r="AS3643" s="33"/>
      <c r="AT3643" s="33"/>
      <c r="AU3643" s="33"/>
      <c r="AV3643" s="33"/>
      <c r="AW3643" s="33"/>
      <c r="AX3643" s="33"/>
      <c r="AY3643" s="33"/>
      <c r="AZ3643" s="33"/>
      <c r="BA3643" s="33"/>
      <c r="BB3643" s="33"/>
      <c r="BC3643" s="33"/>
      <c r="BD3643" s="33"/>
      <c r="BE3643" s="33"/>
      <c r="BF3643" s="33"/>
      <c r="BG3643" s="33"/>
      <c r="BH3643" s="33"/>
      <c r="BI3643" s="33"/>
      <c r="BJ3643" s="33"/>
      <c r="BK3643" s="33"/>
      <c r="BL3643" s="33"/>
    </row>
    <row r="3644" spans="1:64" s="140" customFormat="1" ht="18" customHeight="1">
      <c r="B3644" s="58" t="s">
        <v>181</v>
      </c>
      <c r="C3644" s="28"/>
      <c r="D3644" s="28"/>
      <c r="E3644" s="28"/>
      <c r="F3644" s="28"/>
      <c r="G3644" s="206"/>
      <c r="H3644" s="206"/>
      <c r="I3644" s="206"/>
      <c r="J3644" s="206"/>
      <c r="K3644" s="280"/>
      <c r="L3644" s="282" t="e">
        <f>VLOOKUP(A3633,'Payroll master 总表'!B:AY,22,FALSE)</f>
        <v>#N/A</v>
      </c>
      <c r="M3644" s="206"/>
      <c r="N3644" s="208"/>
      <c r="O3644" s="283"/>
      <c r="P3644" s="273"/>
      <c r="Q3644" s="224"/>
      <c r="R3644" s="990" t="e">
        <f>VLOOKUP(A3633,'Payroll master 总表'!B:AY,28,FALSE)</f>
        <v>#N/A</v>
      </c>
      <c r="S3644" s="990"/>
      <c r="T3644" s="224" t="s">
        <v>82</v>
      </c>
      <c r="U3644" s="224"/>
      <c r="V3644" s="224"/>
      <c r="W3644" s="228"/>
      <c r="X3644" s="291" t="s">
        <v>244</v>
      </c>
      <c r="Y3644" s="218"/>
      <c r="Z3644" s="218"/>
      <c r="AA3644" s="230"/>
      <c r="AB3644" s="229"/>
      <c r="AC3644" s="76"/>
      <c r="AD3644" s="57" t="e">
        <f>VLOOKUP(A3633,'Payroll master 总表'!B:AY,44,FALSE)</f>
        <v>#N/A</v>
      </c>
      <c r="AE3644" s="541"/>
      <c r="AF3644" s="542"/>
      <c r="AG3644" s="33"/>
      <c r="AH3644" s="33"/>
      <c r="AI3644" s="33"/>
      <c r="AJ3644" s="33"/>
      <c r="AK3644" s="33"/>
      <c r="AL3644" s="33"/>
      <c r="AM3644" s="33"/>
      <c r="AN3644" s="33"/>
      <c r="AO3644" s="33"/>
      <c r="AP3644" s="33"/>
      <c r="AQ3644" s="33"/>
      <c r="AR3644" s="33"/>
      <c r="AS3644" s="33"/>
      <c r="AT3644" s="33"/>
      <c r="AU3644" s="33"/>
      <c r="AV3644" s="33"/>
      <c r="AW3644" s="33"/>
      <c r="AX3644" s="33"/>
      <c r="AY3644" s="33"/>
      <c r="AZ3644" s="33"/>
      <c r="BA3644" s="33"/>
      <c r="BB3644" s="33"/>
      <c r="BC3644" s="33"/>
      <c r="BD3644" s="33"/>
      <c r="BE3644" s="33"/>
      <c r="BF3644" s="33"/>
      <c r="BG3644" s="33"/>
      <c r="BH3644" s="33"/>
      <c r="BI3644" s="33"/>
      <c r="BJ3644" s="33"/>
      <c r="BK3644" s="33"/>
      <c r="BL3644" s="33"/>
    </row>
    <row r="3645" spans="1:64" s="140" customFormat="1" ht="18" customHeight="1">
      <c r="B3645" s="59" t="s">
        <v>182</v>
      </c>
      <c r="C3645" s="56"/>
      <c r="D3645" s="56"/>
      <c r="E3645" s="56"/>
      <c r="F3645" s="56"/>
      <c r="G3645" s="219"/>
      <c r="H3645" s="219"/>
      <c r="I3645" s="219"/>
      <c r="J3645" s="219"/>
      <c r="K3645" s="292"/>
      <c r="L3645" s="293" t="e">
        <f>VLOOKUP(A3633,'Payroll master 总表'!B:AY,23,FALSE)</f>
        <v>#N/A</v>
      </c>
      <c r="M3645" s="219"/>
      <c r="N3645" s="212"/>
      <c r="O3645" s="294"/>
      <c r="P3645" s="295"/>
      <c r="Q3645" s="225"/>
      <c r="R3645" s="981" t="e">
        <f>VLOOKUP(A3633,'Payroll master 总表'!B:AY,30,FALSE)</f>
        <v>#N/A</v>
      </c>
      <c r="S3645" s="981"/>
      <c r="T3645" s="225" t="s">
        <v>82</v>
      </c>
      <c r="U3645" s="225"/>
      <c r="V3645" s="225"/>
      <c r="W3645" s="225"/>
      <c r="X3645" s="278" t="s">
        <v>194</v>
      </c>
      <c r="Y3645" s="218"/>
      <c r="Z3645" s="218"/>
      <c r="AA3645" s="218"/>
      <c r="AB3645" s="230"/>
      <c r="AC3645" s="26"/>
      <c r="AD3645" s="57" t="e">
        <f>AE3643+AD3644</f>
        <v>#N/A</v>
      </c>
      <c r="AE3645" s="49"/>
      <c r="AF3645" s="73"/>
      <c r="AG3645" s="33"/>
      <c r="AH3645" s="33"/>
      <c r="AI3645" s="33"/>
      <c r="AJ3645" s="33"/>
      <c r="AK3645" s="33"/>
      <c r="AL3645" s="33"/>
      <c r="AM3645" s="33"/>
      <c r="AN3645" s="33"/>
      <c r="AO3645" s="33"/>
      <c r="AP3645" s="33"/>
      <c r="AQ3645" s="33"/>
      <c r="AR3645" s="33"/>
      <c r="AS3645" s="33"/>
      <c r="AT3645" s="33"/>
      <c r="AU3645" s="33"/>
      <c r="AV3645" s="33"/>
      <c r="AW3645" s="33"/>
      <c r="AX3645" s="33"/>
      <c r="AY3645" s="33"/>
      <c r="AZ3645" s="33"/>
      <c r="BA3645" s="33"/>
      <c r="BB3645" s="33"/>
      <c r="BC3645" s="33"/>
      <c r="BD3645" s="33"/>
      <c r="BE3645" s="33"/>
      <c r="BF3645" s="33"/>
      <c r="BG3645" s="33"/>
      <c r="BH3645" s="33"/>
      <c r="BI3645" s="33"/>
      <c r="BJ3645" s="33"/>
      <c r="BK3645" s="33"/>
      <c r="BL3645" s="33"/>
    </row>
    <row r="3646" spans="1:64" s="140" customFormat="1" ht="18" customHeight="1">
      <c r="B3646" s="29"/>
      <c r="C3646" s="30"/>
      <c r="D3646" s="31"/>
      <c r="E3646" s="30"/>
      <c r="F3646" s="32"/>
      <c r="G3646" s="220"/>
      <c r="H3646" s="220"/>
      <c r="I3646" s="220"/>
      <c r="J3646" s="220"/>
      <c r="K3646" s="220"/>
      <c r="L3646" s="199"/>
      <c r="M3646" s="199"/>
      <c r="N3646" s="199"/>
      <c r="O3646" s="296"/>
      <c r="P3646" s="296"/>
      <c r="Q3646" s="199"/>
      <c r="R3646" s="199"/>
      <c r="S3646" s="220"/>
      <c r="T3646" s="220"/>
      <c r="U3646" s="220"/>
      <c r="V3646" s="199"/>
      <c r="W3646" s="199"/>
      <c r="X3646" s="297" t="s">
        <v>191</v>
      </c>
      <c r="Y3646" s="218"/>
      <c r="Z3646" s="218"/>
      <c r="AA3646" s="218"/>
      <c r="AB3646" s="230"/>
      <c r="AC3646" s="982" t="e">
        <f>ROUND((AC3641-AD3645-AC3642),2)</f>
        <v>#N/A</v>
      </c>
      <c r="AD3646" s="983"/>
      <c r="AE3646" s="49"/>
      <c r="AF3646" s="73"/>
      <c r="AG3646" s="33"/>
      <c r="AH3646" s="33"/>
      <c r="AI3646" s="33"/>
      <c r="AJ3646" s="33"/>
      <c r="AK3646" s="33"/>
      <c r="AL3646" s="33"/>
      <c r="AM3646" s="33"/>
      <c r="AN3646" s="33"/>
      <c r="AO3646" s="33"/>
      <c r="AP3646" s="33"/>
      <c r="AQ3646" s="33"/>
      <c r="AR3646" s="33"/>
      <c r="AS3646" s="33"/>
      <c r="AT3646" s="33"/>
      <c r="AU3646" s="33"/>
      <c r="AV3646" s="33"/>
      <c r="AW3646" s="33"/>
      <c r="AX3646" s="33"/>
      <c r="AY3646" s="33"/>
      <c r="AZ3646" s="33"/>
      <c r="BA3646" s="33"/>
      <c r="BB3646" s="33"/>
      <c r="BC3646" s="33"/>
      <c r="BD3646" s="33"/>
      <c r="BE3646" s="33"/>
      <c r="BF3646" s="33"/>
      <c r="BG3646" s="33"/>
      <c r="BH3646" s="33"/>
      <c r="BI3646" s="33"/>
      <c r="BJ3646" s="33"/>
      <c r="BK3646" s="33"/>
      <c r="BL3646" s="33"/>
    </row>
    <row r="3647" spans="1:64" s="140" customFormat="1" ht="18" customHeight="1">
      <c r="B3647" s="35" t="s">
        <v>78</v>
      </c>
      <c r="C3647" s="36"/>
      <c r="D3647" s="36"/>
      <c r="E3647" s="36"/>
      <c r="F3647" s="36"/>
      <c r="G3647" s="221"/>
      <c r="H3647" s="221"/>
      <c r="I3647" s="220"/>
      <c r="J3647" s="220"/>
      <c r="K3647" s="220"/>
      <c r="L3647" s="199"/>
      <c r="M3647" s="199"/>
      <c r="N3647" s="199"/>
      <c r="O3647" s="296"/>
      <c r="P3647" s="296"/>
      <c r="Q3647" s="199"/>
      <c r="R3647" s="199"/>
      <c r="S3647" s="220"/>
      <c r="T3647" s="220"/>
      <c r="U3647" s="220"/>
      <c r="V3647" s="199"/>
      <c r="W3647" s="199"/>
      <c r="X3647" s="298" t="s">
        <v>432</v>
      </c>
      <c r="Y3647" s="299"/>
      <c r="Z3647" s="280"/>
      <c r="AA3647" s="206"/>
      <c r="AB3647" s="231"/>
      <c r="AC3647" s="63" t="e">
        <f>INT(AC3646)</f>
        <v>#N/A</v>
      </c>
      <c r="AD3647" s="33"/>
      <c r="AE3647" s="62"/>
      <c r="AF3647" s="80"/>
      <c r="AG3647" s="33"/>
      <c r="AH3647" s="33"/>
      <c r="AI3647" s="33"/>
      <c r="AJ3647" s="33"/>
      <c r="AK3647" s="33"/>
      <c r="AL3647" s="33"/>
      <c r="AM3647" s="33"/>
      <c r="AN3647" s="33"/>
      <c r="AO3647" s="33"/>
      <c r="AP3647" s="33"/>
      <c r="AQ3647" s="33"/>
      <c r="AR3647" s="33"/>
      <c r="AS3647" s="33"/>
      <c r="AT3647" s="33"/>
      <c r="AU3647" s="33"/>
      <c r="AV3647" s="33"/>
      <c r="AW3647" s="33"/>
      <c r="AX3647" s="33"/>
      <c r="AY3647" s="33"/>
      <c r="AZ3647" s="33"/>
      <c r="BA3647" s="33"/>
      <c r="BB3647" s="33"/>
      <c r="BC3647" s="33"/>
      <c r="BD3647" s="33"/>
      <c r="BE3647" s="33"/>
      <c r="BF3647" s="33"/>
      <c r="BG3647" s="33"/>
      <c r="BH3647" s="33"/>
      <c r="BI3647" s="33"/>
      <c r="BJ3647" s="33"/>
      <c r="BK3647" s="33"/>
      <c r="BL3647" s="33"/>
    </row>
    <row r="3648" spans="1:64" s="140" customFormat="1" ht="18" customHeight="1">
      <c r="B3648" s="37"/>
      <c r="C3648" s="38"/>
      <c r="D3648" s="39"/>
      <c r="E3648" s="38"/>
      <c r="F3648" s="38"/>
      <c r="G3648" s="202"/>
      <c r="H3648" s="202"/>
      <c r="I3648" s="220"/>
      <c r="J3648" s="220"/>
      <c r="K3648" s="220"/>
      <c r="L3648" s="199"/>
      <c r="M3648" s="199"/>
      <c r="N3648" s="199"/>
      <c r="O3648" s="296"/>
      <c r="P3648" s="296"/>
      <c r="Q3648" s="199"/>
      <c r="R3648" s="199"/>
      <c r="S3648" s="220"/>
      <c r="T3648" s="220"/>
      <c r="U3648" s="220"/>
      <c r="V3648" s="199"/>
      <c r="W3648" s="199"/>
      <c r="X3648" s="300" t="s">
        <v>192</v>
      </c>
      <c r="Y3648" s="301"/>
      <c r="Z3648" s="302"/>
      <c r="AA3648" s="219"/>
      <c r="AB3648" s="232"/>
      <c r="AC3648" s="77" t="e">
        <f>ROUND((MOD(AC3646,1)*4000),-2)</f>
        <v>#N/A</v>
      </c>
      <c r="AD3648" s="45"/>
      <c r="AE3648" s="45"/>
      <c r="AF3648" s="81"/>
      <c r="AG3648" s="33"/>
      <c r="AH3648" s="33"/>
      <c r="AI3648" s="33"/>
      <c r="AJ3648" s="33"/>
      <c r="AK3648" s="33"/>
      <c r="AL3648" s="33"/>
      <c r="AM3648" s="33"/>
      <c r="AN3648" s="33"/>
      <c r="AO3648" s="33"/>
      <c r="AP3648" s="33"/>
      <c r="AQ3648" s="33"/>
      <c r="AR3648" s="33"/>
      <c r="AS3648" s="33"/>
      <c r="AT3648" s="33"/>
      <c r="AU3648" s="33"/>
      <c r="AV3648" s="33"/>
      <c r="AW3648" s="33"/>
      <c r="AX3648" s="33"/>
      <c r="AY3648" s="33"/>
      <c r="AZ3648" s="33"/>
      <c r="BA3648" s="33"/>
      <c r="BB3648" s="33"/>
      <c r="BC3648" s="33"/>
      <c r="BD3648" s="33"/>
      <c r="BE3648" s="33"/>
      <c r="BF3648" s="33"/>
      <c r="BG3648" s="33"/>
      <c r="BH3648" s="33"/>
      <c r="BI3648" s="33"/>
      <c r="BJ3648" s="33"/>
      <c r="BK3648" s="33"/>
      <c r="BL3648" s="33"/>
    </row>
    <row r="3649" spans="1:64" s="140" customFormat="1" ht="18" customHeight="1">
      <c r="B3649" s="29"/>
      <c r="C3649" s="30"/>
      <c r="D3649" s="31"/>
      <c r="E3649" s="30"/>
      <c r="F3649" s="30"/>
      <c r="G3649" s="220"/>
      <c r="H3649" s="220"/>
      <c r="I3649" s="220"/>
      <c r="J3649" s="220"/>
      <c r="K3649" s="220"/>
      <c r="L3649" s="199"/>
      <c r="M3649" s="199"/>
      <c r="N3649" s="199"/>
      <c r="O3649" s="296"/>
      <c r="P3649" s="296"/>
      <c r="Q3649" s="199"/>
      <c r="R3649" s="199"/>
      <c r="S3649" s="220"/>
      <c r="T3649" s="220"/>
      <c r="U3649" s="220"/>
      <c r="V3649" s="199"/>
      <c r="W3649" s="199"/>
      <c r="X3649" s="199"/>
      <c r="Y3649" s="221"/>
      <c r="Z3649" s="303"/>
      <c r="AA3649" s="199"/>
      <c r="AB3649" s="233"/>
      <c r="AC3649" s="34"/>
      <c r="AD3649" s="82"/>
      <c r="AE3649" s="82"/>
      <c r="AF3649" s="84"/>
      <c r="AG3649" s="33"/>
      <c r="AH3649" s="33"/>
      <c r="AI3649" s="33"/>
      <c r="AJ3649" s="33"/>
      <c r="AK3649" s="33"/>
      <c r="AL3649" s="33"/>
      <c r="AM3649" s="33"/>
      <c r="AN3649" s="33"/>
      <c r="AO3649" s="33"/>
      <c r="AP3649" s="33"/>
      <c r="AQ3649" s="33"/>
      <c r="AR3649" s="33"/>
      <c r="AS3649" s="33"/>
      <c r="AT3649" s="33"/>
      <c r="AU3649" s="33"/>
      <c r="AV3649" s="33"/>
      <c r="AW3649" s="33"/>
      <c r="AX3649" s="33"/>
      <c r="AY3649" s="33"/>
      <c r="AZ3649" s="33"/>
      <c r="BA3649" s="33"/>
      <c r="BB3649" s="33"/>
      <c r="BC3649" s="33"/>
      <c r="BD3649" s="33"/>
      <c r="BE3649" s="33"/>
      <c r="BF3649" s="33"/>
      <c r="BG3649" s="33"/>
      <c r="BH3649" s="33"/>
      <c r="BI3649" s="33"/>
      <c r="BJ3649" s="33"/>
      <c r="BK3649" s="33"/>
      <c r="BL3649" s="33"/>
    </row>
    <row r="3650" spans="1:64" s="140" customFormat="1" ht="18" customHeight="1">
      <c r="B3650" s="40" t="s">
        <v>79</v>
      </c>
      <c r="C3650" s="41"/>
      <c r="D3650" s="41"/>
      <c r="E3650" s="41"/>
      <c r="F3650" s="33"/>
      <c r="G3650" s="199"/>
      <c r="H3650" s="199"/>
      <c r="I3650" s="199"/>
      <c r="J3650" s="199"/>
      <c r="K3650" s="220"/>
      <c r="L3650" s="199"/>
      <c r="M3650" s="199"/>
      <c r="N3650" s="199"/>
      <c r="O3650" s="296"/>
      <c r="P3650" s="296"/>
      <c r="Q3650" s="199"/>
      <c r="R3650" s="199"/>
      <c r="S3650" s="199"/>
      <c r="T3650" s="199"/>
      <c r="U3650" s="199"/>
      <c r="V3650" s="199"/>
      <c r="W3650" s="199"/>
      <c r="X3650" s="199"/>
      <c r="Y3650" s="199"/>
      <c r="Z3650" s="199"/>
      <c r="AA3650" s="199"/>
      <c r="AB3650" s="199"/>
      <c r="AC3650" s="34"/>
      <c r="AD3650" s="33"/>
      <c r="AE3650" s="33"/>
      <c r="AF3650" s="101"/>
      <c r="AG3650" s="33"/>
      <c r="AH3650" s="33"/>
      <c r="AI3650" s="33"/>
      <c r="AJ3650" s="33"/>
      <c r="AK3650" s="33"/>
      <c r="AL3650" s="33"/>
      <c r="AM3650" s="33"/>
      <c r="AN3650" s="33"/>
      <c r="AO3650" s="33"/>
      <c r="AP3650" s="33"/>
      <c r="AQ3650" s="33"/>
      <c r="AR3650" s="33"/>
      <c r="AS3650" s="33"/>
      <c r="AT3650" s="33"/>
      <c r="AU3650" s="33"/>
      <c r="AV3650" s="33"/>
      <c r="AW3650" s="33"/>
      <c r="AX3650" s="33"/>
      <c r="AY3650" s="33"/>
      <c r="AZ3650" s="33"/>
      <c r="BA3650" s="33"/>
      <c r="BB3650" s="33"/>
      <c r="BC3650" s="33"/>
      <c r="BD3650" s="33"/>
      <c r="BE3650" s="33"/>
      <c r="BF3650" s="33"/>
      <c r="BG3650" s="33"/>
      <c r="BH3650" s="33"/>
      <c r="BI3650" s="33"/>
      <c r="BJ3650" s="33"/>
      <c r="BK3650" s="33"/>
      <c r="BL3650" s="33"/>
    </row>
    <row r="3651" spans="1:64" s="10" customFormat="1" ht="18" customHeight="1">
      <c r="B3651" s="237">
        <v>1</v>
      </c>
      <c r="C3651" s="236">
        <v>2</v>
      </c>
      <c r="D3651" s="670">
        <v>3</v>
      </c>
      <c r="E3651" s="236">
        <v>4</v>
      </c>
      <c r="F3651" s="236">
        <v>5</v>
      </c>
      <c r="G3651" s="669">
        <v>6</v>
      </c>
      <c r="H3651" s="237">
        <v>7</v>
      </c>
      <c r="I3651" s="237">
        <v>8</v>
      </c>
      <c r="J3651" s="236">
        <v>9</v>
      </c>
      <c r="K3651" s="670">
        <v>10</v>
      </c>
      <c r="L3651" s="236">
        <v>11</v>
      </c>
      <c r="M3651" s="236">
        <v>12</v>
      </c>
      <c r="N3651" s="669">
        <v>13</v>
      </c>
      <c r="O3651" s="236">
        <v>14</v>
      </c>
      <c r="P3651" s="237">
        <v>15</v>
      </c>
      <c r="Q3651" s="236">
        <v>16</v>
      </c>
      <c r="R3651" s="670">
        <v>17</v>
      </c>
      <c r="S3651" s="236">
        <v>18</v>
      </c>
      <c r="T3651" s="236">
        <v>19</v>
      </c>
      <c r="U3651" s="669">
        <v>20</v>
      </c>
      <c r="V3651" s="236">
        <v>21</v>
      </c>
      <c r="W3651" s="237">
        <v>22</v>
      </c>
      <c r="X3651" s="236">
        <v>23</v>
      </c>
      <c r="Y3651" s="601">
        <v>24</v>
      </c>
      <c r="Z3651" s="236">
        <v>25</v>
      </c>
      <c r="AA3651" s="236">
        <v>26</v>
      </c>
      <c r="AB3651" s="669">
        <v>27</v>
      </c>
      <c r="AC3651" s="236">
        <v>28</v>
      </c>
      <c r="AD3651" s="237">
        <v>29</v>
      </c>
      <c r="AE3651" s="236">
        <v>30</v>
      </c>
      <c r="AF3651" s="236">
        <v>31</v>
      </c>
      <c r="AG3651" s="11"/>
      <c r="AH3651" s="11"/>
      <c r="AI3651" s="11"/>
      <c r="AJ3651" s="11"/>
      <c r="AK3651" s="11"/>
      <c r="AL3651" s="11"/>
      <c r="AM3651" s="11"/>
      <c r="AN3651" s="11"/>
      <c r="AO3651" s="11"/>
      <c r="AP3651" s="11"/>
      <c r="AQ3651" s="11"/>
      <c r="AR3651" s="11"/>
      <c r="AS3651" s="11"/>
      <c r="AT3651" s="11"/>
      <c r="AU3651" s="11"/>
      <c r="AV3651" s="11"/>
      <c r="AW3651" s="11"/>
      <c r="AX3651" s="11"/>
      <c r="AY3651" s="11"/>
      <c r="AZ3651" s="11"/>
      <c r="BA3651" s="11"/>
      <c r="BB3651" s="11"/>
      <c r="BC3651" s="11"/>
      <c r="BD3651" s="11"/>
      <c r="BE3651" s="11"/>
      <c r="BF3651" s="11"/>
      <c r="BG3651" s="11"/>
      <c r="BH3651" s="11"/>
      <c r="BI3651" s="11"/>
      <c r="BJ3651" s="11"/>
      <c r="BK3651" s="11"/>
      <c r="BL3651" s="11"/>
    </row>
    <row r="3652" spans="1:64" s="140" customFormat="1" ht="18" customHeight="1">
      <c r="B3652" s="48" t="e">
        <f>VLOOKUP(A3633,#REF!,276,FALSE)</f>
        <v>#REF!</v>
      </c>
      <c r="C3652" s="48" t="e">
        <f>VLOOKUP(A3633,#REF!,278,FALSE)</f>
        <v>#REF!</v>
      </c>
      <c r="D3652" s="48" t="e">
        <f>VLOOKUP(A3633,#REF!,280,FALSE)</f>
        <v>#REF!</v>
      </c>
      <c r="E3652" s="48" t="e">
        <f>VLOOKUP(A3633,#REF!,282,FALSE)</f>
        <v>#REF!</v>
      </c>
      <c r="F3652" s="48" t="e">
        <f>VLOOKUP(A3633,#REF!,284,FALSE)</f>
        <v>#REF!</v>
      </c>
      <c r="G3652" s="48" t="e">
        <f>VLOOKUP(A3633,#REF!,286,FALSE)</f>
        <v>#REF!</v>
      </c>
      <c r="H3652" s="48" t="e">
        <f>VLOOKUP(A3633,#REF!,288,FALSE)</f>
        <v>#REF!</v>
      </c>
      <c r="I3652" s="48" t="e">
        <f>VLOOKUP(A3633,#REF!,290,FALSE)</f>
        <v>#REF!</v>
      </c>
      <c r="J3652" s="48" t="e">
        <f>VLOOKUP(A3633,#REF!,292,FALSE)</f>
        <v>#REF!</v>
      </c>
      <c r="K3652" s="48" t="e">
        <f>VLOOKUP(A3633,#REF!,294,FALSE)</f>
        <v>#REF!</v>
      </c>
      <c r="L3652" s="48" t="e">
        <f>VLOOKUP(A3633,#REF!,296,FALSE)</f>
        <v>#REF!</v>
      </c>
      <c r="M3652" s="48" t="e">
        <f>VLOOKUP(A3633,#REF!,298,FALSE)</f>
        <v>#REF!</v>
      </c>
      <c r="N3652" s="48" t="e">
        <f>VLOOKUP(A3633,#REF!,300,FALSE)</f>
        <v>#REF!</v>
      </c>
      <c r="O3652" s="48" t="e">
        <f>VLOOKUP(A3633,#REF!,302,FALSE)</f>
        <v>#REF!</v>
      </c>
      <c r="P3652" s="48" t="e">
        <f>VLOOKUP(A3633,#REF!,304,FALSE)</f>
        <v>#REF!</v>
      </c>
      <c r="Q3652" s="48" t="e">
        <f>VLOOKUP(A3633,#REF!,306,FALSE)</f>
        <v>#REF!</v>
      </c>
      <c r="R3652" s="48" t="e">
        <f>VLOOKUP(A3633,#REF!,308,FALSE)</f>
        <v>#REF!</v>
      </c>
      <c r="S3652" s="48" t="e">
        <f>VLOOKUP(A3633,#REF!,310,FALSE)</f>
        <v>#REF!</v>
      </c>
      <c r="T3652" s="48" t="e">
        <f>VLOOKUP(A3633,#REF!,312,FALSE)</f>
        <v>#REF!</v>
      </c>
      <c r="U3652" s="48" t="e">
        <f>VLOOKUP(A3633,#REF!,314,FALSE)</f>
        <v>#REF!</v>
      </c>
      <c r="V3652" s="48" t="e">
        <f>VLOOKUP(A3633,#REF!,316,FALSE)</f>
        <v>#REF!</v>
      </c>
      <c r="W3652" s="48" t="e">
        <f>VLOOKUP(A3633,#REF!,318,FALSE)</f>
        <v>#REF!</v>
      </c>
      <c r="X3652" s="48" t="e">
        <f>VLOOKUP(A3633,#REF!,320,FALSE)</f>
        <v>#REF!</v>
      </c>
      <c r="Y3652" s="48" t="e">
        <f>VLOOKUP(A3633,#REF!,322,FALSE)</f>
        <v>#REF!</v>
      </c>
      <c r="Z3652" s="48" t="e">
        <f>VLOOKUP(A3633,#REF!,324,FALSE)</f>
        <v>#REF!</v>
      </c>
      <c r="AA3652" s="48" t="e">
        <f>VLOOKUP(A3633,#REF!,326,FALSE)</f>
        <v>#REF!</v>
      </c>
      <c r="AB3652" s="48" t="e">
        <f>VLOOKUP(A3633,#REF!,328,FALSE)</f>
        <v>#REF!</v>
      </c>
      <c r="AC3652" s="48" t="e">
        <f>VLOOKUP(A3633,#REF!,330,FALSE)</f>
        <v>#REF!</v>
      </c>
      <c r="AD3652" s="48" t="e">
        <f>VLOOKUP(A3633,#REF!,332,FALSE)</f>
        <v>#REF!</v>
      </c>
      <c r="AE3652" s="48" t="e">
        <f>VLOOKUP(A3633,#REF!,334,FALSE)</f>
        <v>#REF!</v>
      </c>
      <c r="AF3652" s="48" t="e">
        <f>VLOOKUP(A3633,#REF!,336,FALSE)</f>
        <v>#REF!</v>
      </c>
      <c r="AG3652" s="33"/>
      <c r="AH3652" s="33"/>
      <c r="AI3652" s="33"/>
      <c r="AJ3652" s="33"/>
      <c r="AK3652" s="33"/>
      <c r="AL3652" s="33"/>
      <c r="AM3652" s="33"/>
      <c r="AN3652" s="33"/>
      <c r="AO3652" s="33"/>
      <c r="AP3652" s="33"/>
      <c r="AQ3652" s="33"/>
      <c r="AR3652" s="33"/>
      <c r="AS3652" s="33"/>
      <c r="AT3652" s="33"/>
      <c r="AU3652" s="33"/>
      <c r="AV3652" s="33"/>
      <c r="AW3652" s="33"/>
      <c r="AX3652" s="33"/>
      <c r="AY3652" s="33"/>
      <c r="AZ3652" s="33"/>
      <c r="BA3652" s="33"/>
      <c r="BB3652" s="33"/>
      <c r="BC3652" s="33"/>
      <c r="BD3652" s="33"/>
      <c r="BE3652" s="33"/>
      <c r="BF3652" s="33"/>
      <c r="BG3652" s="33"/>
      <c r="BH3652" s="33"/>
      <c r="BI3652" s="33"/>
      <c r="BJ3652" s="33"/>
      <c r="BK3652" s="33"/>
      <c r="BL3652" s="33"/>
    </row>
    <row r="3653" spans="1:64" s="140" customFormat="1" ht="18" customHeight="1">
      <c r="B3653" s="48" t="e">
        <f>IF(B3652=3,"5","0")-0</f>
        <v>#REF!</v>
      </c>
      <c r="C3653" s="48" t="e">
        <f t="shared" ref="C3653:G3653" si="57">IF(C3652=3,"5","0")-0</f>
        <v>#REF!</v>
      </c>
      <c r="D3653" s="48" t="e">
        <f t="shared" si="57"/>
        <v>#REF!</v>
      </c>
      <c r="E3653" s="48" t="e">
        <f t="shared" si="57"/>
        <v>#REF!</v>
      </c>
      <c r="F3653" s="48" t="e">
        <f t="shared" si="57"/>
        <v>#REF!</v>
      </c>
      <c r="G3653" s="198" t="e">
        <f t="shared" si="57"/>
        <v>#REF!</v>
      </c>
      <c r="H3653" s="198" t="e">
        <f>IF(H3652=3,"5","0")-0</f>
        <v>#REF!</v>
      </c>
      <c r="I3653" s="198" t="e">
        <f t="shared" ref="I3653:Q3653" si="58">IF(I3652=3,"5","0")-0</f>
        <v>#REF!</v>
      </c>
      <c r="J3653" s="198" t="e">
        <f t="shared" si="58"/>
        <v>#REF!</v>
      </c>
      <c r="K3653" s="198" t="e">
        <f t="shared" si="58"/>
        <v>#REF!</v>
      </c>
      <c r="L3653" s="198" t="e">
        <f t="shared" si="58"/>
        <v>#REF!</v>
      </c>
      <c r="M3653" s="198" t="e">
        <f t="shared" si="58"/>
        <v>#REF!</v>
      </c>
      <c r="N3653" s="198" t="e">
        <f t="shared" si="58"/>
        <v>#REF!</v>
      </c>
      <c r="O3653" s="198" t="e">
        <f t="shared" si="58"/>
        <v>#REF!</v>
      </c>
      <c r="P3653" s="198" t="e">
        <f t="shared" si="58"/>
        <v>#REF!</v>
      </c>
      <c r="Q3653" s="198" t="e">
        <f t="shared" si="58"/>
        <v>#REF!</v>
      </c>
      <c r="R3653" s="198" t="e">
        <f>IF(R3652=3,"5","0")-0</f>
        <v>#REF!</v>
      </c>
      <c r="S3653" s="198" t="e">
        <f t="shared" ref="S3653:AF3653" si="59">IF(S3652=3,"5","0")-0</f>
        <v>#REF!</v>
      </c>
      <c r="T3653" s="198" t="e">
        <f t="shared" si="59"/>
        <v>#REF!</v>
      </c>
      <c r="U3653" s="198" t="e">
        <f t="shared" si="59"/>
        <v>#REF!</v>
      </c>
      <c r="V3653" s="198" t="e">
        <f t="shared" si="59"/>
        <v>#REF!</v>
      </c>
      <c r="W3653" s="198" t="e">
        <f t="shared" si="59"/>
        <v>#REF!</v>
      </c>
      <c r="X3653" s="198" t="e">
        <f t="shared" si="59"/>
        <v>#REF!</v>
      </c>
      <c r="Y3653" s="198" t="e">
        <f t="shared" si="59"/>
        <v>#REF!</v>
      </c>
      <c r="Z3653" s="198" t="e">
        <f t="shared" si="59"/>
        <v>#REF!</v>
      </c>
      <c r="AA3653" s="198" t="e">
        <f t="shared" si="59"/>
        <v>#REF!</v>
      </c>
      <c r="AB3653" s="198" t="e">
        <f t="shared" si="59"/>
        <v>#REF!</v>
      </c>
      <c r="AC3653" s="48" t="e">
        <f t="shared" si="59"/>
        <v>#REF!</v>
      </c>
      <c r="AD3653" s="48" t="e">
        <f t="shared" si="59"/>
        <v>#REF!</v>
      </c>
      <c r="AE3653" s="50" t="e">
        <f t="shared" si="59"/>
        <v>#REF!</v>
      </c>
      <c r="AF3653" s="48" t="e">
        <f t="shared" si="59"/>
        <v>#REF!</v>
      </c>
      <c r="AG3653" s="33"/>
      <c r="AH3653" s="33"/>
      <c r="AI3653" s="33"/>
      <c r="AJ3653" s="33"/>
      <c r="AK3653" s="33"/>
      <c r="AL3653" s="33"/>
      <c r="AM3653" s="33"/>
      <c r="AN3653" s="33"/>
      <c r="AO3653" s="33"/>
      <c r="AP3653" s="33"/>
      <c r="AQ3653" s="33"/>
      <c r="AR3653" s="33"/>
      <c r="AS3653" s="33"/>
      <c r="AT3653" s="33"/>
      <c r="AU3653" s="33"/>
      <c r="AV3653" s="33"/>
      <c r="AW3653" s="33"/>
      <c r="AX3653" s="33"/>
      <c r="AY3653" s="33"/>
      <c r="AZ3653" s="33"/>
      <c r="BA3653" s="33"/>
      <c r="BB3653" s="33"/>
      <c r="BC3653" s="33"/>
      <c r="BD3653" s="33"/>
      <c r="BE3653" s="33"/>
      <c r="BF3653" s="33"/>
      <c r="BG3653" s="33"/>
      <c r="BH3653" s="33"/>
      <c r="BI3653" s="33"/>
      <c r="BJ3653" s="33"/>
      <c r="BK3653" s="33"/>
      <c r="BL3653" s="33"/>
    </row>
    <row r="3654" spans="1:64" s="140" customFormat="1" ht="18" customHeight="1">
      <c r="A3654" s="543"/>
      <c r="B3654" s="48" t="e">
        <f>VLOOKUP(A3633,#REF!,277,FALSE)</f>
        <v>#REF!</v>
      </c>
      <c r="C3654" s="48" t="e">
        <f>VLOOKUP(A3633,#REF!,279,FALSE)</f>
        <v>#REF!</v>
      </c>
      <c r="D3654" s="48" t="e">
        <f>VLOOKUP(A3633,#REF!,281,FALSE)</f>
        <v>#REF!</v>
      </c>
      <c r="E3654" s="48" t="e">
        <f>VLOOKUP(A3633,#REF!,283,FALSE)</f>
        <v>#REF!</v>
      </c>
      <c r="F3654" s="48" t="e">
        <f>VLOOKUP(A3633,#REF!,285,FALSE)</f>
        <v>#REF!</v>
      </c>
      <c r="G3654" s="48" t="e">
        <f>VLOOKUP(A3633,#REF!,287,FALSE)</f>
        <v>#REF!</v>
      </c>
      <c r="H3654" s="48" t="e">
        <f>VLOOKUP(A3633,#REF!,289,FALSE)</f>
        <v>#REF!</v>
      </c>
      <c r="I3654" s="48" t="e">
        <f>VLOOKUP(A3633,#REF!,291,FALSE)</f>
        <v>#REF!</v>
      </c>
      <c r="J3654" s="48" t="e">
        <f>VLOOKUP(A3633,#REF!,293,FALSE)</f>
        <v>#REF!</v>
      </c>
      <c r="K3654" s="48" t="e">
        <f>VLOOKUP(A3633,#REF!,295,FALSE)</f>
        <v>#REF!</v>
      </c>
      <c r="L3654" s="48" t="e">
        <f>VLOOKUP(A3633,#REF!,297,FALSE)</f>
        <v>#REF!</v>
      </c>
      <c r="M3654" s="48" t="e">
        <f>VLOOKUP(A3633,#REF!,299,FALSE)</f>
        <v>#REF!</v>
      </c>
      <c r="N3654" s="48" t="e">
        <f>VLOOKUP(A3633,#REF!,301,FALSE)</f>
        <v>#REF!</v>
      </c>
      <c r="O3654" s="48" t="e">
        <f>VLOOKUP(A3633,#REF!,303,FALSE)</f>
        <v>#REF!</v>
      </c>
      <c r="P3654" s="48" t="e">
        <f>VLOOKUP(A3633,#REF!,305,FALSE)</f>
        <v>#REF!</v>
      </c>
      <c r="Q3654" s="48" t="e">
        <f>VLOOKUP(A3633,#REF!,307,FALSE)</f>
        <v>#REF!</v>
      </c>
      <c r="R3654" s="48" t="e">
        <f>VLOOKUP(A3633,#REF!,309,FALSE)</f>
        <v>#REF!</v>
      </c>
      <c r="S3654" s="48" t="e">
        <f>VLOOKUP(A3633,#REF!,311,FALSE)</f>
        <v>#REF!</v>
      </c>
      <c r="T3654" s="48" t="e">
        <f>VLOOKUP(A3633,#REF!,313,FALSE)</f>
        <v>#REF!</v>
      </c>
      <c r="U3654" s="48" t="e">
        <f>VLOOKUP(A3633,#REF!,315,FALSE)</f>
        <v>#REF!</v>
      </c>
      <c r="V3654" s="48" t="e">
        <f>VLOOKUP(A3633,#REF!,317,FALSE)</f>
        <v>#REF!</v>
      </c>
      <c r="W3654" s="48" t="e">
        <f>VLOOKUP(A3633,#REF!,319,FALSE)</f>
        <v>#REF!</v>
      </c>
      <c r="X3654" s="48" t="e">
        <f>VLOOKUP(A3633,#REF!,321,FALSE)</f>
        <v>#REF!</v>
      </c>
      <c r="Y3654" s="48" t="e">
        <f>VLOOKUP(A3633,#REF!,323,FALSE)</f>
        <v>#REF!</v>
      </c>
      <c r="Z3654" s="48" t="e">
        <f>VLOOKUP(A3633,#REF!,325,FALSE)</f>
        <v>#REF!</v>
      </c>
      <c r="AA3654" s="48" t="e">
        <f>VLOOKUP(A3633,#REF!,327,FALSE)</f>
        <v>#REF!</v>
      </c>
      <c r="AB3654" s="48" t="e">
        <f>VLOOKUP(A3633,#REF!,329,FALSE)</f>
        <v>#REF!</v>
      </c>
      <c r="AC3654" s="48" t="e">
        <f>VLOOKUP(A3633,#REF!,331,FALSE)</f>
        <v>#REF!</v>
      </c>
      <c r="AD3654" s="48" t="e">
        <f>VLOOKUP(A3633,#REF!,333,FALSE)</f>
        <v>#REF!</v>
      </c>
      <c r="AE3654" s="48" t="e">
        <f>VLOOKUP(A3633,#REF!,335,FALSE)</f>
        <v>#REF!</v>
      </c>
      <c r="AF3654" s="48" t="e">
        <f>VLOOKUP(A3633,#REF!,337,FALSE)</f>
        <v>#REF!</v>
      </c>
      <c r="AG3654" s="33"/>
      <c r="AH3654" s="33" t="s">
        <v>905</v>
      </c>
      <c r="AI3654" s="33"/>
      <c r="AJ3654" s="33"/>
      <c r="AK3654" s="33"/>
      <c r="AL3654" s="33"/>
      <c r="AM3654" s="33"/>
      <c r="AN3654" s="33"/>
      <c r="AO3654" s="33"/>
      <c r="AP3654" s="33"/>
      <c r="AQ3654" s="33"/>
      <c r="AR3654" s="33"/>
      <c r="AS3654" s="33"/>
      <c r="AT3654" s="33"/>
      <c r="AU3654" s="33"/>
      <c r="AV3654" s="33"/>
      <c r="AW3654" s="33"/>
      <c r="AX3654" s="33"/>
      <c r="AY3654" s="33"/>
      <c r="AZ3654" s="33"/>
      <c r="BA3654" s="33"/>
      <c r="BB3654" s="33"/>
      <c r="BC3654" s="33"/>
      <c r="BD3654" s="33"/>
      <c r="BE3654" s="33"/>
      <c r="BF3654" s="33"/>
      <c r="BG3654" s="33"/>
      <c r="BH3654" s="33"/>
      <c r="BI3654" s="33"/>
      <c r="BJ3654" s="33"/>
      <c r="BK3654" s="33"/>
      <c r="BL3654" s="33"/>
    </row>
    <row r="3655" spans="1:64" s="140" customFormat="1" ht="18" customHeight="1">
      <c r="A3655" s="543">
        <v>0</v>
      </c>
      <c r="B3655" s="1007"/>
      <c r="C3655" s="1007"/>
      <c r="D3655" s="1007"/>
      <c r="E3655" s="1007"/>
      <c r="F3655" s="1007"/>
      <c r="G3655" s="1007"/>
      <c r="H3655" s="1007"/>
      <c r="I3655" s="1007"/>
      <c r="J3655" s="1007"/>
      <c r="K3655" s="1007"/>
      <c r="L3655" s="1007"/>
      <c r="M3655" s="1007"/>
      <c r="N3655" s="1007"/>
      <c r="O3655" s="1007"/>
      <c r="P3655" s="1007"/>
      <c r="Q3655" s="1007"/>
      <c r="R3655" s="1007"/>
      <c r="S3655" s="1007"/>
      <c r="T3655" s="1007"/>
      <c r="U3655" s="1007"/>
      <c r="V3655" s="1007"/>
      <c r="W3655" s="1007"/>
      <c r="X3655" s="1007"/>
      <c r="Y3655" s="1007"/>
      <c r="Z3655" s="1007"/>
      <c r="AA3655" s="1007"/>
      <c r="AB3655" s="1007"/>
      <c r="AC3655" s="1007"/>
      <c r="AD3655" s="1007"/>
      <c r="AE3655" s="1007"/>
      <c r="AF3655" s="1007"/>
      <c r="AG3655" s="33"/>
      <c r="AH3655" s="33"/>
      <c r="AI3655" s="33"/>
      <c r="AJ3655" s="33"/>
      <c r="AK3655" s="33"/>
      <c r="AL3655" s="33"/>
      <c r="AM3655" s="33"/>
      <c r="AN3655" s="33"/>
      <c r="AO3655" s="33"/>
      <c r="AP3655" s="33"/>
      <c r="AQ3655" s="33"/>
      <c r="AR3655" s="33"/>
      <c r="AS3655" s="33"/>
      <c r="AT3655" s="33"/>
      <c r="AU3655" s="33"/>
      <c r="AV3655" s="33"/>
      <c r="AW3655" s="33"/>
      <c r="AX3655" s="33"/>
      <c r="AY3655" s="33"/>
      <c r="AZ3655" s="33"/>
      <c r="BA3655" s="33"/>
      <c r="BB3655" s="33"/>
      <c r="BC3655" s="33"/>
      <c r="BD3655" s="33"/>
      <c r="BE3655" s="33"/>
      <c r="BF3655" s="33"/>
      <c r="BG3655" s="33"/>
      <c r="BH3655" s="33"/>
      <c r="BI3655" s="33"/>
      <c r="BJ3655" s="33"/>
      <c r="BK3655" s="33"/>
      <c r="BL3655" s="33"/>
    </row>
    <row r="3656" spans="1:64" s="140" customFormat="1" ht="18" customHeight="1">
      <c r="B3656" s="880" t="s">
        <v>826</v>
      </c>
      <c r="C3656" s="880"/>
      <c r="D3656" s="880"/>
      <c r="E3656" s="880"/>
      <c r="F3656" s="880"/>
      <c r="G3656" s="880"/>
      <c r="H3656" s="880"/>
      <c r="I3656" s="880"/>
      <c r="J3656" s="880"/>
      <c r="K3656" s="880"/>
      <c r="L3656" s="880"/>
      <c r="M3656" s="880"/>
      <c r="N3656" s="880"/>
      <c r="O3656" s="880"/>
      <c r="P3656" s="880"/>
      <c r="Q3656" s="880"/>
      <c r="R3656" s="880"/>
      <c r="S3656" s="880"/>
      <c r="T3656" s="880"/>
      <c r="U3656" s="880"/>
      <c r="V3656" s="880"/>
      <c r="W3656" s="880"/>
      <c r="X3656" s="880"/>
      <c r="Y3656" s="880"/>
      <c r="Z3656" s="880"/>
      <c r="AA3656" s="880"/>
      <c r="AB3656" s="880"/>
      <c r="AC3656" s="880"/>
      <c r="AD3656" s="880"/>
      <c r="AE3656" s="880"/>
      <c r="AF3656" s="880"/>
      <c r="AG3656" s="33"/>
      <c r="AH3656" s="33"/>
      <c r="AI3656" s="33"/>
      <c r="AJ3656" s="33"/>
      <c r="AK3656" s="33"/>
      <c r="AL3656" s="33"/>
      <c r="AM3656" s="33"/>
      <c r="AN3656" s="33"/>
      <c r="AO3656" s="33"/>
      <c r="AP3656" s="33"/>
      <c r="AQ3656" s="33"/>
      <c r="AR3656" s="33"/>
      <c r="AS3656" s="33"/>
      <c r="AT3656" s="33"/>
      <c r="AU3656" s="33"/>
      <c r="AV3656" s="33"/>
      <c r="AW3656" s="33"/>
      <c r="AX3656" s="33"/>
      <c r="AY3656" s="33"/>
      <c r="AZ3656" s="33"/>
      <c r="BA3656" s="33"/>
      <c r="BB3656" s="33"/>
      <c r="BC3656" s="33"/>
      <c r="BD3656" s="33"/>
      <c r="BE3656" s="33"/>
      <c r="BF3656" s="33"/>
      <c r="BG3656" s="33"/>
      <c r="BH3656" s="33"/>
      <c r="BI3656" s="33"/>
      <c r="BJ3656" s="33"/>
      <c r="BK3656" s="33"/>
      <c r="BL3656" s="33"/>
    </row>
    <row r="3657" spans="1:64" s="140" customFormat="1" ht="18" customHeight="1">
      <c r="B3657" s="15" t="s">
        <v>80</v>
      </c>
      <c r="C3657" s="16"/>
      <c r="D3657" s="16"/>
      <c r="E3657" s="16"/>
      <c r="F3657" s="16"/>
      <c r="G3657" s="216"/>
      <c r="H3657" s="201"/>
      <c r="I3657" s="201"/>
      <c r="J3657" s="201"/>
      <c r="K3657" s="202"/>
      <c r="L3657" s="201"/>
      <c r="M3657" s="201"/>
      <c r="N3657" s="201"/>
      <c r="O3657" s="270"/>
      <c r="P3657" s="270"/>
      <c r="Q3657" s="201"/>
      <c r="R3657" s="201"/>
      <c r="S3657" s="201"/>
      <c r="T3657" s="201"/>
      <c r="U3657" s="201"/>
      <c r="V3657" s="201"/>
      <c r="W3657" s="270"/>
      <c r="X3657" s="984" t="str">
        <f>X3632</f>
        <v>វិច្ឆិកា ឆ្នាំ ២០២៣</v>
      </c>
      <c r="Y3657" s="985"/>
      <c r="Z3657" s="985"/>
      <c r="AA3657" s="985"/>
      <c r="AB3657" s="985"/>
      <c r="AC3657" s="985"/>
      <c r="AD3657" s="985"/>
      <c r="AE3657" s="985"/>
      <c r="AF3657" s="986"/>
      <c r="AG3657" s="33"/>
      <c r="AH3657" s="33"/>
      <c r="AI3657" s="33"/>
      <c r="AJ3657" s="33"/>
      <c r="AK3657" s="33"/>
      <c r="AL3657" s="33"/>
      <c r="AM3657" s="33"/>
      <c r="AN3657" s="33"/>
      <c r="AO3657" s="33"/>
      <c r="AP3657" s="33"/>
      <c r="AQ3657" s="33"/>
      <c r="AR3657" s="33"/>
      <c r="AS3657" s="33"/>
      <c r="AT3657" s="33"/>
      <c r="AU3657" s="33"/>
      <c r="AV3657" s="33"/>
      <c r="AW3657" s="33"/>
      <c r="AX3657" s="33"/>
      <c r="AY3657" s="33"/>
      <c r="AZ3657" s="33"/>
      <c r="BA3657" s="33"/>
      <c r="BB3657" s="33"/>
      <c r="BC3657" s="33"/>
      <c r="BD3657" s="33"/>
      <c r="BE3657" s="33"/>
      <c r="BF3657" s="33"/>
      <c r="BG3657" s="33"/>
      <c r="BH3657" s="33"/>
      <c r="BI3657" s="33"/>
      <c r="BJ3657" s="33"/>
      <c r="BK3657" s="33"/>
      <c r="BL3657" s="33"/>
    </row>
    <row r="3658" spans="1:64" s="140" customFormat="1" ht="18" customHeight="1">
      <c r="A3658" s="140">
        <v>0</v>
      </c>
      <c r="B3658" s="20" t="s">
        <v>176</v>
      </c>
      <c r="C3658" s="3"/>
      <c r="D3658" s="3"/>
      <c r="E3658" s="3"/>
      <c r="F3658" s="3"/>
      <c r="G3658" s="217"/>
      <c r="H3658" s="271"/>
      <c r="I3658" s="217"/>
      <c r="J3658" s="271"/>
      <c r="K3658" s="991" t="e">
        <f>VLOOKUP(A3658,'Payroll master 总表'!B:AY,3,FALSE)</f>
        <v>#N/A</v>
      </c>
      <c r="L3658" s="992"/>
      <c r="M3658" s="992"/>
      <c r="N3658" s="993"/>
      <c r="O3658" s="272" t="s">
        <v>183</v>
      </c>
      <c r="P3658" s="273"/>
      <c r="Q3658" s="203"/>
      <c r="R3658" s="203"/>
      <c r="S3658" s="203"/>
      <c r="T3658" s="994" t="e">
        <f>#REF!</f>
        <v>#REF!</v>
      </c>
      <c r="U3658" s="994"/>
      <c r="V3658" s="217"/>
      <c r="W3658" s="274"/>
      <c r="X3658" s="275" t="s">
        <v>279</v>
      </c>
      <c r="Y3658" s="203"/>
      <c r="Z3658" s="203"/>
      <c r="AA3658" s="203"/>
      <c r="AB3658" s="227"/>
      <c r="AC3658" s="75"/>
      <c r="AD3658" s="139" t="e">
        <f>VLOOKUP(A3658,'Payroll master 总表'!B:AY,39,FALSE)</f>
        <v>#N/A</v>
      </c>
      <c r="AE3658" s="23" t="s">
        <v>82</v>
      </c>
      <c r="AF3658" s="244"/>
      <c r="AG3658" s="33"/>
      <c r="AH3658" s="33"/>
      <c r="AI3658" s="33"/>
      <c r="AJ3658" s="33"/>
      <c r="AK3658" s="33"/>
      <c r="AL3658" s="33"/>
      <c r="AM3658" s="33"/>
      <c r="AN3658" s="33"/>
      <c r="AO3658" s="33"/>
      <c r="AP3658" s="33"/>
      <c r="AQ3658" s="33"/>
      <c r="AR3658" s="33"/>
      <c r="AS3658" s="33"/>
      <c r="AT3658" s="33"/>
      <c r="AU3658" s="33"/>
      <c r="AV3658" s="33"/>
      <c r="AW3658" s="33"/>
      <c r="AX3658" s="33"/>
      <c r="AY3658" s="33"/>
      <c r="AZ3658" s="33"/>
      <c r="BA3658" s="33"/>
      <c r="BB3658" s="33"/>
      <c r="BC3658" s="33"/>
      <c r="BD3658" s="33"/>
      <c r="BE3658" s="33"/>
      <c r="BF3658" s="33"/>
      <c r="BG3658" s="33"/>
      <c r="BH3658" s="33"/>
      <c r="BI3658" s="33"/>
      <c r="BJ3658" s="33"/>
      <c r="BK3658" s="33"/>
      <c r="BL3658" s="33"/>
    </row>
    <row r="3659" spans="1:64" s="140" customFormat="1" ht="18" customHeight="1">
      <c r="B3659" s="55" t="s">
        <v>177</v>
      </c>
      <c r="C3659" s="28"/>
      <c r="D3659" s="28"/>
      <c r="E3659" s="28"/>
      <c r="F3659" s="21"/>
      <c r="G3659" s="206"/>
      <c r="H3659" s="206"/>
      <c r="I3659" s="206"/>
      <c r="J3659" s="206"/>
      <c r="K3659" s="995" t="e">
        <f>VLOOKUP(A3658,'Payroll master 总表'!B:AY,1,FALSE)</f>
        <v>#N/A</v>
      </c>
      <c r="L3659" s="996"/>
      <c r="M3659" s="206"/>
      <c r="N3659" s="208"/>
      <c r="O3659" s="276" t="s">
        <v>184</v>
      </c>
      <c r="P3659" s="273"/>
      <c r="Q3659" s="218"/>
      <c r="R3659" s="218"/>
      <c r="S3659" s="218"/>
      <c r="T3659" s="199"/>
      <c r="U3659" s="222" t="e">
        <f>VLOOKUP(A3658,'Payroll master 总表'!B:AY,15,FALSE)</f>
        <v>#N/A</v>
      </c>
      <c r="V3659" s="222"/>
      <c r="W3659" s="208"/>
      <c r="X3659" s="278" t="s">
        <v>187</v>
      </c>
      <c r="Y3659" s="218"/>
      <c r="Z3659" s="218"/>
      <c r="AA3659" s="218"/>
      <c r="AB3659" s="209"/>
      <c r="AC3659" s="26"/>
      <c r="AD3659" s="139" t="e">
        <f>VLOOKUP(A3658,'Payroll master 总表'!B:AY,35,FALSE)</f>
        <v>#N/A</v>
      </c>
      <c r="AE3659" s="23" t="s">
        <v>82</v>
      </c>
      <c r="AF3659" s="103"/>
      <c r="AG3659" s="33"/>
      <c r="AH3659" s="33"/>
      <c r="AI3659" s="33"/>
      <c r="AJ3659" s="33"/>
      <c r="AK3659" s="33"/>
      <c r="AL3659" s="33"/>
      <c r="AM3659" s="33"/>
      <c r="AN3659" s="33"/>
      <c r="AO3659" s="33"/>
      <c r="AP3659" s="33"/>
      <c r="AQ3659" s="33"/>
      <c r="AR3659" s="33"/>
      <c r="AS3659" s="33"/>
      <c r="AT3659" s="33"/>
      <c r="AU3659" s="33"/>
      <c r="AV3659" s="33"/>
      <c r="AW3659" s="33"/>
      <c r="AX3659" s="33"/>
      <c r="AY3659" s="33"/>
      <c r="AZ3659" s="33"/>
      <c r="BA3659" s="33"/>
      <c r="BB3659" s="33"/>
      <c r="BC3659" s="33"/>
      <c r="BD3659" s="33"/>
      <c r="BE3659" s="33"/>
      <c r="BF3659" s="33"/>
      <c r="BG3659" s="33"/>
      <c r="BH3659" s="33"/>
      <c r="BI3659" s="33"/>
      <c r="BJ3659" s="33"/>
      <c r="BK3659" s="33"/>
      <c r="BL3659" s="33"/>
    </row>
    <row r="3660" spans="1:64" s="140" customFormat="1" ht="18" customHeight="1">
      <c r="B3660" s="24" t="s">
        <v>178</v>
      </c>
      <c r="C3660" s="22"/>
      <c r="D3660" s="25"/>
      <c r="E3660" s="21"/>
      <c r="F3660" s="21"/>
      <c r="G3660" s="206"/>
      <c r="H3660" s="206"/>
      <c r="I3660" s="206"/>
      <c r="J3660" s="206"/>
      <c r="K3660" s="995" t="e">
        <f>VLOOKUP(A3658,'Payroll master 总表'!B:AY,5,FALSE)</f>
        <v>#N/A</v>
      </c>
      <c r="L3660" s="996"/>
      <c r="M3660" s="206"/>
      <c r="N3660" s="208"/>
      <c r="O3660" s="205" t="s">
        <v>198</v>
      </c>
      <c r="P3660" s="273"/>
      <c r="Q3660" s="218"/>
      <c r="R3660" s="218"/>
      <c r="S3660" s="218"/>
      <c r="T3660" s="206"/>
      <c r="U3660" s="997" t="e">
        <f>VLOOKUP(A3658,'Payroll master 总表'!B:AY,8,FALSE)</f>
        <v>#N/A</v>
      </c>
      <c r="V3660" s="997"/>
      <c r="W3660" s="998"/>
      <c r="X3660" s="278" t="s">
        <v>185</v>
      </c>
      <c r="Y3660" s="218"/>
      <c r="Z3660" s="218"/>
      <c r="AA3660" s="218"/>
      <c r="AB3660" s="209"/>
      <c r="AC3660" s="26"/>
      <c r="AD3660" s="139" t="e">
        <f>VLOOKUP(A3658,'Payroll master 总表'!B:AY,34,FALSE)</f>
        <v>#N/A</v>
      </c>
      <c r="AE3660" s="23" t="s">
        <v>82</v>
      </c>
      <c r="AF3660" s="103"/>
      <c r="AG3660" s="33"/>
      <c r="AH3660" s="33"/>
      <c r="AI3660" s="33"/>
      <c r="AJ3660" s="33"/>
      <c r="AK3660" s="33"/>
      <c r="AL3660" s="33"/>
      <c r="AM3660" s="33"/>
      <c r="AN3660" s="33"/>
      <c r="AO3660" s="33"/>
      <c r="AP3660" s="33"/>
      <c r="AQ3660" s="33"/>
      <c r="AR3660" s="33"/>
      <c r="AS3660" s="33"/>
      <c r="AT3660" s="33"/>
      <c r="AU3660" s="33"/>
      <c r="AV3660" s="33"/>
      <c r="AW3660" s="33"/>
      <c r="AX3660" s="33"/>
      <c r="AY3660" s="33"/>
      <c r="AZ3660" s="33"/>
      <c r="BA3660" s="33"/>
      <c r="BB3660" s="33"/>
      <c r="BC3660" s="33"/>
      <c r="BD3660" s="33"/>
      <c r="BE3660" s="33"/>
      <c r="BF3660" s="33"/>
      <c r="BG3660" s="33"/>
      <c r="BH3660" s="33"/>
      <c r="BI3660" s="33"/>
      <c r="BJ3660" s="33"/>
      <c r="BK3660" s="33"/>
      <c r="BL3660" s="33"/>
    </row>
    <row r="3661" spans="1:64" s="140" customFormat="1" ht="18" customHeight="1">
      <c r="B3661" s="58"/>
      <c r="C3661" s="28"/>
      <c r="D3661" s="28"/>
      <c r="E3661" s="28"/>
      <c r="F3661" s="28"/>
      <c r="G3661" s="206"/>
      <c r="H3661" s="206"/>
      <c r="I3661" s="206"/>
      <c r="J3661" s="206"/>
      <c r="K3661" s="280"/>
      <c r="L3661" s="281" t="s">
        <v>76</v>
      </c>
      <c r="M3661" s="206"/>
      <c r="N3661" s="208"/>
      <c r="O3661" s="278" t="s">
        <v>199</v>
      </c>
      <c r="P3661" s="273"/>
      <c r="Q3661" s="218"/>
      <c r="R3661" s="218"/>
      <c r="S3661" s="218"/>
      <c r="T3661" s="218"/>
      <c r="U3661" s="218"/>
      <c r="V3661" s="218"/>
      <c r="W3661" s="230"/>
      <c r="X3661" s="278" t="s">
        <v>923</v>
      </c>
      <c r="Y3661" s="218"/>
      <c r="Z3661" s="218"/>
      <c r="AA3661" s="218"/>
      <c r="AB3661" s="209"/>
      <c r="AC3661" s="26"/>
      <c r="AD3661" s="139" t="e">
        <f>VLOOKUP(A3658,'Payroll master 总表'!B:AY,33,FALSE)</f>
        <v>#N/A</v>
      </c>
      <c r="AE3661" s="23" t="s">
        <v>82</v>
      </c>
      <c r="AF3661" s="103"/>
      <c r="AG3661" s="33"/>
      <c r="AH3661" s="33"/>
      <c r="AI3661" s="33"/>
      <c r="AJ3661" s="33"/>
      <c r="AK3661" s="33"/>
      <c r="AL3661" s="33"/>
      <c r="AM3661" s="33"/>
      <c r="AN3661" s="33"/>
      <c r="AO3661" s="33"/>
      <c r="AP3661" s="33"/>
      <c r="AQ3661" s="33"/>
      <c r="AR3661" s="33"/>
      <c r="AS3661" s="33"/>
      <c r="AT3661" s="33"/>
      <c r="AU3661" s="33"/>
      <c r="AV3661" s="33"/>
      <c r="AW3661" s="33"/>
      <c r="AX3661" s="33"/>
      <c r="AY3661" s="33"/>
      <c r="AZ3661" s="33"/>
      <c r="BA3661" s="33"/>
      <c r="BB3661" s="33"/>
      <c r="BC3661" s="33"/>
      <c r="BD3661" s="33"/>
      <c r="BE3661" s="33"/>
      <c r="BF3661" s="33"/>
      <c r="BG3661" s="33"/>
      <c r="BH3661" s="33"/>
      <c r="BI3661" s="33"/>
      <c r="BJ3661" s="33"/>
      <c r="BK3661" s="33"/>
      <c r="BL3661" s="33"/>
    </row>
    <row r="3662" spans="1:64" s="140" customFormat="1" ht="18" customHeight="1">
      <c r="B3662" s="54" t="s">
        <v>196</v>
      </c>
      <c r="C3662" s="28"/>
      <c r="D3662" s="28"/>
      <c r="E3662" s="28"/>
      <c r="F3662" s="28"/>
      <c r="G3662" s="206"/>
      <c r="H3662" s="206"/>
      <c r="I3662" s="206"/>
      <c r="J3662" s="206"/>
      <c r="K3662" s="280"/>
      <c r="L3662" s="282" t="e">
        <f>VLOOKUP(A3658,'Payroll master 总表'!B:AY,18,FALSE)</f>
        <v>#N/A</v>
      </c>
      <c r="M3662" s="206"/>
      <c r="N3662" s="208"/>
      <c r="O3662" s="283"/>
      <c r="P3662" s="273"/>
      <c r="Q3662" s="223"/>
      <c r="R3662" s="987" t="e">
        <f>U3659/26*L3662</f>
        <v>#N/A</v>
      </c>
      <c r="S3662" s="987"/>
      <c r="T3662" s="284" t="s">
        <v>82</v>
      </c>
      <c r="U3662" s="223"/>
      <c r="V3662" s="223"/>
      <c r="W3662" s="285"/>
      <c r="X3662" s="278" t="s">
        <v>186</v>
      </c>
      <c r="Y3662" s="218"/>
      <c r="Z3662" s="218"/>
      <c r="AA3662" s="218"/>
      <c r="AB3662" s="209"/>
      <c r="AC3662" s="26"/>
      <c r="AD3662" s="139" t="e">
        <f>VLOOKUP(A3658,'Payroll master 总表'!B:AY,37,FALSE)+'Payroll master 总表'!AM131</f>
        <v>#N/A</v>
      </c>
      <c r="AE3662" s="23" t="s">
        <v>82</v>
      </c>
      <c r="AF3662" s="103"/>
      <c r="AG3662" s="33"/>
      <c r="AH3662" s="33"/>
      <c r="AI3662" s="33"/>
      <c r="AJ3662" s="33"/>
      <c r="AK3662" s="33"/>
      <c r="AL3662" s="33"/>
      <c r="AM3662" s="33"/>
      <c r="AN3662" s="33"/>
      <c r="AO3662" s="33"/>
      <c r="AP3662" s="33"/>
      <c r="AQ3662" s="33"/>
      <c r="AR3662" s="33"/>
      <c r="AS3662" s="33"/>
      <c r="AT3662" s="33"/>
      <c r="AU3662" s="33"/>
      <c r="AV3662" s="33"/>
      <c r="AW3662" s="33"/>
      <c r="AX3662" s="33"/>
      <c r="AY3662" s="33"/>
      <c r="AZ3662" s="33"/>
      <c r="BA3662" s="33"/>
      <c r="BB3662" s="33"/>
      <c r="BC3662" s="33"/>
      <c r="BD3662" s="33"/>
      <c r="BE3662" s="33"/>
      <c r="BF3662" s="33"/>
      <c r="BG3662" s="33"/>
      <c r="BH3662" s="33"/>
      <c r="BI3662" s="33"/>
      <c r="BJ3662" s="33"/>
      <c r="BK3662" s="33"/>
      <c r="BL3662" s="33"/>
    </row>
    <row r="3663" spans="1:64" s="140" customFormat="1" ht="18" customHeight="1">
      <c r="B3663" s="27" t="s">
        <v>528</v>
      </c>
      <c r="C3663" s="28"/>
      <c r="D3663" s="28"/>
      <c r="E3663" s="28"/>
      <c r="F3663" s="28"/>
      <c r="G3663" s="206"/>
      <c r="H3663" s="206"/>
      <c r="I3663" s="206"/>
      <c r="J3663" s="206"/>
      <c r="K3663" s="280"/>
      <c r="L3663" s="282" t="e">
        <f>VLOOKUP(A3658,'Payroll master 总表'!B:AY,22,FALSE)</f>
        <v>#N/A</v>
      </c>
      <c r="M3663" s="206"/>
      <c r="N3663" s="208"/>
      <c r="O3663" s="283"/>
      <c r="P3663" s="273"/>
      <c r="Q3663" s="223"/>
      <c r="R3663" s="987" t="e">
        <f>VLOOKUP(A3658,'Payroll master 总表'!B:AY,29,FALSE)</f>
        <v>#N/A</v>
      </c>
      <c r="S3663" s="987"/>
      <c r="T3663" s="284" t="s">
        <v>82</v>
      </c>
      <c r="U3663" s="223"/>
      <c r="V3663" s="223"/>
      <c r="W3663" s="285"/>
      <c r="X3663" s="278" t="s">
        <v>455</v>
      </c>
      <c r="Y3663" s="218"/>
      <c r="Z3663" s="218"/>
      <c r="AA3663" s="218"/>
      <c r="AB3663" s="209"/>
      <c r="AC3663" s="26"/>
      <c r="AD3663" s="139" t="e">
        <f>VLOOKUP(A3658,'Payroll master 总表'!B:AY,32,FALSE)</f>
        <v>#N/A</v>
      </c>
      <c r="AE3663" s="23" t="s">
        <v>82</v>
      </c>
      <c r="AF3663" s="103"/>
      <c r="AG3663" s="33"/>
      <c r="AH3663" s="33"/>
      <c r="AI3663" s="33"/>
      <c r="AJ3663" s="33"/>
      <c r="AK3663" s="33"/>
      <c r="AL3663" s="33"/>
      <c r="AM3663" s="33"/>
      <c r="AN3663" s="33"/>
      <c r="AO3663" s="33"/>
      <c r="AP3663" s="33"/>
      <c r="AQ3663" s="33"/>
      <c r="AR3663" s="33"/>
      <c r="AS3663" s="33"/>
      <c r="AT3663" s="33"/>
      <c r="AU3663" s="33"/>
      <c r="AV3663" s="33"/>
      <c r="AW3663" s="33"/>
      <c r="AX3663" s="33"/>
      <c r="AY3663" s="33"/>
      <c r="AZ3663" s="33"/>
      <c r="BA3663" s="33"/>
      <c r="BB3663" s="33"/>
      <c r="BC3663" s="33"/>
      <c r="BD3663" s="33"/>
      <c r="BE3663" s="33"/>
      <c r="BF3663" s="33"/>
      <c r="BG3663" s="33"/>
      <c r="BH3663" s="33"/>
      <c r="BI3663" s="33"/>
      <c r="BJ3663" s="33"/>
      <c r="BK3663" s="33"/>
      <c r="BL3663" s="33"/>
    </row>
    <row r="3664" spans="1:64" s="140" customFormat="1" ht="18" customHeight="1">
      <c r="B3664" s="58" t="s">
        <v>534</v>
      </c>
      <c r="C3664" s="28"/>
      <c r="D3664" s="28"/>
      <c r="E3664" s="28"/>
      <c r="F3664" s="28"/>
      <c r="G3664" s="206"/>
      <c r="H3664" s="206"/>
      <c r="I3664" s="206"/>
      <c r="J3664" s="206"/>
      <c r="K3664" s="280"/>
      <c r="L3664" s="282" t="e">
        <f>VLOOKUP(A3658,'Payroll master 总表'!B:AY,21,FALSE)</f>
        <v>#N/A</v>
      </c>
      <c r="M3664" s="206"/>
      <c r="N3664" s="208"/>
      <c r="O3664" s="283"/>
      <c r="P3664" s="273"/>
      <c r="Q3664" s="223"/>
      <c r="R3664" s="987" t="e">
        <f>VLOOKUP(A3658,'Payroll master 总表'!B:AY,27,FALSE)</f>
        <v>#N/A</v>
      </c>
      <c r="S3664" s="987"/>
      <c r="T3664" s="284" t="s">
        <v>82</v>
      </c>
      <c r="U3664" s="223"/>
      <c r="V3664" s="223"/>
      <c r="W3664" s="285"/>
      <c r="X3664" s="278" t="s">
        <v>189</v>
      </c>
      <c r="Y3664" s="218"/>
      <c r="Z3664" s="218"/>
      <c r="AA3664" s="218"/>
      <c r="AB3664" s="209"/>
      <c r="AC3664" s="26"/>
      <c r="AD3664" s="139" t="e">
        <f>VLOOKUP(A3658,'Payroll master 总表'!B:AY,31,FALSE)</f>
        <v>#N/A</v>
      </c>
      <c r="AE3664" s="23" t="s">
        <v>82</v>
      </c>
      <c r="AF3664" s="103"/>
      <c r="AG3664" s="33"/>
      <c r="AH3664" s="33"/>
      <c r="AI3664" s="33"/>
      <c r="AJ3664" s="33"/>
      <c r="AK3664" s="33"/>
      <c r="AL3664" s="33"/>
      <c r="AM3664" s="33"/>
      <c r="AN3664" s="33"/>
      <c r="AO3664" s="33"/>
      <c r="AP3664" s="33"/>
      <c r="AQ3664" s="33"/>
      <c r="AR3664" s="33"/>
      <c r="AS3664" s="33"/>
      <c r="AT3664" s="33"/>
      <c r="AU3664" s="33"/>
      <c r="AV3664" s="33"/>
      <c r="AW3664" s="33"/>
      <c r="AX3664" s="33"/>
      <c r="AY3664" s="33"/>
      <c r="AZ3664" s="33"/>
      <c r="BA3664" s="33"/>
      <c r="BB3664" s="33"/>
      <c r="BC3664" s="33"/>
      <c r="BD3664" s="33"/>
      <c r="BE3664" s="33"/>
      <c r="BF3664" s="33"/>
      <c r="BG3664" s="33"/>
      <c r="BH3664" s="33"/>
      <c r="BI3664" s="33"/>
      <c r="BJ3664" s="33"/>
      <c r="BK3664" s="33"/>
      <c r="BL3664" s="33"/>
    </row>
    <row r="3665" spans="2:64" s="140" customFormat="1" ht="18" customHeight="1">
      <c r="B3665" s="58" t="s">
        <v>195</v>
      </c>
      <c r="C3665" s="28"/>
      <c r="D3665" s="28"/>
      <c r="E3665" s="28"/>
      <c r="F3665" s="28"/>
      <c r="G3665" s="206"/>
      <c r="H3665" s="206"/>
      <c r="I3665" s="206"/>
      <c r="J3665" s="206"/>
      <c r="K3665" s="280"/>
      <c r="L3665" s="282" t="e">
        <f>VLOOKUP(A3658,'Payroll master 总表'!B:AY,17,FALSE)</f>
        <v>#N/A</v>
      </c>
      <c r="M3665" s="206"/>
      <c r="N3665" s="208"/>
      <c r="O3665" s="283"/>
      <c r="P3665" s="273"/>
      <c r="Q3665" s="223"/>
      <c r="R3665" s="987" t="e">
        <f>U3659/26*L3665</f>
        <v>#N/A</v>
      </c>
      <c r="S3665" s="987"/>
      <c r="T3665" s="284" t="s">
        <v>82</v>
      </c>
      <c r="U3665" s="223"/>
      <c r="V3665" s="223"/>
      <c r="W3665" s="285"/>
      <c r="X3665" s="278" t="s">
        <v>188</v>
      </c>
      <c r="Y3665" s="218"/>
      <c r="Z3665" s="218"/>
      <c r="AA3665" s="218"/>
      <c r="AB3665" s="209"/>
      <c r="AC3665" s="26"/>
      <c r="AD3665" s="139" t="e">
        <f>VLOOKUP(A3658,'Payroll master 总表'!B:AY,36,FALSE)</f>
        <v>#N/A</v>
      </c>
      <c r="AE3665" s="23" t="s">
        <v>82</v>
      </c>
      <c r="AF3665" s="103"/>
      <c r="AG3665" s="33"/>
      <c r="AH3665" s="33"/>
      <c r="AI3665" s="33"/>
      <c r="AJ3665" s="33"/>
      <c r="AK3665" s="33"/>
      <c r="AL3665" s="33"/>
      <c r="AM3665" s="33"/>
      <c r="AN3665" s="33"/>
      <c r="AO3665" s="33"/>
      <c r="AP3665" s="33"/>
      <c r="AQ3665" s="33"/>
      <c r="AR3665" s="33"/>
      <c r="AS3665" s="33"/>
      <c r="AT3665" s="33"/>
      <c r="AU3665" s="33"/>
      <c r="AV3665" s="33"/>
      <c r="AW3665" s="33"/>
      <c r="AX3665" s="33"/>
      <c r="AY3665" s="33"/>
      <c r="AZ3665" s="33"/>
      <c r="BA3665" s="33"/>
      <c r="BB3665" s="33"/>
      <c r="BC3665" s="33"/>
      <c r="BD3665" s="33"/>
      <c r="BE3665" s="33"/>
      <c r="BF3665" s="33"/>
      <c r="BG3665" s="33"/>
      <c r="BH3665" s="33"/>
      <c r="BI3665" s="33"/>
      <c r="BJ3665" s="33"/>
      <c r="BK3665" s="33"/>
      <c r="BL3665" s="33"/>
    </row>
    <row r="3666" spans="2:64" s="140" customFormat="1" ht="18" customHeight="1">
      <c r="B3666" s="27" t="s">
        <v>179</v>
      </c>
      <c r="C3666" s="28"/>
      <c r="D3666" s="28"/>
      <c r="E3666" s="28"/>
      <c r="F3666" s="28"/>
      <c r="G3666" s="218"/>
      <c r="H3666" s="218"/>
      <c r="I3666" s="218"/>
      <c r="J3666" s="206"/>
      <c r="K3666" s="280"/>
      <c r="L3666" s="286"/>
      <c r="M3666" s="206"/>
      <c r="N3666" s="208"/>
      <c r="O3666" s="283"/>
      <c r="P3666" s="273"/>
      <c r="Q3666" s="223"/>
      <c r="R3666" s="987" t="e">
        <f>SUM(R3662:S3665)</f>
        <v>#N/A</v>
      </c>
      <c r="S3666" s="987"/>
      <c r="T3666" s="284" t="s">
        <v>82</v>
      </c>
      <c r="U3666" s="223"/>
      <c r="V3666" s="223"/>
      <c r="W3666" s="285"/>
      <c r="X3666" s="278" t="s">
        <v>190</v>
      </c>
      <c r="Y3666" s="218"/>
      <c r="Z3666" s="218"/>
      <c r="AA3666" s="218"/>
      <c r="AB3666" s="209"/>
      <c r="AC3666" s="988" t="e">
        <f>R3666+R3668+R3669+R3670+AD3658+AD3659+AD3660+AD3661+AD3662+AD3663+AD3664+AD3665</f>
        <v>#N/A</v>
      </c>
      <c r="AD3666" s="989"/>
      <c r="AE3666" s="33"/>
      <c r="AF3666" s="103"/>
      <c r="AG3666" s="33"/>
      <c r="AH3666" s="33"/>
      <c r="AI3666" s="33"/>
      <c r="AJ3666" s="33"/>
      <c r="AK3666" s="33"/>
      <c r="AL3666" s="33"/>
      <c r="AM3666" s="33"/>
      <c r="AN3666" s="33"/>
      <c r="AO3666" s="33"/>
      <c r="AP3666" s="33"/>
      <c r="AQ3666" s="33"/>
      <c r="AR3666" s="33"/>
      <c r="AS3666" s="33"/>
      <c r="AT3666" s="33"/>
      <c r="AU3666" s="33"/>
      <c r="AV3666" s="33"/>
      <c r="AW3666" s="33"/>
      <c r="AX3666" s="33"/>
      <c r="AY3666" s="33"/>
      <c r="AZ3666" s="33"/>
      <c r="BA3666" s="33"/>
      <c r="BB3666" s="33"/>
      <c r="BC3666" s="33"/>
      <c r="BD3666" s="33"/>
      <c r="BE3666" s="33"/>
      <c r="BF3666" s="33"/>
      <c r="BG3666" s="33"/>
      <c r="BH3666" s="33"/>
      <c r="BI3666" s="33"/>
      <c r="BJ3666" s="33"/>
      <c r="BK3666" s="33"/>
      <c r="BL3666" s="33"/>
    </row>
    <row r="3667" spans="2:64" s="140" customFormat="1" ht="18" customHeight="1">
      <c r="B3667" s="58" t="s">
        <v>197</v>
      </c>
      <c r="C3667" s="28"/>
      <c r="D3667" s="28"/>
      <c r="E3667" s="28"/>
      <c r="F3667" s="28"/>
      <c r="G3667" s="206"/>
      <c r="H3667" s="206"/>
      <c r="I3667" s="206"/>
      <c r="J3667" s="206"/>
      <c r="K3667" s="280"/>
      <c r="L3667" s="287" t="s">
        <v>77</v>
      </c>
      <c r="M3667" s="288"/>
      <c r="N3667" s="211"/>
      <c r="O3667" s="278" t="s">
        <v>199</v>
      </c>
      <c r="P3667" s="210"/>
      <c r="Q3667" s="210"/>
      <c r="R3667" s="210"/>
      <c r="S3667" s="210"/>
      <c r="T3667" s="210"/>
      <c r="U3667" s="210"/>
      <c r="V3667" s="210"/>
      <c r="W3667" s="289"/>
      <c r="X3667" s="278" t="s">
        <v>433</v>
      </c>
      <c r="Y3667" s="218"/>
      <c r="Z3667" s="230"/>
      <c r="AA3667" s="290"/>
      <c r="AB3667" s="228"/>
      <c r="AC3667" s="135" t="e">
        <f>VLOOKUP(A3658,'Payroll master 总表'!B:AY,45,FALSE)</f>
        <v>#N/A</v>
      </c>
      <c r="AD3667" s="33"/>
      <c r="AE3667" s="61"/>
      <c r="AF3667" s="245"/>
      <c r="AG3667" s="33"/>
      <c r="AH3667" s="33"/>
      <c r="AI3667" s="33"/>
      <c r="AJ3667" s="33"/>
      <c r="AK3667" s="33"/>
      <c r="AL3667" s="33"/>
      <c r="AM3667" s="33"/>
      <c r="AN3667" s="33"/>
      <c r="AO3667" s="33"/>
      <c r="AP3667" s="33"/>
      <c r="AQ3667" s="33"/>
      <c r="AR3667" s="33"/>
      <c r="AS3667" s="33"/>
      <c r="AT3667" s="33"/>
      <c r="AU3667" s="33"/>
      <c r="AV3667" s="33"/>
      <c r="AW3667" s="33"/>
      <c r="AX3667" s="33"/>
      <c r="AY3667" s="33"/>
      <c r="AZ3667" s="33"/>
      <c r="BA3667" s="33"/>
      <c r="BB3667" s="33"/>
      <c r="BC3667" s="33"/>
      <c r="BD3667" s="33"/>
      <c r="BE3667" s="33"/>
      <c r="BF3667" s="33"/>
      <c r="BG3667" s="33"/>
      <c r="BH3667" s="33"/>
      <c r="BI3667" s="33"/>
      <c r="BJ3667" s="33"/>
      <c r="BK3667" s="33"/>
      <c r="BL3667" s="33"/>
    </row>
    <row r="3668" spans="2:64" s="140" customFormat="1" ht="18" customHeight="1">
      <c r="B3668" s="58" t="s">
        <v>180</v>
      </c>
      <c r="C3668" s="28"/>
      <c r="D3668" s="28"/>
      <c r="E3668" s="28"/>
      <c r="F3668" s="28"/>
      <c r="G3668" s="206"/>
      <c r="H3668" s="206"/>
      <c r="I3668" s="206"/>
      <c r="J3668" s="206"/>
      <c r="K3668" s="280"/>
      <c r="L3668" s="282" t="e">
        <f>VLOOKUP(A3658,'Payroll master 总表'!B:AY,19,FALSE)</f>
        <v>#N/A</v>
      </c>
      <c r="M3668" s="206"/>
      <c r="N3668" s="208"/>
      <c r="O3668" s="283"/>
      <c r="P3668" s="273"/>
      <c r="Q3668" s="224"/>
      <c r="R3668" s="990" t="e">
        <f>VLOOKUP(A3658,'Payroll master 总表'!B:AY,26,FALSE)</f>
        <v>#N/A</v>
      </c>
      <c r="S3668" s="990"/>
      <c r="T3668" s="224" t="s">
        <v>82</v>
      </c>
      <c r="U3668" s="224"/>
      <c r="V3668" s="224"/>
      <c r="W3668" s="228"/>
      <c r="X3668" s="278" t="s">
        <v>861</v>
      </c>
      <c r="Y3668" s="218"/>
      <c r="Z3668" s="230"/>
      <c r="AA3668" s="199"/>
      <c r="AB3668" s="224"/>
      <c r="AC3668" s="34"/>
      <c r="AD3668" s="57"/>
      <c r="AE3668" s="999" t="e">
        <f>VLOOKUP(A3658,'Payroll master 总表'!B:AY,42,FALSE)</f>
        <v>#N/A</v>
      </c>
      <c r="AF3668" s="1000"/>
      <c r="AG3668" s="33"/>
      <c r="AH3668" s="33"/>
      <c r="AI3668" s="33"/>
      <c r="AJ3668" s="33"/>
      <c r="AK3668" s="33"/>
      <c r="AL3668" s="33"/>
      <c r="AM3668" s="33"/>
      <c r="AN3668" s="33"/>
      <c r="AO3668" s="33"/>
      <c r="AP3668" s="33"/>
      <c r="AQ3668" s="33"/>
      <c r="AR3668" s="33"/>
      <c r="AS3668" s="33"/>
      <c r="AT3668" s="33"/>
      <c r="AU3668" s="33"/>
      <c r="AV3668" s="33"/>
      <c r="AW3668" s="33"/>
      <c r="AX3668" s="33"/>
      <c r="AY3668" s="33"/>
      <c r="AZ3668" s="33"/>
      <c r="BA3668" s="33"/>
      <c r="BB3668" s="33"/>
      <c r="BC3668" s="33"/>
      <c r="BD3668" s="33"/>
      <c r="BE3668" s="33"/>
      <c r="BF3668" s="33"/>
      <c r="BG3668" s="33"/>
      <c r="BH3668" s="33"/>
      <c r="BI3668" s="33"/>
      <c r="BJ3668" s="33"/>
      <c r="BK3668" s="33"/>
      <c r="BL3668" s="33"/>
    </row>
    <row r="3669" spans="2:64" s="140" customFormat="1" ht="18" customHeight="1">
      <c r="B3669" s="58" t="s">
        <v>181</v>
      </c>
      <c r="C3669" s="28"/>
      <c r="D3669" s="28"/>
      <c r="E3669" s="28"/>
      <c r="F3669" s="28"/>
      <c r="G3669" s="206"/>
      <c r="H3669" s="206"/>
      <c r="I3669" s="206"/>
      <c r="J3669" s="206"/>
      <c r="K3669" s="280"/>
      <c r="L3669" s="282" t="e">
        <f>VLOOKUP(A3658,'Payroll master 总表'!B:AY,22,FALSE)</f>
        <v>#N/A</v>
      </c>
      <c r="M3669" s="206"/>
      <c r="N3669" s="208"/>
      <c r="O3669" s="283"/>
      <c r="P3669" s="273"/>
      <c r="Q3669" s="224"/>
      <c r="R3669" s="990" t="e">
        <f>VLOOKUP(A3658,'Payroll master 总表'!B:AY,28,FALSE)</f>
        <v>#N/A</v>
      </c>
      <c r="S3669" s="990"/>
      <c r="T3669" s="224" t="s">
        <v>82</v>
      </c>
      <c r="U3669" s="224"/>
      <c r="V3669" s="224"/>
      <c r="W3669" s="228"/>
      <c r="X3669" s="291" t="s">
        <v>244</v>
      </c>
      <c r="Y3669" s="218"/>
      <c r="Z3669" s="218"/>
      <c r="AA3669" s="230"/>
      <c r="AB3669" s="229"/>
      <c r="AC3669" s="76"/>
      <c r="AD3669" s="57" t="e">
        <f>VLOOKUP(A3658,'Payroll master 总表'!B:AY,44,FALSE)</f>
        <v>#N/A</v>
      </c>
      <c r="AE3669" s="541"/>
      <c r="AF3669" s="542"/>
      <c r="AG3669" s="33"/>
      <c r="AH3669" s="33"/>
      <c r="AI3669" s="33"/>
      <c r="AJ3669" s="33"/>
      <c r="AK3669" s="33"/>
      <c r="AL3669" s="33"/>
      <c r="AM3669" s="33"/>
      <c r="AN3669" s="33"/>
      <c r="AO3669" s="33"/>
      <c r="AP3669" s="33"/>
      <c r="AQ3669" s="33"/>
      <c r="AR3669" s="33"/>
      <c r="AS3669" s="33"/>
      <c r="AT3669" s="33"/>
      <c r="AU3669" s="33"/>
      <c r="AV3669" s="33"/>
      <c r="AW3669" s="33"/>
      <c r="AX3669" s="33"/>
      <c r="AY3669" s="33"/>
      <c r="AZ3669" s="33"/>
      <c r="BA3669" s="33"/>
      <c r="BB3669" s="33"/>
      <c r="BC3669" s="33"/>
      <c r="BD3669" s="33"/>
      <c r="BE3669" s="33"/>
      <c r="BF3669" s="33"/>
      <c r="BG3669" s="33"/>
      <c r="BH3669" s="33"/>
      <c r="BI3669" s="33"/>
      <c r="BJ3669" s="33"/>
      <c r="BK3669" s="33"/>
      <c r="BL3669" s="33"/>
    </row>
    <row r="3670" spans="2:64" s="140" customFormat="1" ht="18" customHeight="1">
      <c r="B3670" s="59" t="s">
        <v>182</v>
      </c>
      <c r="C3670" s="56"/>
      <c r="D3670" s="56"/>
      <c r="E3670" s="56"/>
      <c r="F3670" s="56"/>
      <c r="G3670" s="219"/>
      <c r="H3670" s="219"/>
      <c r="I3670" s="219"/>
      <c r="J3670" s="219"/>
      <c r="K3670" s="292"/>
      <c r="L3670" s="293" t="e">
        <f>VLOOKUP(A3658,'Payroll master 总表'!B:AY,23,FALSE)</f>
        <v>#N/A</v>
      </c>
      <c r="M3670" s="219"/>
      <c r="N3670" s="212"/>
      <c r="O3670" s="294"/>
      <c r="P3670" s="295"/>
      <c r="Q3670" s="225"/>
      <c r="R3670" s="981" t="e">
        <f>VLOOKUP(A3658,'Payroll master 总表'!B:AY,30,FALSE)</f>
        <v>#N/A</v>
      </c>
      <c r="S3670" s="981"/>
      <c r="T3670" s="225" t="s">
        <v>82</v>
      </c>
      <c r="U3670" s="225"/>
      <c r="V3670" s="225"/>
      <c r="W3670" s="225"/>
      <c r="X3670" s="278" t="s">
        <v>194</v>
      </c>
      <c r="Y3670" s="218"/>
      <c r="Z3670" s="218"/>
      <c r="AA3670" s="218"/>
      <c r="AB3670" s="230"/>
      <c r="AC3670" s="26"/>
      <c r="AD3670" s="57" t="e">
        <f>AE3668+AD3669</f>
        <v>#N/A</v>
      </c>
      <c r="AE3670" s="49"/>
      <c r="AF3670" s="73"/>
      <c r="AG3670" s="33"/>
      <c r="AH3670" s="33"/>
      <c r="AI3670" s="33"/>
      <c r="AJ3670" s="33"/>
      <c r="AK3670" s="33"/>
      <c r="AL3670" s="33"/>
      <c r="AM3670" s="33"/>
      <c r="AN3670" s="33"/>
      <c r="AO3670" s="33"/>
      <c r="AP3670" s="33"/>
      <c r="AQ3670" s="33"/>
      <c r="AR3670" s="33"/>
      <c r="AS3670" s="33"/>
      <c r="AT3670" s="33"/>
      <c r="AU3670" s="33"/>
      <c r="AV3670" s="33"/>
      <c r="AW3670" s="33"/>
      <c r="AX3670" s="33"/>
      <c r="AY3670" s="33"/>
      <c r="AZ3670" s="33"/>
      <c r="BA3670" s="33"/>
      <c r="BB3670" s="33"/>
      <c r="BC3670" s="33"/>
      <c r="BD3670" s="33"/>
      <c r="BE3670" s="33"/>
      <c r="BF3670" s="33"/>
      <c r="BG3670" s="33"/>
      <c r="BH3670" s="33"/>
      <c r="BI3670" s="33"/>
      <c r="BJ3670" s="33"/>
      <c r="BK3670" s="33"/>
      <c r="BL3670" s="33"/>
    </row>
    <row r="3671" spans="2:64" s="140" customFormat="1" ht="18" customHeight="1">
      <c r="B3671" s="29"/>
      <c r="C3671" s="30"/>
      <c r="D3671" s="31"/>
      <c r="E3671" s="30"/>
      <c r="F3671" s="32"/>
      <c r="G3671" s="220"/>
      <c r="H3671" s="220"/>
      <c r="I3671" s="220"/>
      <c r="J3671" s="220"/>
      <c r="K3671" s="220"/>
      <c r="L3671" s="199"/>
      <c r="M3671" s="199"/>
      <c r="N3671" s="199"/>
      <c r="O3671" s="296"/>
      <c r="P3671" s="296"/>
      <c r="Q3671" s="199"/>
      <c r="R3671" s="199"/>
      <c r="S3671" s="220"/>
      <c r="T3671" s="220"/>
      <c r="U3671" s="220"/>
      <c r="V3671" s="199"/>
      <c r="W3671" s="199"/>
      <c r="X3671" s="297" t="s">
        <v>191</v>
      </c>
      <c r="Y3671" s="218"/>
      <c r="Z3671" s="218"/>
      <c r="AA3671" s="218"/>
      <c r="AB3671" s="230"/>
      <c r="AC3671" s="982" t="e">
        <f>ROUND((AC3666-AD3670-AC3667),2)</f>
        <v>#N/A</v>
      </c>
      <c r="AD3671" s="983"/>
      <c r="AE3671" s="49"/>
      <c r="AF3671" s="73"/>
      <c r="AG3671" s="33"/>
      <c r="AH3671" s="33"/>
      <c r="AI3671" s="33"/>
      <c r="AJ3671" s="33"/>
      <c r="AK3671" s="33"/>
      <c r="AL3671" s="33"/>
      <c r="AM3671" s="33"/>
      <c r="AN3671" s="33"/>
      <c r="AO3671" s="33"/>
      <c r="AP3671" s="33"/>
      <c r="AQ3671" s="33"/>
      <c r="AR3671" s="33"/>
      <c r="AS3671" s="33"/>
      <c r="AT3671" s="33"/>
      <c r="AU3671" s="33"/>
      <c r="AV3671" s="33"/>
      <c r="AW3671" s="33"/>
      <c r="AX3671" s="33"/>
      <c r="AY3671" s="33"/>
      <c r="AZ3671" s="33"/>
      <c r="BA3671" s="33"/>
      <c r="BB3671" s="33"/>
      <c r="BC3671" s="33"/>
      <c r="BD3671" s="33"/>
      <c r="BE3671" s="33"/>
      <c r="BF3671" s="33"/>
      <c r="BG3671" s="33"/>
      <c r="BH3671" s="33"/>
      <c r="BI3671" s="33"/>
      <c r="BJ3671" s="33"/>
      <c r="BK3671" s="33"/>
      <c r="BL3671" s="33"/>
    </row>
    <row r="3672" spans="2:64" s="140" customFormat="1" ht="18" customHeight="1">
      <c r="B3672" s="35" t="s">
        <v>78</v>
      </c>
      <c r="C3672" s="36"/>
      <c r="D3672" s="36"/>
      <c r="E3672" s="36"/>
      <c r="F3672" s="36"/>
      <c r="G3672" s="221"/>
      <c r="H3672" s="221"/>
      <c r="I3672" s="220"/>
      <c r="J3672" s="220"/>
      <c r="K3672" s="220"/>
      <c r="L3672" s="199"/>
      <c r="M3672" s="199"/>
      <c r="N3672" s="199"/>
      <c r="O3672" s="296"/>
      <c r="P3672" s="296"/>
      <c r="Q3672" s="199"/>
      <c r="R3672" s="199"/>
      <c r="S3672" s="220"/>
      <c r="T3672" s="220"/>
      <c r="U3672" s="220"/>
      <c r="V3672" s="199"/>
      <c r="W3672" s="199"/>
      <c r="X3672" s="298" t="s">
        <v>432</v>
      </c>
      <c r="Y3672" s="299"/>
      <c r="Z3672" s="280"/>
      <c r="AA3672" s="206"/>
      <c r="AB3672" s="231"/>
      <c r="AC3672" s="63" t="e">
        <f>INT(AC3671)</f>
        <v>#N/A</v>
      </c>
      <c r="AD3672" s="33"/>
      <c r="AE3672" s="62"/>
      <c r="AF3672" s="80"/>
      <c r="AG3672" s="33"/>
      <c r="AH3672" s="33"/>
      <c r="AI3672" s="33"/>
      <c r="AJ3672" s="33"/>
      <c r="AK3672" s="33"/>
      <c r="AL3672" s="33"/>
      <c r="AM3672" s="33"/>
      <c r="AN3672" s="33"/>
      <c r="AO3672" s="33"/>
      <c r="AP3672" s="33"/>
      <c r="AQ3672" s="33"/>
      <c r="AR3672" s="33"/>
      <c r="AS3672" s="33"/>
      <c r="AT3672" s="33"/>
      <c r="AU3672" s="33"/>
      <c r="AV3672" s="33"/>
      <c r="AW3672" s="33"/>
      <c r="AX3672" s="33"/>
      <c r="AY3672" s="33"/>
      <c r="AZ3672" s="33"/>
      <c r="BA3672" s="33"/>
      <c r="BB3672" s="33"/>
      <c r="BC3672" s="33"/>
      <c r="BD3672" s="33"/>
      <c r="BE3672" s="33"/>
      <c r="BF3672" s="33"/>
      <c r="BG3672" s="33"/>
      <c r="BH3672" s="33"/>
      <c r="BI3672" s="33"/>
      <c r="BJ3672" s="33"/>
      <c r="BK3672" s="33"/>
      <c r="BL3672" s="33"/>
    </row>
    <row r="3673" spans="2:64" s="140" customFormat="1" ht="18" customHeight="1">
      <c r="B3673" s="37"/>
      <c r="C3673" s="38"/>
      <c r="D3673" s="39"/>
      <c r="E3673" s="38"/>
      <c r="F3673" s="38"/>
      <c r="G3673" s="202"/>
      <c r="H3673" s="202"/>
      <c r="I3673" s="220"/>
      <c r="J3673" s="220"/>
      <c r="K3673" s="220"/>
      <c r="L3673" s="199"/>
      <c r="M3673" s="199"/>
      <c r="N3673" s="199"/>
      <c r="O3673" s="296"/>
      <c r="P3673" s="296"/>
      <c r="Q3673" s="199"/>
      <c r="R3673" s="199"/>
      <c r="S3673" s="220"/>
      <c r="T3673" s="220"/>
      <c r="U3673" s="220"/>
      <c r="V3673" s="199"/>
      <c r="W3673" s="199"/>
      <c r="X3673" s="300" t="s">
        <v>192</v>
      </c>
      <c r="Y3673" s="301"/>
      <c r="Z3673" s="302"/>
      <c r="AA3673" s="219"/>
      <c r="AB3673" s="232"/>
      <c r="AC3673" s="77" t="e">
        <f>ROUND((MOD(AC3671,1)*4000),-2)</f>
        <v>#N/A</v>
      </c>
      <c r="AD3673" s="45"/>
      <c r="AE3673" s="45"/>
      <c r="AF3673" s="81"/>
      <c r="AG3673" s="33"/>
      <c r="AH3673" s="33"/>
      <c r="AI3673" s="33"/>
      <c r="AJ3673" s="33"/>
      <c r="AK3673" s="33"/>
      <c r="AL3673" s="33"/>
      <c r="AM3673" s="33"/>
      <c r="AN3673" s="33"/>
      <c r="AO3673" s="33"/>
      <c r="AP3673" s="33"/>
      <c r="AQ3673" s="33"/>
      <c r="AR3673" s="33"/>
      <c r="AS3673" s="33"/>
      <c r="AT3673" s="33"/>
      <c r="AU3673" s="33"/>
      <c r="AV3673" s="33"/>
      <c r="AW3673" s="33"/>
      <c r="AX3673" s="33"/>
      <c r="AY3673" s="33"/>
      <c r="AZ3673" s="33"/>
      <c r="BA3673" s="33"/>
      <c r="BB3673" s="33"/>
      <c r="BC3673" s="33"/>
      <c r="BD3673" s="33"/>
      <c r="BE3673" s="33"/>
      <c r="BF3673" s="33"/>
      <c r="BG3673" s="33"/>
      <c r="BH3673" s="33"/>
      <c r="BI3673" s="33"/>
      <c r="BJ3673" s="33"/>
      <c r="BK3673" s="33"/>
      <c r="BL3673" s="33"/>
    </row>
    <row r="3674" spans="2:64" s="140" customFormat="1" ht="18" customHeight="1">
      <c r="B3674" s="29"/>
      <c r="C3674" s="30"/>
      <c r="D3674" s="31"/>
      <c r="E3674" s="30"/>
      <c r="F3674" s="30"/>
      <c r="G3674" s="220"/>
      <c r="H3674" s="220"/>
      <c r="I3674" s="220"/>
      <c r="J3674" s="220"/>
      <c r="K3674" s="220"/>
      <c r="L3674" s="199"/>
      <c r="M3674" s="199"/>
      <c r="N3674" s="199"/>
      <c r="O3674" s="296"/>
      <c r="P3674" s="296"/>
      <c r="Q3674" s="199"/>
      <c r="R3674" s="199"/>
      <c r="S3674" s="220"/>
      <c r="T3674" s="220"/>
      <c r="U3674" s="220"/>
      <c r="V3674" s="199"/>
      <c r="W3674" s="199"/>
      <c r="X3674" s="199"/>
      <c r="Y3674" s="221"/>
      <c r="Z3674" s="303"/>
      <c r="AA3674" s="199"/>
      <c r="AB3674" s="233"/>
      <c r="AC3674" s="34"/>
      <c r="AD3674" s="82"/>
      <c r="AE3674" s="82"/>
      <c r="AF3674" s="84"/>
      <c r="AG3674" s="33"/>
      <c r="AH3674" s="33"/>
      <c r="AI3674" s="33"/>
      <c r="AJ3674" s="33"/>
      <c r="AK3674" s="33"/>
      <c r="AL3674" s="33"/>
      <c r="AM3674" s="33"/>
      <c r="AN3674" s="33"/>
      <c r="AO3674" s="33"/>
      <c r="AP3674" s="33"/>
      <c r="AQ3674" s="33"/>
      <c r="AR3674" s="33"/>
      <c r="AS3674" s="33"/>
      <c r="AT3674" s="33"/>
      <c r="AU3674" s="33"/>
      <c r="AV3674" s="33"/>
      <c r="AW3674" s="33"/>
      <c r="AX3674" s="33"/>
      <c r="AY3674" s="33"/>
      <c r="AZ3674" s="33"/>
      <c r="BA3674" s="33"/>
      <c r="BB3674" s="33"/>
      <c r="BC3674" s="33"/>
      <c r="BD3674" s="33"/>
      <c r="BE3674" s="33"/>
      <c r="BF3674" s="33"/>
      <c r="BG3674" s="33"/>
      <c r="BH3674" s="33"/>
      <c r="BI3674" s="33"/>
      <c r="BJ3674" s="33"/>
      <c r="BK3674" s="33"/>
      <c r="BL3674" s="33"/>
    </row>
    <row r="3675" spans="2:64" s="140" customFormat="1" ht="18" customHeight="1">
      <c r="B3675" s="40" t="s">
        <v>79</v>
      </c>
      <c r="C3675" s="41"/>
      <c r="D3675" s="41"/>
      <c r="E3675" s="41"/>
      <c r="F3675" s="33"/>
      <c r="G3675" s="199"/>
      <c r="H3675" s="199"/>
      <c r="I3675" s="199"/>
      <c r="J3675" s="199"/>
      <c r="K3675" s="220"/>
      <c r="L3675" s="199"/>
      <c r="M3675" s="199"/>
      <c r="N3675" s="199"/>
      <c r="O3675" s="296"/>
      <c r="P3675" s="296"/>
      <c r="Q3675" s="199"/>
      <c r="R3675" s="199"/>
      <c r="S3675" s="199"/>
      <c r="T3675" s="199"/>
      <c r="U3675" s="199"/>
      <c r="V3675" s="199"/>
      <c r="W3675" s="199"/>
      <c r="X3675" s="199"/>
      <c r="Y3675" s="199"/>
      <c r="Z3675" s="199"/>
      <c r="AA3675" s="199"/>
      <c r="AB3675" s="199"/>
      <c r="AC3675" s="34"/>
      <c r="AD3675" s="33"/>
      <c r="AE3675" s="33"/>
      <c r="AF3675" s="101"/>
      <c r="AG3675" s="33"/>
      <c r="AH3675" s="33"/>
      <c r="AI3675" s="33"/>
      <c r="AJ3675" s="33"/>
      <c r="AK3675" s="33"/>
      <c r="AL3675" s="33"/>
      <c r="AM3675" s="33"/>
      <c r="AN3675" s="33"/>
      <c r="AO3675" s="33"/>
      <c r="AP3675" s="33"/>
      <c r="AQ3675" s="33"/>
      <c r="AR3675" s="33"/>
      <c r="AS3675" s="33"/>
      <c r="AT3675" s="33"/>
      <c r="AU3675" s="33"/>
      <c r="AV3675" s="33"/>
      <c r="AW3675" s="33"/>
      <c r="AX3675" s="33"/>
      <c r="AY3675" s="33"/>
      <c r="AZ3675" s="33"/>
      <c r="BA3675" s="33"/>
      <c r="BB3675" s="33"/>
      <c r="BC3675" s="33"/>
      <c r="BD3675" s="33"/>
      <c r="BE3675" s="33"/>
      <c r="BF3675" s="33"/>
      <c r="BG3675" s="33"/>
      <c r="BH3675" s="33"/>
      <c r="BI3675" s="33"/>
      <c r="BJ3675" s="33"/>
      <c r="BK3675" s="33"/>
      <c r="BL3675" s="33"/>
    </row>
    <row r="3676" spans="2:64" s="10" customFormat="1" ht="18" customHeight="1">
      <c r="B3676" s="601">
        <v>1</v>
      </c>
      <c r="C3676" s="236">
        <v>2</v>
      </c>
      <c r="D3676" s="236">
        <v>3</v>
      </c>
      <c r="E3676" s="236">
        <v>4</v>
      </c>
      <c r="F3676" s="236">
        <v>5</v>
      </c>
      <c r="G3676" s="669">
        <v>6</v>
      </c>
      <c r="H3676" s="237">
        <v>7</v>
      </c>
      <c r="I3676" s="601">
        <v>8</v>
      </c>
      <c r="J3676" s="236">
        <v>9</v>
      </c>
      <c r="K3676" s="236">
        <v>10</v>
      </c>
      <c r="L3676" s="236">
        <v>11</v>
      </c>
      <c r="M3676" s="236">
        <v>12</v>
      </c>
      <c r="N3676" s="697">
        <v>13</v>
      </c>
      <c r="O3676" s="670">
        <v>14</v>
      </c>
      <c r="P3676" s="601">
        <v>15</v>
      </c>
      <c r="Q3676" s="236">
        <v>16</v>
      </c>
      <c r="R3676" s="236">
        <v>17</v>
      </c>
      <c r="S3676" s="236">
        <v>18</v>
      </c>
      <c r="T3676" s="236">
        <v>19</v>
      </c>
      <c r="U3676" s="669">
        <v>20</v>
      </c>
      <c r="V3676" s="236">
        <v>21</v>
      </c>
      <c r="W3676" s="601">
        <v>22</v>
      </c>
      <c r="X3676" s="236">
        <v>23</v>
      </c>
      <c r="Y3676" s="237">
        <v>24</v>
      </c>
      <c r="Z3676" s="236">
        <v>25</v>
      </c>
      <c r="AA3676" s="236">
        <v>26</v>
      </c>
      <c r="AB3676" s="669">
        <v>27</v>
      </c>
      <c r="AC3676" s="236">
        <v>28</v>
      </c>
      <c r="AD3676" s="601">
        <v>29</v>
      </c>
      <c r="AE3676" s="236">
        <v>30</v>
      </c>
      <c r="AF3676" s="236">
        <v>31</v>
      </c>
      <c r="AG3676" s="11"/>
      <c r="AH3676" s="11"/>
      <c r="AI3676" s="11"/>
      <c r="AJ3676" s="11"/>
      <c r="AK3676" s="11"/>
      <c r="AL3676" s="11"/>
      <c r="AM3676" s="11"/>
      <c r="AN3676" s="11"/>
      <c r="AO3676" s="11"/>
      <c r="AP3676" s="11"/>
      <c r="AQ3676" s="11"/>
      <c r="AR3676" s="11"/>
      <c r="AS3676" s="11"/>
      <c r="AT3676" s="11"/>
      <c r="AU3676" s="11"/>
      <c r="AV3676" s="11"/>
      <c r="AW3676" s="11"/>
      <c r="AX3676" s="11"/>
      <c r="AY3676" s="11"/>
      <c r="AZ3676" s="11"/>
      <c r="BA3676" s="11"/>
      <c r="BB3676" s="11"/>
      <c r="BC3676" s="11"/>
      <c r="BD3676" s="11"/>
      <c r="BE3676" s="11"/>
      <c r="BF3676" s="11"/>
      <c r="BG3676" s="11"/>
      <c r="BH3676" s="11"/>
      <c r="BI3676" s="11"/>
      <c r="BJ3676" s="11"/>
      <c r="BK3676" s="11"/>
      <c r="BL3676" s="11"/>
    </row>
    <row r="3677" spans="2:64" s="140" customFormat="1" ht="18" customHeight="1">
      <c r="B3677" s="48" t="e">
        <f>VLOOKUP(A3658,#REF!,276,FALSE)</f>
        <v>#REF!</v>
      </c>
      <c r="C3677" s="48" t="e">
        <f>VLOOKUP(A3658,#REF!,278,FALSE)</f>
        <v>#REF!</v>
      </c>
      <c r="D3677" s="48" t="e">
        <f>VLOOKUP(A3658,#REF!,280,FALSE)</f>
        <v>#REF!</v>
      </c>
      <c r="E3677" s="48" t="e">
        <f>VLOOKUP(A3658,#REF!,282,FALSE)</f>
        <v>#REF!</v>
      </c>
      <c r="F3677" s="48" t="e">
        <f>VLOOKUP(A3658,#REF!,284,FALSE)</f>
        <v>#REF!</v>
      </c>
      <c r="G3677" s="48" t="e">
        <f>VLOOKUP(A3658,#REF!,286,FALSE)</f>
        <v>#REF!</v>
      </c>
      <c r="H3677" s="48" t="e">
        <f>VLOOKUP(A3658,#REF!,288,FALSE)</f>
        <v>#REF!</v>
      </c>
      <c r="I3677" s="48" t="e">
        <f>VLOOKUP(A3658,#REF!,290,FALSE)</f>
        <v>#REF!</v>
      </c>
      <c r="J3677" s="48" t="e">
        <f>VLOOKUP(A3658,#REF!,292,FALSE)</f>
        <v>#REF!</v>
      </c>
      <c r="K3677" s="48" t="e">
        <f>VLOOKUP(A3658,#REF!,294,FALSE)</f>
        <v>#REF!</v>
      </c>
      <c r="L3677" s="48" t="e">
        <f>VLOOKUP(A3658,#REF!,296,FALSE)</f>
        <v>#REF!</v>
      </c>
      <c r="M3677" s="48" t="e">
        <f>VLOOKUP(A3658,#REF!,298,FALSE)</f>
        <v>#REF!</v>
      </c>
      <c r="N3677" s="48" t="e">
        <f>VLOOKUP(A3658,#REF!,300,FALSE)</f>
        <v>#REF!</v>
      </c>
      <c r="O3677" s="48" t="e">
        <f>VLOOKUP(A3658,#REF!,302,FALSE)</f>
        <v>#REF!</v>
      </c>
      <c r="P3677" s="48" t="e">
        <f>VLOOKUP(A3658,#REF!,304,FALSE)</f>
        <v>#REF!</v>
      </c>
      <c r="Q3677" s="48" t="e">
        <f>VLOOKUP(A3658,#REF!,306,FALSE)</f>
        <v>#REF!</v>
      </c>
      <c r="R3677" s="48" t="e">
        <f>VLOOKUP(A3658,#REF!,308,FALSE)</f>
        <v>#REF!</v>
      </c>
      <c r="S3677" s="48" t="e">
        <f>VLOOKUP(A3658,#REF!,310,FALSE)</f>
        <v>#REF!</v>
      </c>
      <c r="T3677" s="48" t="e">
        <f>VLOOKUP(A3658,#REF!,312,FALSE)</f>
        <v>#REF!</v>
      </c>
      <c r="U3677" s="48" t="e">
        <f>VLOOKUP(A3658,#REF!,314,FALSE)</f>
        <v>#REF!</v>
      </c>
      <c r="V3677" s="48" t="e">
        <f>VLOOKUP(A3658,#REF!,316,FALSE)</f>
        <v>#REF!</v>
      </c>
      <c r="W3677" s="48" t="e">
        <f>VLOOKUP(A3658,#REF!,318,FALSE)</f>
        <v>#REF!</v>
      </c>
      <c r="X3677" s="48" t="e">
        <f>VLOOKUP(A3658,#REF!,320,FALSE)</f>
        <v>#REF!</v>
      </c>
      <c r="Y3677" s="48" t="e">
        <f>VLOOKUP(A3658,#REF!,322,FALSE)</f>
        <v>#REF!</v>
      </c>
      <c r="Z3677" s="48" t="e">
        <f>VLOOKUP(A3658,#REF!,324,FALSE)</f>
        <v>#REF!</v>
      </c>
      <c r="AA3677" s="48" t="e">
        <f>VLOOKUP(A3658,#REF!,326,FALSE)</f>
        <v>#REF!</v>
      </c>
      <c r="AB3677" s="48" t="e">
        <f>VLOOKUP(A3658,#REF!,328,FALSE)</f>
        <v>#REF!</v>
      </c>
      <c r="AC3677" s="48" t="e">
        <f>VLOOKUP(A3658,#REF!,330,FALSE)</f>
        <v>#REF!</v>
      </c>
      <c r="AD3677" s="48" t="e">
        <f>VLOOKUP(A3658,#REF!,332,FALSE)</f>
        <v>#REF!</v>
      </c>
      <c r="AE3677" s="48" t="e">
        <f>VLOOKUP(A3658,#REF!,334,FALSE)</f>
        <v>#REF!</v>
      </c>
      <c r="AF3677" s="48" t="e">
        <f>VLOOKUP(A3658,#REF!,336,FALSE)</f>
        <v>#REF!</v>
      </c>
      <c r="AG3677" s="33"/>
      <c r="AH3677" s="33"/>
      <c r="AI3677" s="33"/>
      <c r="AJ3677" s="33"/>
      <c r="AK3677" s="33"/>
      <c r="AL3677" s="33"/>
      <c r="AM3677" s="33"/>
      <c r="AN3677" s="33"/>
      <c r="AO3677" s="33"/>
      <c r="AP3677" s="33"/>
      <c r="AQ3677" s="33"/>
      <c r="AR3677" s="33"/>
      <c r="AS3677" s="33"/>
      <c r="AT3677" s="33"/>
      <c r="AU3677" s="33"/>
      <c r="AV3677" s="33"/>
      <c r="AW3677" s="33"/>
      <c r="AX3677" s="33"/>
      <c r="AY3677" s="33"/>
      <c r="AZ3677" s="33"/>
      <c r="BA3677" s="33"/>
      <c r="BB3677" s="33"/>
      <c r="BC3677" s="33"/>
      <c r="BD3677" s="33"/>
      <c r="BE3677" s="33"/>
      <c r="BF3677" s="33"/>
      <c r="BG3677" s="33"/>
      <c r="BH3677" s="33"/>
      <c r="BI3677" s="33"/>
      <c r="BJ3677" s="33"/>
      <c r="BK3677" s="33"/>
      <c r="BL3677" s="33"/>
    </row>
    <row r="3678" spans="2:64" s="140" customFormat="1" ht="18" customHeight="1">
      <c r="B3678" s="48" t="e">
        <f>IF(B3677=3,"5","0")-0</f>
        <v>#REF!</v>
      </c>
      <c r="C3678" s="48" t="e">
        <f t="shared" ref="C3678:G3678" si="60">IF(C3677=3,"5","0")-0</f>
        <v>#REF!</v>
      </c>
      <c r="D3678" s="48" t="e">
        <f t="shared" si="60"/>
        <v>#REF!</v>
      </c>
      <c r="E3678" s="48" t="e">
        <f t="shared" si="60"/>
        <v>#REF!</v>
      </c>
      <c r="F3678" s="48" t="e">
        <f t="shared" si="60"/>
        <v>#REF!</v>
      </c>
      <c r="G3678" s="198" t="e">
        <f t="shared" si="60"/>
        <v>#REF!</v>
      </c>
      <c r="H3678" s="198" t="e">
        <f>IF(H3677=3,"5","0")-0</f>
        <v>#REF!</v>
      </c>
      <c r="I3678" s="198" t="e">
        <f t="shared" ref="I3678:AF3678" si="61">IF(I3677=3,"5","0")-0</f>
        <v>#REF!</v>
      </c>
      <c r="J3678" s="198" t="e">
        <f t="shared" si="61"/>
        <v>#REF!</v>
      </c>
      <c r="K3678" s="198" t="e">
        <f t="shared" si="61"/>
        <v>#REF!</v>
      </c>
      <c r="L3678" s="198" t="e">
        <f t="shared" si="61"/>
        <v>#REF!</v>
      </c>
      <c r="M3678" s="198" t="e">
        <f t="shared" si="61"/>
        <v>#REF!</v>
      </c>
      <c r="N3678" s="198" t="e">
        <f t="shared" si="61"/>
        <v>#REF!</v>
      </c>
      <c r="O3678" s="198" t="e">
        <f t="shared" si="61"/>
        <v>#REF!</v>
      </c>
      <c r="P3678" s="198" t="e">
        <f t="shared" si="61"/>
        <v>#REF!</v>
      </c>
      <c r="Q3678" s="198" t="e">
        <f t="shared" si="61"/>
        <v>#REF!</v>
      </c>
      <c r="R3678" s="198" t="e">
        <f t="shared" si="61"/>
        <v>#REF!</v>
      </c>
      <c r="S3678" s="198" t="e">
        <f t="shared" si="61"/>
        <v>#REF!</v>
      </c>
      <c r="T3678" s="198" t="e">
        <f t="shared" si="61"/>
        <v>#REF!</v>
      </c>
      <c r="U3678" s="198" t="e">
        <f t="shared" si="61"/>
        <v>#REF!</v>
      </c>
      <c r="V3678" s="198" t="e">
        <f t="shared" si="61"/>
        <v>#REF!</v>
      </c>
      <c r="W3678" s="198" t="e">
        <f t="shared" si="61"/>
        <v>#REF!</v>
      </c>
      <c r="X3678" s="198" t="e">
        <f t="shared" si="61"/>
        <v>#REF!</v>
      </c>
      <c r="Y3678" s="198" t="e">
        <f t="shared" si="61"/>
        <v>#REF!</v>
      </c>
      <c r="Z3678" s="198" t="e">
        <f t="shared" si="61"/>
        <v>#REF!</v>
      </c>
      <c r="AA3678" s="198" t="e">
        <f t="shared" si="61"/>
        <v>#REF!</v>
      </c>
      <c r="AB3678" s="198" t="e">
        <f t="shared" si="61"/>
        <v>#REF!</v>
      </c>
      <c r="AC3678" s="48" t="e">
        <f t="shared" si="61"/>
        <v>#REF!</v>
      </c>
      <c r="AD3678" s="48" t="e">
        <f t="shared" si="61"/>
        <v>#REF!</v>
      </c>
      <c r="AE3678" s="50" t="e">
        <f t="shared" si="61"/>
        <v>#REF!</v>
      </c>
      <c r="AF3678" s="48" t="e">
        <f t="shared" si="61"/>
        <v>#REF!</v>
      </c>
      <c r="AG3678" s="33"/>
      <c r="AH3678" s="33"/>
      <c r="AI3678" s="33"/>
      <c r="AJ3678" s="33"/>
      <c r="AK3678" s="33"/>
      <c r="AL3678" s="33"/>
      <c r="AM3678" s="33"/>
      <c r="AN3678" s="33"/>
      <c r="AO3678" s="33"/>
      <c r="AP3678" s="33"/>
      <c r="AQ3678" s="33"/>
      <c r="AR3678" s="33"/>
      <c r="AS3678" s="33"/>
      <c r="AT3678" s="33"/>
      <c r="AU3678" s="33"/>
      <c r="AV3678" s="33"/>
      <c r="AW3678" s="33"/>
      <c r="AX3678" s="33"/>
      <c r="AY3678" s="33"/>
      <c r="AZ3678" s="33"/>
      <c r="BA3678" s="33"/>
      <c r="BB3678" s="33"/>
      <c r="BC3678" s="33"/>
      <c r="BD3678" s="33"/>
      <c r="BE3678" s="33"/>
      <c r="BF3678" s="33"/>
      <c r="BG3678" s="33"/>
      <c r="BH3678" s="33"/>
      <c r="BI3678" s="33"/>
      <c r="BJ3678" s="33"/>
      <c r="BK3678" s="33"/>
      <c r="BL3678" s="33"/>
    </row>
    <row r="3679" spans="2:64" s="140" customFormat="1" ht="18" customHeight="1">
      <c r="B3679" s="48" t="e">
        <f>VLOOKUP(A3658,#REF!,277,FALSE)</f>
        <v>#REF!</v>
      </c>
      <c r="C3679" s="48" t="e">
        <f>VLOOKUP(A3658,#REF!,279,FALSE)</f>
        <v>#REF!</v>
      </c>
      <c r="D3679" s="48" t="e">
        <f>VLOOKUP(A3658,#REF!,281,FALSE)</f>
        <v>#REF!</v>
      </c>
      <c r="E3679" s="48" t="e">
        <f>VLOOKUP(A3658,#REF!,283,FALSE)</f>
        <v>#REF!</v>
      </c>
      <c r="F3679" s="48" t="e">
        <f>VLOOKUP(A3658,#REF!,285,FALSE)</f>
        <v>#REF!</v>
      </c>
      <c r="G3679" s="48" t="e">
        <f>VLOOKUP(A3658,#REF!,287,FALSE)</f>
        <v>#REF!</v>
      </c>
      <c r="H3679" s="48" t="e">
        <f>VLOOKUP(A3658,#REF!,289,FALSE)</f>
        <v>#REF!</v>
      </c>
      <c r="I3679" s="48" t="e">
        <f>VLOOKUP(A3658,#REF!,291,FALSE)</f>
        <v>#REF!</v>
      </c>
      <c r="J3679" s="48" t="e">
        <f>VLOOKUP(A3658,#REF!,293,FALSE)</f>
        <v>#REF!</v>
      </c>
      <c r="K3679" s="48" t="e">
        <f>VLOOKUP(A3658,#REF!,295,FALSE)</f>
        <v>#REF!</v>
      </c>
      <c r="L3679" s="48" t="e">
        <f>VLOOKUP(A3658,#REF!,297,FALSE)</f>
        <v>#REF!</v>
      </c>
      <c r="M3679" s="48" t="e">
        <f>VLOOKUP(A3658,#REF!,299,FALSE)</f>
        <v>#REF!</v>
      </c>
      <c r="N3679" s="48" t="e">
        <f>VLOOKUP(A3658,#REF!,301,FALSE)</f>
        <v>#REF!</v>
      </c>
      <c r="O3679" s="48" t="e">
        <f>VLOOKUP(A3658,#REF!,303,FALSE)</f>
        <v>#REF!</v>
      </c>
      <c r="P3679" s="48" t="e">
        <f>VLOOKUP(A3658,#REF!,305,FALSE)</f>
        <v>#REF!</v>
      </c>
      <c r="Q3679" s="48" t="e">
        <f>VLOOKUP(A3658,#REF!,307,FALSE)</f>
        <v>#REF!</v>
      </c>
      <c r="R3679" s="48" t="e">
        <f>VLOOKUP(A3658,#REF!,309,FALSE)</f>
        <v>#REF!</v>
      </c>
      <c r="S3679" s="48" t="e">
        <f>VLOOKUP(A3658,#REF!,311,FALSE)</f>
        <v>#REF!</v>
      </c>
      <c r="T3679" s="48" t="e">
        <f>VLOOKUP(A3658,#REF!,313,FALSE)</f>
        <v>#REF!</v>
      </c>
      <c r="U3679" s="48" t="e">
        <f>VLOOKUP(A3658,#REF!,315,FALSE)</f>
        <v>#REF!</v>
      </c>
      <c r="V3679" s="48" t="e">
        <f>VLOOKUP(A3658,#REF!,317,FALSE)</f>
        <v>#REF!</v>
      </c>
      <c r="W3679" s="48" t="e">
        <f>VLOOKUP(A3658,#REF!,319,FALSE)</f>
        <v>#REF!</v>
      </c>
      <c r="X3679" s="48" t="e">
        <f>VLOOKUP(A3658,#REF!,321,FALSE)</f>
        <v>#REF!</v>
      </c>
      <c r="Y3679" s="48" t="e">
        <f>VLOOKUP(A3658,#REF!,323,FALSE)</f>
        <v>#REF!</v>
      </c>
      <c r="Z3679" s="48" t="e">
        <f>VLOOKUP(A3658,#REF!,325,FALSE)</f>
        <v>#REF!</v>
      </c>
      <c r="AA3679" s="48" t="e">
        <f>VLOOKUP(A3658,#REF!,327,FALSE)</f>
        <v>#REF!</v>
      </c>
      <c r="AB3679" s="48" t="e">
        <f>VLOOKUP(A3658,#REF!,329,FALSE)</f>
        <v>#REF!</v>
      </c>
      <c r="AC3679" s="48" t="e">
        <f>VLOOKUP(A3658,#REF!,331,FALSE)</f>
        <v>#REF!</v>
      </c>
      <c r="AD3679" s="48" t="e">
        <f>VLOOKUP(A3658,#REF!,333,FALSE)</f>
        <v>#REF!</v>
      </c>
      <c r="AE3679" s="48" t="e">
        <f>VLOOKUP(A3658,#REF!,335,FALSE)</f>
        <v>#REF!</v>
      </c>
      <c r="AF3679" s="48" t="e">
        <f>VLOOKUP(A3658,#REF!,337,FALSE)</f>
        <v>#REF!</v>
      </c>
      <c r="AG3679" s="33"/>
      <c r="AH3679" s="33"/>
      <c r="AI3679" s="33"/>
      <c r="AJ3679" s="33"/>
      <c r="AK3679" s="33"/>
      <c r="AL3679" s="33"/>
      <c r="AM3679" s="33"/>
      <c r="AN3679" s="33"/>
      <c r="AO3679" s="33"/>
      <c r="AP3679" s="33"/>
      <c r="AQ3679" s="33"/>
      <c r="AR3679" s="33"/>
      <c r="AS3679" s="33"/>
      <c r="AT3679" s="33"/>
      <c r="AU3679" s="33"/>
      <c r="AV3679" s="33"/>
      <c r="AW3679" s="33"/>
      <c r="AX3679" s="33"/>
      <c r="AY3679" s="33"/>
      <c r="AZ3679" s="33"/>
      <c r="BA3679" s="33"/>
      <c r="BB3679" s="33"/>
      <c r="BC3679" s="33"/>
      <c r="BD3679" s="33"/>
      <c r="BE3679" s="33"/>
      <c r="BF3679" s="33"/>
      <c r="BG3679" s="33"/>
      <c r="BH3679" s="33"/>
      <c r="BI3679" s="33"/>
      <c r="BJ3679" s="33"/>
      <c r="BK3679" s="33"/>
      <c r="BL3679" s="33"/>
    </row>
    <row r="3680" spans="2:64" s="140" customFormat="1" ht="18" customHeight="1">
      <c r="B3680" s="1007" t="s">
        <v>826</v>
      </c>
      <c r="C3680" s="1007"/>
      <c r="D3680" s="1007"/>
      <c r="E3680" s="1007"/>
      <c r="F3680" s="1007"/>
      <c r="G3680" s="1007"/>
      <c r="H3680" s="1007"/>
      <c r="I3680" s="1007"/>
      <c r="J3680" s="1007"/>
      <c r="K3680" s="1007"/>
      <c r="L3680" s="1007"/>
      <c r="M3680" s="1007"/>
      <c r="N3680" s="1007"/>
      <c r="O3680" s="1007"/>
      <c r="P3680" s="1007"/>
      <c r="Q3680" s="1007"/>
      <c r="R3680" s="1007"/>
      <c r="S3680" s="1007"/>
      <c r="T3680" s="1007"/>
      <c r="U3680" s="1007"/>
      <c r="V3680" s="1007"/>
      <c r="W3680" s="1007"/>
      <c r="X3680" s="1007"/>
      <c r="Y3680" s="1007"/>
      <c r="Z3680" s="1007"/>
      <c r="AA3680" s="1007"/>
      <c r="AB3680" s="1007"/>
      <c r="AC3680" s="1007"/>
      <c r="AD3680" s="1007"/>
      <c r="AE3680" s="1007"/>
      <c r="AF3680" s="1007"/>
      <c r="AG3680" s="33"/>
      <c r="AH3680" s="33"/>
      <c r="AI3680" s="33"/>
      <c r="AJ3680" s="33"/>
      <c r="AK3680" s="33"/>
      <c r="AL3680" s="33"/>
      <c r="AM3680" s="33"/>
      <c r="AN3680" s="33"/>
      <c r="AO3680" s="33"/>
      <c r="AP3680" s="33"/>
      <c r="AQ3680" s="33"/>
      <c r="AR3680" s="33"/>
      <c r="AS3680" s="33"/>
      <c r="AT3680" s="33"/>
      <c r="AU3680" s="33"/>
      <c r="AV3680" s="33"/>
      <c r="AW3680" s="33"/>
      <c r="AX3680" s="33"/>
      <c r="AY3680" s="33"/>
      <c r="AZ3680" s="33"/>
      <c r="BA3680" s="33"/>
      <c r="BB3680" s="33"/>
      <c r="BC3680" s="33"/>
      <c r="BD3680" s="33"/>
      <c r="BE3680" s="33"/>
      <c r="BF3680" s="33"/>
      <c r="BG3680" s="33"/>
      <c r="BH3680" s="33"/>
      <c r="BI3680" s="33"/>
      <c r="BJ3680" s="33"/>
      <c r="BK3680" s="33"/>
      <c r="BL3680" s="33"/>
    </row>
    <row r="3681" spans="1:64" s="140" customFormat="1" ht="18" customHeight="1">
      <c r="B3681" s="249"/>
      <c r="C3681" s="250"/>
      <c r="D3681" s="250"/>
      <c r="E3681" s="250"/>
      <c r="F3681" s="250"/>
      <c r="G3681" s="325"/>
      <c r="H3681" s="325"/>
      <c r="I3681" s="325"/>
      <c r="J3681" s="325"/>
      <c r="K3681" s="325"/>
      <c r="L3681" s="325"/>
      <c r="M3681" s="325"/>
      <c r="N3681" s="325"/>
      <c r="O3681" s="325"/>
      <c r="P3681" s="325"/>
      <c r="Q3681" s="325"/>
      <c r="R3681" s="325"/>
      <c r="S3681" s="325"/>
      <c r="T3681" s="325"/>
      <c r="U3681" s="325"/>
      <c r="V3681" s="325"/>
      <c r="W3681" s="325"/>
      <c r="X3681" s="325"/>
      <c r="Y3681" s="325"/>
      <c r="Z3681" s="325"/>
      <c r="AA3681" s="325"/>
      <c r="AB3681" s="325"/>
      <c r="AC3681" s="250"/>
      <c r="AD3681" s="250"/>
      <c r="AE3681" s="250"/>
      <c r="AF3681" s="251"/>
      <c r="AG3681" s="33"/>
      <c r="AH3681" s="33"/>
      <c r="AI3681" s="33"/>
      <c r="AJ3681" s="33"/>
      <c r="AK3681" s="33"/>
      <c r="AL3681" s="33"/>
      <c r="AM3681" s="33"/>
      <c r="AN3681" s="33"/>
      <c r="AO3681" s="33"/>
      <c r="AP3681" s="33"/>
      <c r="AQ3681" s="33"/>
      <c r="AR3681" s="33"/>
      <c r="AS3681" s="33"/>
      <c r="AT3681" s="33"/>
      <c r="AU3681" s="33"/>
      <c r="AV3681" s="33"/>
      <c r="AW3681" s="33"/>
      <c r="AX3681" s="33"/>
      <c r="AY3681" s="33"/>
      <c r="AZ3681" s="33"/>
      <c r="BA3681" s="33"/>
      <c r="BB3681" s="33"/>
      <c r="BC3681" s="33"/>
      <c r="BD3681" s="33"/>
      <c r="BE3681" s="33"/>
      <c r="BF3681" s="33"/>
      <c r="BG3681" s="33"/>
      <c r="BH3681" s="33"/>
      <c r="BI3681" s="33"/>
      <c r="BJ3681" s="33"/>
      <c r="BK3681" s="33"/>
      <c r="BL3681" s="33"/>
    </row>
    <row r="3682" spans="1:64" s="140" customFormat="1" ht="18" customHeight="1">
      <c r="B3682" s="40" t="s">
        <v>80</v>
      </c>
      <c r="C3682" s="41"/>
      <c r="D3682" s="41"/>
      <c r="E3682" s="41"/>
      <c r="F3682" s="41"/>
      <c r="G3682" s="200"/>
      <c r="H3682" s="201"/>
      <c r="I3682" s="201"/>
      <c r="J3682" s="201"/>
      <c r="K3682" s="202"/>
      <c r="L3682" s="201"/>
      <c r="M3682" s="201"/>
      <c r="N3682" s="201"/>
      <c r="O3682" s="270"/>
      <c r="P3682" s="270"/>
      <c r="Q3682" s="201"/>
      <c r="R3682" s="201"/>
      <c r="S3682" s="201"/>
      <c r="T3682" s="201"/>
      <c r="U3682" s="201"/>
      <c r="V3682" s="201"/>
      <c r="W3682" s="675"/>
      <c r="X3682" s="1001" t="str">
        <f>X3657</f>
        <v>វិច្ឆិកា ឆ្នាំ ២០២៣</v>
      </c>
      <c r="Y3682" s="1002"/>
      <c r="Z3682" s="1002"/>
      <c r="AA3682" s="1002"/>
      <c r="AB3682" s="1002"/>
      <c r="AC3682" s="1002"/>
      <c r="AD3682" s="1002"/>
      <c r="AE3682" s="1002"/>
      <c r="AF3682" s="1003"/>
      <c r="AG3682" s="33"/>
      <c r="AH3682" s="33"/>
      <c r="AI3682" s="33"/>
      <c r="AJ3682" s="33"/>
      <c r="AK3682" s="33"/>
      <c r="AL3682" s="33"/>
      <c r="AM3682" s="33"/>
      <c r="AN3682" s="33"/>
      <c r="AO3682" s="33"/>
      <c r="AP3682" s="33"/>
      <c r="AQ3682" s="33"/>
      <c r="AR3682" s="33"/>
      <c r="AS3682" s="33"/>
      <c r="AT3682" s="33"/>
      <c r="AU3682" s="33"/>
      <c r="AV3682" s="33"/>
      <c r="AW3682" s="33"/>
      <c r="AX3682" s="33"/>
      <c r="AY3682" s="33"/>
      <c r="AZ3682" s="33"/>
      <c r="BA3682" s="33"/>
      <c r="BB3682" s="33"/>
      <c r="BC3682" s="33"/>
      <c r="BD3682" s="33"/>
      <c r="BE3682" s="33"/>
      <c r="BF3682" s="33"/>
      <c r="BG3682" s="33"/>
      <c r="BH3682" s="33"/>
      <c r="BI3682" s="33"/>
      <c r="BJ3682" s="33"/>
      <c r="BK3682" s="33"/>
      <c r="BL3682" s="33"/>
    </row>
    <row r="3683" spans="1:64" s="140" customFormat="1" ht="18" customHeight="1">
      <c r="A3683" s="140">
        <v>0</v>
      </c>
      <c r="B3683" s="20" t="s">
        <v>176</v>
      </c>
      <c r="C3683" s="3"/>
      <c r="D3683" s="3"/>
      <c r="E3683" s="3"/>
      <c r="F3683" s="3"/>
      <c r="G3683" s="217"/>
      <c r="H3683" s="271"/>
      <c r="I3683" s="217"/>
      <c r="J3683" s="271"/>
      <c r="K3683" s="991" t="e">
        <f>VLOOKUP(A3683,'Payroll master 总表'!B:AY,3,FALSE)</f>
        <v>#N/A</v>
      </c>
      <c r="L3683" s="992"/>
      <c r="M3683" s="992"/>
      <c r="N3683" s="993"/>
      <c r="O3683" s="272" t="s">
        <v>183</v>
      </c>
      <c r="P3683" s="273"/>
      <c r="Q3683" s="203"/>
      <c r="R3683" s="203"/>
      <c r="S3683" s="203"/>
      <c r="T3683" s="994" t="e">
        <f>#REF!</f>
        <v>#REF!</v>
      </c>
      <c r="U3683" s="994"/>
      <c r="V3683" s="217"/>
      <c r="W3683" s="274"/>
      <c r="X3683" s="275" t="s">
        <v>279</v>
      </c>
      <c r="Y3683" s="203"/>
      <c r="Z3683" s="203"/>
      <c r="AA3683" s="203"/>
      <c r="AB3683" s="227"/>
      <c r="AC3683" s="75"/>
      <c r="AD3683" s="139" t="e">
        <f>VLOOKUP(A3683,'Payroll master 总表'!B:AY,39,FALSE)</f>
        <v>#N/A</v>
      </c>
      <c r="AE3683" s="23" t="s">
        <v>82</v>
      </c>
      <c r="AF3683" s="244"/>
      <c r="AG3683" s="33"/>
      <c r="AH3683" s="33"/>
      <c r="AI3683" s="33"/>
      <c r="AJ3683" s="33"/>
      <c r="AK3683" s="33"/>
      <c r="AL3683" s="33"/>
      <c r="AM3683" s="33"/>
      <c r="AN3683" s="33"/>
      <c r="AO3683" s="33"/>
      <c r="AP3683" s="33"/>
      <c r="AQ3683" s="33"/>
      <c r="AR3683" s="33"/>
      <c r="AS3683" s="33"/>
      <c r="AT3683" s="33"/>
      <c r="AU3683" s="33"/>
      <c r="AV3683" s="33"/>
      <c r="AW3683" s="33"/>
      <c r="AX3683" s="33"/>
      <c r="AY3683" s="33"/>
      <c r="AZ3683" s="33"/>
      <c r="BA3683" s="33"/>
      <c r="BB3683" s="33"/>
      <c r="BC3683" s="33"/>
      <c r="BD3683" s="33"/>
      <c r="BE3683" s="33"/>
      <c r="BF3683" s="33"/>
      <c r="BG3683" s="33"/>
      <c r="BH3683" s="33"/>
      <c r="BI3683" s="33"/>
      <c r="BJ3683" s="33"/>
      <c r="BK3683" s="33"/>
      <c r="BL3683" s="33"/>
    </row>
    <row r="3684" spans="1:64" s="140" customFormat="1" ht="18" customHeight="1">
      <c r="B3684" s="55" t="s">
        <v>177</v>
      </c>
      <c r="C3684" s="28"/>
      <c r="D3684" s="28"/>
      <c r="E3684" s="28"/>
      <c r="F3684" s="21"/>
      <c r="G3684" s="206"/>
      <c r="H3684" s="206"/>
      <c r="I3684" s="206"/>
      <c r="J3684" s="206"/>
      <c r="K3684" s="995" t="e">
        <f>VLOOKUP(A3683,'Payroll master 总表'!B:AY,1,FALSE)</f>
        <v>#N/A</v>
      </c>
      <c r="L3684" s="996"/>
      <c r="M3684" s="206"/>
      <c r="N3684" s="208"/>
      <c r="O3684" s="276" t="s">
        <v>184</v>
      </c>
      <c r="P3684" s="273"/>
      <c r="Q3684" s="218"/>
      <c r="R3684" s="218"/>
      <c r="S3684" s="218"/>
      <c r="T3684" s="199"/>
      <c r="U3684" s="222" t="e">
        <f>VLOOKUP(A3683,'Payroll master 总表'!B:AY,15,FALSE)</f>
        <v>#N/A</v>
      </c>
      <c r="V3684" s="222"/>
      <c r="W3684" s="208"/>
      <c r="X3684" s="278" t="s">
        <v>187</v>
      </c>
      <c r="Y3684" s="218"/>
      <c r="Z3684" s="218"/>
      <c r="AA3684" s="218"/>
      <c r="AB3684" s="209"/>
      <c r="AC3684" s="26"/>
      <c r="AD3684" s="139" t="e">
        <f>VLOOKUP(A3683,'Payroll master 总表'!B:AY,35,FALSE)</f>
        <v>#N/A</v>
      </c>
      <c r="AE3684" s="23" t="s">
        <v>82</v>
      </c>
      <c r="AF3684" s="103"/>
      <c r="AG3684" s="33"/>
      <c r="AH3684" s="33"/>
      <c r="AI3684" s="33"/>
      <c r="AJ3684" s="33"/>
      <c r="AK3684" s="33"/>
      <c r="AL3684" s="33"/>
      <c r="AM3684" s="33"/>
      <c r="AN3684" s="33"/>
      <c r="AO3684" s="33"/>
      <c r="AP3684" s="33"/>
      <c r="AQ3684" s="33"/>
      <c r="AR3684" s="33"/>
      <c r="AS3684" s="33"/>
      <c r="AT3684" s="33"/>
      <c r="AU3684" s="33"/>
      <c r="AV3684" s="33"/>
      <c r="AW3684" s="33"/>
      <c r="AX3684" s="33"/>
      <c r="AY3684" s="33"/>
      <c r="AZ3684" s="33"/>
      <c r="BA3684" s="33"/>
      <c r="BB3684" s="33"/>
      <c r="BC3684" s="33"/>
      <c r="BD3684" s="33"/>
      <c r="BE3684" s="33"/>
      <c r="BF3684" s="33"/>
      <c r="BG3684" s="33"/>
      <c r="BH3684" s="33"/>
      <c r="BI3684" s="33"/>
      <c r="BJ3684" s="33"/>
      <c r="BK3684" s="33"/>
      <c r="BL3684" s="33"/>
    </row>
    <row r="3685" spans="1:64" s="140" customFormat="1" ht="18" customHeight="1">
      <c r="B3685" s="24" t="s">
        <v>178</v>
      </c>
      <c r="C3685" s="22"/>
      <c r="D3685" s="25"/>
      <c r="E3685" s="21"/>
      <c r="F3685" s="21"/>
      <c r="G3685" s="206"/>
      <c r="H3685" s="206"/>
      <c r="I3685" s="206"/>
      <c r="J3685" s="206"/>
      <c r="K3685" s="995" t="e">
        <f>VLOOKUP(A3683,'Payroll master 总表'!B:AY,5,FALSE)</f>
        <v>#N/A</v>
      </c>
      <c r="L3685" s="996"/>
      <c r="M3685" s="206"/>
      <c r="N3685" s="208"/>
      <c r="O3685" s="205" t="s">
        <v>198</v>
      </c>
      <c r="P3685" s="273"/>
      <c r="Q3685" s="218"/>
      <c r="R3685" s="218"/>
      <c r="S3685" s="218"/>
      <c r="T3685" s="206"/>
      <c r="U3685" s="997" t="e">
        <f>VLOOKUP(A3683,'Payroll master 总表'!B:AY,8,FALSE)</f>
        <v>#N/A</v>
      </c>
      <c r="V3685" s="997"/>
      <c r="W3685" s="998"/>
      <c r="X3685" s="278" t="s">
        <v>185</v>
      </c>
      <c r="Y3685" s="218"/>
      <c r="Z3685" s="218"/>
      <c r="AA3685" s="218"/>
      <c r="AB3685" s="209"/>
      <c r="AC3685" s="26"/>
      <c r="AD3685" s="139" t="e">
        <f>VLOOKUP(A3683,'Payroll master 总表'!B:AY,34,FALSE)</f>
        <v>#N/A</v>
      </c>
      <c r="AE3685" s="23" t="s">
        <v>82</v>
      </c>
      <c r="AF3685" s="103"/>
      <c r="AG3685" s="33"/>
      <c r="AH3685" s="33"/>
      <c r="AI3685" s="33"/>
      <c r="AJ3685" s="33"/>
      <c r="AK3685" s="33"/>
      <c r="AL3685" s="33"/>
      <c r="AM3685" s="33"/>
      <c r="AN3685" s="33"/>
      <c r="AO3685" s="33"/>
      <c r="AP3685" s="33"/>
      <c r="AQ3685" s="33"/>
      <c r="AR3685" s="33"/>
      <c r="AS3685" s="33"/>
      <c r="AT3685" s="33"/>
      <c r="AU3685" s="33"/>
      <c r="AV3685" s="33"/>
      <c r="AW3685" s="33"/>
      <c r="AX3685" s="33"/>
      <c r="AY3685" s="33"/>
      <c r="AZ3685" s="33"/>
      <c r="BA3685" s="33"/>
      <c r="BB3685" s="33"/>
      <c r="BC3685" s="33"/>
      <c r="BD3685" s="33"/>
      <c r="BE3685" s="33"/>
      <c r="BF3685" s="33"/>
      <c r="BG3685" s="33"/>
      <c r="BH3685" s="33"/>
      <c r="BI3685" s="33"/>
      <c r="BJ3685" s="33"/>
      <c r="BK3685" s="33"/>
      <c r="BL3685" s="33"/>
    </row>
    <row r="3686" spans="1:64" s="140" customFormat="1" ht="18" customHeight="1">
      <c r="B3686" s="58"/>
      <c r="C3686" s="28"/>
      <c r="D3686" s="28"/>
      <c r="E3686" s="28"/>
      <c r="F3686" s="28"/>
      <c r="G3686" s="206"/>
      <c r="H3686" s="206"/>
      <c r="I3686" s="206"/>
      <c r="J3686" s="206"/>
      <c r="K3686" s="280"/>
      <c r="L3686" s="281" t="s">
        <v>76</v>
      </c>
      <c r="M3686" s="206"/>
      <c r="N3686" s="208"/>
      <c r="O3686" s="278" t="s">
        <v>199</v>
      </c>
      <c r="P3686" s="273"/>
      <c r="Q3686" s="218"/>
      <c r="R3686" s="218"/>
      <c r="S3686" s="218"/>
      <c r="T3686" s="218"/>
      <c r="U3686" s="218"/>
      <c r="V3686" s="218"/>
      <c r="W3686" s="230"/>
      <c r="X3686" s="278" t="s">
        <v>923</v>
      </c>
      <c r="Y3686" s="218"/>
      <c r="Z3686" s="218"/>
      <c r="AA3686" s="218"/>
      <c r="AB3686" s="209"/>
      <c r="AC3686" s="26"/>
      <c r="AD3686" s="139" t="e">
        <f>VLOOKUP(A3683,'Payroll master 总表'!B:AY,33,FALSE)</f>
        <v>#N/A</v>
      </c>
      <c r="AE3686" s="23" t="s">
        <v>82</v>
      </c>
      <c r="AF3686" s="103"/>
      <c r="AG3686" s="33"/>
      <c r="AH3686" s="33"/>
      <c r="AI3686" s="33"/>
      <c r="AJ3686" s="33"/>
      <c r="AK3686" s="33"/>
      <c r="AL3686" s="33"/>
      <c r="AM3686" s="33"/>
      <c r="AN3686" s="33"/>
      <c r="AO3686" s="33"/>
      <c r="AP3686" s="33"/>
      <c r="AQ3686" s="33"/>
      <c r="AR3686" s="33"/>
      <c r="AS3686" s="33"/>
      <c r="AT3686" s="33"/>
      <c r="AU3686" s="33"/>
      <c r="AV3686" s="33"/>
      <c r="AW3686" s="33"/>
      <c r="AX3686" s="33"/>
      <c r="AY3686" s="33"/>
      <c r="AZ3686" s="33"/>
      <c r="BA3686" s="33"/>
      <c r="BB3686" s="33"/>
      <c r="BC3686" s="33"/>
      <c r="BD3686" s="33"/>
      <c r="BE3686" s="33"/>
      <c r="BF3686" s="33"/>
      <c r="BG3686" s="33"/>
      <c r="BH3686" s="33"/>
      <c r="BI3686" s="33"/>
      <c r="BJ3686" s="33"/>
      <c r="BK3686" s="33"/>
      <c r="BL3686" s="33"/>
    </row>
    <row r="3687" spans="1:64" s="140" customFormat="1" ht="18" customHeight="1">
      <c r="B3687" s="54" t="s">
        <v>196</v>
      </c>
      <c r="C3687" s="28"/>
      <c r="D3687" s="28"/>
      <c r="E3687" s="28"/>
      <c r="F3687" s="28"/>
      <c r="G3687" s="206"/>
      <c r="H3687" s="206"/>
      <c r="I3687" s="206"/>
      <c r="J3687" s="206"/>
      <c r="K3687" s="280"/>
      <c r="L3687" s="282" t="e">
        <f>VLOOKUP(A3683,'Payroll master 总表'!B:AY,18,FALSE)</f>
        <v>#N/A</v>
      </c>
      <c r="M3687" s="206"/>
      <c r="N3687" s="208"/>
      <c r="O3687" s="283"/>
      <c r="P3687" s="273"/>
      <c r="Q3687" s="223"/>
      <c r="R3687" s="987" t="e">
        <f>U3684/26*L3687</f>
        <v>#N/A</v>
      </c>
      <c r="S3687" s="987"/>
      <c r="T3687" s="284" t="s">
        <v>82</v>
      </c>
      <c r="U3687" s="223"/>
      <c r="V3687" s="223"/>
      <c r="W3687" s="285"/>
      <c r="X3687" s="278" t="s">
        <v>186</v>
      </c>
      <c r="Y3687" s="218"/>
      <c r="Z3687" s="218"/>
      <c r="AA3687" s="218"/>
      <c r="AB3687" s="209"/>
      <c r="AC3687" s="26"/>
      <c r="AD3687" s="139" t="e">
        <f>VLOOKUP(A3683,'Payroll master 总表'!B:AY,37,FALSE)+'Payroll master 总表'!AM132</f>
        <v>#N/A</v>
      </c>
      <c r="AE3687" s="23" t="s">
        <v>82</v>
      </c>
      <c r="AF3687" s="103"/>
      <c r="AG3687" s="33"/>
      <c r="AH3687" s="33"/>
      <c r="AI3687" s="33"/>
      <c r="AJ3687" s="33"/>
      <c r="AK3687" s="33"/>
      <c r="AL3687" s="33"/>
      <c r="AM3687" s="33"/>
      <c r="AN3687" s="33"/>
      <c r="AO3687" s="33"/>
      <c r="AP3687" s="33"/>
      <c r="AQ3687" s="33"/>
      <c r="AR3687" s="33"/>
      <c r="AS3687" s="33"/>
      <c r="AT3687" s="33"/>
      <c r="AU3687" s="33"/>
      <c r="AV3687" s="33"/>
      <c r="AW3687" s="33"/>
      <c r="AX3687" s="33"/>
      <c r="AY3687" s="33"/>
      <c r="AZ3687" s="33"/>
      <c r="BA3687" s="33"/>
      <c r="BB3687" s="33"/>
      <c r="BC3687" s="33"/>
      <c r="BD3687" s="33"/>
      <c r="BE3687" s="33"/>
      <c r="BF3687" s="33"/>
      <c r="BG3687" s="33"/>
      <c r="BH3687" s="33"/>
      <c r="BI3687" s="33"/>
      <c r="BJ3687" s="33"/>
      <c r="BK3687" s="33"/>
      <c r="BL3687" s="33"/>
    </row>
    <row r="3688" spans="1:64" s="140" customFormat="1" ht="18" customHeight="1">
      <c r="B3688" s="27" t="s">
        <v>528</v>
      </c>
      <c r="C3688" s="28"/>
      <c r="D3688" s="28"/>
      <c r="E3688" s="28"/>
      <c r="F3688" s="28"/>
      <c r="G3688" s="206"/>
      <c r="H3688" s="206"/>
      <c r="I3688" s="206"/>
      <c r="J3688" s="206"/>
      <c r="K3688" s="280"/>
      <c r="L3688" s="282" t="e">
        <f>VLOOKUP(A3683,'Payroll master 总表'!B:AY,22,FALSE)</f>
        <v>#N/A</v>
      </c>
      <c r="M3688" s="206"/>
      <c r="N3688" s="208"/>
      <c r="O3688" s="283"/>
      <c r="P3688" s="273"/>
      <c r="Q3688" s="223"/>
      <c r="R3688" s="987" t="e">
        <f>VLOOKUP(A3683,'Payroll master 总表'!B:AY,29,FALSE)</f>
        <v>#N/A</v>
      </c>
      <c r="S3688" s="987"/>
      <c r="T3688" s="284" t="s">
        <v>82</v>
      </c>
      <c r="U3688" s="223"/>
      <c r="V3688" s="223"/>
      <c r="W3688" s="285"/>
      <c r="X3688" s="278" t="s">
        <v>455</v>
      </c>
      <c r="Y3688" s="218"/>
      <c r="Z3688" s="218"/>
      <c r="AA3688" s="218"/>
      <c r="AB3688" s="209"/>
      <c r="AC3688" s="26"/>
      <c r="AD3688" s="139" t="e">
        <f>VLOOKUP(A3683,'Payroll master 总表'!B:AY,32,FALSE)</f>
        <v>#N/A</v>
      </c>
      <c r="AE3688" s="23" t="s">
        <v>82</v>
      </c>
      <c r="AF3688" s="103"/>
      <c r="AG3688" s="33"/>
      <c r="AH3688" s="33"/>
      <c r="AI3688" s="33"/>
      <c r="AJ3688" s="33"/>
      <c r="AK3688" s="33"/>
      <c r="AL3688" s="33"/>
      <c r="AM3688" s="33"/>
      <c r="AN3688" s="33"/>
      <c r="AO3688" s="33"/>
      <c r="AP3688" s="33"/>
      <c r="AQ3688" s="33"/>
      <c r="AR3688" s="33"/>
      <c r="AS3688" s="33"/>
      <c r="AT3688" s="33"/>
      <c r="AU3688" s="33"/>
      <c r="AV3688" s="33"/>
      <c r="AW3688" s="33"/>
      <c r="AX3688" s="33"/>
      <c r="AY3688" s="33"/>
      <c r="AZ3688" s="33"/>
      <c r="BA3688" s="33"/>
      <c r="BB3688" s="33"/>
      <c r="BC3688" s="33"/>
      <c r="BD3688" s="33"/>
      <c r="BE3688" s="33"/>
      <c r="BF3688" s="33"/>
      <c r="BG3688" s="33"/>
      <c r="BH3688" s="33"/>
      <c r="BI3688" s="33"/>
      <c r="BJ3688" s="33"/>
      <c r="BK3688" s="33"/>
      <c r="BL3688" s="33"/>
    </row>
    <row r="3689" spans="1:64" s="140" customFormat="1" ht="18" customHeight="1">
      <c r="B3689" s="58" t="s">
        <v>534</v>
      </c>
      <c r="C3689" s="28"/>
      <c r="D3689" s="28"/>
      <c r="E3689" s="28"/>
      <c r="F3689" s="28"/>
      <c r="G3689" s="206"/>
      <c r="H3689" s="206"/>
      <c r="I3689" s="206"/>
      <c r="J3689" s="206"/>
      <c r="K3689" s="280"/>
      <c r="L3689" s="282" t="e">
        <f>VLOOKUP(A3683,'Payroll master 总表'!B:AY,21,FALSE)</f>
        <v>#N/A</v>
      </c>
      <c r="M3689" s="206"/>
      <c r="N3689" s="208"/>
      <c r="O3689" s="283"/>
      <c r="P3689" s="273"/>
      <c r="Q3689" s="223"/>
      <c r="R3689" s="987" t="e">
        <f>VLOOKUP(A3683,'Payroll master 总表'!B:AY,27,FALSE)</f>
        <v>#N/A</v>
      </c>
      <c r="S3689" s="987"/>
      <c r="T3689" s="284" t="s">
        <v>82</v>
      </c>
      <c r="U3689" s="223"/>
      <c r="V3689" s="223"/>
      <c r="W3689" s="285"/>
      <c r="X3689" s="278" t="s">
        <v>189</v>
      </c>
      <c r="Y3689" s="218"/>
      <c r="Z3689" s="218"/>
      <c r="AA3689" s="218"/>
      <c r="AB3689" s="209"/>
      <c r="AC3689" s="26"/>
      <c r="AD3689" s="139" t="e">
        <f>VLOOKUP(A3683,'Payroll master 总表'!B:AY,31,FALSE)</f>
        <v>#N/A</v>
      </c>
      <c r="AE3689" s="23" t="s">
        <v>82</v>
      </c>
      <c r="AF3689" s="103"/>
      <c r="AG3689" s="33"/>
      <c r="AH3689" s="33"/>
      <c r="AI3689" s="33"/>
      <c r="AJ3689" s="33"/>
      <c r="AK3689" s="33"/>
      <c r="AL3689" s="33"/>
      <c r="AM3689" s="33"/>
      <c r="AN3689" s="33"/>
      <c r="AO3689" s="33"/>
      <c r="AP3689" s="33"/>
      <c r="AQ3689" s="33"/>
      <c r="AR3689" s="33"/>
      <c r="AS3689" s="33"/>
      <c r="AT3689" s="33"/>
      <c r="AU3689" s="33"/>
      <c r="AV3689" s="33"/>
      <c r="AW3689" s="33"/>
      <c r="AX3689" s="33"/>
      <c r="AY3689" s="33"/>
      <c r="AZ3689" s="33"/>
      <c r="BA3689" s="33"/>
      <c r="BB3689" s="33"/>
      <c r="BC3689" s="33"/>
      <c r="BD3689" s="33"/>
      <c r="BE3689" s="33"/>
      <c r="BF3689" s="33"/>
      <c r="BG3689" s="33"/>
      <c r="BH3689" s="33"/>
      <c r="BI3689" s="33"/>
      <c r="BJ3689" s="33"/>
      <c r="BK3689" s="33"/>
      <c r="BL3689" s="33"/>
    </row>
    <row r="3690" spans="1:64" s="140" customFormat="1" ht="18" customHeight="1">
      <c r="B3690" s="58" t="s">
        <v>195</v>
      </c>
      <c r="C3690" s="28"/>
      <c r="D3690" s="28"/>
      <c r="E3690" s="28"/>
      <c r="F3690" s="28"/>
      <c r="G3690" s="206"/>
      <c r="H3690" s="206"/>
      <c r="I3690" s="206"/>
      <c r="J3690" s="206"/>
      <c r="K3690" s="280"/>
      <c r="L3690" s="282" t="e">
        <f>VLOOKUP(A3683,'Payroll master 总表'!B:AY,17,FALSE)</f>
        <v>#N/A</v>
      </c>
      <c r="M3690" s="206"/>
      <c r="N3690" s="208"/>
      <c r="O3690" s="283"/>
      <c r="P3690" s="273"/>
      <c r="Q3690" s="223"/>
      <c r="R3690" s="987" t="e">
        <f>U3684/26*L3690</f>
        <v>#N/A</v>
      </c>
      <c r="S3690" s="987"/>
      <c r="T3690" s="284" t="s">
        <v>82</v>
      </c>
      <c r="U3690" s="223"/>
      <c r="V3690" s="223"/>
      <c r="W3690" s="285"/>
      <c r="X3690" s="278" t="s">
        <v>188</v>
      </c>
      <c r="Y3690" s="218"/>
      <c r="Z3690" s="218"/>
      <c r="AA3690" s="218"/>
      <c r="AB3690" s="209"/>
      <c r="AC3690" s="26"/>
      <c r="AD3690" s="139" t="e">
        <f>VLOOKUP(A3683,'Payroll master 总表'!B:AY,36,FALSE)</f>
        <v>#N/A</v>
      </c>
      <c r="AE3690" s="23" t="s">
        <v>82</v>
      </c>
      <c r="AF3690" s="103"/>
      <c r="AG3690" s="33"/>
      <c r="AH3690" s="33"/>
      <c r="AI3690" s="33"/>
      <c r="AJ3690" s="33"/>
      <c r="AK3690" s="33"/>
      <c r="AL3690" s="33"/>
      <c r="AM3690" s="33"/>
      <c r="AN3690" s="33"/>
      <c r="AO3690" s="33"/>
      <c r="AP3690" s="33"/>
      <c r="AQ3690" s="33"/>
      <c r="AR3690" s="33"/>
      <c r="AS3690" s="33"/>
      <c r="AT3690" s="33"/>
      <c r="AU3690" s="33"/>
      <c r="AV3690" s="33"/>
      <c r="AW3690" s="33"/>
      <c r="AX3690" s="33"/>
      <c r="AY3690" s="33"/>
      <c r="AZ3690" s="33"/>
      <c r="BA3690" s="33"/>
      <c r="BB3690" s="33"/>
      <c r="BC3690" s="33"/>
      <c r="BD3690" s="33"/>
      <c r="BE3690" s="33"/>
      <c r="BF3690" s="33"/>
      <c r="BG3690" s="33"/>
      <c r="BH3690" s="33"/>
      <c r="BI3690" s="33"/>
      <c r="BJ3690" s="33"/>
      <c r="BK3690" s="33"/>
      <c r="BL3690" s="33"/>
    </row>
    <row r="3691" spans="1:64" s="140" customFormat="1" ht="18" customHeight="1">
      <c r="B3691" s="27" t="s">
        <v>179</v>
      </c>
      <c r="C3691" s="28"/>
      <c r="D3691" s="28"/>
      <c r="E3691" s="28"/>
      <c r="F3691" s="28"/>
      <c r="G3691" s="218"/>
      <c r="H3691" s="218"/>
      <c r="I3691" s="218"/>
      <c r="J3691" s="206"/>
      <c r="K3691" s="280"/>
      <c r="L3691" s="286"/>
      <c r="M3691" s="206"/>
      <c r="N3691" s="208"/>
      <c r="O3691" s="283"/>
      <c r="P3691" s="273"/>
      <c r="Q3691" s="223"/>
      <c r="R3691" s="987" t="e">
        <f>SUM(R3687:S3690)</f>
        <v>#N/A</v>
      </c>
      <c r="S3691" s="987"/>
      <c r="T3691" s="284" t="s">
        <v>82</v>
      </c>
      <c r="U3691" s="223"/>
      <c r="V3691" s="223"/>
      <c r="W3691" s="285"/>
      <c r="X3691" s="278" t="s">
        <v>190</v>
      </c>
      <c r="Y3691" s="218"/>
      <c r="Z3691" s="218"/>
      <c r="AA3691" s="218"/>
      <c r="AB3691" s="209"/>
      <c r="AC3691" s="988" t="e">
        <f>R3691+R3693+R3694+R3695+AD3683+AD3684+AD3685+AD3686+AD3687+AD3688+AD3689+AD3690</f>
        <v>#N/A</v>
      </c>
      <c r="AD3691" s="989"/>
      <c r="AE3691" s="33"/>
      <c r="AF3691" s="103"/>
      <c r="AG3691" s="33"/>
      <c r="AH3691" s="33"/>
      <c r="AI3691" s="33"/>
      <c r="AJ3691" s="33"/>
      <c r="AK3691" s="33"/>
      <c r="AL3691" s="33"/>
      <c r="AM3691" s="33"/>
      <c r="AN3691" s="33"/>
      <c r="AO3691" s="33"/>
      <c r="AP3691" s="33"/>
      <c r="AQ3691" s="33"/>
      <c r="AR3691" s="33"/>
      <c r="AS3691" s="33"/>
      <c r="AT3691" s="33"/>
      <c r="AU3691" s="33"/>
      <c r="AV3691" s="33"/>
      <c r="AW3691" s="33"/>
      <c r="AX3691" s="33"/>
      <c r="AY3691" s="33"/>
      <c r="AZ3691" s="33"/>
      <c r="BA3691" s="33"/>
      <c r="BB3691" s="33"/>
      <c r="BC3691" s="33"/>
      <c r="BD3691" s="33"/>
      <c r="BE3691" s="33"/>
      <c r="BF3691" s="33"/>
      <c r="BG3691" s="33"/>
      <c r="BH3691" s="33"/>
      <c r="BI3691" s="33"/>
      <c r="BJ3691" s="33"/>
      <c r="BK3691" s="33"/>
      <c r="BL3691" s="33"/>
    </row>
    <row r="3692" spans="1:64" s="140" customFormat="1" ht="18" customHeight="1">
      <c r="B3692" s="58" t="s">
        <v>197</v>
      </c>
      <c r="C3692" s="28"/>
      <c r="D3692" s="28"/>
      <c r="E3692" s="28"/>
      <c r="F3692" s="28"/>
      <c r="G3692" s="206"/>
      <c r="H3692" s="206"/>
      <c r="I3692" s="206"/>
      <c r="J3692" s="206"/>
      <c r="K3692" s="280"/>
      <c r="L3692" s="287" t="s">
        <v>77</v>
      </c>
      <c r="M3692" s="288"/>
      <c r="N3692" s="211"/>
      <c r="O3692" s="278" t="s">
        <v>199</v>
      </c>
      <c r="P3692" s="210"/>
      <c r="Q3692" s="210"/>
      <c r="R3692" s="210"/>
      <c r="S3692" s="210"/>
      <c r="T3692" s="210"/>
      <c r="U3692" s="210"/>
      <c r="V3692" s="210"/>
      <c r="W3692" s="289"/>
      <c r="X3692" s="278" t="s">
        <v>433</v>
      </c>
      <c r="Y3692" s="218"/>
      <c r="Z3692" s="230"/>
      <c r="AA3692" s="290"/>
      <c r="AB3692" s="228"/>
      <c r="AC3692" s="135" t="e">
        <f>VLOOKUP(A3683,'Payroll master 总表'!B:AY,45,FALSE)</f>
        <v>#N/A</v>
      </c>
      <c r="AD3692" s="33"/>
      <c r="AE3692" s="61"/>
      <c r="AF3692" s="245"/>
      <c r="AG3692" s="33"/>
      <c r="AH3692" s="33"/>
      <c r="AI3692" s="33"/>
      <c r="AJ3692" s="33"/>
      <c r="AK3692" s="33"/>
      <c r="AL3692" s="33"/>
      <c r="AM3692" s="33"/>
      <c r="AN3692" s="33"/>
      <c r="AO3692" s="33"/>
      <c r="AP3692" s="33"/>
      <c r="AQ3692" s="33"/>
      <c r="AR3692" s="33"/>
      <c r="AS3692" s="33"/>
      <c r="AT3692" s="33"/>
      <c r="AU3692" s="33"/>
      <c r="AV3692" s="33"/>
      <c r="AW3692" s="33"/>
      <c r="AX3692" s="33"/>
      <c r="AY3692" s="33"/>
      <c r="AZ3692" s="33"/>
      <c r="BA3692" s="33"/>
      <c r="BB3692" s="33"/>
      <c r="BC3692" s="33"/>
      <c r="BD3692" s="33"/>
      <c r="BE3692" s="33"/>
      <c r="BF3692" s="33"/>
      <c r="BG3692" s="33"/>
      <c r="BH3692" s="33"/>
      <c r="BI3692" s="33"/>
      <c r="BJ3692" s="33"/>
      <c r="BK3692" s="33"/>
      <c r="BL3692" s="33"/>
    </row>
    <row r="3693" spans="1:64" s="140" customFormat="1" ht="18" customHeight="1">
      <c r="B3693" s="58" t="s">
        <v>180</v>
      </c>
      <c r="C3693" s="28"/>
      <c r="D3693" s="28"/>
      <c r="E3693" s="28"/>
      <c r="F3693" s="28"/>
      <c r="G3693" s="206"/>
      <c r="H3693" s="206"/>
      <c r="I3693" s="206"/>
      <c r="J3693" s="206"/>
      <c r="K3693" s="280"/>
      <c r="L3693" s="282" t="e">
        <f>VLOOKUP(A3683,'Payroll master 总表'!B:AY,19,FALSE)</f>
        <v>#N/A</v>
      </c>
      <c r="M3693" s="206"/>
      <c r="N3693" s="208"/>
      <c r="O3693" s="283"/>
      <c r="P3693" s="273"/>
      <c r="Q3693" s="224"/>
      <c r="R3693" s="990" t="e">
        <f>VLOOKUP(A3683,'Payroll master 总表'!B:AY,26,FALSE)</f>
        <v>#N/A</v>
      </c>
      <c r="S3693" s="990"/>
      <c r="T3693" s="224" t="s">
        <v>82</v>
      </c>
      <c r="U3693" s="224"/>
      <c r="V3693" s="224"/>
      <c r="W3693" s="228"/>
      <c r="X3693" s="278" t="s">
        <v>861</v>
      </c>
      <c r="Y3693" s="218"/>
      <c r="Z3693" s="230"/>
      <c r="AA3693" s="199"/>
      <c r="AB3693" s="224"/>
      <c r="AC3693" s="34"/>
      <c r="AD3693" s="57"/>
      <c r="AE3693" s="999" t="e">
        <f>VLOOKUP(A3683,'Payroll master 总表'!B:AY,42,FALSE)</f>
        <v>#N/A</v>
      </c>
      <c r="AF3693" s="1000"/>
      <c r="AG3693" s="33"/>
      <c r="AH3693" s="33"/>
      <c r="AI3693" s="33"/>
      <c r="AJ3693" s="33"/>
      <c r="AK3693" s="33"/>
      <c r="AL3693" s="33"/>
      <c r="AM3693" s="33"/>
      <c r="AN3693" s="33"/>
      <c r="AO3693" s="33"/>
      <c r="AP3693" s="33"/>
      <c r="AQ3693" s="33"/>
      <c r="AR3693" s="33"/>
      <c r="AS3693" s="33"/>
      <c r="AT3693" s="33"/>
      <c r="AU3693" s="33"/>
      <c r="AV3693" s="33"/>
      <c r="AW3693" s="33"/>
      <c r="AX3693" s="33"/>
      <c r="AY3693" s="33"/>
      <c r="AZ3693" s="33"/>
      <c r="BA3693" s="33"/>
      <c r="BB3693" s="33"/>
      <c r="BC3693" s="33"/>
      <c r="BD3693" s="33"/>
      <c r="BE3693" s="33"/>
      <c r="BF3693" s="33"/>
      <c r="BG3693" s="33"/>
      <c r="BH3693" s="33"/>
      <c r="BI3693" s="33"/>
      <c r="BJ3693" s="33"/>
      <c r="BK3693" s="33"/>
      <c r="BL3693" s="33"/>
    </row>
    <row r="3694" spans="1:64" s="140" customFormat="1" ht="18" customHeight="1">
      <c r="B3694" s="58" t="s">
        <v>181</v>
      </c>
      <c r="C3694" s="28"/>
      <c r="D3694" s="28"/>
      <c r="E3694" s="28"/>
      <c r="F3694" s="28"/>
      <c r="G3694" s="206"/>
      <c r="H3694" s="206"/>
      <c r="I3694" s="206"/>
      <c r="J3694" s="206"/>
      <c r="K3694" s="280"/>
      <c r="L3694" s="282" t="e">
        <f>VLOOKUP(A3683,'Payroll master 总表'!B:AY,22,FALSE)</f>
        <v>#N/A</v>
      </c>
      <c r="M3694" s="206"/>
      <c r="N3694" s="208"/>
      <c r="O3694" s="283"/>
      <c r="P3694" s="273"/>
      <c r="Q3694" s="224"/>
      <c r="R3694" s="990" t="e">
        <f>VLOOKUP(A3683,'Payroll master 总表'!B:AY,28,FALSE)</f>
        <v>#N/A</v>
      </c>
      <c r="S3694" s="990"/>
      <c r="T3694" s="224" t="s">
        <v>82</v>
      </c>
      <c r="U3694" s="224"/>
      <c r="V3694" s="224"/>
      <c r="W3694" s="228"/>
      <c r="X3694" s="291" t="s">
        <v>244</v>
      </c>
      <c r="Y3694" s="218"/>
      <c r="Z3694" s="218"/>
      <c r="AA3694" s="230"/>
      <c r="AB3694" s="229"/>
      <c r="AC3694" s="76"/>
      <c r="AD3694" s="57" t="e">
        <f>VLOOKUP(A3683,'Payroll master 总表'!B:AY,44,FALSE)</f>
        <v>#N/A</v>
      </c>
      <c r="AE3694" s="541"/>
      <c r="AF3694" s="542"/>
      <c r="AG3694" s="33"/>
      <c r="AH3694" s="33"/>
      <c r="AI3694" s="33"/>
      <c r="AJ3694" s="33"/>
      <c r="AK3694" s="33"/>
      <c r="AL3694" s="33"/>
      <c r="AM3694" s="33"/>
      <c r="AN3694" s="33"/>
      <c r="AO3694" s="33"/>
      <c r="AP3694" s="33"/>
      <c r="AQ3694" s="33"/>
      <c r="AR3694" s="33"/>
      <c r="AS3694" s="33"/>
      <c r="AT3694" s="33"/>
      <c r="AU3694" s="33"/>
      <c r="AV3694" s="33"/>
      <c r="AW3694" s="33"/>
      <c r="AX3694" s="33"/>
      <c r="AY3694" s="33"/>
      <c r="AZ3694" s="33"/>
      <c r="BA3694" s="33"/>
      <c r="BB3694" s="33"/>
      <c r="BC3694" s="33"/>
      <c r="BD3694" s="33"/>
      <c r="BE3694" s="33"/>
      <c r="BF3694" s="33"/>
      <c r="BG3694" s="33"/>
      <c r="BH3694" s="33"/>
      <c r="BI3694" s="33"/>
      <c r="BJ3694" s="33"/>
      <c r="BK3694" s="33"/>
      <c r="BL3694" s="33"/>
    </row>
    <row r="3695" spans="1:64" s="140" customFormat="1" ht="18" customHeight="1">
      <c r="B3695" s="59" t="s">
        <v>182</v>
      </c>
      <c r="C3695" s="56"/>
      <c r="D3695" s="56"/>
      <c r="E3695" s="56"/>
      <c r="F3695" s="56"/>
      <c r="G3695" s="219"/>
      <c r="H3695" s="219"/>
      <c r="I3695" s="219"/>
      <c r="J3695" s="219"/>
      <c r="K3695" s="292"/>
      <c r="L3695" s="293" t="e">
        <f>VLOOKUP(A3683,'Payroll master 总表'!B:AY,23,FALSE)</f>
        <v>#N/A</v>
      </c>
      <c r="M3695" s="219"/>
      <c r="N3695" s="212"/>
      <c r="O3695" s="294"/>
      <c r="P3695" s="295"/>
      <c r="Q3695" s="225"/>
      <c r="R3695" s="981" t="e">
        <f>VLOOKUP(A3683,'Payroll master 总表'!B:AY,30,FALSE)</f>
        <v>#N/A</v>
      </c>
      <c r="S3695" s="981"/>
      <c r="T3695" s="225" t="s">
        <v>82</v>
      </c>
      <c r="U3695" s="225"/>
      <c r="V3695" s="225"/>
      <c r="W3695" s="225"/>
      <c r="X3695" s="278" t="s">
        <v>194</v>
      </c>
      <c r="Y3695" s="218"/>
      <c r="Z3695" s="218"/>
      <c r="AA3695" s="218"/>
      <c r="AB3695" s="230"/>
      <c r="AC3695" s="26"/>
      <c r="AD3695" s="57" t="e">
        <f>AE3693+AD3694</f>
        <v>#N/A</v>
      </c>
      <c r="AE3695" s="49"/>
      <c r="AF3695" s="73"/>
      <c r="AG3695" s="33"/>
      <c r="AH3695" s="33"/>
      <c r="AI3695" s="33"/>
      <c r="AJ3695" s="33"/>
      <c r="AK3695" s="33"/>
      <c r="AL3695" s="33"/>
      <c r="AM3695" s="33"/>
      <c r="AN3695" s="33"/>
      <c r="AO3695" s="33"/>
      <c r="AP3695" s="33"/>
      <c r="AQ3695" s="33"/>
      <c r="AR3695" s="33"/>
      <c r="AS3695" s="33"/>
      <c r="AT3695" s="33"/>
      <c r="AU3695" s="33"/>
      <c r="AV3695" s="33"/>
      <c r="AW3695" s="33"/>
      <c r="AX3695" s="33"/>
      <c r="AY3695" s="33"/>
      <c r="AZ3695" s="33"/>
      <c r="BA3695" s="33"/>
      <c r="BB3695" s="33"/>
      <c r="BC3695" s="33"/>
      <c r="BD3695" s="33"/>
      <c r="BE3695" s="33"/>
      <c r="BF3695" s="33"/>
      <c r="BG3695" s="33"/>
      <c r="BH3695" s="33"/>
      <c r="BI3695" s="33"/>
      <c r="BJ3695" s="33"/>
      <c r="BK3695" s="33"/>
      <c r="BL3695" s="33"/>
    </row>
    <row r="3696" spans="1:64" s="140" customFormat="1" ht="18" customHeight="1">
      <c r="B3696" s="29"/>
      <c r="C3696" s="30"/>
      <c r="D3696" s="31"/>
      <c r="E3696" s="30"/>
      <c r="F3696" s="32"/>
      <c r="G3696" s="220"/>
      <c r="H3696" s="220"/>
      <c r="I3696" s="220"/>
      <c r="J3696" s="220"/>
      <c r="K3696" s="220"/>
      <c r="L3696" s="199"/>
      <c r="M3696" s="199"/>
      <c r="N3696" s="199"/>
      <c r="O3696" s="296"/>
      <c r="P3696" s="296"/>
      <c r="Q3696" s="199"/>
      <c r="R3696" s="199"/>
      <c r="S3696" s="220"/>
      <c r="T3696" s="220"/>
      <c r="U3696" s="220"/>
      <c r="V3696" s="199"/>
      <c r="W3696" s="199"/>
      <c r="X3696" s="297" t="s">
        <v>191</v>
      </c>
      <c r="Y3696" s="218"/>
      <c r="Z3696" s="218"/>
      <c r="AA3696" s="218"/>
      <c r="AB3696" s="230"/>
      <c r="AC3696" s="982" t="e">
        <f>ROUND((AC3691-AD3695-AC3692),2)</f>
        <v>#N/A</v>
      </c>
      <c r="AD3696" s="983"/>
      <c r="AE3696" s="49"/>
      <c r="AF3696" s="73"/>
      <c r="AG3696" s="33"/>
      <c r="AH3696" s="33"/>
      <c r="AI3696" s="33"/>
      <c r="AJ3696" s="33"/>
      <c r="AK3696" s="33"/>
      <c r="AL3696" s="33"/>
      <c r="AM3696" s="33"/>
      <c r="AN3696" s="33"/>
      <c r="AO3696" s="33"/>
      <c r="AP3696" s="33"/>
      <c r="AQ3696" s="33"/>
      <c r="AR3696" s="33"/>
      <c r="AS3696" s="33"/>
      <c r="AT3696" s="33"/>
      <c r="AU3696" s="33"/>
      <c r="AV3696" s="33"/>
      <c r="AW3696" s="33"/>
      <c r="AX3696" s="33"/>
      <c r="AY3696" s="33"/>
      <c r="AZ3696" s="33"/>
      <c r="BA3696" s="33"/>
      <c r="BB3696" s="33"/>
      <c r="BC3696" s="33"/>
      <c r="BD3696" s="33"/>
      <c r="BE3696" s="33"/>
      <c r="BF3696" s="33"/>
      <c r="BG3696" s="33"/>
      <c r="BH3696" s="33"/>
      <c r="BI3696" s="33"/>
      <c r="BJ3696" s="33"/>
      <c r="BK3696" s="33"/>
      <c r="BL3696" s="33"/>
    </row>
    <row r="3697" spans="1:64" s="140" customFormat="1" ht="18" customHeight="1">
      <c r="B3697" s="35" t="s">
        <v>78</v>
      </c>
      <c r="C3697" s="36"/>
      <c r="D3697" s="36"/>
      <c r="E3697" s="36"/>
      <c r="F3697" s="36"/>
      <c r="G3697" s="221"/>
      <c r="H3697" s="221"/>
      <c r="I3697" s="220"/>
      <c r="J3697" s="220"/>
      <c r="K3697" s="220"/>
      <c r="L3697" s="199"/>
      <c r="M3697" s="199"/>
      <c r="N3697" s="199"/>
      <c r="O3697" s="296"/>
      <c r="P3697" s="296"/>
      <c r="Q3697" s="199"/>
      <c r="R3697" s="199"/>
      <c r="S3697" s="220"/>
      <c r="T3697" s="220"/>
      <c r="U3697" s="220"/>
      <c r="V3697" s="199"/>
      <c r="W3697" s="199"/>
      <c r="X3697" s="298" t="s">
        <v>432</v>
      </c>
      <c r="Y3697" s="299"/>
      <c r="Z3697" s="280"/>
      <c r="AA3697" s="206"/>
      <c r="AB3697" s="231"/>
      <c r="AC3697" s="63" t="e">
        <f>INT(AC3696)</f>
        <v>#N/A</v>
      </c>
      <c r="AD3697" s="33"/>
      <c r="AE3697" s="62"/>
      <c r="AF3697" s="80"/>
      <c r="AG3697" s="33"/>
      <c r="AH3697" s="33"/>
      <c r="AI3697" s="33"/>
      <c r="AJ3697" s="33"/>
      <c r="AK3697" s="33"/>
      <c r="AL3697" s="33"/>
      <c r="AM3697" s="33"/>
      <c r="AN3697" s="33"/>
      <c r="AO3697" s="33"/>
      <c r="AP3697" s="33"/>
      <c r="AQ3697" s="33"/>
      <c r="AR3697" s="33"/>
      <c r="AS3697" s="33"/>
      <c r="AT3697" s="33"/>
      <c r="AU3697" s="33"/>
      <c r="AV3697" s="33"/>
      <c r="AW3697" s="33"/>
      <c r="AX3697" s="33"/>
      <c r="AY3697" s="33"/>
      <c r="AZ3697" s="33"/>
      <c r="BA3697" s="33"/>
      <c r="BB3697" s="33"/>
      <c r="BC3697" s="33"/>
      <c r="BD3697" s="33"/>
      <c r="BE3697" s="33"/>
      <c r="BF3697" s="33"/>
      <c r="BG3697" s="33"/>
      <c r="BH3697" s="33"/>
      <c r="BI3697" s="33"/>
      <c r="BJ3697" s="33"/>
      <c r="BK3697" s="33"/>
      <c r="BL3697" s="33"/>
    </row>
    <row r="3698" spans="1:64" s="140" customFormat="1" ht="18" customHeight="1">
      <c r="B3698" s="37"/>
      <c r="C3698" s="38"/>
      <c r="D3698" s="39"/>
      <c r="E3698" s="38"/>
      <c r="F3698" s="38"/>
      <c r="G3698" s="202"/>
      <c r="H3698" s="202"/>
      <c r="I3698" s="220"/>
      <c r="J3698" s="220"/>
      <c r="K3698" s="220"/>
      <c r="L3698" s="199"/>
      <c r="M3698" s="199"/>
      <c r="N3698" s="199"/>
      <c r="O3698" s="296"/>
      <c r="P3698" s="296"/>
      <c r="Q3698" s="199"/>
      <c r="R3698" s="199"/>
      <c r="S3698" s="220"/>
      <c r="T3698" s="220"/>
      <c r="U3698" s="220"/>
      <c r="V3698" s="199"/>
      <c r="W3698" s="199"/>
      <c r="X3698" s="300" t="s">
        <v>192</v>
      </c>
      <c r="Y3698" s="301"/>
      <c r="Z3698" s="302"/>
      <c r="AA3698" s="219"/>
      <c r="AB3698" s="232"/>
      <c r="AC3698" s="77" t="e">
        <f>ROUND((MOD(AC3696,1)*4000),-2)</f>
        <v>#N/A</v>
      </c>
      <c r="AD3698" s="45"/>
      <c r="AE3698" s="45"/>
      <c r="AF3698" s="81"/>
      <c r="AG3698" s="33"/>
      <c r="AH3698" s="33"/>
      <c r="AI3698" s="33"/>
      <c r="AJ3698" s="33"/>
      <c r="AK3698" s="33"/>
      <c r="AL3698" s="33"/>
      <c r="AM3698" s="33"/>
      <c r="AN3698" s="33"/>
      <c r="AO3698" s="33"/>
      <c r="AP3698" s="33"/>
      <c r="AQ3698" s="33"/>
      <c r="AR3698" s="33"/>
      <c r="AS3698" s="33"/>
      <c r="AT3698" s="33"/>
      <c r="AU3698" s="33"/>
      <c r="AV3698" s="33"/>
      <c r="AW3698" s="33"/>
      <c r="AX3698" s="33"/>
      <c r="AY3698" s="33"/>
      <c r="AZ3698" s="33"/>
      <c r="BA3698" s="33"/>
      <c r="BB3698" s="33"/>
      <c r="BC3698" s="33"/>
      <c r="BD3698" s="33"/>
      <c r="BE3698" s="33"/>
      <c r="BF3698" s="33"/>
      <c r="BG3698" s="33"/>
      <c r="BH3698" s="33"/>
      <c r="BI3698" s="33"/>
      <c r="BJ3698" s="33"/>
      <c r="BK3698" s="33"/>
      <c r="BL3698" s="33"/>
    </row>
    <row r="3699" spans="1:64" s="140" customFormat="1" ht="18" customHeight="1">
      <c r="B3699" s="29"/>
      <c r="C3699" s="30"/>
      <c r="D3699" s="31"/>
      <c r="E3699" s="30"/>
      <c r="F3699" s="30"/>
      <c r="G3699" s="220"/>
      <c r="H3699" s="220"/>
      <c r="I3699" s="220"/>
      <c r="J3699" s="220"/>
      <c r="K3699" s="220"/>
      <c r="L3699" s="199"/>
      <c r="M3699" s="199"/>
      <c r="N3699" s="199"/>
      <c r="O3699" s="296"/>
      <c r="P3699" s="296"/>
      <c r="Q3699" s="199"/>
      <c r="R3699" s="199"/>
      <c r="S3699" s="220"/>
      <c r="T3699" s="220"/>
      <c r="U3699" s="220"/>
      <c r="V3699" s="199"/>
      <c r="W3699" s="199"/>
      <c r="X3699" s="199"/>
      <c r="Y3699" s="221"/>
      <c r="Z3699" s="303"/>
      <c r="AA3699" s="199"/>
      <c r="AB3699" s="233"/>
      <c r="AC3699" s="34"/>
      <c r="AD3699" s="82"/>
      <c r="AE3699" s="82"/>
      <c r="AF3699" s="84"/>
      <c r="AG3699" s="33"/>
      <c r="AH3699" s="33"/>
      <c r="AI3699" s="33"/>
      <c r="AJ3699" s="33"/>
      <c r="AK3699" s="33"/>
      <c r="AL3699" s="33"/>
      <c r="AM3699" s="33"/>
      <c r="AN3699" s="33"/>
      <c r="AO3699" s="33"/>
      <c r="AP3699" s="33"/>
      <c r="AQ3699" s="33"/>
      <c r="AR3699" s="33"/>
      <c r="AS3699" s="33"/>
      <c r="AT3699" s="33"/>
      <c r="AU3699" s="33"/>
      <c r="AV3699" s="33"/>
      <c r="AW3699" s="33"/>
      <c r="AX3699" s="33"/>
      <c r="AY3699" s="33"/>
      <c r="AZ3699" s="33"/>
      <c r="BA3699" s="33"/>
      <c r="BB3699" s="33"/>
      <c r="BC3699" s="33"/>
      <c r="BD3699" s="33"/>
      <c r="BE3699" s="33"/>
      <c r="BF3699" s="33"/>
      <c r="BG3699" s="33"/>
      <c r="BH3699" s="33"/>
      <c r="BI3699" s="33"/>
      <c r="BJ3699" s="33"/>
      <c r="BK3699" s="33"/>
      <c r="BL3699" s="33"/>
    </row>
    <row r="3700" spans="1:64" s="140" customFormat="1" ht="18" customHeight="1">
      <c r="B3700" s="40" t="s">
        <v>79</v>
      </c>
      <c r="C3700" s="41"/>
      <c r="D3700" s="41"/>
      <c r="E3700" s="41"/>
      <c r="F3700" s="33"/>
      <c r="G3700" s="199"/>
      <c r="H3700" s="199"/>
      <c r="I3700" s="199"/>
      <c r="J3700" s="199"/>
      <c r="K3700" s="220"/>
      <c r="L3700" s="199"/>
      <c r="M3700" s="199"/>
      <c r="N3700" s="199"/>
      <c r="O3700" s="296"/>
      <c r="P3700" s="296"/>
      <c r="Q3700" s="199"/>
      <c r="R3700" s="199"/>
      <c r="S3700" s="199"/>
      <c r="T3700" s="199"/>
      <c r="U3700" s="199"/>
      <c r="V3700" s="199"/>
      <c r="W3700" s="199"/>
      <c r="X3700" s="199"/>
      <c r="Y3700" s="199"/>
      <c r="Z3700" s="199"/>
      <c r="AA3700" s="199"/>
      <c r="AB3700" s="199"/>
      <c r="AC3700" s="34"/>
      <c r="AD3700" s="33"/>
      <c r="AE3700" s="33"/>
      <c r="AF3700" s="101"/>
      <c r="AG3700" s="33"/>
      <c r="AH3700" s="33"/>
      <c r="AI3700" s="33"/>
      <c r="AJ3700" s="33"/>
      <c r="AK3700" s="33"/>
      <c r="AL3700" s="33"/>
      <c r="AM3700" s="33"/>
      <c r="AN3700" s="33"/>
      <c r="AO3700" s="33"/>
      <c r="AP3700" s="33"/>
      <c r="AQ3700" s="33"/>
      <c r="AR3700" s="33"/>
      <c r="AS3700" s="33"/>
      <c r="AT3700" s="33"/>
      <c r="AU3700" s="33"/>
      <c r="AV3700" s="33"/>
      <c r="AW3700" s="33"/>
      <c r="AX3700" s="33"/>
      <c r="AY3700" s="33"/>
      <c r="AZ3700" s="33"/>
      <c r="BA3700" s="33"/>
      <c r="BB3700" s="33"/>
      <c r="BC3700" s="33"/>
      <c r="BD3700" s="33"/>
      <c r="BE3700" s="33"/>
      <c r="BF3700" s="33"/>
      <c r="BG3700" s="33"/>
      <c r="BH3700" s="33"/>
      <c r="BI3700" s="33"/>
      <c r="BJ3700" s="33"/>
      <c r="BK3700" s="33"/>
      <c r="BL3700" s="33"/>
    </row>
    <row r="3701" spans="1:64" s="10" customFormat="1" ht="18" customHeight="1">
      <c r="B3701" s="601">
        <v>1</v>
      </c>
      <c r="C3701" s="236">
        <v>2</v>
      </c>
      <c r="D3701" s="236">
        <v>3</v>
      </c>
      <c r="E3701" s="236">
        <v>4</v>
      </c>
      <c r="F3701" s="236">
        <v>5</v>
      </c>
      <c r="G3701" s="669">
        <v>6</v>
      </c>
      <c r="H3701" s="237">
        <v>7</v>
      </c>
      <c r="I3701" s="601">
        <v>8</v>
      </c>
      <c r="J3701" s="236">
        <v>9</v>
      </c>
      <c r="K3701" s="236">
        <v>10</v>
      </c>
      <c r="L3701" s="236">
        <v>11</v>
      </c>
      <c r="M3701" s="236">
        <v>12</v>
      </c>
      <c r="N3701" s="697">
        <v>13</v>
      </c>
      <c r="O3701" s="670">
        <v>14</v>
      </c>
      <c r="P3701" s="601">
        <v>15</v>
      </c>
      <c r="Q3701" s="236">
        <v>16</v>
      </c>
      <c r="R3701" s="236">
        <v>17</v>
      </c>
      <c r="S3701" s="236">
        <v>18</v>
      </c>
      <c r="T3701" s="236">
        <v>19</v>
      </c>
      <c r="U3701" s="669">
        <v>20</v>
      </c>
      <c r="V3701" s="236">
        <v>21</v>
      </c>
      <c r="W3701" s="601">
        <v>22</v>
      </c>
      <c r="X3701" s="236">
        <v>23</v>
      </c>
      <c r="Y3701" s="237">
        <v>24</v>
      </c>
      <c r="Z3701" s="236">
        <v>25</v>
      </c>
      <c r="AA3701" s="236">
        <v>26</v>
      </c>
      <c r="AB3701" s="669">
        <v>27</v>
      </c>
      <c r="AC3701" s="236">
        <v>28</v>
      </c>
      <c r="AD3701" s="601">
        <v>29</v>
      </c>
      <c r="AE3701" s="236">
        <v>30</v>
      </c>
      <c r="AF3701" s="236">
        <v>31</v>
      </c>
      <c r="AG3701" s="11"/>
      <c r="AH3701" s="11"/>
      <c r="AI3701" s="11"/>
      <c r="AJ3701" s="11"/>
      <c r="AK3701" s="11"/>
      <c r="AL3701" s="11"/>
      <c r="AM3701" s="11"/>
      <c r="AN3701" s="11"/>
      <c r="AO3701" s="11"/>
      <c r="AP3701" s="11"/>
      <c r="AQ3701" s="11"/>
      <c r="AR3701" s="11"/>
      <c r="AS3701" s="11"/>
      <c r="AT3701" s="11"/>
      <c r="AU3701" s="11"/>
      <c r="AV3701" s="11"/>
      <c r="AW3701" s="11"/>
      <c r="AX3701" s="11"/>
      <c r="AY3701" s="11"/>
      <c r="AZ3701" s="11"/>
      <c r="BA3701" s="11"/>
      <c r="BB3701" s="11"/>
      <c r="BC3701" s="11"/>
      <c r="BD3701" s="11"/>
      <c r="BE3701" s="11"/>
      <c r="BF3701" s="11"/>
      <c r="BG3701" s="11"/>
      <c r="BH3701" s="11"/>
      <c r="BI3701" s="11"/>
      <c r="BJ3701" s="11"/>
      <c r="BK3701" s="11"/>
      <c r="BL3701" s="11"/>
    </row>
    <row r="3702" spans="1:64" s="140" customFormat="1" ht="18" customHeight="1">
      <c r="B3702" s="48" t="e">
        <f>VLOOKUP(A3683,#REF!,276,FALSE)</f>
        <v>#REF!</v>
      </c>
      <c r="C3702" s="48" t="e">
        <f>VLOOKUP(A3683,#REF!,278,FALSE)</f>
        <v>#REF!</v>
      </c>
      <c r="D3702" s="48" t="e">
        <f>VLOOKUP(A3683,#REF!,280,FALSE)</f>
        <v>#REF!</v>
      </c>
      <c r="E3702" s="48" t="e">
        <f>VLOOKUP(A3683,#REF!,282,FALSE)</f>
        <v>#REF!</v>
      </c>
      <c r="F3702" s="48" t="e">
        <f>VLOOKUP(A3683,#REF!,284,FALSE)</f>
        <v>#REF!</v>
      </c>
      <c r="G3702" s="48" t="e">
        <f>VLOOKUP(A3683,#REF!,286,FALSE)</f>
        <v>#REF!</v>
      </c>
      <c r="H3702" s="48" t="e">
        <f>VLOOKUP(A3683,#REF!,288,FALSE)</f>
        <v>#REF!</v>
      </c>
      <c r="I3702" s="48" t="e">
        <f>VLOOKUP(A3683,#REF!,290,FALSE)</f>
        <v>#REF!</v>
      </c>
      <c r="J3702" s="48" t="e">
        <f>VLOOKUP(A3683,#REF!,292,FALSE)</f>
        <v>#REF!</v>
      </c>
      <c r="K3702" s="48" t="e">
        <f>VLOOKUP(A3683,#REF!,294,FALSE)</f>
        <v>#REF!</v>
      </c>
      <c r="L3702" s="48" t="e">
        <f>VLOOKUP(A3683,#REF!,296,FALSE)</f>
        <v>#REF!</v>
      </c>
      <c r="M3702" s="48" t="e">
        <f>VLOOKUP(A3683,#REF!,298,FALSE)</f>
        <v>#REF!</v>
      </c>
      <c r="N3702" s="48" t="e">
        <f>VLOOKUP(A3683,#REF!,300,FALSE)</f>
        <v>#REF!</v>
      </c>
      <c r="O3702" s="48" t="e">
        <f>VLOOKUP(A3683,#REF!,302,FALSE)</f>
        <v>#REF!</v>
      </c>
      <c r="P3702" s="48" t="e">
        <f>VLOOKUP(A3683,#REF!,304,FALSE)</f>
        <v>#REF!</v>
      </c>
      <c r="Q3702" s="48" t="e">
        <f>VLOOKUP(A3683,#REF!,306,FALSE)</f>
        <v>#REF!</v>
      </c>
      <c r="R3702" s="48" t="e">
        <f>VLOOKUP(A3683,#REF!,308,FALSE)</f>
        <v>#REF!</v>
      </c>
      <c r="S3702" s="48" t="e">
        <f>VLOOKUP(A3683,#REF!,310,FALSE)</f>
        <v>#REF!</v>
      </c>
      <c r="T3702" s="48" t="e">
        <f>VLOOKUP(A3683,#REF!,312,FALSE)</f>
        <v>#REF!</v>
      </c>
      <c r="U3702" s="48" t="e">
        <f>VLOOKUP(A3683,#REF!,314,FALSE)</f>
        <v>#REF!</v>
      </c>
      <c r="V3702" s="48" t="e">
        <f>VLOOKUP(A3683,#REF!,316,FALSE)</f>
        <v>#REF!</v>
      </c>
      <c r="W3702" s="48" t="e">
        <f>VLOOKUP(A3683,#REF!,318,FALSE)</f>
        <v>#REF!</v>
      </c>
      <c r="X3702" s="48" t="e">
        <f>VLOOKUP(A3683,#REF!,320,FALSE)</f>
        <v>#REF!</v>
      </c>
      <c r="Y3702" s="48" t="e">
        <f>VLOOKUP(A3683,#REF!,322,FALSE)</f>
        <v>#REF!</v>
      </c>
      <c r="Z3702" s="48" t="e">
        <f>VLOOKUP(A3683,#REF!,324,FALSE)</f>
        <v>#REF!</v>
      </c>
      <c r="AA3702" s="48" t="e">
        <f>VLOOKUP(A3683,#REF!,326,FALSE)</f>
        <v>#REF!</v>
      </c>
      <c r="AB3702" s="48" t="e">
        <f>VLOOKUP(A3683,#REF!,328,FALSE)</f>
        <v>#REF!</v>
      </c>
      <c r="AC3702" s="48" t="e">
        <f>VLOOKUP(A3683,#REF!,330,FALSE)</f>
        <v>#REF!</v>
      </c>
      <c r="AD3702" s="48" t="e">
        <f>VLOOKUP(A3683,#REF!,332,FALSE)</f>
        <v>#REF!</v>
      </c>
      <c r="AE3702" s="48" t="e">
        <f>VLOOKUP(A3683,#REF!,334,FALSE)</f>
        <v>#REF!</v>
      </c>
      <c r="AF3702" s="48" t="e">
        <f>VLOOKUP(A3683,#REF!,336,FALSE)</f>
        <v>#REF!</v>
      </c>
      <c r="AG3702" s="33"/>
      <c r="AH3702" s="33"/>
      <c r="AI3702" s="33"/>
      <c r="AJ3702" s="33"/>
      <c r="AK3702" s="33"/>
      <c r="AL3702" s="33"/>
      <c r="AM3702" s="33"/>
      <c r="AN3702" s="33"/>
      <c r="AO3702" s="33"/>
      <c r="AP3702" s="33"/>
      <c r="AQ3702" s="33"/>
      <c r="AR3702" s="33"/>
      <c r="AS3702" s="33"/>
      <c r="AT3702" s="33"/>
      <c r="AU3702" s="33"/>
      <c r="AV3702" s="33"/>
      <c r="AW3702" s="33"/>
      <c r="AX3702" s="33"/>
      <c r="AY3702" s="33"/>
      <c r="AZ3702" s="33"/>
      <c r="BA3702" s="33"/>
      <c r="BB3702" s="33"/>
      <c r="BC3702" s="33"/>
      <c r="BD3702" s="33"/>
      <c r="BE3702" s="33"/>
      <c r="BF3702" s="33"/>
      <c r="BG3702" s="33"/>
      <c r="BH3702" s="33"/>
      <c r="BI3702" s="33"/>
      <c r="BJ3702" s="33"/>
      <c r="BK3702" s="33"/>
      <c r="BL3702" s="33"/>
    </row>
    <row r="3703" spans="1:64" s="140" customFormat="1" ht="18" customHeight="1">
      <c r="B3703" s="48" t="e">
        <f>IF(B3702=3,"5","0")-0</f>
        <v>#REF!</v>
      </c>
      <c r="C3703" s="48" t="e">
        <f t="shared" ref="C3703:G3703" si="62">IF(C3702=3,"5","0")-0</f>
        <v>#REF!</v>
      </c>
      <c r="D3703" s="48" t="e">
        <f t="shared" si="62"/>
        <v>#REF!</v>
      </c>
      <c r="E3703" s="48" t="e">
        <f t="shared" si="62"/>
        <v>#REF!</v>
      </c>
      <c r="F3703" s="48" t="e">
        <f t="shared" si="62"/>
        <v>#REF!</v>
      </c>
      <c r="G3703" s="198" t="e">
        <f t="shared" si="62"/>
        <v>#REF!</v>
      </c>
      <c r="H3703" s="198" t="e">
        <f>IF(H3702=3,"5","0")-0</f>
        <v>#REF!</v>
      </c>
      <c r="I3703" s="198" t="e">
        <f t="shared" ref="I3703:AF3703" si="63">IF(I3702=3,"5","0")-0</f>
        <v>#REF!</v>
      </c>
      <c r="J3703" s="198" t="e">
        <f t="shared" si="63"/>
        <v>#REF!</v>
      </c>
      <c r="K3703" s="198" t="e">
        <f t="shared" si="63"/>
        <v>#REF!</v>
      </c>
      <c r="L3703" s="198" t="e">
        <f t="shared" si="63"/>
        <v>#REF!</v>
      </c>
      <c r="M3703" s="198" t="e">
        <f t="shared" si="63"/>
        <v>#REF!</v>
      </c>
      <c r="N3703" s="198" t="e">
        <f t="shared" si="63"/>
        <v>#REF!</v>
      </c>
      <c r="O3703" s="198" t="e">
        <f t="shared" si="63"/>
        <v>#REF!</v>
      </c>
      <c r="P3703" s="198" t="e">
        <f t="shared" si="63"/>
        <v>#REF!</v>
      </c>
      <c r="Q3703" s="198" t="e">
        <f t="shared" si="63"/>
        <v>#REF!</v>
      </c>
      <c r="R3703" s="198" t="e">
        <f t="shared" si="63"/>
        <v>#REF!</v>
      </c>
      <c r="S3703" s="198" t="e">
        <f t="shared" si="63"/>
        <v>#REF!</v>
      </c>
      <c r="T3703" s="198" t="e">
        <f t="shared" si="63"/>
        <v>#REF!</v>
      </c>
      <c r="U3703" s="198" t="e">
        <f t="shared" si="63"/>
        <v>#REF!</v>
      </c>
      <c r="V3703" s="198" t="e">
        <f t="shared" si="63"/>
        <v>#REF!</v>
      </c>
      <c r="W3703" s="198" t="e">
        <f t="shared" si="63"/>
        <v>#REF!</v>
      </c>
      <c r="X3703" s="198" t="e">
        <f t="shared" si="63"/>
        <v>#REF!</v>
      </c>
      <c r="Y3703" s="198" t="e">
        <f t="shared" si="63"/>
        <v>#REF!</v>
      </c>
      <c r="Z3703" s="198" t="e">
        <f t="shared" si="63"/>
        <v>#REF!</v>
      </c>
      <c r="AA3703" s="198" t="e">
        <f t="shared" si="63"/>
        <v>#REF!</v>
      </c>
      <c r="AB3703" s="198" t="e">
        <f t="shared" si="63"/>
        <v>#REF!</v>
      </c>
      <c r="AC3703" s="48" t="e">
        <f t="shared" si="63"/>
        <v>#REF!</v>
      </c>
      <c r="AD3703" s="48" t="e">
        <f t="shared" si="63"/>
        <v>#REF!</v>
      </c>
      <c r="AE3703" s="50" t="e">
        <f t="shared" si="63"/>
        <v>#REF!</v>
      </c>
      <c r="AF3703" s="48" t="e">
        <f t="shared" si="63"/>
        <v>#REF!</v>
      </c>
      <c r="AG3703" s="33"/>
      <c r="AH3703" s="33"/>
      <c r="AI3703" s="33"/>
      <c r="AJ3703" s="33"/>
      <c r="AK3703" s="33"/>
      <c r="AL3703" s="33"/>
      <c r="AM3703" s="33"/>
      <c r="AN3703" s="33"/>
      <c r="AO3703" s="33"/>
      <c r="AP3703" s="33"/>
      <c r="AQ3703" s="33"/>
      <c r="AR3703" s="33"/>
      <c r="AS3703" s="33"/>
      <c r="AT3703" s="33"/>
      <c r="AU3703" s="33"/>
      <c r="AV3703" s="33"/>
      <c r="AW3703" s="33"/>
      <c r="AX3703" s="33"/>
      <c r="AY3703" s="33"/>
      <c r="AZ3703" s="33"/>
      <c r="BA3703" s="33"/>
      <c r="BB3703" s="33"/>
      <c r="BC3703" s="33"/>
      <c r="BD3703" s="33"/>
      <c r="BE3703" s="33"/>
      <c r="BF3703" s="33"/>
      <c r="BG3703" s="33"/>
      <c r="BH3703" s="33"/>
      <c r="BI3703" s="33"/>
      <c r="BJ3703" s="33"/>
      <c r="BK3703" s="33"/>
      <c r="BL3703" s="33"/>
    </row>
    <row r="3704" spans="1:64" s="140" customFormat="1" ht="18" customHeight="1">
      <c r="B3704" s="48" t="e">
        <f>VLOOKUP(A3683,#REF!,277,FALSE)</f>
        <v>#REF!</v>
      </c>
      <c r="C3704" s="48" t="e">
        <f>VLOOKUP(A3683,#REF!,279,FALSE)</f>
        <v>#REF!</v>
      </c>
      <c r="D3704" s="48" t="e">
        <f>VLOOKUP(A3683,#REF!,281,FALSE)</f>
        <v>#REF!</v>
      </c>
      <c r="E3704" s="48" t="e">
        <f>VLOOKUP(A3683,#REF!,283,FALSE)</f>
        <v>#REF!</v>
      </c>
      <c r="F3704" s="48" t="e">
        <f>VLOOKUP(A3683,#REF!,285,FALSE)</f>
        <v>#REF!</v>
      </c>
      <c r="G3704" s="48" t="e">
        <f>VLOOKUP(A3683,#REF!,287,FALSE)</f>
        <v>#REF!</v>
      </c>
      <c r="H3704" s="48" t="e">
        <f>VLOOKUP(A3683,#REF!,289,FALSE)</f>
        <v>#REF!</v>
      </c>
      <c r="I3704" s="48" t="e">
        <f>VLOOKUP(A3683,#REF!,291,FALSE)</f>
        <v>#REF!</v>
      </c>
      <c r="J3704" s="48" t="e">
        <f>VLOOKUP(A3683,#REF!,293,FALSE)</f>
        <v>#REF!</v>
      </c>
      <c r="K3704" s="48" t="e">
        <f>VLOOKUP(A3683,#REF!,295,FALSE)</f>
        <v>#REF!</v>
      </c>
      <c r="L3704" s="48" t="e">
        <f>VLOOKUP(A3683,#REF!,297,FALSE)</f>
        <v>#REF!</v>
      </c>
      <c r="M3704" s="48" t="e">
        <f>VLOOKUP(A3683,#REF!,299,FALSE)</f>
        <v>#REF!</v>
      </c>
      <c r="N3704" s="48" t="e">
        <f>VLOOKUP(A3683,#REF!,301,FALSE)</f>
        <v>#REF!</v>
      </c>
      <c r="O3704" s="48" t="e">
        <f>VLOOKUP(A3683,#REF!,303,FALSE)</f>
        <v>#REF!</v>
      </c>
      <c r="P3704" s="48" t="e">
        <f>VLOOKUP(A3683,#REF!,305,FALSE)</f>
        <v>#REF!</v>
      </c>
      <c r="Q3704" s="48" t="e">
        <f>VLOOKUP(A3683,#REF!,307,FALSE)</f>
        <v>#REF!</v>
      </c>
      <c r="R3704" s="48" t="e">
        <f>VLOOKUP(A3683,#REF!,309,FALSE)</f>
        <v>#REF!</v>
      </c>
      <c r="S3704" s="48" t="e">
        <f>VLOOKUP(A3683,#REF!,311,FALSE)</f>
        <v>#REF!</v>
      </c>
      <c r="T3704" s="48" t="e">
        <f>VLOOKUP(A3683,#REF!,313,FALSE)</f>
        <v>#REF!</v>
      </c>
      <c r="U3704" s="48" t="e">
        <f>VLOOKUP(A3683,#REF!,315,FALSE)</f>
        <v>#REF!</v>
      </c>
      <c r="V3704" s="48" t="e">
        <f>VLOOKUP(A3683,#REF!,317,FALSE)</f>
        <v>#REF!</v>
      </c>
      <c r="W3704" s="48" t="e">
        <f>VLOOKUP(A3683,#REF!,319,FALSE)</f>
        <v>#REF!</v>
      </c>
      <c r="X3704" s="48" t="e">
        <f>VLOOKUP(A3683,#REF!,321,FALSE)</f>
        <v>#REF!</v>
      </c>
      <c r="Y3704" s="48" t="e">
        <f>VLOOKUP(A3683,#REF!,323,FALSE)</f>
        <v>#REF!</v>
      </c>
      <c r="Z3704" s="12" t="e">
        <f>VLOOKUP(A3683,#REF!,325,FALSE)</f>
        <v>#REF!</v>
      </c>
      <c r="AA3704" s="48" t="e">
        <f>VLOOKUP(A3683,#REF!,327,FALSE)</f>
        <v>#REF!</v>
      </c>
      <c r="AB3704" s="48" t="e">
        <f>VLOOKUP(A3683,#REF!,329,FALSE)</f>
        <v>#REF!</v>
      </c>
      <c r="AC3704" s="48" t="e">
        <f>VLOOKUP(A3683,#REF!,331,FALSE)</f>
        <v>#REF!</v>
      </c>
      <c r="AD3704" s="48" t="e">
        <f>VLOOKUP(A3683,#REF!,333,FALSE)</f>
        <v>#REF!</v>
      </c>
      <c r="AE3704" s="48" t="e">
        <f>VLOOKUP(A3683,#REF!,335,FALSE)</f>
        <v>#REF!</v>
      </c>
      <c r="AF3704" s="48" t="e">
        <f>VLOOKUP(A3683,#REF!,337,FALSE)</f>
        <v>#REF!</v>
      </c>
      <c r="AG3704" s="33"/>
      <c r="AH3704" s="33"/>
      <c r="AI3704" s="33"/>
      <c r="AJ3704" s="33"/>
      <c r="AK3704" s="33"/>
      <c r="AL3704" s="33"/>
      <c r="AM3704" s="33"/>
      <c r="AN3704" s="33"/>
      <c r="AO3704" s="33"/>
      <c r="AP3704" s="33"/>
      <c r="AQ3704" s="33"/>
      <c r="AR3704" s="33"/>
      <c r="AS3704" s="33"/>
      <c r="AT3704" s="33"/>
      <c r="AU3704" s="33"/>
      <c r="AV3704" s="33"/>
      <c r="AW3704" s="33"/>
      <c r="AX3704" s="33"/>
      <c r="AY3704" s="33"/>
      <c r="AZ3704" s="33"/>
      <c r="BA3704" s="33"/>
      <c r="BB3704" s="33"/>
      <c r="BC3704" s="33"/>
      <c r="BD3704" s="33"/>
      <c r="BE3704" s="33"/>
      <c r="BF3704" s="33"/>
      <c r="BG3704" s="33"/>
      <c r="BH3704" s="33"/>
      <c r="BI3704" s="33"/>
      <c r="BJ3704" s="33"/>
      <c r="BK3704" s="33"/>
      <c r="BL3704" s="33"/>
    </row>
    <row r="3705" spans="1:64" s="140" customFormat="1" ht="18" customHeight="1">
      <c r="B3705" s="1007" t="s">
        <v>826</v>
      </c>
      <c r="C3705" s="1007"/>
      <c r="D3705" s="1007"/>
      <c r="E3705" s="1007"/>
      <c r="F3705" s="1007"/>
      <c r="G3705" s="1007"/>
      <c r="H3705" s="1007"/>
      <c r="I3705" s="1007"/>
      <c r="J3705" s="1007"/>
      <c r="K3705" s="1007"/>
      <c r="L3705" s="1007"/>
      <c r="M3705" s="1007"/>
      <c r="N3705" s="1007"/>
      <c r="O3705" s="1007"/>
      <c r="P3705" s="1007"/>
      <c r="Q3705" s="1007"/>
      <c r="R3705" s="1007"/>
      <c r="S3705" s="1007"/>
      <c r="T3705" s="1007"/>
      <c r="U3705" s="1007"/>
      <c r="V3705" s="1007"/>
      <c r="W3705" s="1007"/>
      <c r="X3705" s="1007"/>
      <c r="Y3705" s="1007"/>
      <c r="Z3705" s="1007"/>
      <c r="AA3705" s="1007"/>
      <c r="AB3705" s="1007"/>
      <c r="AC3705" s="1007"/>
      <c r="AD3705" s="1007"/>
      <c r="AE3705" s="1007"/>
      <c r="AF3705" s="1007"/>
      <c r="AG3705" s="33"/>
      <c r="AH3705" s="33"/>
      <c r="AI3705" s="33"/>
      <c r="AJ3705" s="33"/>
      <c r="AK3705" s="33"/>
      <c r="AL3705" s="33"/>
      <c r="AM3705" s="33"/>
      <c r="AN3705" s="33"/>
      <c r="AO3705" s="33"/>
      <c r="AP3705" s="33"/>
      <c r="AQ3705" s="33"/>
      <c r="AR3705" s="33"/>
      <c r="AS3705" s="33"/>
      <c r="AT3705" s="33"/>
      <c r="AU3705" s="33"/>
      <c r="AV3705" s="33"/>
      <c r="AW3705" s="33"/>
      <c r="AX3705" s="33"/>
      <c r="AY3705" s="33"/>
      <c r="AZ3705" s="33"/>
      <c r="BA3705" s="33"/>
      <c r="BB3705" s="33"/>
      <c r="BC3705" s="33"/>
      <c r="BD3705" s="33"/>
      <c r="BE3705" s="33"/>
      <c r="BF3705" s="33"/>
      <c r="BG3705" s="33"/>
      <c r="BH3705" s="33"/>
      <c r="BI3705" s="33"/>
      <c r="BJ3705" s="33"/>
      <c r="BK3705" s="33"/>
      <c r="BL3705" s="33"/>
    </row>
    <row r="3706" spans="1:64" s="140" customFormat="1" ht="18" customHeight="1">
      <c r="B3706" s="249"/>
      <c r="C3706" s="250"/>
      <c r="D3706" s="250"/>
      <c r="E3706" s="250"/>
      <c r="F3706" s="250"/>
      <c r="G3706" s="325"/>
      <c r="H3706" s="325"/>
      <c r="I3706" s="325"/>
      <c r="J3706" s="325"/>
      <c r="K3706" s="325"/>
      <c r="L3706" s="325"/>
      <c r="M3706" s="325"/>
      <c r="N3706" s="325"/>
      <c r="O3706" s="325"/>
      <c r="P3706" s="325"/>
      <c r="Q3706" s="325"/>
      <c r="R3706" s="325"/>
      <c r="S3706" s="325"/>
      <c r="T3706" s="325"/>
      <c r="U3706" s="325"/>
      <c r="V3706" s="325"/>
      <c r="W3706" s="325"/>
      <c r="X3706" s="325"/>
      <c r="Y3706" s="325"/>
      <c r="Z3706" s="325"/>
      <c r="AA3706" s="325"/>
      <c r="AB3706" s="325"/>
      <c r="AC3706" s="250"/>
      <c r="AD3706" s="250"/>
      <c r="AE3706" s="250"/>
      <c r="AF3706" s="251"/>
      <c r="AG3706" s="33"/>
      <c r="AH3706" s="33"/>
      <c r="AI3706" s="33"/>
      <c r="AJ3706" s="33"/>
      <c r="AK3706" s="33"/>
      <c r="AL3706" s="33"/>
      <c r="AM3706" s="33"/>
      <c r="AN3706" s="33"/>
      <c r="AO3706" s="33"/>
      <c r="AP3706" s="33"/>
      <c r="AQ3706" s="33"/>
      <c r="AR3706" s="33"/>
      <c r="AS3706" s="33"/>
      <c r="AT3706" s="33"/>
      <c r="AU3706" s="33"/>
      <c r="AV3706" s="33"/>
      <c r="AW3706" s="33"/>
      <c r="AX3706" s="33"/>
      <c r="AY3706" s="33"/>
      <c r="AZ3706" s="33"/>
      <c r="BA3706" s="33"/>
      <c r="BB3706" s="33"/>
      <c r="BC3706" s="33"/>
      <c r="BD3706" s="33"/>
      <c r="BE3706" s="33"/>
      <c r="BF3706" s="33"/>
      <c r="BG3706" s="33"/>
      <c r="BH3706" s="33"/>
      <c r="BI3706" s="33"/>
      <c r="BJ3706" s="33"/>
      <c r="BK3706" s="33"/>
      <c r="BL3706" s="33"/>
    </row>
    <row r="3707" spans="1:64" s="140" customFormat="1" ht="18" customHeight="1">
      <c r="B3707" s="40" t="s">
        <v>80</v>
      </c>
      <c r="C3707" s="41"/>
      <c r="D3707" s="41"/>
      <c r="E3707" s="41"/>
      <c r="F3707" s="41"/>
      <c r="G3707" s="200"/>
      <c r="H3707" s="201"/>
      <c r="I3707" s="201"/>
      <c r="J3707" s="201"/>
      <c r="K3707" s="202"/>
      <c r="L3707" s="201"/>
      <c r="M3707" s="201"/>
      <c r="N3707" s="201"/>
      <c r="O3707" s="270"/>
      <c r="P3707" s="270"/>
      <c r="Q3707" s="201"/>
      <c r="R3707" s="201"/>
      <c r="S3707" s="201"/>
      <c r="T3707" s="201"/>
      <c r="U3707" s="201"/>
      <c r="V3707" s="201"/>
      <c r="W3707" s="675"/>
      <c r="X3707" s="1004" t="str">
        <f>X3682</f>
        <v>វិច្ឆិកា ឆ្នាំ ២០២៣</v>
      </c>
      <c r="Y3707" s="1004"/>
      <c r="Z3707" s="1004"/>
      <c r="AA3707" s="1004"/>
      <c r="AB3707" s="1004"/>
      <c r="AC3707" s="1004"/>
      <c r="AD3707" s="1004"/>
      <c r="AE3707" s="1004"/>
      <c r="AF3707" s="1004"/>
      <c r="AG3707" s="33"/>
      <c r="AH3707" s="33"/>
      <c r="AI3707" s="33"/>
      <c r="AJ3707" s="33"/>
      <c r="AK3707" s="33"/>
      <c r="AL3707" s="33"/>
      <c r="AM3707" s="33"/>
      <c r="AN3707" s="33"/>
      <c r="AO3707" s="33"/>
      <c r="AP3707" s="33"/>
      <c r="AQ3707" s="33"/>
      <c r="AR3707" s="33"/>
      <c r="AS3707" s="33"/>
      <c r="AT3707" s="33"/>
      <c r="AU3707" s="33"/>
      <c r="AV3707" s="33"/>
      <c r="AW3707" s="33"/>
      <c r="AX3707" s="33"/>
      <c r="AY3707" s="33"/>
      <c r="AZ3707" s="33"/>
      <c r="BA3707" s="33"/>
      <c r="BB3707" s="33"/>
      <c r="BC3707" s="33"/>
      <c r="BD3707" s="33"/>
      <c r="BE3707" s="33"/>
      <c r="BF3707" s="33"/>
      <c r="BG3707" s="33"/>
      <c r="BH3707" s="33"/>
      <c r="BI3707" s="33"/>
      <c r="BJ3707" s="33"/>
      <c r="BK3707" s="33"/>
      <c r="BL3707" s="33"/>
    </row>
    <row r="3708" spans="1:64" s="140" customFormat="1" ht="18" customHeight="1">
      <c r="A3708" s="140">
        <v>0</v>
      </c>
      <c r="B3708" s="20" t="s">
        <v>176</v>
      </c>
      <c r="C3708" s="3"/>
      <c r="D3708" s="3"/>
      <c r="E3708" s="3"/>
      <c r="F3708" s="3"/>
      <c r="G3708" s="217"/>
      <c r="H3708" s="271"/>
      <c r="I3708" s="217"/>
      <c r="J3708" s="271"/>
      <c r="K3708" s="991" t="e">
        <f>VLOOKUP(A3708,'Payroll master 总表'!B:AY,3,FALSE)</f>
        <v>#N/A</v>
      </c>
      <c r="L3708" s="992"/>
      <c r="M3708" s="992"/>
      <c r="N3708" s="993"/>
      <c r="O3708" s="272" t="s">
        <v>183</v>
      </c>
      <c r="P3708" s="273"/>
      <c r="Q3708" s="203"/>
      <c r="R3708" s="203"/>
      <c r="S3708" s="203"/>
      <c r="T3708" s="994" t="e">
        <f>#REF!</f>
        <v>#REF!</v>
      </c>
      <c r="U3708" s="994"/>
      <c r="V3708" s="217"/>
      <c r="W3708" s="274"/>
      <c r="X3708" s="275" t="s">
        <v>279</v>
      </c>
      <c r="Y3708" s="203"/>
      <c r="Z3708" s="203"/>
      <c r="AA3708" s="203"/>
      <c r="AB3708" s="227"/>
      <c r="AC3708" s="75"/>
      <c r="AD3708" s="139" t="e">
        <f>VLOOKUP(A3708,'Payroll master 总表'!B:AY,39,FALSE)</f>
        <v>#N/A</v>
      </c>
      <c r="AE3708" s="23" t="s">
        <v>82</v>
      </c>
      <c r="AF3708" s="244"/>
      <c r="AG3708" s="33"/>
      <c r="AH3708" s="33"/>
      <c r="AI3708" s="33"/>
      <c r="AJ3708" s="33"/>
      <c r="AK3708" s="33"/>
      <c r="AL3708" s="33"/>
      <c r="AM3708" s="33"/>
      <c r="AN3708" s="33"/>
      <c r="AO3708" s="33"/>
      <c r="AP3708" s="33"/>
      <c r="AQ3708" s="33"/>
      <c r="AR3708" s="33"/>
      <c r="AS3708" s="33"/>
      <c r="AT3708" s="33"/>
      <c r="AU3708" s="33"/>
      <c r="AV3708" s="33"/>
      <c r="AW3708" s="33"/>
      <c r="AX3708" s="33"/>
      <c r="AY3708" s="33"/>
      <c r="AZ3708" s="33"/>
      <c r="BA3708" s="33"/>
      <c r="BB3708" s="33"/>
      <c r="BC3708" s="33"/>
      <c r="BD3708" s="33"/>
      <c r="BE3708" s="33"/>
      <c r="BF3708" s="33"/>
      <c r="BG3708" s="33"/>
      <c r="BH3708" s="33"/>
      <c r="BI3708" s="33"/>
      <c r="BJ3708" s="33"/>
      <c r="BK3708" s="33"/>
      <c r="BL3708" s="33"/>
    </row>
    <row r="3709" spans="1:64" s="140" customFormat="1" ht="18" customHeight="1">
      <c r="B3709" s="55" t="s">
        <v>177</v>
      </c>
      <c r="C3709" s="28"/>
      <c r="D3709" s="28"/>
      <c r="E3709" s="28"/>
      <c r="F3709" s="21"/>
      <c r="G3709" s="206"/>
      <c r="H3709" s="206"/>
      <c r="I3709" s="206"/>
      <c r="J3709" s="206"/>
      <c r="K3709" s="995" t="e">
        <f>VLOOKUP(A3708,'Payroll master 总表'!B:AY,1,FALSE)</f>
        <v>#N/A</v>
      </c>
      <c r="L3709" s="996"/>
      <c r="M3709" s="206"/>
      <c r="N3709" s="208"/>
      <c r="O3709" s="276" t="s">
        <v>184</v>
      </c>
      <c r="P3709" s="273"/>
      <c r="Q3709" s="218"/>
      <c r="R3709" s="218"/>
      <c r="S3709" s="218"/>
      <c r="T3709" s="199"/>
      <c r="U3709" s="222" t="e">
        <f>VLOOKUP(A3708,'Payroll master 总表'!B:AY,15,FALSE)</f>
        <v>#N/A</v>
      </c>
      <c r="V3709" s="222"/>
      <c r="W3709" s="208"/>
      <c r="X3709" s="278" t="s">
        <v>187</v>
      </c>
      <c r="Y3709" s="218"/>
      <c r="Z3709" s="218"/>
      <c r="AA3709" s="218"/>
      <c r="AB3709" s="209"/>
      <c r="AC3709" s="26"/>
      <c r="AD3709" s="139" t="e">
        <f>VLOOKUP(A3708,'Payroll master 总表'!B:AY,35,FALSE)</f>
        <v>#N/A</v>
      </c>
      <c r="AE3709" s="23" t="s">
        <v>82</v>
      </c>
      <c r="AF3709" s="103"/>
      <c r="AG3709" s="33"/>
      <c r="AH3709" s="33"/>
      <c r="AI3709" s="33"/>
      <c r="AJ3709" s="33"/>
      <c r="AK3709" s="33"/>
      <c r="AL3709" s="33"/>
      <c r="AM3709" s="33"/>
      <c r="AN3709" s="33"/>
      <c r="AO3709" s="33"/>
      <c r="AP3709" s="33"/>
      <c r="AQ3709" s="33"/>
      <c r="AR3709" s="33"/>
      <c r="AS3709" s="33"/>
      <c r="AT3709" s="33"/>
      <c r="AU3709" s="33"/>
      <c r="AV3709" s="33"/>
      <c r="AW3709" s="33"/>
      <c r="AX3709" s="33"/>
      <c r="AY3709" s="33"/>
      <c r="AZ3709" s="33"/>
      <c r="BA3709" s="33"/>
      <c r="BB3709" s="33"/>
      <c r="BC3709" s="33"/>
      <c r="BD3709" s="33"/>
      <c r="BE3709" s="33"/>
      <c r="BF3709" s="33"/>
      <c r="BG3709" s="33"/>
      <c r="BH3709" s="33"/>
      <c r="BI3709" s="33"/>
      <c r="BJ3709" s="33"/>
      <c r="BK3709" s="33"/>
      <c r="BL3709" s="33"/>
    </row>
    <row r="3710" spans="1:64" s="140" customFormat="1" ht="18" customHeight="1">
      <c r="B3710" s="24" t="s">
        <v>178</v>
      </c>
      <c r="C3710" s="22"/>
      <c r="D3710" s="25"/>
      <c r="E3710" s="21"/>
      <c r="F3710" s="21"/>
      <c r="G3710" s="206"/>
      <c r="H3710" s="206"/>
      <c r="I3710" s="206"/>
      <c r="J3710" s="206"/>
      <c r="K3710" s="995" t="e">
        <f>VLOOKUP(A3708,'Payroll master 总表'!B:AY,5,FALSE)</f>
        <v>#N/A</v>
      </c>
      <c r="L3710" s="996"/>
      <c r="M3710" s="206"/>
      <c r="N3710" s="208"/>
      <c r="O3710" s="205" t="s">
        <v>198</v>
      </c>
      <c r="P3710" s="273"/>
      <c r="Q3710" s="218"/>
      <c r="R3710" s="218"/>
      <c r="S3710" s="218"/>
      <c r="T3710" s="206"/>
      <c r="U3710" s="1005" t="e">
        <f>VLOOKUP(A3708,'Payroll master 总表'!B:AY,8,FALSE)</f>
        <v>#N/A</v>
      </c>
      <c r="V3710" s="1005"/>
      <c r="W3710" s="1006"/>
      <c r="X3710" s="278" t="s">
        <v>185</v>
      </c>
      <c r="Y3710" s="218"/>
      <c r="Z3710" s="218"/>
      <c r="AA3710" s="218"/>
      <c r="AB3710" s="209"/>
      <c r="AC3710" s="26"/>
      <c r="AD3710" s="139" t="e">
        <f>VLOOKUP(A3708,'Payroll master 总表'!B:AY,34,FALSE)</f>
        <v>#N/A</v>
      </c>
      <c r="AE3710" s="23" t="s">
        <v>82</v>
      </c>
      <c r="AF3710" s="103"/>
      <c r="AG3710" s="33"/>
      <c r="AH3710" s="33"/>
      <c r="AI3710" s="33"/>
      <c r="AJ3710" s="33"/>
      <c r="AK3710" s="33"/>
      <c r="AL3710" s="33"/>
      <c r="AM3710" s="33"/>
      <c r="AN3710" s="33"/>
      <c r="AO3710" s="33"/>
      <c r="AP3710" s="33"/>
      <c r="AQ3710" s="33"/>
      <c r="AR3710" s="33"/>
      <c r="AS3710" s="33"/>
      <c r="AT3710" s="33"/>
      <c r="AU3710" s="33"/>
      <c r="AV3710" s="33"/>
      <c r="AW3710" s="33"/>
      <c r="AX3710" s="33"/>
      <c r="AY3710" s="33"/>
      <c r="AZ3710" s="33"/>
      <c r="BA3710" s="33"/>
      <c r="BB3710" s="33"/>
      <c r="BC3710" s="33"/>
      <c r="BD3710" s="33"/>
      <c r="BE3710" s="33"/>
      <c r="BF3710" s="33"/>
      <c r="BG3710" s="33"/>
      <c r="BH3710" s="33"/>
      <c r="BI3710" s="33"/>
      <c r="BJ3710" s="33"/>
      <c r="BK3710" s="33"/>
      <c r="BL3710" s="33"/>
    </row>
    <row r="3711" spans="1:64" s="140" customFormat="1" ht="18" customHeight="1">
      <c r="B3711" s="58"/>
      <c r="C3711" s="28"/>
      <c r="D3711" s="28"/>
      <c r="E3711" s="28"/>
      <c r="F3711" s="28"/>
      <c r="G3711" s="206"/>
      <c r="H3711" s="206"/>
      <c r="I3711" s="206"/>
      <c r="J3711" s="206"/>
      <c r="K3711" s="280"/>
      <c r="L3711" s="281" t="s">
        <v>76</v>
      </c>
      <c r="M3711" s="206"/>
      <c r="N3711" s="208"/>
      <c r="O3711" s="278" t="s">
        <v>199</v>
      </c>
      <c r="P3711" s="273"/>
      <c r="Q3711" s="218"/>
      <c r="R3711" s="218"/>
      <c r="S3711" s="218"/>
      <c r="T3711" s="218"/>
      <c r="U3711" s="218"/>
      <c r="V3711" s="218"/>
      <c r="W3711" s="230"/>
      <c r="X3711" s="278" t="s">
        <v>923</v>
      </c>
      <c r="Y3711" s="218"/>
      <c r="Z3711" s="218"/>
      <c r="AA3711" s="218"/>
      <c r="AB3711" s="209"/>
      <c r="AC3711" s="26"/>
      <c r="AD3711" s="139" t="e">
        <f>VLOOKUP(A3708,'Payroll master 总表'!B:AY,33,FALSE)</f>
        <v>#N/A</v>
      </c>
      <c r="AE3711" s="23" t="s">
        <v>82</v>
      </c>
      <c r="AF3711" s="103"/>
      <c r="AG3711" s="33"/>
      <c r="AH3711" s="33"/>
      <c r="AI3711" s="33"/>
      <c r="AJ3711" s="33"/>
      <c r="AK3711" s="33"/>
      <c r="AL3711" s="33"/>
      <c r="AM3711" s="33"/>
      <c r="AN3711" s="33"/>
      <c r="AO3711" s="33"/>
      <c r="AP3711" s="33"/>
      <c r="AQ3711" s="33"/>
      <c r="AR3711" s="33"/>
      <c r="AS3711" s="33"/>
      <c r="AT3711" s="33"/>
      <c r="AU3711" s="33"/>
      <c r="AV3711" s="33"/>
      <c r="AW3711" s="33"/>
      <c r="AX3711" s="33"/>
      <c r="AY3711" s="33"/>
      <c r="AZ3711" s="33"/>
      <c r="BA3711" s="33"/>
      <c r="BB3711" s="33"/>
      <c r="BC3711" s="33"/>
      <c r="BD3711" s="33"/>
      <c r="BE3711" s="33"/>
      <c r="BF3711" s="33"/>
      <c r="BG3711" s="33"/>
      <c r="BH3711" s="33"/>
      <c r="BI3711" s="33"/>
      <c r="BJ3711" s="33"/>
      <c r="BK3711" s="33"/>
      <c r="BL3711" s="33"/>
    </row>
    <row r="3712" spans="1:64" s="140" customFormat="1" ht="18" customHeight="1">
      <c r="B3712" s="54" t="s">
        <v>196</v>
      </c>
      <c r="C3712" s="28"/>
      <c r="D3712" s="28"/>
      <c r="E3712" s="28"/>
      <c r="F3712" s="28"/>
      <c r="G3712" s="206"/>
      <c r="H3712" s="206"/>
      <c r="I3712" s="206"/>
      <c r="J3712" s="206"/>
      <c r="K3712" s="280"/>
      <c r="L3712" s="282" t="e">
        <f>VLOOKUP(A3708,'Payroll master 总表'!B:AY,18,FALSE)</f>
        <v>#N/A</v>
      </c>
      <c r="M3712" s="206"/>
      <c r="N3712" s="208"/>
      <c r="O3712" s="283"/>
      <c r="P3712" s="273"/>
      <c r="Q3712" s="223"/>
      <c r="R3712" s="987" t="e">
        <f>U3709/26*L3712</f>
        <v>#N/A</v>
      </c>
      <c r="S3712" s="987"/>
      <c r="T3712" s="284" t="s">
        <v>82</v>
      </c>
      <c r="U3712" s="223"/>
      <c r="V3712" s="223"/>
      <c r="W3712" s="285"/>
      <c r="X3712" s="278" t="s">
        <v>186</v>
      </c>
      <c r="Y3712" s="218"/>
      <c r="Z3712" s="218"/>
      <c r="AA3712" s="218"/>
      <c r="AB3712" s="209"/>
      <c r="AC3712" s="26"/>
      <c r="AD3712" s="139" t="e">
        <f>VLOOKUP(A3708,'Payroll master 总表'!B:AY,37,FALSE)+'Payroll master 总表'!#REF!</f>
        <v>#N/A</v>
      </c>
      <c r="AE3712" s="23" t="s">
        <v>82</v>
      </c>
      <c r="AF3712" s="103"/>
      <c r="AG3712" s="33"/>
      <c r="AH3712" s="33"/>
      <c r="AI3712" s="33"/>
      <c r="AJ3712" s="33"/>
      <c r="AK3712" s="33"/>
      <c r="AL3712" s="33"/>
      <c r="AM3712" s="33"/>
      <c r="AN3712" s="33"/>
      <c r="AO3712" s="33"/>
      <c r="AP3712" s="33"/>
      <c r="AQ3712" s="33"/>
      <c r="AR3712" s="33"/>
      <c r="AS3712" s="33"/>
      <c r="AT3712" s="33"/>
      <c r="AU3712" s="33"/>
      <c r="AV3712" s="33"/>
      <c r="AW3712" s="33"/>
      <c r="AX3712" s="33"/>
      <c r="AY3712" s="33"/>
      <c r="AZ3712" s="33"/>
      <c r="BA3712" s="33"/>
      <c r="BB3712" s="33"/>
      <c r="BC3712" s="33"/>
      <c r="BD3712" s="33"/>
      <c r="BE3712" s="33"/>
      <c r="BF3712" s="33"/>
      <c r="BG3712" s="33"/>
      <c r="BH3712" s="33"/>
      <c r="BI3712" s="33"/>
      <c r="BJ3712" s="33"/>
      <c r="BK3712" s="33"/>
      <c r="BL3712" s="33"/>
    </row>
    <row r="3713" spans="2:64" s="140" customFormat="1" ht="18" customHeight="1">
      <c r="B3713" s="27" t="s">
        <v>528</v>
      </c>
      <c r="C3713" s="28"/>
      <c r="D3713" s="28"/>
      <c r="E3713" s="28"/>
      <c r="F3713" s="28"/>
      <c r="G3713" s="206"/>
      <c r="H3713" s="206"/>
      <c r="I3713" s="206"/>
      <c r="J3713" s="206"/>
      <c r="K3713" s="280"/>
      <c r="L3713" s="282" t="e">
        <f>VLOOKUP(A3708,'Payroll master 总表'!B:AY,22,FALSE)</f>
        <v>#N/A</v>
      </c>
      <c r="M3713" s="206"/>
      <c r="N3713" s="208"/>
      <c r="O3713" s="283"/>
      <c r="P3713" s="273"/>
      <c r="Q3713" s="223"/>
      <c r="R3713" s="987" t="e">
        <f>VLOOKUP(A3708,'Payroll master 总表'!B:AY,29,FALSE)</f>
        <v>#N/A</v>
      </c>
      <c r="S3713" s="987"/>
      <c r="T3713" s="284" t="s">
        <v>82</v>
      </c>
      <c r="U3713" s="223"/>
      <c r="V3713" s="223"/>
      <c r="W3713" s="285"/>
      <c r="X3713" s="278" t="s">
        <v>455</v>
      </c>
      <c r="Y3713" s="218"/>
      <c r="Z3713" s="218"/>
      <c r="AA3713" s="218"/>
      <c r="AB3713" s="209"/>
      <c r="AC3713" s="26"/>
      <c r="AD3713" s="139" t="e">
        <f>VLOOKUP(A3708,'Payroll master 总表'!B:AY,32,FALSE)</f>
        <v>#N/A</v>
      </c>
      <c r="AE3713" s="23" t="s">
        <v>82</v>
      </c>
      <c r="AF3713" s="103"/>
      <c r="AG3713" s="33"/>
      <c r="AH3713" s="33"/>
      <c r="AI3713" s="33"/>
      <c r="AJ3713" s="33"/>
      <c r="AK3713" s="33"/>
      <c r="AL3713" s="33"/>
      <c r="AM3713" s="33"/>
      <c r="AN3713" s="33"/>
      <c r="AO3713" s="33"/>
      <c r="AP3713" s="33"/>
      <c r="AQ3713" s="33"/>
      <c r="AR3713" s="33"/>
      <c r="AS3713" s="33"/>
      <c r="AT3713" s="33"/>
      <c r="AU3713" s="33"/>
      <c r="AV3713" s="33"/>
      <c r="AW3713" s="33"/>
      <c r="AX3713" s="33"/>
      <c r="AY3713" s="33"/>
      <c r="AZ3713" s="33"/>
      <c r="BA3713" s="33"/>
      <c r="BB3713" s="33"/>
      <c r="BC3713" s="33"/>
      <c r="BD3713" s="33"/>
      <c r="BE3713" s="33"/>
      <c r="BF3713" s="33"/>
      <c r="BG3713" s="33"/>
      <c r="BH3713" s="33"/>
      <c r="BI3713" s="33"/>
      <c r="BJ3713" s="33"/>
      <c r="BK3713" s="33"/>
      <c r="BL3713" s="33"/>
    </row>
    <row r="3714" spans="2:64" s="140" customFormat="1" ht="18" customHeight="1">
      <c r="B3714" s="58" t="s">
        <v>534</v>
      </c>
      <c r="C3714" s="28"/>
      <c r="D3714" s="28"/>
      <c r="E3714" s="28"/>
      <c r="F3714" s="28"/>
      <c r="G3714" s="206"/>
      <c r="H3714" s="206"/>
      <c r="I3714" s="206"/>
      <c r="J3714" s="206"/>
      <c r="K3714" s="280"/>
      <c r="L3714" s="282" t="e">
        <f>VLOOKUP(A3708,'Payroll master 总表'!B:AY,21,FALSE)</f>
        <v>#N/A</v>
      </c>
      <c r="M3714" s="206"/>
      <c r="N3714" s="208"/>
      <c r="O3714" s="283"/>
      <c r="P3714" s="273"/>
      <c r="Q3714" s="223"/>
      <c r="R3714" s="987" t="e">
        <f>VLOOKUP(A3708,'Payroll master 总表'!B:AY,27,FALSE)</f>
        <v>#N/A</v>
      </c>
      <c r="S3714" s="987"/>
      <c r="T3714" s="284" t="s">
        <v>82</v>
      </c>
      <c r="U3714" s="223"/>
      <c r="V3714" s="223"/>
      <c r="W3714" s="285"/>
      <c r="X3714" s="278" t="s">
        <v>189</v>
      </c>
      <c r="Y3714" s="218"/>
      <c r="Z3714" s="218"/>
      <c r="AA3714" s="218"/>
      <c r="AB3714" s="209"/>
      <c r="AC3714" s="26"/>
      <c r="AD3714" s="139" t="e">
        <f>VLOOKUP(A3708,'Payroll master 总表'!B:AY,31,FALSE)</f>
        <v>#N/A</v>
      </c>
      <c r="AE3714" s="23" t="s">
        <v>82</v>
      </c>
      <c r="AF3714" s="103"/>
      <c r="AG3714" s="33"/>
      <c r="AH3714" s="33"/>
      <c r="AI3714" s="33"/>
      <c r="AJ3714" s="33"/>
      <c r="AK3714" s="33"/>
      <c r="AL3714" s="33"/>
      <c r="AM3714" s="33"/>
      <c r="AN3714" s="33"/>
      <c r="AO3714" s="33"/>
      <c r="AP3714" s="33"/>
      <c r="AQ3714" s="33"/>
      <c r="AR3714" s="33"/>
      <c r="AS3714" s="33"/>
      <c r="AT3714" s="33"/>
      <c r="AU3714" s="33"/>
      <c r="AV3714" s="33"/>
      <c r="AW3714" s="33"/>
      <c r="AX3714" s="33"/>
      <c r="AY3714" s="33"/>
      <c r="AZ3714" s="33"/>
      <c r="BA3714" s="33"/>
      <c r="BB3714" s="33"/>
      <c r="BC3714" s="33"/>
      <c r="BD3714" s="33"/>
      <c r="BE3714" s="33"/>
      <c r="BF3714" s="33"/>
      <c r="BG3714" s="33"/>
      <c r="BH3714" s="33"/>
      <c r="BI3714" s="33"/>
      <c r="BJ3714" s="33"/>
      <c r="BK3714" s="33"/>
      <c r="BL3714" s="33"/>
    </row>
    <row r="3715" spans="2:64" s="140" customFormat="1" ht="18" customHeight="1">
      <c r="B3715" s="58" t="s">
        <v>195</v>
      </c>
      <c r="C3715" s="28"/>
      <c r="D3715" s="28"/>
      <c r="E3715" s="28"/>
      <c r="F3715" s="28"/>
      <c r="G3715" s="206"/>
      <c r="H3715" s="206"/>
      <c r="I3715" s="206"/>
      <c r="J3715" s="206"/>
      <c r="K3715" s="280"/>
      <c r="L3715" s="282" t="e">
        <f>VLOOKUP(A3708,'Payroll master 总表'!B:AY,17,FALSE)</f>
        <v>#N/A</v>
      </c>
      <c r="M3715" s="206"/>
      <c r="N3715" s="208"/>
      <c r="O3715" s="283"/>
      <c r="P3715" s="273"/>
      <c r="Q3715" s="223"/>
      <c r="R3715" s="987" t="e">
        <f>U3709/26*L3715</f>
        <v>#N/A</v>
      </c>
      <c r="S3715" s="987"/>
      <c r="T3715" s="284" t="s">
        <v>82</v>
      </c>
      <c r="U3715" s="223"/>
      <c r="V3715" s="223"/>
      <c r="W3715" s="285"/>
      <c r="X3715" s="278" t="s">
        <v>188</v>
      </c>
      <c r="Y3715" s="218"/>
      <c r="Z3715" s="218"/>
      <c r="AA3715" s="218"/>
      <c r="AB3715" s="209"/>
      <c r="AC3715" s="26"/>
      <c r="AD3715" s="139" t="e">
        <f>VLOOKUP(A3708,'Payroll master 总表'!B:AY,36,FALSE)</f>
        <v>#N/A</v>
      </c>
      <c r="AE3715" s="23" t="s">
        <v>82</v>
      </c>
      <c r="AF3715" s="103"/>
      <c r="AG3715" s="33"/>
      <c r="AH3715" s="33"/>
      <c r="AI3715" s="33"/>
      <c r="AJ3715" s="33"/>
      <c r="AK3715" s="33"/>
      <c r="AL3715" s="33"/>
      <c r="AM3715" s="33"/>
      <c r="AN3715" s="33"/>
      <c r="AO3715" s="33"/>
      <c r="AP3715" s="33"/>
      <c r="AQ3715" s="33"/>
      <c r="AR3715" s="33"/>
      <c r="AS3715" s="33"/>
      <c r="AT3715" s="33"/>
      <c r="AU3715" s="33"/>
      <c r="AV3715" s="33"/>
      <c r="AW3715" s="33"/>
      <c r="AX3715" s="33"/>
      <c r="AY3715" s="33"/>
      <c r="AZ3715" s="33"/>
      <c r="BA3715" s="33"/>
      <c r="BB3715" s="33"/>
      <c r="BC3715" s="33"/>
      <c r="BD3715" s="33"/>
      <c r="BE3715" s="33"/>
      <c r="BF3715" s="33"/>
      <c r="BG3715" s="33"/>
      <c r="BH3715" s="33"/>
      <c r="BI3715" s="33"/>
      <c r="BJ3715" s="33"/>
      <c r="BK3715" s="33"/>
      <c r="BL3715" s="33"/>
    </row>
    <row r="3716" spans="2:64" s="140" customFormat="1" ht="18" customHeight="1">
      <c r="B3716" s="27" t="s">
        <v>179</v>
      </c>
      <c r="C3716" s="28"/>
      <c r="D3716" s="28"/>
      <c r="E3716" s="28"/>
      <c r="F3716" s="28"/>
      <c r="G3716" s="218"/>
      <c r="H3716" s="218"/>
      <c r="I3716" s="218"/>
      <c r="J3716" s="206"/>
      <c r="K3716" s="280"/>
      <c r="L3716" s="286"/>
      <c r="M3716" s="206"/>
      <c r="N3716" s="208"/>
      <c r="O3716" s="283"/>
      <c r="P3716" s="273"/>
      <c r="Q3716" s="223"/>
      <c r="R3716" s="987" t="e">
        <f>SUM(R3712:S3715)</f>
        <v>#N/A</v>
      </c>
      <c r="S3716" s="987"/>
      <c r="T3716" s="284" t="s">
        <v>82</v>
      </c>
      <c r="U3716" s="223"/>
      <c r="V3716" s="223"/>
      <c r="W3716" s="285"/>
      <c r="X3716" s="278" t="s">
        <v>190</v>
      </c>
      <c r="Y3716" s="218"/>
      <c r="Z3716" s="218"/>
      <c r="AA3716" s="218"/>
      <c r="AB3716" s="209"/>
      <c r="AC3716" s="988" t="e">
        <f>R3716+R3718+R3719+R3720+AD3708+AD3709+AD3710+AD3711+AD3712+AD3713+AD3714+AD3715</f>
        <v>#N/A</v>
      </c>
      <c r="AD3716" s="989"/>
      <c r="AE3716" s="33"/>
      <c r="AF3716" s="103"/>
      <c r="AG3716" s="33"/>
      <c r="AH3716" s="33"/>
      <c r="AI3716" s="33"/>
      <c r="AJ3716" s="33"/>
      <c r="AK3716" s="33"/>
      <c r="AL3716" s="33"/>
      <c r="AM3716" s="33"/>
      <c r="AN3716" s="33"/>
      <c r="AO3716" s="33"/>
      <c r="AP3716" s="33"/>
      <c r="AQ3716" s="33"/>
      <c r="AR3716" s="33"/>
      <c r="AS3716" s="33"/>
      <c r="AT3716" s="33"/>
      <c r="AU3716" s="33"/>
      <c r="AV3716" s="33"/>
      <c r="AW3716" s="33"/>
      <c r="AX3716" s="33"/>
      <c r="AY3716" s="33"/>
      <c r="AZ3716" s="33"/>
      <c r="BA3716" s="33"/>
      <c r="BB3716" s="33"/>
      <c r="BC3716" s="33"/>
      <c r="BD3716" s="33"/>
      <c r="BE3716" s="33"/>
      <c r="BF3716" s="33"/>
      <c r="BG3716" s="33"/>
      <c r="BH3716" s="33"/>
      <c r="BI3716" s="33"/>
      <c r="BJ3716" s="33"/>
      <c r="BK3716" s="33"/>
      <c r="BL3716" s="33"/>
    </row>
    <row r="3717" spans="2:64" s="140" customFormat="1" ht="18" customHeight="1">
      <c r="B3717" s="58" t="s">
        <v>197</v>
      </c>
      <c r="C3717" s="28"/>
      <c r="D3717" s="28"/>
      <c r="E3717" s="28"/>
      <c r="F3717" s="28"/>
      <c r="G3717" s="206"/>
      <c r="H3717" s="206"/>
      <c r="I3717" s="206"/>
      <c r="J3717" s="206"/>
      <c r="K3717" s="280"/>
      <c r="L3717" s="287" t="s">
        <v>77</v>
      </c>
      <c r="M3717" s="288"/>
      <c r="N3717" s="211"/>
      <c r="O3717" s="278" t="s">
        <v>199</v>
      </c>
      <c r="P3717" s="210"/>
      <c r="Q3717" s="210"/>
      <c r="R3717" s="210"/>
      <c r="S3717" s="210"/>
      <c r="T3717" s="210"/>
      <c r="U3717" s="210"/>
      <c r="V3717" s="210"/>
      <c r="W3717" s="289"/>
      <c r="X3717" s="278" t="s">
        <v>433</v>
      </c>
      <c r="Y3717" s="218"/>
      <c r="Z3717" s="230"/>
      <c r="AA3717" s="290"/>
      <c r="AB3717" s="228"/>
      <c r="AC3717" s="135" t="e">
        <f>VLOOKUP(A3708,'Payroll master 总表'!B:AY,45,FALSE)</f>
        <v>#N/A</v>
      </c>
      <c r="AD3717" s="33"/>
      <c r="AE3717" s="61"/>
      <c r="AF3717" s="245"/>
      <c r="AG3717" s="33"/>
      <c r="AH3717" s="33"/>
      <c r="AI3717" s="33"/>
      <c r="AJ3717" s="33"/>
      <c r="AK3717" s="33"/>
      <c r="AL3717" s="33"/>
      <c r="AM3717" s="33"/>
      <c r="AN3717" s="33"/>
      <c r="AO3717" s="33"/>
      <c r="AP3717" s="33"/>
      <c r="AQ3717" s="33"/>
      <c r="AR3717" s="33"/>
      <c r="AS3717" s="33"/>
      <c r="AT3717" s="33"/>
      <c r="AU3717" s="33"/>
      <c r="AV3717" s="33"/>
      <c r="AW3717" s="33"/>
      <c r="AX3717" s="33"/>
      <c r="AY3717" s="33"/>
      <c r="AZ3717" s="33"/>
      <c r="BA3717" s="33"/>
      <c r="BB3717" s="33"/>
      <c r="BC3717" s="33"/>
      <c r="BD3717" s="33"/>
      <c r="BE3717" s="33"/>
      <c r="BF3717" s="33"/>
      <c r="BG3717" s="33"/>
      <c r="BH3717" s="33"/>
      <c r="BI3717" s="33"/>
      <c r="BJ3717" s="33"/>
      <c r="BK3717" s="33"/>
      <c r="BL3717" s="33"/>
    </row>
    <row r="3718" spans="2:64" s="140" customFormat="1" ht="18" customHeight="1">
      <c r="B3718" s="58" t="s">
        <v>180</v>
      </c>
      <c r="C3718" s="28"/>
      <c r="D3718" s="28"/>
      <c r="E3718" s="28"/>
      <c r="F3718" s="28"/>
      <c r="G3718" s="206"/>
      <c r="H3718" s="206"/>
      <c r="I3718" s="206"/>
      <c r="J3718" s="206"/>
      <c r="K3718" s="280"/>
      <c r="L3718" s="282" t="e">
        <f>VLOOKUP(A3708,'Payroll master 总表'!B:AY,19,FALSE)</f>
        <v>#N/A</v>
      </c>
      <c r="M3718" s="206"/>
      <c r="N3718" s="208"/>
      <c r="O3718" s="283"/>
      <c r="P3718" s="273"/>
      <c r="Q3718" s="224"/>
      <c r="R3718" s="990" t="e">
        <f>VLOOKUP(A3708,'Payroll master 总表'!B:AY,26,FALSE)</f>
        <v>#N/A</v>
      </c>
      <c r="S3718" s="990"/>
      <c r="T3718" s="224" t="s">
        <v>82</v>
      </c>
      <c r="U3718" s="224"/>
      <c r="V3718" s="224"/>
      <c r="W3718" s="228"/>
      <c r="X3718" s="278" t="s">
        <v>861</v>
      </c>
      <c r="Y3718" s="218"/>
      <c r="Z3718" s="230"/>
      <c r="AA3718" s="199"/>
      <c r="AB3718" s="224"/>
      <c r="AC3718" s="34"/>
      <c r="AD3718" s="57"/>
      <c r="AE3718" s="999" t="e">
        <f>VLOOKUP(A3708,'Payroll master 总表'!B:AY,42,FALSE)</f>
        <v>#N/A</v>
      </c>
      <c r="AF3718" s="1000"/>
      <c r="AG3718" s="33"/>
      <c r="AH3718" s="33"/>
      <c r="AI3718" s="33"/>
      <c r="AJ3718" s="33"/>
      <c r="AK3718" s="33"/>
      <c r="AL3718" s="33"/>
      <c r="AM3718" s="33"/>
      <c r="AN3718" s="33"/>
      <c r="AO3718" s="33"/>
      <c r="AP3718" s="33"/>
      <c r="AQ3718" s="33"/>
      <c r="AR3718" s="33"/>
      <c r="AS3718" s="33"/>
      <c r="AT3718" s="33"/>
      <c r="AU3718" s="33"/>
      <c r="AV3718" s="33"/>
      <c r="AW3718" s="33"/>
      <c r="AX3718" s="33"/>
      <c r="AY3718" s="33"/>
      <c r="AZ3718" s="33"/>
      <c r="BA3718" s="33"/>
      <c r="BB3718" s="33"/>
      <c r="BC3718" s="33"/>
      <c r="BD3718" s="33"/>
      <c r="BE3718" s="33"/>
      <c r="BF3718" s="33"/>
      <c r="BG3718" s="33"/>
      <c r="BH3718" s="33"/>
      <c r="BI3718" s="33"/>
      <c r="BJ3718" s="33"/>
      <c r="BK3718" s="33"/>
      <c r="BL3718" s="33"/>
    </row>
    <row r="3719" spans="2:64" s="140" customFormat="1" ht="18" customHeight="1">
      <c r="B3719" s="58" t="s">
        <v>181</v>
      </c>
      <c r="C3719" s="28"/>
      <c r="D3719" s="28"/>
      <c r="E3719" s="28"/>
      <c r="F3719" s="28"/>
      <c r="G3719" s="206"/>
      <c r="H3719" s="206"/>
      <c r="I3719" s="206"/>
      <c r="J3719" s="206"/>
      <c r="K3719" s="280"/>
      <c r="L3719" s="282" t="e">
        <f>VLOOKUP(A3708,'Payroll master 总表'!B:AY,22,FALSE)</f>
        <v>#N/A</v>
      </c>
      <c r="M3719" s="206"/>
      <c r="N3719" s="208"/>
      <c r="O3719" s="283"/>
      <c r="P3719" s="273"/>
      <c r="Q3719" s="224"/>
      <c r="R3719" s="990" t="e">
        <f>VLOOKUP(A3708,'Payroll master 总表'!B:AY,28,FALSE)</f>
        <v>#N/A</v>
      </c>
      <c r="S3719" s="990"/>
      <c r="T3719" s="224" t="s">
        <v>82</v>
      </c>
      <c r="U3719" s="224"/>
      <c r="V3719" s="224"/>
      <c r="W3719" s="228"/>
      <c r="X3719" s="291" t="s">
        <v>244</v>
      </c>
      <c r="Y3719" s="218"/>
      <c r="Z3719" s="218"/>
      <c r="AA3719" s="230"/>
      <c r="AB3719" s="229"/>
      <c r="AC3719" s="76"/>
      <c r="AD3719" s="57" t="e">
        <f>VLOOKUP(A3708,'Payroll master 总表'!B:AY,44,FALSE)</f>
        <v>#N/A</v>
      </c>
      <c r="AE3719" s="541"/>
      <c r="AF3719" s="542"/>
      <c r="AG3719" s="33"/>
      <c r="AH3719" s="33"/>
      <c r="AI3719" s="33"/>
      <c r="AJ3719" s="33"/>
      <c r="AK3719" s="33"/>
      <c r="AL3719" s="33"/>
      <c r="AM3719" s="33"/>
      <c r="AN3719" s="33"/>
      <c r="AO3719" s="33"/>
      <c r="AP3719" s="33"/>
      <c r="AQ3719" s="33"/>
      <c r="AR3719" s="33"/>
      <c r="AS3719" s="33"/>
      <c r="AT3719" s="33"/>
      <c r="AU3719" s="33"/>
      <c r="AV3719" s="33"/>
      <c r="AW3719" s="33"/>
      <c r="AX3719" s="33"/>
      <c r="AY3719" s="33"/>
      <c r="AZ3719" s="33"/>
      <c r="BA3719" s="33"/>
      <c r="BB3719" s="33"/>
      <c r="BC3719" s="33"/>
      <c r="BD3719" s="33"/>
      <c r="BE3719" s="33"/>
      <c r="BF3719" s="33"/>
      <c r="BG3719" s="33"/>
      <c r="BH3719" s="33"/>
      <c r="BI3719" s="33"/>
      <c r="BJ3719" s="33"/>
      <c r="BK3719" s="33"/>
      <c r="BL3719" s="33"/>
    </row>
    <row r="3720" spans="2:64" s="140" customFormat="1" ht="18" customHeight="1">
      <c r="B3720" s="59" t="s">
        <v>182</v>
      </c>
      <c r="C3720" s="56"/>
      <c r="D3720" s="56"/>
      <c r="E3720" s="56"/>
      <c r="F3720" s="56"/>
      <c r="G3720" s="219"/>
      <c r="H3720" s="219"/>
      <c r="I3720" s="219"/>
      <c r="J3720" s="219"/>
      <c r="K3720" s="292"/>
      <c r="L3720" s="293" t="e">
        <f>VLOOKUP(A3708,'Payroll master 总表'!B:AY,23,FALSE)</f>
        <v>#N/A</v>
      </c>
      <c r="M3720" s="219"/>
      <c r="N3720" s="212"/>
      <c r="O3720" s="294"/>
      <c r="P3720" s="295"/>
      <c r="Q3720" s="225"/>
      <c r="R3720" s="981" t="e">
        <f>VLOOKUP(A3708,'Payroll master 总表'!B:AY,30,FALSE)</f>
        <v>#N/A</v>
      </c>
      <c r="S3720" s="981"/>
      <c r="T3720" s="225" t="s">
        <v>82</v>
      </c>
      <c r="U3720" s="225"/>
      <c r="V3720" s="225"/>
      <c r="W3720" s="225"/>
      <c r="X3720" s="278" t="s">
        <v>194</v>
      </c>
      <c r="Y3720" s="218"/>
      <c r="Z3720" s="218"/>
      <c r="AA3720" s="218"/>
      <c r="AB3720" s="230"/>
      <c r="AC3720" s="26"/>
      <c r="AD3720" s="57" t="e">
        <f>AE3718+AD3719</f>
        <v>#N/A</v>
      </c>
      <c r="AE3720" s="49"/>
      <c r="AF3720" s="73"/>
      <c r="AG3720" s="33"/>
      <c r="AH3720" s="33"/>
      <c r="AI3720" s="33"/>
      <c r="AJ3720" s="33"/>
      <c r="AK3720" s="33"/>
      <c r="AL3720" s="33"/>
      <c r="AM3720" s="33"/>
      <c r="AN3720" s="33"/>
      <c r="AO3720" s="33"/>
      <c r="AP3720" s="33"/>
      <c r="AQ3720" s="33"/>
      <c r="AR3720" s="33"/>
      <c r="AS3720" s="33"/>
      <c r="AT3720" s="33"/>
      <c r="AU3720" s="33"/>
      <c r="AV3720" s="33"/>
      <c r="AW3720" s="33"/>
      <c r="AX3720" s="33"/>
      <c r="AY3720" s="33"/>
      <c r="AZ3720" s="33"/>
      <c r="BA3720" s="33"/>
      <c r="BB3720" s="33"/>
      <c r="BC3720" s="33"/>
      <c r="BD3720" s="33"/>
      <c r="BE3720" s="33"/>
      <c r="BF3720" s="33"/>
      <c r="BG3720" s="33"/>
      <c r="BH3720" s="33"/>
      <c r="BI3720" s="33"/>
      <c r="BJ3720" s="33"/>
      <c r="BK3720" s="33"/>
      <c r="BL3720" s="33"/>
    </row>
    <row r="3721" spans="2:64" s="140" customFormat="1" ht="18" customHeight="1">
      <c r="B3721" s="29"/>
      <c r="C3721" s="30"/>
      <c r="D3721" s="31"/>
      <c r="E3721" s="30"/>
      <c r="F3721" s="32"/>
      <c r="G3721" s="220"/>
      <c r="H3721" s="220"/>
      <c r="I3721" s="220"/>
      <c r="J3721" s="220"/>
      <c r="K3721" s="220"/>
      <c r="L3721" s="199"/>
      <c r="M3721" s="199"/>
      <c r="N3721" s="199"/>
      <c r="O3721" s="296"/>
      <c r="P3721" s="296"/>
      <c r="Q3721" s="199"/>
      <c r="R3721" s="199"/>
      <c r="S3721" s="220"/>
      <c r="T3721" s="220"/>
      <c r="U3721" s="220"/>
      <c r="V3721" s="199"/>
      <c r="W3721" s="199"/>
      <c r="X3721" s="297" t="s">
        <v>191</v>
      </c>
      <c r="Y3721" s="218"/>
      <c r="Z3721" s="218"/>
      <c r="AA3721" s="218"/>
      <c r="AB3721" s="230"/>
      <c r="AC3721" s="982" t="e">
        <f>ROUND((AC3716-AD3720-AC3717),2)</f>
        <v>#N/A</v>
      </c>
      <c r="AD3721" s="983"/>
      <c r="AE3721" s="49"/>
      <c r="AF3721" s="73"/>
      <c r="AG3721" s="33"/>
      <c r="AH3721" s="33"/>
      <c r="AI3721" s="33"/>
      <c r="AJ3721" s="33"/>
      <c r="AK3721" s="33"/>
      <c r="AL3721" s="33"/>
      <c r="AM3721" s="33"/>
      <c r="AN3721" s="33"/>
      <c r="AO3721" s="33"/>
      <c r="AP3721" s="33"/>
      <c r="AQ3721" s="33"/>
      <c r="AR3721" s="33"/>
      <c r="AS3721" s="33"/>
      <c r="AT3721" s="33"/>
      <c r="AU3721" s="33"/>
      <c r="AV3721" s="33"/>
      <c r="AW3721" s="33"/>
      <c r="AX3721" s="33"/>
      <c r="AY3721" s="33"/>
      <c r="AZ3721" s="33"/>
      <c r="BA3721" s="33"/>
      <c r="BB3721" s="33"/>
      <c r="BC3721" s="33"/>
      <c r="BD3721" s="33"/>
      <c r="BE3721" s="33"/>
      <c r="BF3721" s="33"/>
      <c r="BG3721" s="33"/>
      <c r="BH3721" s="33"/>
      <c r="BI3721" s="33"/>
      <c r="BJ3721" s="33"/>
      <c r="BK3721" s="33"/>
      <c r="BL3721" s="33"/>
    </row>
    <row r="3722" spans="2:64" s="140" customFormat="1" ht="18" customHeight="1">
      <c r="B3722" s="35" t="s">
        <v>78</v>
      </c>
      <c r="C3722" s="36"/>
      <c r="D3722" s="36"/>
      <c r="E3722" s="36"/>
      <c r="F3722" s="36"/>
      <c r="G3722" s="221"/>
      <c r="H3722" s="221"/>
      <c r="I3722" s="220"/>
      <c r="J3722" s="220"/>
      <c r="K3722" s="220"/>
      <c r="L3722" s="199"/>
      <c r="M3722" s="199"/>
      <c r="N3722" s="199"/>
      <c r="O3722" s="296"/>
      <c r="P3722" s="296"/>
      <c r="Q3722" s="199"/>
      <c r="R3722" s="199"/>
      <c r="S3722" s="220"/>
      <c r="T3722" s="220"/>
      <c r="U3722" s="220"/>
      <c r="V3722" s="199"/>
      <c r="W3722" s="199"/>
      <c r="X3722" s="298" t="s">
        <v>432</v>
      </c>
      <c r="Y3722" s="299"/>
      <c r="Z3722" s="280"/>
      <c r="AA3722" s="206"/>
      <c r="AB3722" s="231"/>
      <c r="AC3722" s="63" t="e">
        <f>INT(AC3721)</f>
        <v>#N/A</v>
      </c>
      <c r="AD3722" s="33"/>
      <c r="AE3722" s="62"/>
      <c r="AF3722" s="80"/>
      <c r="AG3722" s="33"/>
      <c r="AH3722" s="33"/>
      <c r="AI3722" s="33"/>
      <c r="AJ3722" s="33"/>
      <c r="AK3722" s="33"/>
      <c r="AL3722" s="33"/>
      <c r="AM3722" s="33"/>
      <c r="AN3722" s="33"/>
      <c r="AO3722" s="33"/>
      <c r="AP3722" s="33"/>
      <c r="AQ3722" s="33"/>
      <c r="AR3722" s="33"/>
      <c r="AS3722" s="33"/>
      <c r="AT3722" s="33"/>
      <c r="AU3722" s="33"/>
      <c r="AV3722" s="33"/>
      <c r="AW3722" s="33"/>
      <c r="AX3722" s="33"/>
      <c r="AY3722" s="33"/>
      <c r="AZ3722" s="33"/>
      <c r="BA3722" s="33"/>
      <c r="BB3722" s="33"/>
      <c r="BC3722" s="33"/>
      <c r="BD3722" s="33"/>
      <c r="BE3722" s="33"/>
      <c r="BF3722" s="33"/>
      <c r="BG3722" s="33"/>
      <c r="BH3722" s="33"/>
      <c r="BI3722" s="33"/>
      <c r="BJ3722" s="33"/>
      <c r="BK3722" s="33"/>
      <c r="BL3722" s="33"/>
    </row>
    <row r="3723" spans="2:64" s="140" customFormat="1" ht="18" customHeight="1">
      <c r="B3723" s="37"/>
      <c r="C3723" s="38"/>
      <c r="D3723" s="39"/>
      <c r="E3723" s="38"/>
      <c r="F3723" s="38"/>
      <c r="G3723" s="202"/>
      <c r="H3723" s="202"/>
      <c r="I3723" s="220"/>
      <c r="J3723" s="220"/>
      <c r="K3723" s="220"/>
      <c r="L3723" s="199"/>
      <c r="M3723" s="199"/>
      <c r="N3723" s="199"/>
      <c r="O3723" s="296"/>
      <c r="P3723" s="296"/>
      <c r="Q3723" s="199"/>
      <c r="R3723" s="199"/>
      <c r="S3723" s="220"/>
      <c r="T3723" s="220"/>
      <c r="U3723" s="220"/>
      <c r="V3723" s="199"/>
      <c r="W3723" s="199"/>
      <c r="X3723" s="300" t="s">
        <v>192</v>
      </c>
      <c r="Y3723" s="301"/>
      <c r="Z3723" s="302"/>
      <c r="AA3723" s="219"/>
      <c r="AB3723" s="232"/>
      <c r="AC3723" s="77" t="e">
        <f>ROUND((MOD(AC3721,1)*4000),-2)</f>
        <v>#N/A</v>
      </c>
      <c r="AD3723" s="45"/>
      <c r="AE3723" s="45"/>
      <c r="AF3723" s="81"/>
      <c r="AG3723" s="33"/>
      <c r="AH3723" s="33"/>
      <c r="AI3723" s="33"/>
      <c r="AJ3723" s="33"/>
      <c r="AK3723" s="33"/>
      <c r="AL3723" s="33"/>
      <c r="AM3723" s="33"/>
      <c r="AN3723" s="33"/>
      <c r="AO3723" s="33"/>
      <c r="AP3723" s="33"/>
      <c r="AQ3723" s="33"/>
      <c r="AR3723" s="33"/>
      <c r="AS3723" s="33"/>
      <c r="AT3723" s="33"/>
      <c r="AU3723" s="33"/>
      <c r="AV3723" s="33"/>
      <c r="AW3723" s="33"/>
      <c r="AX3723" s="33"/>
      <c r="AY3723" s="33"/>
      <c r="AZ3723" s="33"/>
      <c r="BA3723" s="33"/>
      <c r="BB3723" s="33"/>
      <c r="BC3723" s="33"/>
      <c r="BD3723" s="33"/>
      <c r="BE3723" s="33"/>
      <c r="BF3723" s="33"/>
      <c r="BG3723" s="33"/>
      <c r="BH3723" s="33"/>
      <c r="BI3723" s="33"/>
      <c r="BJ3723" s="33"/>
      <c r="BK3723" s="33"/>
      <c r="BL3723" s="33"/>
    </row>
    <row r="3724" spans="2:64" s="140" customFormat="1" ht="18" customHeight="1">
      <c r="B3724" s="29"/>
      <c r="C3724" s="30"/>
      <c r="D3724" s="31"/>
      <c r="E3724" s="30"/>
      <c r="F3724" s="30"/>
      <c r="G3724" s="220"/>
      <c r="H3724" s="220"/>
      <c r="I3724" s="220"/>
      <c r="J3724" s="220"/>
      <c r="K3724" s="220"/>
      <c r="L3724" s="199"/>
      <c r="M3724" s="199"/>
      <c r="N3724" s="199"/>
      <c r="O3724" s="296"/>
      <c r="P3724" s="296"/>
      <c r="Q3724" s="199"/>
      <c r="R3724" s="199"/>
      <c r="S3724" s="220"/>
      <c r="T3724" s="220"/>
      <c r="U3724" s="220"/>
      <c r="V3724" s="199"/>
      <c r="W3724" s="199"/>
      <c r="X3724" s="199"/>
      <c r="Y3724" s="221"/>
      <c r="Z3724" s="303"/>
      <c r="AA3724" s="199"/>
      <c r="AB3724" s="233"/>
      <c r="AC3724" s="34"/>
      <c r="AD3724" s="82"/>
      <c r="AE3724" s="82"/>
      <c r="AF3724" s="84"/>
      <c r="AG3724" s="33"/>
      <c r="AH3724" s="33"/>
      <c r="AI3724" s="33"/>
      <c r="AJ3724" s="33"/>
      <c r="AK3724" s="33"/>
      <c r="AL3724" s="33"/>
      <c r="AM3724" s="33"/>
      <c r="AN3724" s="33"/>
      <c r="AO3724" s="33"/>
      <c r="AP3724" s="33"/>
      <c r="AQ3724" s="33"/>
      <c r="AR3724" s="33"/>
      <c r="AS3724" s="33"/>
      <c r="AT3724" s="33"/>
      <c r="AU3724" s="33"/>
      <c r="AV3724" s="33"/>
      <c r="AW3724" s="33"/>
      <c r="AX3724" s="33"/>
      <c r="AY3724" s="33"/>
      <c r="AZ3724" s="33"/>
      <c r="BA3724" s="33"/>
      <c r="BB3724" s="33"/>
      <c r="BC3724" s="33"/>
      <c r="BD3724" s="33"/>
      <c r="BE3724" s="33"/>
      <c r="BF3724" s="33"/>
      <c r="BG3724" s="33"/>
      <c r="BH3724" s="33"/>
      <c r="BI3724" s="33"/>
      <c r="BJ3724" s="33"/>
      <c r="BK3724" s="33"/>
      <c r="BL3724" s="33"/>
    </row>
    <row r="3725" spans="2:64" s="140" customFormat="1" ht="18" customHeight="1">
      <c r="B3725" s="40" t="s">
        <v>79</v>
      </c>
      <c r="C3725" s="41"/>
      <c r="D3725" s="41"/>
      <c r="E3725" s="41"/>
      <c r="F3725" s="33"/>
      <c r="G3725" s="199"/>
      <c r="H3725" s="199"/>
      <c r="I3725" s="199"/>
      <c r="J3725" s="199"/>
      <c r="K3725" s="220"/>
      <c r="L3725" s="199"/>
      <c r="M3725" s="199"/>
      <c r="N3725" s="199"/>
      <c r="O3725" s="296"/>
      <c r="P3725" s="296"/>
      <c r="Q3725" s="199"/>
      <c r="R3725" s="199"/>
      <c r="S3725" s="199"/>
      <c r="T3725" s="199"/>
      <c r="U3725" s="199"/>
      <c r="V3725" s="199"/>
      <c r="W3725" s="199"/>
      <c r="X3725" s="199"/>
      <c r="Y3725" s="199"/>
      <c r="Z3725" s="199"/>
      <c r="AA3725" s="199"/>
      <c r="AB3725" s="199"/>
      <c r="AC3725" s="34"/>
      <c r="AD3725" s="33"/>
      <c r="AE3725" s="33"/>
      <c r="AF3725" s="101"/>
      <c r="AG3725" s="33"/>
      <c r="AH3725" s="33"/>
      <c r="AI3725" s="33"/>
      <c r="AJ3725" s="33"/>
      <c r="AK3725" s="33"/>
      <c r="AL3725" s="33"/>
      <c r="AM3725" s="33"/>
      <c r="AN3725" s="33"/>
      <c r="AO3725" s="33"/>
      <c r="AP3725" s="33"/>
      <c r="AQ3725" s="33"/>
      <c r="AR3725" s="33"/>
      <c r="AS3725" s="33"/>
      <c r="AT3725" s="33"/>
      <c r="AU3725" s="33"/>
      <c r="AV3725" s="33"/>
      <c r="AW3725" s="33"/>
      <c r="AX3725" s="33"/>
      <c r="AY3725" s="33"/>
      <c r="AZ3725" s="33"/>
      <c r="BA3725" s="33"/>
      <c r="BB3725" s="33"/>
      <c r="BC3725" s="33"/>
      <c r="BD3725" s="33"/>
      <c r="BE3725" s="33"/>
      <c r="BF3725" s="33"/>
      <c r="BG3725" s="33"/>
      <c r="BH3725" s="33"/>
      <c r="BI3725" s="33"/>
      <c r="BJ3725" s="33"/>
      <c r="BK3725" s="33"/>
      <c r="BL3725" s="33"/>
    </row>
    <row r="3726" spans="2:64" s="10" customFormat="1" ht="18" customHeight="1">
      <c r="B3726" s="237">
        <v>1</v>
      </c>
      <c r="C3726" s="236">
        <v>2</v>
      </c>
      <c r="D3726" s="236">
        <v>3</v>
      </c>
      <c r="E3726" s="236">
        <v>4</v>
      </c>
      <c r="F3726" s="236">
        <v>5</v>
      </c>
      <c r="G3726" s="697">
        <v>6</v>
      </c>
      <c r="H3726" s="237">
        <v>7</v>
      </c>
      <c r="I3726" s="237">
        <v>8</v>
      </c>
      <c r="J3726" s="236">
        <v>9</v>
      </c>
      <c r="K3726" s="305">
        <v>10</v>
      </c>
      <c r="L3726" s="236">
        <v>11</v>
      </c>
      <c r="M3726" s="236">
        <v>12</v>
      </c>
      <c r="N3726" s="697">
        <v>13</v>
      </c>
      <c r="O3726" s="236">
        <v>14</v>
      </c>
      <c r="P3726" s="237">
        <v>15</v>
      </c>
      <c r="Q3726" s="236">
        <v>16</v>
      </c>
      <c r="R3726" s="305">
        <v>17</v>
      </c>
      <c r="S3726" s="236">
        <v>18</v>
      </c>
      <c r="T3726" s="236">
        <v>19</v>
      </c>
      <c r="U3726" s="697">
        <v>20</v>
      </c>
      <c r="V3726" s="236">
        <v>21</v>
      </c>
      <c r="W3726" s="237">
        <v>22</v>
      </c>
      <c r="X3726" s="236">
        <v>23</v>
      </c>
      <c r="Y3726" s="304">
        <v>24</v>
      </c>
      <c r="Z3726" s="236">
        <v>25</v>
      </c>
      <c r="AA3726" s="236">
        <v>26</v>
      </c>
      <c r="AB3726" s="697">
        <v>27</v>
      </c>
      <c r="AC3726" s="236">
        <v>28</v>
      </c>
      <c r="AD3726" s="237">
        <v>29</v>
      </c>
      <c r="AE3726" s="236">
        <v>30</v>
      </c>
      <c r="AF3726" s="236">
        <v>31</v>
      </c>
      <c r="AG3726" s="11"/>
      <c r="AH3726" s="11"/>
      <c r="AI3726" s="11"/>
      <c r="AJ3726" s="11"/>
      <c r="AK3726" s="11"/>
      <c r="AL3726" s="11"/>
      <c r="AM3726" s="11"/>
      <c r="AN3726" s="11"/>
      <c r="AO3726" s="11"/>
      <c r="AP3726" s="11"/>
      <c r="AQ3726" s="11"/>
      <c r="AR3726" s="11"/>
      <c r="AS3726" s="11"/>
      <c r="AT3726" s="11"/>
      <c r="AU3726" s="11"/>
      <c r="AV3726" s="11"/>
      <c r="AW3726" s="11"/>
      <c r="AX3726" s="11"/>
      <c r="AY3726" s="11"/>
      <c r="AZ3726" s="11"/>
      <c r="BA3726" s="11"/>
      <c r="BB3726" s="11"/>
      <c r="BC3726" s="11"/>
      <c r="BD3726" s="11"/>
      <c r="BE3726" s="11"/>
      <c r="BF3726" s="11"/>
      <c r="BG3726" s="11"/>
      <c r="BH3726" s="11"/>
      <c r="BI3726" s="11"/>
      <c r="BJ3726" s="11"/>
      <c r="BK3726" s="11"/>
      <c r="BL3726" s="11"/>
    </row>
    <row r="3727" spans="2:64" s="140" customFormat="1" ht="18" customHeight="1">
      <c r="B3727" s="48" t="e">
        <f>VLOOKUP(A3708,#REF!,276,FALSE)</f>
        <v>#REF!</v>
      </c>
      <c r="C3727" s="48" t="e">
        <f>VLOOKUP(A3708,#REF!,278,FALSE)</f>
        <v>#REF!</v>
      </c>
      <c r="D3727" s="48" t="e">
        <f>VLOOKUP(A3708,#REF!,280,FALSE)</f>
        <v>#REF!</v>
      </c>
      <c r="E3727" s="48" t="e">
        <f>VLOOKUP(A3708,#REF!,282,FALSE)</f>
        <v>#REF!</v>
      </c>
      <c r="F3727" s="48" t="e">
        <f>VLOOKUP(A3708,#REF!,284,FALSE)</f>
        <v>#REF!</v>
      </c>
      <c r="G3727" s="48" t="e">
        <f>VLOOKUP(A3708,#REF!,286,FALSE)</f>
        <v>#REF!</v>
      </c>
      <c r="H3727" s="48" t="e">
        <f>VLOOKUP(A3708,#REF!,288,FALSE)</f>
        <v>#REF!</v>
      </c>
      <c r="I3727" s="48" t="e">
        <f>VLOOKUP(A3708,#REF!,290,FALSE)</f>
        <v>#REF!</v>
      </c>
      <c r="J3727" s="48" t="e">
        <f>VLOOKUP(A3708,#REF!,292,FALSE)</f>
        <v>#REF!</v>
      </c>
      <c r="K3727" s="48" t="e">
        <f>VLOOKUP(A3708,#REF!,294,FALSE)</f>
        <v>#REF!</v>
      </c>
      <c r="L3727" s="48" t="e">
        <f>VLOOKUP(A3708,#REF!,296,FALSE)</f>
        <v>#REF!</v>
      </c>
      <c r="M3727" s="48" t="e">
        <f>VLOOKUP(A3708,#REF!,298,FALSE)</f>
        <v>#REF!</v>
      </c>
      <c r="N3727" s="48" t="e">
        <f>VLOOKUP(A3708,#REF!,300,FALSE)</f>
        <v>#REF!</v>
      </c>
      <c r="O3727" s="48" t="e">
        <f>VLOOKUP(A3708,#REF!,302,FALSE)</f>
        <v>#REF!</v>
      </c>
      <c r="P3727" s="48" t="e">
        <f>VLOOKUP(A3708,#REF!,304,FALSE)</f>
        <v>#REF!</v>
      </c>
      <c r="Q3727" s="48" t="e">
        <f>VLOOKUP(A3708,#REF!,306,FALSE)</f>
        <v>#REF!</v>
      </c>
      <c r="R3727" s="48" t="e">
        <f>VLOOKUP(A3708,#REF!,308,FALSE)</f>
        <v>#REF!</v>
      </c>
      <c r="S3727" s="48" t="e">
        <f>VLOOKUP(A3708,#REF!,310,FALSE)</f>
        <v>#REF!</v>
      </c>
      <c r="T3727" s="48" t="e">
        <f>VLOOKUP(A3708,#REF!,312,FALSE)</f>
        <v>#REF!</v>
      </c>
      <c r="U3727" s="48" t="e">
        <f>VLOOKUP(A3708,#REF!,314,FALSE)</f>
        <v>#REF!</v>
      </c>
      <c r="V3727" s="48" t="e">
        <f>VLOOKUP(A3708,#REF!,316,FALSE)</f>
        <v>#REF!</v>
      </c>
      <c r="W3727" s="48" t="e">
        <f>VLOOKUP(A3708,#REF!,318,FALSE)</f>
        <v>#REF!</v>
      </c>
      <c r="X3727" s="48" t="e">
        <f>VLOOKUP(A3708,#REF!,320,FALSE)</f>
        <v>#REF!</v>
      </c>
      <c r="Y3727" s="48" t="e">
        <f>VLOOKUP(A3708,#REF!,322,FALSE)</f>
        <v>#REF!</v>
      </c>
      <c r="Z3727" s="48" t="e">
        <f>VLOOKUP(A3708,#REF!,324,FALSE)</f>
        <v>#REF!</v>
      </c>
      <c r="AA3727" s="48" t="e">
        <f>VLOOKUP(A3708,#REF!,326,FALSE)</f>
        <v>#REF!</v>
      </c>
      <c r="AB3727" s="48" t="e">
        <f>VLOOKUP(A3708,#REF!,328,FALSE)</f>
        <v>#REF!</v>
      </c>
      <c r="AC3727" s="48" t="e">
        <f>VLOOKUP(A3708,#REF!,330,FALSE)</f>
        <v>#REF!</v>
      </c>
      <c r="AD3727" s="48" t="e">
        <f>VLOOKUP(A3708,#REF!,332,FALSE)</f>
        <v>#REF!</v>
      </c>
      <c r="AE3727" s="48" t="e">
        <f>VLOOKUP(A3708,#REF!,334,FALSE)</f>
        <v>#REF!</v>
      </c>
      <c r="AF3727" s="48" t="e">
        <f>VLOOKUP(A3708,#REF!,336,FALSE)</f>
        <v>#REF!</v>
      </c>
      <c r="AG3727" s="33"/>
      <c r="AH3727" s="33"/>
      <c r="AI3727" s="33"/>
      <c r="AJ3727" s="33"/>
      <c r="AK3727" s="33"/>
      <c r="AL3727" s="33"/>
      <c r="AM3727" s="33"/>
      <c r="AN3727" s="33"/>
      <c r="AO3727" s="33"/>
      <c r="AP3727" s="33"/>
      <c r="AQ3727" s="33"/>
      <c r="AR3727" s="33"/>
      <c r="AS3727" s="33"/>
      <c r="AT3727" s="33"/>
      <c r="AU3727" s="33"/>
      <c r="AV3727" s="33"/>
      <c r="AW3727" s="33"/>
      <c r="AX3727" s="33"/>
      <c r="AY3727" s="33"/>
      <c r="AZ3727" s="33"/>
      <c r="BA3727" s="33"/>
      <c r="BB3727" s="33"/>
      <c r="BC3727" s="33"/>
      <c r="BD3727" s="33"/>
      <c r="BE3727" s="33"/>
      <c r="BF3727" s="33"/>
      <c r="BG3727" s="33"/>
      <c r="BH3727" s="33"/>
      <c r="BI3727" s="33"/>
      <c r="BJ3727" s="33"/>
      <c r="BK3727" s="33"/>
      <c r="BL3727" s="33"/>
    </row>
    <row r="3728" spans="2:64" s="140" customFormat="1" ht="18" customHeight="1">
      <c r="B3728" s="48" t="e">
        <f>IF(B3727=3,"5","0")-0</f>
        <v>#REF!</v>
      </c>
      <c r="C3728" s="48" t="e">
        <f t="shared" ref="C3728:G3728" si="64">IF(C3727=3,"5","0")-0</f>
        <v>#REF!</v>
      </c>
      <c r="D3728" s="48" t="e">
        <f t="shared" si="64"/>
        <v>#REF!</v>
      </c>
      <c r="E3728" s="48" t="e">
        <f t="shared" si="64"/>
        <v>#REF!</v>
      </c>
      <c r="F3728" s="48" t="e">
        <f t="shared" si="64"/>
        <v>#REF!</v>
      </c>
      <c r="G3728" s="198" t="e">
        <f t="shared" si="64"/>
        <v>#REF!</v>
      </c>
      <c r="H3728" s="198" t="e">
        <f>IF(H3727=3,"5","0")-0</f>
        <v>#REF!</v>
      </c>
      <c r="I3728" s="198" t="e">
        <f t="shared" ref="I3728:AF3728" si="65">IF(I3727=3,"5","0")-0</f>
        <v>#REF!</v>
      </c>
      <c r="J3728" s="198" t="e">
        <f t="shared" si="65"/>
        <v>#REF!</v>
      </c>
      <c r="K3728" s="198" t="e">
        <f t="shared" si="65"/>
        <v>#REF!</v>
      </c>
      <c r="L3728" s="198" t="e">
        <f t="shared" si="65"/>
        <v>#REF!</v>
      </c>
      <c r="M3728" s="198" t="e">
        <f t="shared" si="65"/>
        <v>#REF!</v>
      </c>
      <c r="N3728" s="198" t="e">
        <f t="shared" si="65"/>
        <v>#REF!</v>
      </c>
      <c r="O3728" s="198" t="e">
        <f t="shared" si="65"/>
        <v>#REF!</v>
      </c>
      <c r="P3728" s="198" t="e">
        <f t="shared" si="65"/>
        <v>#REF!</v>
      </c>
      <c r="Q3728" s="198" t="e">
        <f t="shared" si="65"/>
        <v>#REF!</v>
      </c>
      <c r="R3728" s="198" t="e">
        <f t="shared" si="65"/>
        <v>#REF!</v>
      </c>
      <c r="S3728" s="198" t="e">
        <f t="shared" si="65"/>
        <v>#REF!</v>
      </c>
      <c r="T3728" s="198" t="e">
        <f t="shared" si="65"/>
        <v>#REF!</v>
      </c>
      <c r="U3728" s="198" t="e">
        <f t="shared" si="65"/>
        <v>#REF!</v>
      </c>
      <c r="V3728" s="198" t="e">
        <f t="shared" si="65"/>
        <v>#REF!</v>
      </c>
      <c r="W3728" s="198" t="e">
        <f t="shared" si="65"/>
        <v>#REF!</v>
      </c>
      <c r="X3728" s="198" t="e">
        <f t="shared" si="65"/>
        <v>#REF!</v>
      </c>
      <c r="Y3728" s="198" t="e">
        <f t="shared" si="65"/>
        <v>#REF!</v>
      </c>
      <c r="Z3728" s="198" t="e">
        <f t="shared" si="65"/>
        <v>#REF!</v>
      </c>
      <c r="AA3728" s="198" t="e">
        <f t="shared" si="65"/>
        <v>#REF!</v>
      </c>
      <c r="AB3728" s="198" t="e">
        <f t="shared" si="65"/>
        <v>#REF!</v>
      </c>
      <c r="AC3728" s="48" t="e">
        <f t="shared" si="65"/>
        <v>#REF!</v>
      </c>
      <c r="AD3728" s="48" t="e">
        <f t="shared" si="65"/>
        <v>#REF!</v>
      </c>
      <c r="AE3728" s="50" t="e">
        <f t="shared" si="65"/>
        <v>#REF!</v>
      </c>
      <c r="AF3728" s="48" t="e">
        <f t="shared" si="65"/>
        <v>#REF!</v>
      </c>
      <c r="AG3728" s="33"/>
      <c r="AH3728" s="33"/>
      <c r="AI3728" s="33"/>
      <c r="AJ3728" s="33"/>
      <c r="AK3728" s="33"/>
      <c r="AL3728" s="33"/>
      <c r="AM3728" s="33"/>
      <c r="AN3728" s="33"/>
      <c r="AO3728" s="33"/>
      <c r="AP3728" s="33"/>
      <c r="AQ3728" s="33"/>
      <c r="AR3728" s="33"/>
      <c r="AS3728" s="33"/>
      <c r="AT3728" s="33"/>
      <c r="AU3728" s="33"/>
      <c r="AV3728" s="33"/>
      <c r="AW3728" s="33"/>
      <c r="AX3728" s="33"/>
      <c r="AY3728" s="33"/>
      <c r="AZ3728" s="33"/>
      <c r="BA3728" s="33"/>
      <c r="BB3728" s="33"/>
      <c r="BC3728" s="33"/>
      <c r="BD3728" s="33"/>
      <c r="BE3728" s="33"/>
      <c r="BF3728" s="33"/>
      <c r="BG3728" s="33"/>
      <c r="BH3728" s="33"/>
      <c r="BI3728" s="33"/>
      <c r="BJ3728" s="33"/>
      <c r="BK3728" s="33"/>
      <c r="BL3728" s="33"/>
    </row>
    <row r="3729" spans="1:64" s="140" customFormat="1" ht="18" customHeight="1">
      <c r="B3729" s="48" t="e">
        <f>VLOOKUP(A3708,#REF!,277,FALSE)</f>
        <v>#REF!</v>
      </c>
      <c r="C3729" s="48" t="e">
        <f>VLOOKUP(A3708,#REF!,279,FALSE)</f>
        <v>#REF!</v>
      </c>
      <c r="D3729" s="48" t="e">
        <f>VLOOKUP(A3708,#REF!,281,FALSE)</f>
        <v>#REF!</v>
      </c>
      <c r="E3729" s="48" t="e">
        <f>VLOOKUP(A3708,#REF!,283,FALSE)</f>
        <v>#REF!</v>
      </c>
      <c r="F3729" s="48" t="e">
        <f>VLOOKUP(A3708,#REF!,285,FALSE)</f>
        <v>#REF!</v>
      </c>
      <c r="G3729" s="48" t="e">
        <f>VLOOKUP(A3708,#REF!,287,FALSE)</f>
        <v>#REF!</v>
      </c>
      <c r="H3729" s="48" t="e">
        <f>VLOOKUP(A3708,#REF!,289,FALSE)</f>
        <v>#REF!</v>
      </c>
      <c r="I3729" s="48" t="e">
        <f>VLOOKUP(A3708,#REF!,291,FALSE)</f>
        <v>#REF!</v>
      </c>
      <c r="J3729" s="48" t="e">
        <f>VLOOKUP(A3708,#REF!,293,FALSE)</f>
        <v>#REF!</v>
      </c>
      <c r="K3729" s="48" t="e">
        <f>VLOOKUP(A3708,#REF!,295,FALSE)</f>
        <v>#REF!</v>
      </c>
      <c r="L3729" s="48" t="e">
        <f>VLOOKUP(A3708,#REF!,297,FALSE)</f>
        <v>#REF!</v>
      </c>
      <c r="M3729" s="48" t="e">
        <f>VLOOKUP(A3708,#REF!,299,FALSE)</f>
        <v>#REF!</v>
      </c>
      <c r="N3729" s="48" t="e">
        <f>VLOOKUP(A3708,#REF!,301,FALSE)</f>
        <v>#REF!</v>
      </c>
      <c r="O3729" s="48" t="e">
        <f>VLOOKUP(A3708,#REF!,303,FALSE)</f>
        <v>#REF!</v>
      </c>
      <c r="P3729" s="48" t="e">
        <f>VLOOKUP(A3708,#REF!,305,FALSE)</f>
        <v>#REF!</v>
      </c>
      <c r="Q3729" s="48" t="e">
        <f>VLOOKUP(A3708,#REF!,307,FALSE)</f>
        <v>#REF!</v>
      </c>
      <c r="R3729" s="48" t="e">
        <f>VLOOKUP(A3708,#REF!,309,FALSE)</f>
        <v>#REF!</v>
      </c>
      <c r="S3729" s="48" t="e">
        <f>VLOOKUP(A3708,#REF!,311,FALSE)</f>
        <v>#REF!</v>
      </c>
      <c r="T3729" s="48" t="e">
        <f>VLOOKUP(A3708,#REF!,313,FALSE)</f>
        <v>#REF!</v>
      </c>
      <c r="U3729" s="48" t="e">
        <f>VLOOKUP(A3708,#REF!,315,FALSE)</f>
        <v>#REF!</v>
      </c>
      <c r="V3729" s="48" t="e">
        <f>VLOOKUP(A3708,#REF!,317,FALSE)</f>
        <v>#REF!</v>
      </c>
      <c r="W3729" s="48" t="e">
        <f>VLOOKUP(A3708,#REF!,319,FALSE)</f>
        <v>#REF!</v>
      </c>
      <c r="X3729" s="48" t="e">
        <f>VLOOKUP(A3708,#REF!,321,FALSE)</f>
        <v>#REF!</v>
      </c>
      <c r="Y3729" s="48" t="e">
        <f>VLOOKUP(A3708,#REF!,323,FALSE)</f>
        <v>#REF!</v>
      </c>
      <c r="Z3729" s="48" t="e">
        <f>VLOOKUP(A3708,#REF!,325,FALSE)</f>
        <v>#REF!</v>
      </c>
      <c r="AA3729" s="48" t="e">
        <f>VLOOKUP(A3708,#REF!,327,FALSE)</f>
        <v>#REF!</v>
      </c>
      <c r="AB3729" s="48" t="e">
        <f>VLOOKUP(A3708,#REF!,329,FALSE)</f>
        <v>#REF!</v>
      </c>
      <c r="AC3729" s="48" t="e">
        <f>VLOOKUP(A3708,#REF!,331,FALSE)</f>
        <v>#REF!</v>
      </c>
      <c r="AD3729" s="48" t="e">
        <f>VLOOKUP(A3708,#REF!,333,FALSE)</f>
        <v>#REF!</v>
      </c>
      <c r="AE3729" s="48" t="e">
        <f>VLOOKUP(A3708,#REF!,335,FALSE)</f>
        <v>#REF!</v>
      </c>
      <c r="AF3729" s="48" t="e">
        <f>VLOOKUP(A3708,#REF!,337,FALSE)</f>
        <v>#REF!</v>
      </c>
      <c r="AG3729" s="33"/>
      <c r="AH3729" s="33"/>
      <c r="AI3729" s="33"/>
      <c r="AJ3729" s="33"/>
      <c r="AK3729" s="33"/>
      <c r="AL3729" s="33"/>
      <c r="AM3729" s="33"/>
      <c r="AN3729" s="33"/>
      <c r="AO3729" s="33"/>
      <c r="AP3729" s="33"/>
      <c r="AQ3729" s="33"/>
      <c r="AR3729" s="33"/>
      <c r="AS3729" s="33"/>
      <c r="AT3729" s="33"/>
      <c r="AU3729" s="33"/>
      <c r="AV3729" s="33"/>
      <c r="AW3729" s="33"/>
      <c r="AX3729" s="33"/>
      <c r="AY3729" s="33"/>
      <c r="AZ3729" s="33"/>
      <c r="BA3729" s="33"/>
      <c r="BB3729" s="33"/>
      <c r="BC3729" s="33"/>
      <c r="BD3729" s="33"/>
      <c r="BE3729" s="33"/>
      <c r="BF3729" s="33"/>
      <c r="BG3729" s="33"/>
      <c r="BH3729" s="33"/>
      <c r="BI3729" s="33"/>
      <c r="BJ3729" s="33"/>
      <c r="BK3729" s="33"/>
      <c r="BL3729" s="33"/>
    </row>
    <row r="3730" spans="1:64" s="140" customFormat="1" ht="18" customHeight="1">
      <c r="B3730" s="1007" t="s">
        <v>826</v>
      </c>
      <c r="C3730" s="1007"/>
      <c r="D3730" s="1007"/>
      <c r="E3730" s="1007"/>
      <c r="F3730" s="1007"/>
      <c r="G3730" s="1007"/>
      <c r="H3730" s="1007"/>
      <c r="I3730" s="1007"/>
      <c r="J3730" s="1007"/>
      <c r="K3730" s="1007"/>
      <c r="L3730" s="1007"/>
      <c r="M3730" s="1007"/>
      <c r="N3730" s="1007"/>
      <c r="O3730" s="1007"/>
      <c r="P3730" s="1007"/>
      <c r="Q3730" s="1007"/>
      <c r="R3730" s="1007"/>
      <c r="S3730" s="1007"/>
      <c r="T3730" s="1007"/>
      <c r="U3730" s="1007"/>
      <c r="V3730" s="1007"/>
      <c r="W3730" s="1007"/>
      <c r="X3730" s="1007"/>
      <c r="Y3730" s="1007"/>
      <c r="Z3730" s="1007"/>
      <c r="AA3730" s="1007"/>
      <c r="AB3730" s="1007"/>
      <c r="AC3730" s="1007"/>
      <c r="AD3730" s="1007"/>
      <c r="AE3730" s="1007"/>
      <c r="AF3730" s="1007"/>
      <c r="AG3730" s="33"/>
      <c r="AH3730" s="33"/>
      <c r="AI3730" s="33"/>
      <c r="AJ3730" s="33"/>
      <c r="AK3730" s="33"/>
      <c r="AL3730" s="33"/>
      <c r="AM3730" s="33"/>
      <c r="AN3730" s="33"/>
      <c r="AO3730" s="33"/>
      <c r="AP3730" s="33"/>
      <c r="AQ3730" s="33"/>
      <c r="AR3730" s="33"/>
      <c r="AS3730" s="33"/>
      <c r="AT3730" s="33"/>
      <c r="AU3730" s="33"/>
      <c r="AV3730" s="33"/>
      <c r="AW3730" s="33"/>
      <c r="AX3730" s="33"/>
      <c r="AY3730" s="33"/>
      <c r="AZ3730" s="33"/>
      <c r="BA3730" s="33"/>
      <c r="BB3730" s="33"/>
      <c r="BC3730" s="33"/>
      <c r="BD3730" s="33"/>
      <c r="BE3730" s="33"/>
      <c r="BF3730" s="33"/>
      <c r="BG3730" s="33"/>
      <c r="BH3730" s="33"/>
      <c r="BI3730" s="33"/>
      <c r="BJ3730" s="33"/>
      <c r="BK3730" s="33"/>
      <c r="BL3730" s="33"/>
    </row>
    <row r="3731" spans="1:64" s="140" customFormat="1" ht="18" customHeight="1">
      <c r="B3731" s="249"/>
      <c r="C3731" s="250"/>
      <c r="D3731" s="250"/>
      <c r="E3731" s="250"/>
      <c r="F3731" s="250"/>
      <c r="G3731" s="325"/>
      <c r="H3731" s="325"/>
      <c r="I3731" s="325"/>
      <c r="J3731" s="325"/>
      <c r="K3731" s="325"/>
      <c r="L3731" s="325"/>
      <c r="M3731" s="325"/>
      <c r="N3731" s="325"/>
      <c r="O3731" s="325"/>
      <c r="P3731" s="325"/>
      <c r="Q3731" s="325"/>
      <c r="R3731" s="325"/>
      <c r="S3731" s="325"/>
      <c r="T3731" s="325"/>
      <c r="U3731" s="325"/>
      <c r="V3731" s="325"/>
      <c r="W3731" s="325"/>
      <c r="X3731" s="325"/>
      <c r="Y3731" s="325"/>
      <c r="Z3731" s="325"/>
      <c r="AA3731" s="325"/>
      <c r="AB3731" s="325"/>
      <c r="AC3731" s="250"/>
      <c r="AD3731" s="250"/>
      <c r="AE3731" s="250"/>
      <c r="AF3731" s="251"/>
      <c r="AG3731" s="33"/>
      <c r="AH3731" s="33"/>
      <c r="AI3731" s="33"/>
      <c r="AJ3731" s="33"/>
      <c r="AK3731" s="33"/>
      <c r="AL3731" s="33"/>
      <c r="AM3731" s="33"/>
      <c r="AN3731" s="33"/>
      <c r="AO3731" s="33"/>
      <c r="AP3731" s="33"/>
      <c r="AQ3731" s="33"/>
      <c r="AR3731" s="33"/>
      <c r="AS3731" s="33"/>
      <c r="AT3731" s="33"/>
      <c r="AU3731" s="33"/>
      <c r="AV3731" s="33"/>
      <c r="AW3731" s="33"/>
      <c r="AX3731" s="33"/>
      <c r="AY3731" s="33"/>
      <c r="AZ3731" s="33"/>
      <c r="BA3731" s="33"/>
      <c r="BB3731" s="33"/>
      <c r="BC3731" s="33"/>
      <c r="BD3731" s="33"/>
      <c r="BE3731" s="33"/>
      <c r="BF3731" s="33"/>
      <c r="BG3731" s="33"/>
      <c r="BH3731" s="33"/>
      <c r="BI3731" s="33"/>
      <c r="BJ3731" s="33"/>
      <c r="BK3731" s="33"/>
      <c r="BL3731" s="33"/>
    </row>
    <row r="3732" spans="1:64" s="140" customFormat="1" ht="18" customHeight="1">
      <c r="B3732" s="40" t="s">
        <v>80</v>
      </c>
      <c r="C3732" s="41"/>
      <c r="D3732" s="41"/>
      <c r="E3732" s="41"/>
      <c r="F3732" s="41"/>
      <c r="G3732" s="200"/>
      <c r="H3732" s="201"/>
      <c r="I3732" s="201"/>
      <c r="J3732" s="201"/>
      <c r="K3732" s="202"/>
      <c r="L3732" s="201"/>
      <c r="M3732" s="201"/>
      <c r="N3732" s="201"/>
      <c r="O3732" s="270"/>
      <c r="P3732" s="270"/>
      <c r="Q3732" s="201"/>
      <c r="R3732" s="201"/>
      <c r="S3732" s="201"/>
      <c r="T3732" s="201"/>
      <c r="U3732" s="201"/>
      <c r="V3732" s="201"/>
      <c r="W3732" s="675"/>
      <c r="X3732" s="676"/>
      <c r="Y3732" s="676"/>
      <c r="Z3732" s="676"/>
      <c r="AA3732" s="676"/>
      <c r="AB3732" s="676"/>
      <c r="AC3732" s="676"/>
      <c r="AD3732" s="676"/>
      <c r="AE3732" s="676"/>
      <c r="AF3732" s="677"/>
      <c r="AG3732" s="33"/>
      <c r="AH3732" s="33"/>
      <c r="AI3732" s="33"/>
      <c r="AJ3732" s="33"/>
      <c r="AK3732" s="33"/>
      <c r="AL3732" s="33"/>
      <c r="AM3732" s="33"/>
      <c r="AN3732" s="33"/>
      <c r="AO3732" s="33"/>
      <c r="AP3732" s="33"/>
      <c r="AQ3732" s="33"/>
      <c r="AR3732" s="33"/>
      <c r="AS3732" s="33"/>
      <c r="AT3732" s="33"/>
      <c r="AU3732" s="33"/>
      <c r="AV3732" s="33"/>
      <c r="AW3732" s="33"/>
      <c r="AX3732" s="33"/>
      <c r="AY3732" s="33"/>
      <c r="AZ3732" s="33"/>
      <c r="BA3732" s="33"/>
      <c r="BB3732" s="33"/>
      <c r="BC3732" s="33"/>
      <c r="BD3732" s="33"/>
      <c r="BE3732" s="33"/>
      <c r="BF3732" s="33"/>
      <c r="BG3732" s="33"/>
      <c r="BH3732" s="33"/>
      <c r="BI3732" s="33"/>
      <c r="BJ3732" s="33"/>
      <c r="BK3732" s="33"/>
      <c r="BL3732" s="33"/>
    </row>
    <row r="3733" spans="1:64" s="140" customFormat="1" ht="18" customHeight="1">
      <c r="A3733" s="140">
        <v>0</v>
      </c>
      <c r="B3733" s="20" t="s">
        <v>176</v>
      </c>
      <c r="C3733" s="3"/>
      <c r="D3733" s="3"/>
      <c r="E3733" s="3"/>
      <c r="F3733" s="3"/>
      <c r="G3733" s="217"/>
      <c r="H3733" s="271"/>
      <c r="I3733" s="217"/>
      <c r="J3733" s="271"/>
      <c r="K3733" s="991" t="e">
        <f>VLOOKUP(A3733,'Payroll master 总表'!B:AY,3,FALSE)</f>
        <v>#N/A</v>
      </c>
      <c r="L3733" s="992"/>
      <c r="M3733" s="992"/>
      <c r="N3733" s="993"/>
      <c r="O3733" s="272" t="s">
        <v>183</v>
      </c>
      <c r="P3733" s="273"/>
      <c r="Q3733" s="203"/>
      <c r="R3733" s="203"/>
      <c r="S3733" s="203"/>
      <c r="T3733" s="994" t="e">
        <f>#REF!</f>
        <v>#REF!</v>
      </c>
      <c r="U3733" s="994"/>
      <c r="V3733" s="217"/>
      <c r="W3733" s="274"/>
      <c r="X3733" s="275" t="s">
        <v>279</v>
      </c>
      <c r="Y3733" s="203"/>
      <c r="Z3733" s="203"/>
      <c r="AA3733" s="203"/>
      <c r="AB3733" s="227"/>
      <c r="AC3733" s="75"/>
      <c r="AD3733" s="139" t="e">
        <f>VLOOKUP(A3733,'Payroll master 总表'!B:AY,39,FALSE)</f>
        <v>#N/A</v>
      </c>
      <c r="AE3733" s="23" t="s">
        <v>82</v>
      </c>
      <c r="AF3733" s="244"/>
      <c r="AG3733" s="33"/>
      <c r="AH3733" s="33"/>
      <c r="AI3733" s="33"/>
      <c r="AJ3733" s="33"/>
      <c r="AK3733" s="33"/>
      <c r="AL3733" s="33"/>
      <c r="AM3733" s="33"/>
      <c r="AN3733" s="33"/>
      <c r="AO3733" s="33"/>
      <c r="AP3733" s="33"/>
      <c r="AQ3733" s="33"/>
      <c r="AR3733" s="33"/>
      <c r="AS3733" s="33"/>
      <c r="AT3733" s="33"/>
      <c r="AU3733" s="33"/>
      <c r="AV3733" s="33"/>
      <c r="AW3733" s="33"/>
      <c r="AX3733" s="33"/>
      <c r="AY3733" s="33"/>
      <c r="AZ3733" s="33"/>
      <c r="BA3733" s="33"/>
      <c r="BB3733" s="33"/>
      <c r="BC3733" s="33"/>
      <c r="BD3733" s="33"/>
      <c r="BE3733" s="33"/>
      <c r="BF3733" s="33"/>
      <c r="BG3733" s="33"/>
      <c r="BH3733" s="33"/>
      <c r="BI3733" s="33"/>
      <c r="BJ3733" s="33"/>
      <c r="BK3733" s="33"/>
      <c r="BL3733" s="33"/>
    </row>
    <row r="3734" spans="1:64" s="140" customFormat="1" ht="18" customHeight="1">
      <c r="B3734" s="55" t="s">
        <v>177</v>
      </c>
      <c r="C3734" s="28"/>
      <c r="D3734" s="28"/>
      <c r="E3734" s="28"/>
      <c r="F3734" s="21"/>
      <c r="G3734" s="206"/>
      <c r="H3734" s="206"/>
      <c r="I3734" s="206"/>
      <c r="J3734" s="206"/>
      <c r="K3734" s="995" t="e">
        <f>VLOOKUP(A3733,'Payroll master 总表'!B:AY,1,FALSE)</f>
        <v>#N/A</v>
      </c>
      <c r="L3734" s="996"/>
      <c r="M3734" s="206"/>
      <c r="N3734" s="208"/>
      <c r="O3734" s="276" t="s">
        <v>184</v>
      </c>
      <c r="P3734" s="273"/>
      <c r="Q3734" s="218"/>
      <c r="R3734" s="218"/>
      <c r="S3734" s="218"/>
      <c r="T3734" s="199"/>
      <c r="U3734" s="222" t="e">
        <f>VLOOKUP(A3733,'Payroll master 总表'!B:AY,15,FALSE)</f>
        <v>#N/A</v>
      </c>
      <c r="V3734" s="222"/>
      <c r="W3734" s="208"/>
      <c r="X3734" s="278" t="s">
        <v>187</v>
      </c>
      <c r="Y3734" s="218"/>
      <c r="Z3734" s="218"/>
      <c r="AA3734" s="218"/>
      <c r="AB3734" s="209"/>
      <c r="AC3734" s="26"/>
      <c r="AD3734" s="139" t="e">
        <f>VLOOKUP(A3733,'Payroll master 总表'!B:AY,35,FALSE)</f>
        <v>#N/A</v>
      </c>
      <c r="AE3734" s="23" t="s">
        <v>82</v>
      </c>
      <c r="AF3734" s="103"/>
      <c r="AG3734" s="33"/>
      <c r="AH3734" s="33"/>
      <c r="AI3734" s="33"/>
      <c r="AJ3734" s="33"/>
      <c r="AK3734" s="33"/>
      <c r="AL3734" s="33"/>
      <c r="AM3734" s="33"/>
      <c r="AN3734" s="33"/>
      <c r="AO3734" s="33"/>
      <c r="AP3734" s="33"/>
      <c r="AQ3734" s="33"/>
      <c r="AR3734" s="33"/>
      <c r="AS3734" s="33"/>
      <c r="AT3734" s="33"/>
      <c r="AU3734" s="33"/>
      <c r="AV3734" s="33"/>
      <c r="AW3734" s="33"/>
      <c r="AX3734" s="33"/>
      <c r="AY3734" s="33"/>
      <c r="AZ3734" s="33"/>
      <c r="BA3734" s="33"/>
      <c r="BB3734" s="33"/>
      <c r="BC3734" s="33"/>
      <c r="BD3734" s="33"/>
      <c r="BE3734" s="33"/>
      <c r="BF3734" s="33"/>
      <c r="BG3734" s="33"/>
      <c r="BH3734" s="33"/>
      <c r="BI3734" s="33"/>
      <c r="BJ3734" s="33"/>
      <c r="BK3734" s="33"/>
      <c r="BL3734" s="33"/>
    </row>
    <row r="3735" spans="1:64" s="140" customFormat="1" ht="18" customHeight="1">
      <c r="B3735" s="24" t="s">
        <v>178</v>
      </c>
      <c r="C3735" s="22"/>
      <c r="D3735" s="25"/>
      <c r="E3735" s="21"/>
      <c r="F3735" s="21"/>
      <c r="G3735" s="206"/>
      <c r="H3735" s="206"/>
      <c r="I3735" s="206"/>
      <c r="J3735" s="206"/>
      <c r="K3735" s="995" t="e">
        <f>VLOOKUP(A3733,'Payroll master 总表'!B:AY,5,FALSE)</f>
        <v>#N/A</v>
      </c>
      <c r="L3735" s="996"/>
      <c r="M3735" s="206"/>
      <c r="N3735" s="208"/>
      <c r="O3735" s="205" t="s">
        <v>198</v>
      </c>
      <c r="P3735" s="273"/>
      <c r="Q3735" s="218"/>
      <c r="R3735" s="218"/>
      <c r="S3735" s="218"/>
      <c r="T3735" s="206"/>
      <c r="U3735" s="1005" t="e">
        <f>VLOOKUP(A3733,'Payroll master 总表'!B:AY,8,FALSE)</f>
        <v>#N/A</v>
      </c>
      <c r="V3735" s="1005"/>
      <c r="W3735" s="1006"/>
      <c r="X3735" s="278" t="s">
        <v>185</v>
      </c>
      <c r="Y3735" s="218"/>
      <c r="Z3735" s="218"/>
      <c r="AA3735" s="218"/>
      <c r="AB3735" s="209"/>
      <c r="AC3735" s="26"/>
      <c r="AD3735" s="139" t="e">
        <f>VLOOKUP(A3733,'Payroll master 总表'!B:AY,34,FALSE)</f>
        <v>#N/A</v>
      </c>
      <c r="AE3735" s="23" t="s">
        <v>82</v>
      </c>
      <c r="AF3735" s="103"/>
      <c r="AG3735" s="33"/>
      <c r="AH3735" s="33"/>
      <c r="AI3735" s="33"/>
      <c r="AJ3735" s="33"/>
      <c r="AK3735" s="33"/>
      <c r="AL3735" s="33"/>
      <c r="AM3735" s="33"/>
      <c r="AN3735" s="33"/>
      <c r="AO3735" s="33"/>
      <c r="AP3735" s="33"/>
      <c r="AQ3735" s="33"/>
      <c r="AR3735" s="33"/>
      <c r="AS3735" s="33"/>
      <c r="AT3735" s="33"/>
      <c r="AU3735" s="33"/>
      <c r="AV3735" s="33"/>
      <c r="AW3735" s="33"/>
      <c r="AX3735" s="33"/>
      <c r="AY3735" s="33"/>
      <c r="AZ3735" s="33"/>
      <c r="BA3735" s="33"/>
      <c r="BB3735" s="33"/>
      <c r="BC3735" s="33"/>
      <c r="BD3735" s="33"/>
      <c r="BE3735" s="33"/>
      <c r="BF3735" s="33"/>
      <c r="BG3735" s="33"/>
      <c r="BH3735" s="33"/>
      <c r="BI3735" s="33"/>
      <c r="BJ3735" s="33"/>
      <c r="BK3735" s="33"/>
      <c r="BL3735" s="33"/>
    </row>
    <row r="3736" spans="1:64" s="140" customFormat="1" ht="18" customHeight="1">
      <c r="B3736" s="58"/>
      <c r="C3736" s="28"/>
      <c r="D3736" s="28"/>
      <c r="E3736" s="28"/>
      <c r="F3736" s="28"/>
      <c r="G3736" s="206"/>
      <c r="H3736" s="206"/>
      <c r="I3736" s="206"/>
      <c r="J3736" s="206"/>
      <c r="K3736" s="280"/>
      <c r="L3736" s="281" t="s">
        <v>76</v>
      </c>
      <c r="M3736" s="206"/>
      <c r="N3736" s="208"/>
      <c r="O3736" s="278" t="s">
        <v>199</v>
      </c>
      <c r="P3736" s="273"/>
      <c r="Q3736" s="218"/>
      <c r="R3736" s="218"/>
      <c r="S3736" s="218"/>
      <c r="T3736" s="218"/>
      <c r="U3736" s="218"/>
      <c r="V3736" s="218"/>
      <c r="W3736" s="230"/>
      <c r="X3736" s="278" t="s">
        <v>753</v>
      </c>
      <c r="Y3736" s="218"/>
      <c r="Z3736" s="218"/>
      <c r="AA3736" s="218"/>
      <c r="AB3736" s="209"/>
      <c r="AC3736" s="26"/>
      <c r="AD3736" s="139" t="e">
        <f>VLOOKUP(A3733,'Payroll master 总表'!B:AY,33,FALSE)</f>
        <v>#N/A</v>
      </c>
      <c r="AE3736" s="23" t="s">
        <v>82</v>
      </c>
      <c r="AF3736" s="103"/>
      <c r="AG3736" s="33"/>
      <c r="AH3736" s="33"/>
      <c r="AI3736" s="33"/>
      <c r="AJ3736" s="33"/>
      <c r="AK3736" s="33"/>
      <c r="AL3736" s="33"/>
      <c r="AM3736" s="33"/>
      <c r="AN3736" s="33"/>
      <c r="AO3736" s="33"/>
      <c r="AP3736" s="33"/>
      <c r="AQ3736" s="33"/>
      <c r="AR3736" s="33"/>
      <c r="AS3736" s="33"/>
      <c r="AT3736" s="33"/>
      <c r="AU3736" s="33"/>
      <c r="AV3736" s="33"/>
      <c r="AW3736" s="33"/>
      <c r="AX3736" s="33"/>
      <c r="AY3736" s="33"/>
      <c r="AZ3736" s="33"/>
      <c r="BA3736" s="33"/>
      <c r="BB3736" s="33"/>
      <c r="BC3736" s="33"/>
      <c r="BD3736" s="33"/>
      <c r="BE3736" s="33"/>
      <c r="BF3736" s="33"/>
      <c r="BG3736" s="33"/>
      <c r="BH3736" s="33"/>
      <c r="BI3736" s="33"/>
      <c r="BJ3736" s="33"/>
      <c r="BK3736" s="33"/>
      <c r="BL3736" s="33"/>
    </row>
    <row r="3737" spans="1:64" s="140" customFormat="1" ht="18" customHeight="1">
      <c r="B3737" s="54" t="s">
        <v>196</v>
      </c>
      <c r="C3737" s="28"/>
      <c r="D3737" s="28"/>
      <c r="E3737" s="28"/>
      <c r="F3737" s="28"/>
      <c r="G3737" s="206"/>
      <c r="H3737" s="206"/>
      <c r="I3737" s="206"/>
      <c r="J3737" s="206"/>
      <c r="K3737" s="280"/>
      <c r="L3737" s="282" t="e">
        <f>VLOOKUP(A3733,'Payroll master 总表'!B:AY,18,FALSE)</f>
        <v>#N/A</v>
      </c>
      <c r="M3737" s="206"/>
      <c r="N3737" s="208"/>
      <c r="O3737" s="283"/>
      <c r="P3737" s="273"/>
      <c r="Q3737" s="223"/>
      <c r="R3737" s="987" t="e">
        <f>U3734/26*L3737</f>
        <v>#N/A</v>
      </c>
      <c r="S3737" s="987"/>
      <c r="T3737" s="284" t="s">
        <v>82</v>
      </c>
      <c r="U3737" s="223"/>
      <c r="V3737" s="223"/>
      <c r="W3737" s="285"/>
      <c r="X3737" s="278" t="s">
        <v>186</v>
      </c>
      <c r="Y3737" s="218"/>
      <c r="Z3737" s="218"/>
      <c r="AA3737" s="218"/>
      <c r="AB3737" s="209"/>
      <c r="AC3737" s="26"/>
      <c r="AD3737" s="139" t="e">
        <f>VLOOKUP(A3733,'Payroll master 总表'!B:AY,37,FALSE)+'Payroll master 总表'!#REF!</f>
        <v>#N/A</v>
      </c>
      <c r="AE3737" s="23" t="s">
        <v>82</v>
      </c>
      <c r="AF3737" s="103"/>
      <c r="AG3737" s="33"/>
      <c r="AH3737" s="33"/>
      <c r="AI3737" s="33"/>
      <c r="AJ3737" s="33"/>
      <c r="AK3737" s="33"/>
      <c r="AL3737" s="33"/>
      <c r="AM3737" s="33"/>
      <c r="AN3737" s="33"/>
      <c r="AO3737" s="33"/>
      <c r="AP3737" s="33"/>
      <c r="AQ3737" s="33"/>
      <c r="AR3737" s="33"/>
      <c r="AS3737" s="33"/>
      <c r="AT3737" s="33"/>
      <c r="AU3737" s="33"/>
      <c r="AV3737" s="33"/>
      <c r="AW3737" s="33"/>
      <c r="AX3737" s="33"/>
      <c r="AY3737" s="33"/>
      <c r="AZ3737" s="33"/>
      <c r="BA3737" s="33"/>
      <c r="BB3737" s="33"/>
      <c r="BC3737" s="33"/>
      <c r="BD3737" s="33"/>
      <c r="BE3737" s="33"/>
      <c r="BF3737" s="33"/>
      <c r="BG3737" s="33"/>
      <c r="BH3737" s="33"/>
      <c r="BI3737" s="33"/>
      <c r="BJ3737" s="33"/>
      <c r="BK3737" s="33"/>
      <c r="BL3737" s="33"/>
    </row>
    <row r="3738" spans="1:64" s="140" customFormat="1" ht="18" customHeight="1">
      <c r="B3738" s="27" t="s">
        <v>528</v>
      </c>
      <c r="C3738" s="28"/>
      <c r="D3738" s="28"/>
      <c r="E3738" s="28"/>
      <c r="F3738" s="28"/>
      <c r="G3738" s="206"/>
      <c r="H3738" s="206"/>
      <c r="I3738" s="206"/>
      <c r="J3738" s="206"/>
      <c r="K3738" s="280"/>
      <c r="L3738" s="282" t="e">
        <f>VLOOKUP(A3733,'Payroll master 总表'!B:AY,22,FALSE)</f>
        <v>#N/A</v>
      </c>
      <c r="M3738" s="206"/>
      <c r="N3738" s="208"/>
      <c r="O3738" s="283"/>
      <c r="P3738" s="273"/>
      <c r="Q3738" s="223"/>
      <c r="R3738" s="987" t="e">
        <f>VLOOKUP(A3733,'Payroll master 总表'!B:AY,29,FALSE)</f>
        <v>#N/A</v>
      </c>
      <c r="S3738" s="987"/>
      <c r="T3738" s="284" t="s">
        <v>82</v>
      </c>
      <c r="U3738" s="223"/>
      <c r="V3738" s="223"/>
      <c r="W3738" s="285"/>
      <c r="X3738" s="278" t="s">
        <v>455</v>
      </c>
      <c r="Y3738" s="218"/>
      <c r="Z3738" s="218"/>
      <c r="AA3738" s="218"/>
      <c r="AB3738" s="209"/>
      <c r="AC3738" s="26"/>
      <c r="AD3738" s="139" t="e">
        <f>VLOOKUP(A3733,'Payroll master 总表'!B:AY,32,FALSE)</f>
        <v>#N/A</v>
      </c>
      <c r="AE3738" s="23" t="s">
        <v>82</v>
      </c>
      <c r="AF3738" s="103"/>
      <c r="AG3738" s="33"/>
      <c r="AH3738" s="33"/>
      <c r="AI3738" s="33"/>
      <c r="AJ3738" s="33"/>
      <c r="AK3738" s="33"/>
      <c r="AL3738" s="33"/>
      <c r="AM3738" s="33"/>
      <c r="AN3738" s="33"/>
      <c r="AO3738" s="33"/>
      <c r="AP3738" s="33"/>
      <c r="AQ3738" s="33"/>
      <c r="AR3738" s="33"/>
      <c r="AS3738" s="33"/>
      <c r="AT3738" s="33"/>
      <c r="AU3738" s="33"/>
      <c r="AV3738" s="33"/>
      <c r="AW3738" s="33"/>
      <c r="AX3738" s="33"/>
      <c r="AY3738" s="33"/>
      <c r="AZ3738" s="33"/>
      <c r="BA3738" s="33"/>
      <c r="BB3738" s="33"/>
      <c r="BC3738" s="33"/>
      <c r="BD3738" s="33"/>
      <c r="BE3738" s="33"/>
      <c r="BF3738" s="33"/>
      <c r="BG3738" s="33"/>
      <c r="BH3738" s="33"/>
      <c r="BI3738" s="33"/>
      <c r="BJ3738" s="33"/>
      <c r="BK3738" s="33"/>
      <c r="BL3738" s="33"/>
    </row>
    <row r="3739" spans="1:64" s="140" customFormat="1" ht="18" customHeight="1">
      <c r="B3739" s="58" t="s">
        <v>534</v>
      </c>
      <c r="C3739" s="28"/>
      <c r="D3739" s="28"/>
      <c r="E3739" s="28"/>
      <c r="F3739" s="28"/>
      <c r="G3739" s="206"/>
      <c r="H3739" s="206"/>
      <c r="I3739" s="206"/>
      <c r="J3739" s="206"/>
      <c r="K3739" s="280"/>
      <c r="L3739" s="282" t="e">
        <f>VLOOKUP(A3733,'Payroll master 总表'!B:AY,21,FALSE)</f>
        <v>#N/A</v>
      </c>
      <c r="M3739" s="206"/>
      <c r="N3739" s="208"/>
      <c r="O3739" s="283"/>
      <c r="P3739" s="273"/>
      <c r="Q3739" s="223"/>
      <c r="R3739" s="987" t="e">
        <f>VLOOKUP(A3733,'Payroll master 总表'!B:AY,27,FALSE)</f>
        <v>#N/A</v>
      </c>
      <c r="S3739" s="987"/>
      <c r="T3739" s="284" t="s">
        <v>82</v>
      </c>
      <c r="U3739" s="223"/>
      <c r="V3739" s="223"/>
      <c r="W3739" s="285"/>
      <c r="X3739" s="278" t="s">
        <v>189</v>
      </c>
      <c r="Y3739" s="218"/>
      <c r="Z3739" s="218"/>
      <c r="AA3739" s="218"/>
      <c r="AB3739" s="209"/>
      <c r="AC3739" s="26"/>
      <c r="AD3739" s="139" t="e">
        <f>VLOOKUP(A3733,'Payroll master 总表'!B:AY,31,FALSE)</f>
        <v>#N/A</v>
      </c>
      <c r="AE3739" s="23" t="s">
        <v>82</v>
      </c>
      <c r="AF3739" s="103"/>
      <c r="AG3739" s="33"/>
      <c r="AH3739" s="33"/>
      <c r="AI3739" s="33"/>
      <c r="AJ3739" s="33"/>
      <c r="AK3739" s="33"/>
      <c r="AL3739" s="33"/>
      <c r="AM3739" s="33"/>
      <c r="AN3739" s="33"/>
      <c r="AO3739" s="33"/>
      <c r="AP3739" s="33"/>
      <c r="AQ3739" s="33"/>
      <c r="AR3739" s="33"/>
      <c r="AS3739" s="33"/>
      <c r="AT3739" s="33"/>
      <c r="AU3739" s="33"/>
      <c r="AV3739" s="33"/>
      <c r="AW3739" s="33"/>
      <c r="AX3739" s="33"/>
      <c r="AY3739" s="33"/>
      <c r="AZ3739" s="33"/>
      <c r="BA3739" s="33"/>
      <c r="BB3739" s="33"/>
      <c r="BC3739" s="33"/>
      <c r="BD3739" s="33"/>
      <c r="BE3739" s="33"/>
      <c r="BF3739" s="33"/>
      <c r="BG3739" s="33"/>
      <c r="BH3739" s="33"/>
      <c r="BI3739" s="33"/>
      <c r="BJ3739" s="33"/>
      <c r="BK3739" s="33"/>
      <c r="BL3739" s="33"/>
    </row>
    <row r="3740" spans="1:64" s="140" customFormat="1" ht="18" customHeight="1">
      <c r="B3740" s="58" t="s">
        <v>195</v>
      </c>
      <c r="C3740" s="28"/>
      <c r="D3740" s="28"/>
      <c r="E3740" s="28"/>
      <c r="F3740" s="28"/>
      <c r="G3740" s="206"/>
      <c r="H3740" s="206"/>
      <c r="I3740" s="206"/>
      <c r="J3740" s="206"/>
      <c r="K3740" s="280"/>
      <c r="L3740" s="282" t="e">
        <f>VLOOKUP(A3733,'Payroll master 总表'!B:AY,17,FALSE)</f>
        <v>#N/A</v>
      </c>
      <c r="M3740" s="206"/>
      <c r="N3740" s="208"/>
      <c r="O3740" s="283"/>
      <c r="P3740" s="273"/>
      <c r="Q3740" s="223"/>
      <c r="R3740" s="987" t="e">
        <f>U3734/26*L3740</f>
        <v>#N/A</v>
      </c>
      <c r="S3740" s="987"/>
      <c r="T3740" s="284" t="s">
        <v>82</v>
      </c>
      <c r="U3740" s="223"/>
      <c r="V3740" s="223"/>
      <c r="W3740" s="285"/>
      <c r="X3740" s="278" t="s">
        <v>188</v>
      </c>
      <c r="Y3740" s="218"/>
      <c r="Z3740" s="218"/>
      <c r="AA3740" s="218"/>
      <c r="AB3740" s="209"/>
      <c r="AC3740" s="26"/>
      <c r="AD3740" s="139" t="e">
        <f>VLOOKUP(A3733,'Payroll master 总表'!B:AY,36,FALSE)</f>
        <v>#N/A</v>
      </c>
      <c r="AE3740" s="23" t="s">
        <v>82</v>
      </c>
      <c r="AF3740" s="103"/>
      <c r="AG3740" s="33"/>
      <c r="AH3740" s="33"/>
      <c r="AI3740" s="33"/>
      <c r="AJ3740" s="33"/>
      <c r="AK3740" s="33"/>
      <c r="AL3740" s="33"/>
      <c r="AM3740" s="33"/>
      <c r="AN3740" s="33"/>
      <c r="AO3740" s="33"/>
      <c r="AP3740" s="33"/>
      <c r="AQ3740" s="33"/>
      <c r="AR3740" s="33"/>
      <c r="AS3740" s="33"/>
      <c r="AT3740" s="33"/>
      <c r="AU3740" s="33"/>
      <c r="AV3740" s="33"/>
      <c r="AW3740" s="33"/>
      <c r="AX3740" s="33"/>
      <c r="AY3740" s="33"/>
      <c r="AZ3740" s="33"/>
      <c r="BA3740" s="33"/>
      <c r="BB3740" s="33"/>
      <c r="BC3740" s="33"/>
      <c r="BD3740" s="33"/>
      <c r="BE3740" s="33"/>
      <c r="BF3740" s="33"/>
      <c r="BG3740" s="33"/>
      <c r="BH3740" s="33"/>
      <c r="BI3740" s="33"/>
      <c r="BJ3740" s="33"/>
      <c r="BK3740" s="33"/>
      <c r="BL3740" s="33"/>
    </row>
    <row r="3741" spans="1:64" s="140" customFormat="1" ht="18" customHeight="1">
      <c r="B3741" s="27" t="s">
        <v>179</v>
      </c>
      <c r="C3741" s="28"/>
      <c r="D3741" s="28"/>
      <c r="E3741" s="28"/>
      <c r="F3741" s="28"/>
      <c r="G3741" s="218"/>
      <c r="H3741" s="218"/>
      <c r="I3741" s="218"/>
      <c r="J3741" s="206"/>
      <c r="K3741" s="280"/>
      <c r="L3741" s="286"/>
      <c r="M3741" s="206"/>
      <c r="N3741" s="208"/>
      <c r="O3741" s="283"/>
      <c r="P3741" s="273"/>
      <c r="Q3741" s="223"/>
      <c r="R3741" s="987" t="e">
        <f>SUM(R3737:S3740)</f>
        <v>#N/A</v>
      </c>
      <c r="S3741" s="987"/>
      <c r="T3741" s="284" t="s">
        <v>82</v>
      </c>
      <c r="U3741" s="223"/>
      <c r="V3741" s="223"/>
      <c r="W3741" s="285"/>
      <c r="X3741" s="278" t="s">
        <v>190</v>
      </c>
      <c r="Y3741" s="218"/>
      <c r="Z3741" s="218"/>
      <c r="AA3741" s="218"/>
      <c r="AB3741" s="209"/>
      <c r="AC3741" s="988" t="e">
        <f>R3741+R3743+R3744+R3745+AD3733+AD3734+AD3735+AD3736+AD3737+AD3738+AD3739+AD3740</f>
        <v>#N/A</v>
      </c>
      <c r="AD3741" s="989"/>
      <c r="AE3741" s="33"/>
      <c r="AF3741" s="103"/>
      <c r="AG3741" s="33"/>
      <c r="AH3741" s="33"/>
      <c r="AI3741" s="33"/>
      <c r="AJ3741" s="33"/>
      <c r="AK3741" s="33"/>
      <c r="AL3741" s="33"/>
      <c r="AM3741" s="33"/>
      <c r="AN3741" s="33"/>
      <c r="AO3741" s="33"/>
      <c r="AP3741" s="33"/>
      <c r="AQ3741" s="33"/>
      <c r="AR3741" s="33"/>
      <c r="AS3741" s="33"/>
      <c r="AT3741" s="33"/>
      <c r="AU3741" s="33"/>
      <c r="AV3741" s="33"/>
      <c r="AW3741" s="33"/>
      <c r="AX3741" s="33"/>
      <c r="AY3741" s="33"/>
      <c r="AZ3741" s="33"/>
      <c r="BA3741" s="33"/>
      <c r="BB3741" s="33"/>
      <c r="BC3741" s="33"/>
      <c r="BD3741" s="33"/>
      <c r="BE3741" s="33"/>
      <c r="BF3741" s="33"/>
      <c r="BG3741" s="33"/>
      <c r="BH3741" s="33"/>
      <c r="BI3741" s="33"/>
      <c r="BJ3741" s="33"/>
      <c r="BK3741" s="33"/>
      <c r="BL3741" s="33"/>
    </row>
    <row r="3742" spans="1:64" s="140" customFormat="1" ht="18" customHeight="1">
      <c r="B3742" s="58" t="s">
        <v>197</v>
      </c>
      <c r="C3742" s="28"/>
      <c r="D3742" s="28"/>
      <c r="E3742" s="28"/>
      <c r="F3742" s="28"/>
      <c r="G3742" s="206"/>
      <c r="H3742" s="206"/>
      <c r="I3742" s="206"/>
      <c r="J3742" s="206"/>
      <c r="K3742" s="280"/>
      <c r="L3742" s="287" t="s">
        <v>77</v>
      </c>
      <c r="M3742" s="288"/>
      <c r="N3742" s="211"/>
      <c r="O3742" s="278" t="s">
        <v>199</v>
      </c>
      <c r="P3742" s="210"/>
      <c r="Q3742" s="210"/>
      <c r="R3742" s="210"/>
      <c r="S3742" s="210"/>
      <c r="T3742" s="210"/>
      <c r="U3742" s="210"/>
      <c r="V3742" s="210"/>
      <c r="W3742" s="289"/>
      <c r="X3742" s="278" t="s">
        <v>433</v>
      </c>
      <c r="Y3742" s="218"/>
      <c r="Z3742" s="230"/>
      <c r="AA3742" s="290"/>
      <c r="AB3742" s="228"/>
      <c r="AC3742" s="135" t="e">
        <f>VLOOKUP(A3733,'Payroll master 总表'!B:AY,45,FALSE)</f>
        <v>#N/A</v>
      </c>
      <c r="AD3742" s="33"/>
      <c r="AE3742" s="61"/>
      <c r="AF3742" s="245"/>
      <c r="AG3742" s="33"/>
      <c r="AH3742" s="33"/>
      <c r="AI3742" s="33"/>
      <c r="AJ3742" s="33"/>
      <c r="AK3742" s="33"/>
      <c r="AL3742" s="33"/>
      <c r="AM3742" s="33"/>
      <c r="AN3742" s="33"/>
      <c r="AO3742" s="33"/>
      <c r="AP3742" s="33"/>
      <c r="AQ3742" s="33"/>
      <c r="AR3742" s="33"/>
      <c r="AS3742" s="33"/>
      <c r="AT3742" s="33"/>
      <c r="AU3742" s="33"/>
      <c r="AV3742" s="33"/>
      <c r="AW3742" s="33"/>
      <c r="AX3742" s="33"/>
      <c r="AY3742" s="33"/>
      <c r="AZ3742" s="33"/>
      <c r="BA3742" s="33"/>
      <c r="BB3742" s="33"/>
      <c r="BC3742" s="33"/>
      <c r="BD3742" s="33"/>
      <c r="BE3742" s="33"/>
      <c r="BF3742" s="33"/>
      <c r="BG3742" s="33"/>
      <c r="BH3742" s="33"/>
      <c r="BI3742" s="33"/>
      <c r="BJ3742" s="33"/>
      <c r="BK3742" s="33"/>
      <c r="BL3742" s="33"/>
    </row>
    <row r="3743" spans="1:64" s="140" customFormat="1" ht="18" customHeight="1">
      <c r="B3743" s="58" t="s">
        <v>180</v>
      </c>
      <c r="C3743" s="28"/>
      <c r="D3743" s="28"/>
      <c r="E3743" s="28"/>
      <c r="F3743" s="28"/>
      <c r="G3743" s="206"/>
      <c r="H3743" s="206"/>
      <c r="I3743" s="206"/>
      <c r="J3743" s="206"/>
      <c r="K3743" s="280"/>
      <c r="L3743" s="282" t="e">
        <f>VLOOKUP(A3733,'Payroll master 总表'!B:AY,19,FALSE)</f>
        <v>#N/A</v>
      </c>
      <c r="M3743" s="206"/>
      <c r="N3743" s="208"/>
      <c r="O3743" s="283"/>
      <c r="P3743" s="273"/>
      <c r="Q3743" s="224"/>
      <c r="R3743" s="990" t="e">
        <f>VLOOKUP(A3733,'Payroll master 总表'!B:AY,26,FALSE)</f>
        <v>#N/A</v>
      </c>
      <c r="S3743" s="990"/>
      <c r="T3743" s="224" t="s">
        <v>82</v>
      </c>
      <c r="U3743" s="224"/>
      <c r="V3743" s="224"/>
      <c r="W3743" s="228"/>
      <c r="X3743" s="278" t="s">
        <v>861</v>
      </c>
      <c r="Y3743" s="218"/>
      <c r="Z3743" s="230"/>
      <c r="AA3743" s="199"/>
      <c r="AB3743" s="224"/>
      <c r="AC3743" s="34"/>
      <c r="AD3743" s="57"/>
      <c r="AE3743" s="999" t="e">
        <f>VLOOKUP(A3733,'Payroll master 总表'!B:AY,42,FALSE)</f>
        <v>#N/A</v>
      </c>
      <c r="AF3743" s="1000"/>
      <c r="AG3743" s="33"/>
      <c r="AH3743" s="33"/>
      <c r="AI3743" s="33"/>
      <c r="AJ3743" s="33"/>
      <c r="AK3743" s="33"/>
      <c r="AL3743" s="33"/>
      <c r="AM3743" s="33"/>
      <c r="AN3743" s="33"/>
      <c r="AO3743" s="33"/>
      <c r="AP3743" s="33"/>
      <c r="AQ3743" s="33"/>
      <c r="AR3743" s="33"/>
      <c r="AS3743" s="33"/>
      <c r="AT3743" s="33"/>
      <c r="AU3743" s="33"/>
      <c r="AV3743" s="33"/>
      <c r="AW3743" s="33"/>
      <c r="AX3743" s="33"/>
      <c r="AY3743" s="33"/>
      <c r="AZ3743" s="33"/>
      <c r="BA3743" s="33"/>
      <c r="BB3743" s="33"/>
      <c r="BC3743" s="33"/>
      <c r="BD3743" s="33"/>
      <c r="BE3743" s="33"/>
      <c r="BF3743" s="33"/>
      <c r="BG3743" s="33"/>
      <c r="BH3743" s="33"/>
      <c r="BI3743" s="33"/>
      <c r="BJ3743" s="33"/>
      <c r="BK3743" s="33"/>
      <c r="BL3743" s="33"/>
    </row>
    <row r="3744" spans="1:64" s="140" customFormat="1" ht="18" customHeight="1">
      <c r="B3744" s="58" t="s">
        <v>181</v>
      </c>
      <c r="C3744" s="28"/>
      <c r="D3744" s="28"/>
      <c r="E3744" s="28"/>
      <c r="F3744" s="28"/>
      <c r="G3744" s="206"/>
      <c r="H3744" s="206"/>
      <c r="I3744" s="206"/>
      <c r="J3744" s="206"/>
      <c r="K3744" s="280"/>
      <c r="L3744" s="282" t="e">
        <f>VLOOKUP(A3733,'Payroll master 总表'!B:AY,22,FALSE)</f>
        <v>#N/A</v>
      </c>
      <c r="M3744" s="206"/>
      <c r="N3744" s="208"/>
      <c r="O3744" s="283"/>
      <c r="P3744" s="273"/>
      <c r="Q3744" s="224"/>
      <c r="R3744" s="990" t="e">
        <f>VLOOKUP(A3733,'Payroll master 总表'!B:AY,28,FALSE)</f>
        <v>#N/A</v>
      </c>
      <c r="S3744" s="990"/>
      <c r="T3744" s="224" t="s">
        <v>82</v>
      </c>
      <c r="U3744" s="224"/>
      <c r="V3744" s="224"/>
      <c r="W3744" s="228"/>
      <c r="X3744" s="291" t="s">
        <v>244</v>
      </c>
      <c r="Y3744" s="218"/>
      <c r="Z3744" s="218"/>
      <c r="AA3744" s="230"/>
      <c r="AB3744" s="229"/>
      <c r="AC3744" s="76"/>
      <c r="AD3744" s="57" t="e">
        <f>VLOOKUP(A3733,'Payroll master 总表'!B:AY,44,FALSE)</f>
        <v>#N/A</v>
      </c>
      <c r="AE3744" s="541"/>
      <c r="AF3744" s="542"/>
      <c r="AG3744" s="33"/>
      <c r="AH3744" s="33"/>
      <c r="AI3744" s="33"/>
      <c r="AJ3744" s="33"/>
      <c r="AK3744" s="33"/>
      <c r="AL3744" s="33"/>
      <c r="AM3744" s="33"/>
      <c r="AN3744" s="33"/>
      <c r="AO3744" s="33"/>
      <c r="AP3744" s="33"/>
      <c r="AQ3744" s="33"/>
      <c r="AR3744" s="33"/>
      <c r="AS3744" s="33"/>
      <c r="AT3744" s="33"/>
      <c r="AU3744" s="33"/>
      <c r="AV3744" s="33"/>
      <c r="AW3744" s="33"/>
      <c r="AX3744" s="33"/>
      <c r="AY3744" s="33"/>
      <c r="AZ3744" s="33"/>
      <c r="BA3744" s="33"/>
      <c r="BB3744" s="33"/>
      <c r="BC3744" s="33"/>
      <c r="BD3744" s="33"/>
      <c r="BE3744" s="33"/>
      <c r="BF3744" s="33"/>
      <c r="BG3744" s="33"/>
      <c r="BH3744" s="33"/>
      <c r="BI3744" s="33"/>
      <c r="BJ3744" s="33"/>
      <c r="BK3744" s="33"/>
      <c r="BL3744" s="33"/>
    </row>
    <row r="3745" spans="1:64" s="140" customFormat="1" ht="18" customHeight="1">
      <c r="B3745" s="59" t="s">
        <v>182</v>
      </c>
      <c r="C3745" s="56"/>
      <c r="D3745" s="56"/>
      <c r="E3745" s="56"/>
      <c r="F3745" s="56"/>
      <c r="G3745" s="219"/>
      <c r="H3745" s="219"/>
      <c r="I3745" s="219"/>
      <c r="J3745" s="219"/>
      <c r="K3745" s="292"/>
      <c r="L3745" s="293" t="e">
        <f>VLOOKUP(A3733,'Payroll master 总表'!B:AY,23,FALSE)</f>
        <v>#N/A</v>
      </c>
      <c r="M3745" s="219"/>
      <c r="N3745" s="212"/>
      <c r="O3745" s="294"/>
      <c r="P3745" s="295"/>
      <c r="Q3745" s="225"/>
      <c r="R3745" s="981" t="e">
        <f>VLOOKUP(A3733,'Payroll master 总表'!B:AY,30,FALSE)</f>
        <v>#N/A</v>
      </c>
      <c r="S3745" s="981"/>
      <c r="T3745" s="225" t="s">
        <v>82</v>
      </c>
      <c r="U3745" s="225"/>
      <c r="V3745" s="225"/>
      <c r="W3745" s="225"/>
      <c r="X3745" s="278" t="s">
        <v>194</v>
      </c>
      <c r="Y3745" s="218"/>
      <c r="Z3745" s="218"/>
      <c r="AA3745" s="218"/>
      <c r="AB3745" s="230"/>
      <c r="AC3745" s="26"/>
      <c r="AD3745" s="57" t="e">
        <f>AE3743+AD3744</f>
        <v>#N/A</v>
      </c>
      <c r="AE3745" s="49"/>
      <c r="AF3745" s="73"/>
      <c r="AG3745" s="33"/>
      <c r="AH3745" s="33"/>
      <c r="AI3745" s="33"/>
      <c r="AJ3745" s="33"/>
      <c r="AK3745" s="33"/>
      <c r="AL3745" s="33"/>
      <c r="AM3745" s="33"/>
      <c r="AN3745" s="33"/>
      <c r="AO3745" s="33"/>
      <c r="AP3745" s="33"/>
      <c r="AQ3745" s="33"/>
      <c r="AR3745" s="33"/>
      <c r="AS3745" s="33"/>
      <c r="AT3745" s="33"/>
      <c r="AU3745" s="33"/>
      <c r="AV3745" s="33"/>
      <c r="AW3745" s="33"/>
      <c r="AX3745" s="33"/>
      <c r="AY3745" s="33"/>
      <c r="AZ3745" s="33"/>
      <c r="BA3745" s="33"/>
      <c r="BB3745" s="33"/>
      <c r="BC3745" s="33"/>
      <c r="BD3745" s="33"/>
      <c r="BE3745" s="33"/>
      <c r="BF3745" s="33"/>
      <c r="BG3745" s="33"/>
      <c r="BH3745" s="33"/>
      <c r="BI3745" s="33"/>
      <c r="BJ3745" s="33"/>
      <c r="BK3745" s="33"/>
      <c r="BL3745" s="33"/>
    </row>
    <row r="3746" spans="1:64" s="140" customFormat="1" ht="18" customHeight="1">
      <c r="B3746" s="29"/>
      <c r="C3746" s="30"/>
      <c r="D3746" s="31"/>
      <c r="E3746" s="30"/>
      <c r="F3746" s="32"/>
      <c r="G3746" s="220"/>
      <c r="H3746" s="220"/>
      <c r="I3746" s="220"/>
      <c r="J3746" s="220"/>
      <c r="K3746" s="220"/>
      <c r="L3746" s="199"/>
      <c r="M3746" s="199"/>
      <c r="N3746" s="199"/>
      <c r="O3746" s="296"/>
      <c r="P3746" s="296"/>
      <c r="Q3746" s="199"/>
      <c r="R3746" s="199"/>
      <c r="S3746" s="220"/>
      <c r="T3746" s="220"/>
      <c r="U3746" s="220"/>
      <c r="V3746" s="199"/>
      <c r="W3746" s="199"/>
      <c r="X3746" s="297" t="s">
        <v>191</v>
      </c>
      <c r="Y3746" s="218"/>
      <c r="Z3746" s="218"/>
      <c r="AA3746" s="218"/>
      <c r="AB3746" s="230"/>
      <c r="AC3746" s="982" t="e">
        <f>ROUND((AC3741-AD3745-AC3742),2)</f>
        <v>#N/A</v>
      </c>
      <c r="AD3746" s="983"/>
      <c r="AE3746" s="49"/>
      <c r="AF3746" s="73"/>
      <c r="AG3746" s="33"/>
      <c r="AH3746" s="33"/>
      <c r="AI3746" s="33"/>
      <c r="AJ3746" s="33"/>
      <c r="AK3746" s="33"/>
      <c r="AL3746" s="33"/>
      <c r="AM3746" s="33"/>
      <c r="AN3746" s="33"/>
      <c r="AO3746" s="33"/>
      <c r="AP3746" s="33"/>
      <c r="AQ3746" s="33"/>
      <c r="AR3746" s="33"/>
      <c r="AS3746" s="33"/>
      <c r="AT3746" s="33"/>
      <c r="AU3746" s="33"/>
      <c r="AV3746" s="33"/>
      <c r="AW3746" s="33"/>
      <c r="AX3746" s="33"/>
      <c r="AY3746" s="33"/>
      <c r="AZ3746" s="33"/>
      <c r="BA3746" s="33"/>
      <c r="BB3746" s="33"/>
      <c r="BC3746" s="33"/>
      <c r="BD3746" s="33"/>
      <c r="BE3746" s="33"/>
      <c r="BF3746" s="33"/>
      <c r="BG3746" s="33"/>
      <c r="BH3746" s="33"/>
      <c r="BI3746" s="33"/>
      <c r="BJ3746" s="33"/>
      <c r="BK3746" s="33"/>
      <c r="BL3746" s="33"/>
    </row>
    <row r="3747" spans="1:64" s="140" customFormat="1" ht="18" customHeight="1">
      <c r="B3747" s="35" t="s">
        <v>78</v>
      </c>
      <c r="C3747" s="36"/>
      <c r="D3747" s="36"/>
      <c r="E3747" s="36"/>
      <c r="F3747" s="36"/>
      <c r="G3747" s="221"/>
      <c r="H3747" s="221"/>
      <c r="I3747" s="220"/>
      <c r="J3747" s="220"/>
      <c r="K3747" s="220"/>
      <c r="L3747" s="199"/>
      <c r="M3747" s="199"/>
      <c r="N3747" s="199"/>
      <c r="O3747" s="296"/>
      <c r="P3747" s="296"/>
      <c r="Q3747" s="199"/>
      <c r="R3747" s="199"/>
      <c r="S3747" s="220"/>
      <c r="T3747" s="220"/>
      <c r="U3747" s="220"/>
      <c r="V3747" s="199"/>
      <c r="W3747" s="199"/>
      <c r="X3747" s="298" t="s">
        <v>432</v>
      </c>
      <c r="Y3747" s="299"/>
      <c r="Z3747" s="280"/>
      <c r="AA3747" s="206"/>
      <c r="AB3747" s="231"/>
      <c r="AC3747" s="63" t="e">
        <f>INT(AC3746)</f>
        <v>#N/A</v>
      </c>
      <c r="AD3747" s="33"/>
      <c r="AE3747" s="62"/>
      <c r="AF3747" s="80"/>
      <c r="AG3747" s="33"/>
      <c r="AH3747" s="33"/>
      <c r="AI3747" s="33"/>
      <c r="AJ3747" s="33"/>
      <c r="AK3747" s="33"/>
      <c r="AL3747" s="33"/>
      <c r="AM3747" s="33"/>
      <c r="AN3747" s="33"/>
      <c r="AO3747" s="33"/>
      <c r="AP3747" s="33"/>
      <c r="AQ3747" s="33"/>
      <c r="AR3747" s="33"/>
      <c r="AS3747" s="33"/>
      <c r="AT3747" s="33"/>
      <c r="AU3747" s="33"/>
      <c r="AV3747" s="33"/>
      <c r="AW3747" s="33"/>
      <c r="AX3747" s="33"/>
      <c r="AY3747" s="33"/>
      <c r="AZ3747" s="33"/>
      <c r="BA3747" s="33"/>
      <c r="BB3747" s="33"/>
      <c r="BC3747" s="33"/>
      <c r="BD3747" s="33"/>
      <c r="BE3747" s="33"/>
      <c r="BF3747" s="33"/>
      <c r="BG3747" s="33"/>
      <c r="BH3747" s="33"/>
      <c r="BI3747" s="33"/>
      <c r="BJ3747" s="33"/>
      <c r="BK3747" s="33"/>
      <c r="BL3747" s="33"/>
    </row>
    <row r="3748" spans="1:64" s="140" customFormat="1" ht="18" customHeight="1">
      <c r="B3748" s="37"/>
      <c r="C3748" s="38"/>
      <c r="D3748" s="39"/>
      <c r="E3748" s="38"/>
      <c r="F3748" s="38"/>
      <c r="G3748" s="202"/>
      <c r="H3748" s="202"/>
      <c r="I3748" s="220"/>
      <c r="J3748" s="220"/>
      <c r="K3748" s="220"/>
      <c r="L3748" s="199"/>
      <c r="M3748" s="199"/>
      <c r="N3748" s="199"/>
      <c r="O3748" s="296"/>
      <c r="P3748" s="296"/>
      <c r="Q3748" s="199"/>
      <c r="R3748" s="199"/>
      <c r="S3748" s="220"/>
      <c r="T3748" s="220"/>
      <c r="U3748" s="220"/>
      <c r="V3748" s="199"/>
      <c r="W3748" s="199"/>
      <c r="X3748" s="300" t="s">
        <v>192</v>
      </c>
      <c r="Y3748" s="301"/>
      <c r="Z3748" s="302"/>
      <c r="AA3748" s="219"/>
      <c r="AB3748" s="232"/>
      <c r="AC3748" s="77" t="e">
        <f>ROUND((MOD(AC3746,1)*4000),-2)</f>
        <v>#N/A</v>
      </c>
      <c r="AD3748" s="45"/>
      <c r="AE3748" s="45"/>
      <c r="AF3748" s="81"/>
      <c r="AG3748" s="33"/>
      <c r="AH3748" s="33"/>
      <c r="AI3748" s="33"/>
      <c r="AJ3748" s="33"/>
      <c r="AK3748" s="33"/>
      <c r="AL3748" s="33"/>
      <c r="AM3748" s="33"/>
      <c r="AN3748" s="33"/>
      <c r="AO3748" s="33"/>
      <c r="AP3748" s="33"/>
      <c r="AQ3748" s="33"/>
      <c r="AR3748" s="33"/>
      <c r="AS3748" s="33"/>
      <c r="AT3748" s="33"/>
      <c r="AU3748" s="33"/>
      <c r="AV3748" s="33"/>
      <c r="AW3748" s="33"/>
      <c r="AX3748" s="33"/>
      <c r="AY3748" s="33"/>
      <c r="AZ3748" s="33"/>
      <c r="BA3748" s="33"/>
      <c r="BB3748" s="33"/>
      <c r="BC3748" s="33"/>
      <c r="BD3748" s="33"/>
      <c r="BE3748" s="33"/>
      <c r="BF3748" s="33"/>
      <c r="BG3748" s="33"/>
      <c r="BH3748" s="33"/>
      <c r="BI3748" s="33"/>
      <c r="BJ3748" s="33"/>
      <c r="BK3748" s="33"/>
      <c r="BL3748" s="33"/>
    </row>
    <row r="3749" spans="1:64" s="140" customFormat="1" ht="18" customHeight="1">
      <c r="B3749" s="29"/>
      <c r="C3749" s="30"/>
      <c r="D3749" s="31"/>
      <c r="E3749" s="30"/>
      <c r="F3749" s="30"/>
      <c r="G3749" s="220"/>
      <c r="H3749" s="220"/>
      <c r="I3749" s="220"/>
      <c r="J3749" s="220"/>
      <c r="K3749" s="220"/>
      <c r="L3749" s="199"/>
      <c r="M3749" s="199"/>
      <c r="N3749" s="199"/>
      <c r="O3749" s="296"/>
      <c r="P3749" s="296"/>
      <c r="Q3749" s="199"/>
      <c r="R3749" s="199"/>
      <c r="S3749" s="220"/>
      <c r="T3749" s="220"/>
      <c r="U3749" s="220"/>
      <c r="V3749" s="199"/>
      <c r="W3749" s="199"/>
      <c r="X3749" s="199"/>
      <c r="Y3749" s="221"/>
      <c r="Z3749" s="303"/>
      <c r="AA3749" s="199"/>
      <c r="AB3749" s="233"/>
      <c r="AC3749" s="34"/>
      <c r="AD3749" s="82"/>
      <c r="AE3749" s="82"/>
      <c r="AF3749" s="84"/>
      <c r="AG3749" s="33"/>
      <c r="AH3749" s="33"/>
      <c r="AI3749" s="33"/>
      <c r="AJ3749" s="33"/>
      <c r="AK3749" s="33"/>
      <c r="AL3749" s="33"/>
      <c r="AM3749" s="33"/>
      <c r="AN3749" s="33"/>
      <c r="AO3749" s="33"/>
      <c r="AP3749" s="33"/>
      <c r="AQ3749" s="33"/>
      <c r="AR3749" s="33"/>
      <c r="AS3749" s="33"/>
      <c r="AT3749" s="33"/>
      <c r="AU3749" s="33"/>
      <c r="AV3749" s="33"/>
      <c r="AW3749" s="33"/>
      <c r="AX3749" s="33"/>
      <c r="AY3749" s="33"/>
      <c r="AZ3749" s="33"/>
      <c r="BA3749" s="33"/>
      <c r="BB3749" s="33"/>
      <c r="BC3749" s="33"/>
      <c r="BD3749" s="33"/>
      <c r="BE3749" s="33"/>
      <c r="BF3749" s="33"/>
      <c r="BG3749" s="33"/>
      <c r="BH3749" s="33"/>
      <c r="BI3749" s="33"/>
      <c r="BJ3749" s="33"/>
      <c r="BK3749" s="33"/>
      <c r="BL3749" s="33"/>
    </row>
    <row r="3750" spans="1:64" s="140" customFormat="1" ht="18" customHeight="1">
      <c r="B3750" s="40" t="s">
        <v>79</v>
      </c>
      <c r="C3750" s="41"/>
      <c r="D3750" s="41"/>
      <c r="E3750" s="41"/>
      <c r="F3750" s="33"/>
      <c r="G3750" s="199"/>
      <c r="H3750" s="199"/>
      <c r="I3750" s="199"/>
      <c r="J3750" s="199"/>
      <c r="K3750" s="220"/>
      <c r="L3750" s="199"/>
      <c r="M3750" s="199"/>
      <c r="N3750" s="199"/>
      <c r="O3750" s="296"/>
      <c r="P3750" s="296"/>
      <c r="Q3750" s="199"/>
      <c r="R3750" s="199"/>
      <c r="S3750" s="199"/>
      <c r="T3750" s="199"/>
      <c r="U3750" s="199"/>
      <c r="V3750" s="199"/>
      <c r="W3750" s="199"/>
      <c r="X3750" s="199"/>
      <c r="Y3750" s="199"/>
      <c r="Z3750" s="199"/>
      <c r="AA3750" s="199"/>
      <c r="AB3750" s="199"/>
      <c r="AC3750" s="34"/>
      <c r="AD3750" s="33"/>
      <c r="AE3750" s="33"/>
      <c r="AF3750" s="101"/>
      <c r="AG3750" s="33"/>
      <c r="AH3750" s="33"/>
      <c r="AI3750" s="33"/>
      <c r="AJ3750" s="33"/>
      <c r="AK3750" s="33"/>
      <c r="AL3750" s="33"/>
      <c r="AM3750" s="33"/>
      <c r="AN3750" s="33"/>
      <c r="AO3750" s="33"/>
      <c r="AP3750" s="33"/>
      <c r="AQ3750" s="33"/>
      <c r="AR3750" s="33"/>
      <c r="AS3750" s="33"/>
      <c r="AT3750" s="33"/>
      <c r="AU3750" s="33"/>
      <c r="AV3750" s="33"/>
      <c r="AW3750" s="33"/>
      <c r="AX3750" s="33"/>
      <c r="AY3750" s="33"/>
      <c r="AZ3750" s="33"/>
      <c r="BA3750" s="33"/>
      <c r="BB3750" s="33"/>
      <c r="BC3750" s="33"/>
      <c r="BD3750" s="33"/>
      <c r="BE3750" s="33"/>
      <c r="BF3750" s="33"/>
      <c r="BG3750" s="33"/>
      <c r="BH3750" s="33"/>
      <c r="BI3750" s="33"/>
      <c r="BJ3750" s="33"/>
      <c r="BK3750" s="33"/>
      <c r="BL3750" s="33"/>
    </row>
    <row r="3751" spans="1:64" s="10" customFormat="1" ht="18" customHeight="1">
      <c r="B3751" s="237">
        <v>1</v>
      </c>
      <c r="C3751" s="236">
        <v>2</v>
      </c>
      <c r="D3751" s="236">
        <v>3</v>
      </c>
      <c r="E3751" s="236">
        <v>4</v>
      </c>
      <c r="F3751" s="670">
        <v>5</v>
      </c>
      <c r="G3751" s="269">
        <v>6</v>
      </c>
      <c r="H3751" s="304">
        <v>7</v>
      </c>
      <c r="I3751" s="601">
        <v>8</v>
      </c>
      <c r="J3751" s="305">
        <v>9</v>
      </c>
      <c r="K3751" s="305">
        <v>10</v>
      </c>
      <c r="L3751" s="236">
        <v>11</v>
      </c>
      <c r="M3751" s="670">
        <v>12</v>
      </c>
      <c r="N3751" s="269">
        <v>13</v>
      </c>
      <c r="O3751" s="305">
        <v>14</v>
      </c>
      <c r="P3751" s="237">
        <v>15</v>
      </c>
      <c r="Q3751" s="305">
        <v>16</v>
      </c>
      <c r="R3751" s="305">
        <v>17</v>
      </c>
      <c r="S3751" s="236">
        <v>18</v>
      </c>
      <c r="T3751" s="670">
        <v>19</v>
      </c>
      <c r="U3751" s="269">
        <v>20</v>
      </c>
      <c r="V3751" s="305">
        <v>21</v>
      </c>
      <c r="W3751" s="237">
        <v>22</v>
      </c>
      <c r="X3751" s="305">
        <v>23</v>
      </c>
      <c r="Y3751" s="304">
        <v>24</v>
      </c>
      <c r="Z3751" s="236">
        <v>25</v>
      </c>
      <c r="AA3751" s="670">
        <v>26</v>
      </c>
      <c r="AB3751" s="269">
        <v>27</v>
      </c>
      <c r="AC3751" s="236">
        <v>28</v>
      </c>
      <c r="AD3751" s="237">
        <v>29</v>
      </c>
      <c r="AE3751" s="236">
        <v>30</v>
      </c>
      <c r="AF3751" s="236">
        <v>31</v>
      </c>
      <c r="AG3751" s="11"/>
      <c r="AH3751" s="11"/>
      <c r="AI3751" s="11"/>
      <c r="AJ3751" s="11"/>
      <c r="AK3751" s="11"/>
      <c r="AL3751" s="11"/>
      <c r="AM3751" s="11"/>
      <c r="AN3751" s="11"/>
      <c r="AO3751" s="11"/>
      <c r="AP3751" s="11"/>
      <c r="AQ3751" s="11"/>
      <c r="AR3751" s="11"/>
      <c r="AS3751" s="11"/>
      <c r="AT3751" s="11"/>
      <c r="AU3751" s="11"/>
      <c r="AV3751" s="11"/>
      <c r="AW3751" s="11"/>
      <c r="AX3751" s="11"/>
      <c r="AY3751" s="11"/>
      <c r="AZ3751" s="11"/>
      <c r="BA3751" s="11"/>
      <c r="BB3751" s="11"/>
      <c r="BC3751" s="11"/>
      <c r="BD3751" s="11"/>
      <c r="BE3751" s="11"/>
      <c r="BF3751" s="11"/>
      <c r="BG3751" s="11"/>
      <c r="BH3751" s="11"/>
      <c r="BI3751" s="11"/>
      <c r="BJ3751" s="11"/>
      <c r="BK3751" s="11"/>
      <c r="BL3751" s="11"/>
    </row>
    <row r="3752" spans="1:64" s="140" customFormat="1" ht="18" customHeight="1">
      <c r="B3752" s="48" t="e">
        <f>VLOOKUP(A3733,#REF!,276,FALSE)</f>
        <v>#REF!</v>
      </c>
      <c r="C3752" s="48" t="e">
        <f>VLOOKUP(A3733,#REF!,278,FALSE)</f>
        <v>#REF!</v>
      </c>
      <c r="D3752" s="48" t="e">
        <f>VLOOKUP(A3733,#REF!,280,FALSE)</f>
        <v>#REF!</v>
      </c>
      <c r="E3752" s="48" t="e">
        <f>VLOOKUP(A3733,#REF!,282,FALSE)</f>
        <v>#REF!</v>
      </c>
      <c r="F3752" s="48" t="e">
        <f>VLOOKUP(A3733,#REF!,284,FALSE)</f>
        <v>#REF!</v>
      </c>
      <c r="G3752" s="48" t="e">
        <f>VLOOKUP(A3733,#REF!,286,FALSE)</f>
        <v>#REF!</v>
      </c>
      <c r="H3752" s="48" t="e">
        <f>VLOOKUP(A3733,#REF!,288,FALSE)</f>
        <v>#REF!</v>
      </c>
      <c r="I3752" s="48" t="e">
        <f>VLOOKUP(A3733,#REF!,290,FALSE)</f>
        <v>#REF!</v>
      </c>
      <c r="J3752" s="48" t="e">
        <f>VLOOKUP(A3733,#REF!,292,FALSE)</f>
        <v>#REF!</v>
      </c>
      <c r="K3752" s="48" t="e">
        <f>VLOOKUP(A3733,#REF!,294,FALSE)</f>
        <v>#REF!</v>
      </c>
      <c r="L3752" s="48" t="e">
        <f>VLOOKUP(A3733,#REF!,296,FALSE)</f>
        <v>#REF!</v>
      </c>
      <c r="M3752" s="48" t="e">
        <f>VLOOKUP(A3733,#REF!,298,FALSE)</f>
        <v>#REF!</v>
      </c>
      <c r="N3752" s="48" t="e">
        <f>VLOOKUP(A3733,#REF!,300,FALSE)</f>
        <v>#REF!</v>
      </c>
      <c r="O3752" s="48" t="e">
        <f>VLOOKUP(A3733,#REF!,302,FALSE)</f>
        <v>#REF!</v>
      </c>
      <c r="P3752" s="48" t="e">
        <f>VLOOKUP(A3733,#REF!,304,FALSE)</f>
        <v>#REF!</v>
      </c>
      <c r="Q3752" s="48" t="e">
        <f>VLOOKUP(A3733,#REF!,306,FALSE)</f>
        <v>#REF!</v>
      </c>
      <c r="R3752" s="48" t="e">
        <f>VLOOKUP(A3733,#REF!,308,FALSE)</f>
        <v>#REF!</v>
      </c>
      <c r="S3752" s="48" t="e">
        <f>VLOOKUP(A3733,#REF!,310,FALSE)</f>
        <v>#REF!</v>
      </c>
      <c r="T3752" s="48" t="e">
        <f>VLOOKUP(A3733,#REF!,312,FALSE)</f>
        <v>#REF!</v>
      </c>
      <c r="U3752" s="48" t="e">
        <f>VLOOKUP(A3733,#REF!,314,FALSE)</f>
        <v>#REF!</v>
      </c>
      <c r="V3752" s="48" t="e">
        <f>VLOOKUP(A3733,#REF!,316,FALSE)</f>
        <v>#REF!</v>
      </c>
      <c r="W3752" s="48" t="e">
        <f>VLOOKUP(A3733,#REF!,318,FALSE)</f>
        <v>#REF!</v>
      </c>
      <c r="X3752" s="48" t="e">
        <f>VLOOKUP(A3733,#REF!,320,FALSE)</f>
        <v>#REF!</v>
      </c>
      <c r="Y3752" s="48" t="e">
        <f>VLOOKUP(A3733,#REF!,322,FALSE)</f>
        <v>#REF!</v>
      </c>
      <c r="Z3752" s="48" t="e">
        <f>VLOOKUP(A3733,#REF!,324,FALSE)</f>
        <v>#REF!</v>
      </c>
      <c r="AA3752" s="48" t="e">
        <f>VLOOKUP(A3733,#REF!,326,FALSE)</f>
        <v>#REF!</v>
      </c>
      <c r="AB3752" s="48" t="e">
        <f>VLOOKUP(A3733,#REF!,328,FALSE)</f>
        <v>#REF!</v>
      </c>
      <c r="AC3752" s="48" t="e">
        <f>VLOOKUP(A3733,#REF!,330,FALSE)</f>
        <v>#REF!</v>
      </c>
      <c r="AD3752" s="48" t="e">
        <f>VLOOKUP(A3733,#REF!,332,FALSE)</f>
        <v>#REF!</v>
      </c>
      <c r="AE3752" s="48" t="e">
        <f>VLOOKUP(A3733,#REF!,334,FALSE)</f>
        <v>#REF!</v>
      </c>
      <c r="AF3752" s="48" t="e">
        <f>VLOOKUP(A3733,#REF!,336,FALSE)</f>
        <v>#REF!</v>
      </c>
      <c r="AG3752" s="33"/>
      <c r="AH3752" s="33"/>
      <c r="AI3752" s="33"/>
      <c r="AJ3752" s="33"/>
      <c r="AK3752" s="33"/>
      <c r="AL3752" s="33"/>
      <c r="AM3752" s="33"/>
      <c r="AN3752" s="33"/>
      <c r="AO3752" s="33"/>
      <c r="AP3752" s="33"/>
      <c r="AQ3752" s="33"/>
      <c r="AR3752" s="33"/>
      <c r="AS3752" s="33"/>
      <c r="AT3752" s="33"/>
      <c r="AU3752" s="33"/>
      <c r="AV3752" s="33"/>
      <c r="AW3752" s="33"/>
      <c r="AX3752" s="33"/>
      <c r="AY3752" s="33"/>
      <c r="AZ3752" s="33"/>
      <c r="BA3752" s="33"/>
      <c r="BB3752" s="33"/>
      <c r="BC3752" s="33"/>
      <c r="BD3752" s="33"/>
      <c r="BE3752" s="33"/>
      <c r="BF3752" s="33"/>
      <c r="BG3752" s="33"/>
      <c r="BH3752" s="33"/>
      <c r="BI3752" s="33"/>
      <c r="BJ3752" s="33"/>
      <c r="BK3752" s="33"/>
      <c r="BL3752" s="33"/>
    </row>
    <row r="3753" spans="1:64" s="140" customFormat="1" ht="18" customHeight="1">
      <c r="B3753" s="48" t="e">
        <f>IF(B3752=3,"5","0")-0</f>
        <v>#REF!</v>
      </c>
      <c r="C3753" s="48" t="e">
        <f t="shared" ref="C3753:G3753" si="66">IF(C3752=3,"5","0")-0</f>
        <v>#REF!</v>
      </c>
      <c r="D3753" s="48" t="e">
        <f t="shared" si="66"/>
        <v>#REF!</v>
      </c>
      <c r="E3753" s="48" t="e">
        <f t="shared" si="66"/>
        <v>#REF!</v>
      </c>
      <c r="F3753" s="48" t="e">
        <f t="shared" si="66"/>
        <v>#REF!</v>
      </c>
      <c r="G3753" s="198" t="e">
        <f t="shared" si="66"/>
        <v>#REF!</v>
      </c>
      <c r="H3753" s="198" t="e">
        <f>IF(H3752=3,"5","0")-0</f>
        <v>#REF!</v>
      </c>
      <c r="I3753" s="198" t="e">
        <f t="shared" ref="I3753:AF3753" si="67">IF(I3752=3,"5","0")-0</f>
        <v>#REF!</v>
      </c>
      <c r="J3753" s="198" t="e">
        <f t="shared" si="67"/>
        <v>#REF!</v>
      </c>
      <c r="K3753" s="198" t="e">
        <f t="shared" si="67"/>
        <v>#REF!</v>
      </c>
      <c r="L3753" s="198" t="e">
        <f t="shared" si="67"/>
        <v>#REF!</v>
      </c>
      <c r="M3753" s="198" t="e">
        <f t="shared" si="67"/>
        <v>#REF!</v>
      </c>
      <c r="N3753" s="198" t="e">
        <f t="shared" si="67"/>
        <v>#REF!</v>
      </c>
      <c r="O3753" s="198" t="e">
        <f t="shared" si="67"/>
        <v>#REF!</v>
      </c>
      <c r="P3753" s="198" t="e">
        <f t="shared" si="67"/>
        <v>#REF!</v>
      </c>
      <c r="Q3753" s="198" t="e">
        <f t="shared" si="67"/>
        <v>#REF!</v>
      </c>
      <c r="R3753" s="198" t="e">
        <f t="shared" si="67"/>
        <v>#REF!</v>
      </c>
      <c r="S3753" s="198" t="e">
        <f t="shared" si="67"/>
        <v>#REF!</v>
      </c>
      <c r="T3753" s="198" t="e">
        <f t="shared" si="67"/>
        <v>#REF!</v>
      </c>
      <c r="U3753" s="198" t="e">
        <f t="shared" si="67"/>
        <v>#REF!</v>
      </c>
      <c r="V3753" s="198" t="e">
        <f t="shared" si="67"/>
        <v>#REF!</v>
      </c>
      <c r="W3753" s="198" t="e">
        <f t="shared" si="67"/>
        <v>#REF!</v>
      </c>
      <c r="X3753" s="198" t="e">
        <f t="shared" si="67"/>
        <v>#REF!</v>
      </c>
      <c r="Y3753" s="198" t="e">
        <f t="shared" si="67"/>
        <v>#REF!</v>
      </c>
      <c r="Z3753" s="198" t="e">
        <f t="shared" si="67"/>
        <v>#REF!</v>
      </c>
      <c r="AA3753" s="198" t="e">
        <f t="shared" si="67"/>
        <v>#REF!</v>
      </c>
      <c r="AB3753" s="198" t="e">
        <f t="shared" si="67"/>
        <v>#REF!</v>
      </c>
      <c r="AC3753" s="48" t="e">
        <f t="shared" si="67"/>
        <v>#REF!</v>
      </c>
      <c r="AD3753" s="48" t="e">
        <f t="shared" si="67"/>
        <v>#REF!</v>
      </c>
      <c r="AE3753" s="50" t="e">
        <f t="shared" si="67"/>
        <v>#REF!</v>
      </c>
      <c r="AF3753" s="48" t="e">
        <f t="shared" si="67"/>
        <v>#REF!</v>
      </c>
      <c r="AG3753" s="33"/>
      <c r="AH3753" s="33"/>
      <c r="AI3753" s="33"/>
      <c r="AJ3753" s="33"/>
      <c r="AK3753" s="33"/>
      <c r="AL3753" s="33"/>
      <c r="AM3753" s="33"/>
      <c r="AN3753" s="33"/>
      <c r="AO3753" s="33"/>
      <c r="AP3753" s="33"/>
      <c r="AQ3753" s="33"/>
      <c r="AR3753" s="33"/>
      <c r="AS3753" s="33"/>
      <c r="AT3753" s="33"/>
      <c r="AU3753" s="33"/>
      <c r="AV3753" s="33"/>
      <c r="AW3753" s="33"/>
      <c r="AX3753" s="33"/>
      <c r="AY3753" s="33"/>
      <c r="AZ3753" s="33"/>
      <c r="BA3753" s="33"/>
      <c r="BB3753" s="33"/>
      <c r="BC3753" s="33"/>
      <c r="BD3753" s="33"/>
      <c r="BE3753" s="33"/>
      <c r="BF3753" s="33"/>
      <c r="BG3753" s="33"/>
      <c r="BH3753" s="33"/>
      <c r="BI3753" s="33"/>
      <c r="BJ3753" s="33"/>
      <c r="BK3753" s="33"/>
      <c r="BL3753" s="33"/>
    </row>
    <row r="3754" spans="1:64" s="140" customFormat="1" ht="18" customHeight="1">
      <c r="B3754" s="48" t="e">
        <f>VLOOKUP(A3733,#REF!,277,FALSE)</f>
        <v>#REF!</v>
      </c>
      <c r="C3754" s="48" t="e">
        <f>VLOOKUP(A3733,#REF!,279,FALSE)</f>
        <v>#REF!</v>
      </c>
      <c r="D3754" s="48" t="e">
        <f>VLOOKUP(A3733,#REF!,281,FALSE)</f>
        <v>#REF!</v>
      </c>
      <c r="E3754" s="48" t="e">
        <f>VLOOKUP(A3733,#REF!,283,FALSE)</f>
        <v>#REF!</v>
      </c>
      <c r="F3754" s="48" t="e">
        <f>VLOOKUP(A3733,#REF!,285,FALSE)</f>
        <v>#REF!</v>
      </c>
      <c r="G3754" s="48" t="e">
        <f>VLOOKUP(A3733,#REF!,287,FALSE)</f>
        <v>#REF!</v>
      </c>
      <c r="H3754" s="48" t="e">
        <f>VLOOKUP(A3733,#REF!,289,FALSE)</f>
        <v>#REF!</v>
      </c>
      <c r="I3754" s="48" t="e">
        <f>VLOOKUP(A3733,#REF!,291,FALSE)</f>
        <v>#REF!</v>
      </c>
      <c r="J3754" s="48" t="e">
        <f>VLOOKUP(A3733,#REF!,293,FALSE)</f>
        <v>#REF!</v>
      </c>
      <c r="K3754" s="48" t="e">
        <f>VLOOKUP(A3733,#REF!,295,FALSE)</f>
        <v>#REF!</v>
      </c>
      <c r="L3754" s="48" t="e">
        <f>VLOOKUP(A3733,#REF!,297,FALSE)</f>
        <v>#REF!</v>
      </c>
      <c r="M3754" s="48" t="e">
        <f>VLOOKUP(A3733,#REF!,299,FALSE)</f>
        <v>#REF!</v>
      </c>
      <c r="N3754" s="48" t="e">
        <f>VLOOKUP(A3733,#REF!,301,FALSE)</f>
        <v>#REF!</v>
      </c>
      <c r="O3754" s="48" t="e">
        <f>VLOOKUP(A3733,#REF!,303,FALSE)</f>
        <v>#REF!</v>
      </c>
      <c r="P3754" s="48" t="e">
        <f>VLOOKUP(A3733,#REF!,305,FALSE)</f>
        <v>#REF!</v>
      </c>
      <c r="Q3754" s="48" t="e">
        <f>VLOOKUP(A3733,#REF!,307,FALSE)</f>
        <v>#REF!</v>
      </c>
      <c r="R3754" s="48" t="e">
        <f>VLOOKUP(A3733,#REF!,309,FALSE)</f>
        <v>#REF!</v>
      </c>
      <c r="S3754" s="48" t="e">
        <f>VLOOKUP(A3733,#REF!,311,FALSE)</f>
        <v>#REF!</v>
      </c>
      <c r="T3754" s="48" t="e">
        <f>VLOOKUP(A3733,#REF!,313,FALSE)</f>
        <v>#REF!</v>
      </c>
      <c r="U3754" s="48" t="e">
        <f>VLOOKUP(A3733,#REF!,315,FALSE)</f>
        <v>#REF!</v>
      </c>
      <c r="V3754" s="48" t="e">
        <f>VLOOKUP(A3733,#REF!,317,FALSE)</f>
        <v>#REF!</v>
      </c>
      <c r="W3754" s="48" t="e">
        <f>VLOOKUP(A3733,#REF!,319,FALSE)</f>
        <v>#REF!</v>
      </c>
      <c r="X3754" s="48" t="e">
        <f>VLOOKUP(A3733,#REF!,321,FALSE)</f>
        <v>#REF!</v>
      </c>
      <c r="Y3754" s="48" t="e">
        <f>VLOOKUP(A3733,#REF!,323,FALSE)</f>
        <v>#REF!</v>
      </c>
      <c r="Z3754" s="48" t="e">
        <f>VLOOKUP(A3733,#REF!,325,FALSE)</f>
        <v>#REF!</v>
      </c>
      <c r="AA3754" s="48" t="e">
        <f>VLOOKUP(A3733,#REF!,327,FALSE)</f>
        <v>#REF!</v>
      </c>
      <c r="AB3754" s="48" t="e">
        <f>VLOOKUP(A3733,#REF!,329,FALSE)</f>
        <v>#REF!</v>
      </c>
      <c r="AC3754" s="48" t="e">
        <f>VLOOKUP(A3733,#REF!,331,FALSE)</f>
        <v>#REF!</v>
      </c>
      <c r="AD3754" s="48" t="e">
        <f>VLOOKUP(A3733,#REF!,333,FALSE)</f>
        <v>#REF!</v>
      </c>
      <c r="AE3754" s="48" t="e">
        <f>VLOOKUP(A3733,#REF!,335,FALSE)</f>
        <v>#REF!</v>
      </c>
      <c r="AF3754" s="48" t="e">
        <f>VLOOKUP(A3733,#REF!,337,FALSE)</f>
        <v>#REF!</v>
      </c>
      <c r="AG3754" s="33"/>
      <c r="AH3754" s="33"/>
      <c r="AI3754" s="33"/>
      <c r="AJ3754" s="33"/>
      <c r="AK3754" s="33"/>
      <c r="AL3754" s="33"/>
      <c r="AM3754" s="33"/>
      <c r="AN3754" s="33"/>
      <c r="AO3754" s="33"/>
      <c r="AP3754" s="33"/>
      <c r="AQ3754" s="33"/>
      <c r="AR3754" s="33"/>
      <c r="AS3754" s="33"/>
      <c r="AT3754" s="33"/>
      <c r="AU3754" s="33"/>
      <c r="AV3754" s="33"/>
      <c r="AW3754" s="33"/>
      <c r="AX3754" s="33"/>
      <c r="AY3754" s="33"/>
      <c r="AZ3754" s="33"/>
      <c r="BA3754" s="33"/>
      <c r="BB3754" s="33"/>
      <c r="BC3754" s="33"/>
      <c r="BD3754" s="33"/>
      <c r="BE3754" s="33"/>
      <c r="BF3754" s="33"/>
      <c r="BG3754" s="33"/>
      <c r="BH3754" s="33"/>
      <c r="BI3754" s="33"/>
      <c r="BJ3754" s="33"/>
      <c r="BK3754" s="33"/>
      <c r="BL3754" s="33"/>
    </row>
    <row r="3755" spans="1:64" s="140" customFormat="1" ht="18" customHeight="1">
      <c r="B3755" s="1007" t="s">
        <v>826</v>
      </c>
      <c r="C3755" s="1007"/>
      <c r="D3755" s="1007"/>
      <c r="E3755" s="1007"/>
      <c r="F3755" s="1007"/>
      <c r="G3755" s="1007"/>
      <c r="H3755" s="1007"/>
      <c r="I3755" s="1007"/>
      <c r="J3755" s="1007"/>
      <c r="K3755" s="1007"/>
      <c r="L3755" s="1007"/>
      <c r="M3755" s="1007"/>
      <c r="N3755" s="1007"/>
      <c r="O3755" s="1007"/>
      <c r="P3755" s="1007"/>
      <c r="Q3755" s="1007"/>
      <c r="R3755" s="1007"/>
      <c r="S3755" s="1007"/>
      <c r="T3755" s="1007"/>
      <c r="U3755" s="1007"/>
      <c r="V3755" s="1007"/>
      <c r="W3755" s="1007"/>
      <c r="X3755" s="1007"/>
      <c r="Y3755" s="1007"/>
      <c r="Z3755" s="1007"/>
      <c r="AA3755" s="1007"/>
      <c r="AB3755" s="1007"/>
      <c r="AC3755" s="1007"/>
      <c r="AD3755" s="1007"/>
      <c r="AE3755" s="1007"/>
      <c r="AF3755" s="1007"/>
      <c r="AG3755" s="33"/>
      <c r="AH3755" s="33"/>
      <c r="AI3755" s="33"/>
      <c r="AJ3755" s="33"/>
      <c r="AK3755" s="33"/>
      <c r="AL3755" s="33"/>
      <c r="AM3755" s="33"/>
      <c r="AN3755" s="33"/>
      <c r="AO3755" s="33"/>
      <c r="AP3755" s="33"/>
      <c r="AQ3755" s="33"/>
      <c r="AR3755" s="33"/>
      <c r="AS3755" s="33"/>
      <c r="AT3755" s="33"/>
      <c r="AU3755" s="33"/>
      <c r="AV3755" s="33"/>
      <c r="AW3755" s="33"/>
      <c r="AX3755" s="33"/>
      <c r="AY3755" s="33"/>
      <c r="AZ3755" s="33"/>
      <c r="BA3755" s="33"/>
      <c r="BB3755" s="33"/>
      <c r="BC3755" s="33"/>
      <c r="BD3755" s="33"/>
      <c r="BE3755" s="33"/>
      <c r="BF3755" s="33"/>
      <c r="BG3755" s="33"/>
      <c r="BH3755" s="33"/>
      <c r="BI3755" s="33"/>
      <c r="BJ3755" s="33"/>
      <c r="BK3755" s="33"/>
      <c r="BL3755" s="33"/>
    </row>
    <row r="3756" spans="1:64" s="140" customFormat="1" ht="18" customHeight="1">
      <c r="B3756" s="249"/>
      <c r="C3756" s="250"/>
      <c r="D3756" s="250"/>
      <c r="E3756" s="250"/>
      <c r="F3756" s="250"/>
      <c r="G3756" s="325"/>
      <c r="H3756" s="325"/>
      <c r="I3756" s="325"/>
      <c r="J3756" s="325"/>
      <c r="K3756" s="325"/>
      <c r="L3756" s="325"/>
      <c r="M3756" s="325"/>
      <c r="N3756" s="325"/>
      <c r="O3756" s="325"/>
      <c r="P3756" s="325"/>
      <c r="Q3756" s="325"/>
      <c r="R3756" s="325"/>
      <c r="S3756" s="325"/>
      <c r="T3756" s="325"/>
      <c r="U3756" s="325"/>
      <c r="V3756" s="325"/>
      <c r="W3756" s="325"/>
      <c r="X3756" s="325"/>
      <c r="Y3756" s="325"/>
      <c r="Z3756" s="325"/>
      <c r="AA3756" s="325"/>
      <c r="AB3756" s="325"/>
      <c r="AC3756" s="250"/>
      <c r="AD3756" s="250"/>
      <c r="AE3756" s="250"/>
      <c r="AF3756" s="251"/>
      <c r="AG3756" s="33"/>
      <c r="AH3756" s="33"/>
      <c r="AI3756" s="33"/>
      <c r="AJ3756" s="33"/>
      <c r="AK3756" s="33"/>
      <c r="AL3756" s="33"/>
      <c r="AM3756" s="33"/>
      <c r="AN3756" s="33"/>
      <c r="AO3756" s="33"/>
      <c r="AP3756" s="33"/>
      <c r="AQ3756" s="33"/>
      <c r="AR3756" s="33"/>
      <c r="AS3756" s="33"/>
      <c r="AT3756" s="33"/>
      <c r="AU3756" s="33"/>
      <c r="AV3756" s="33"/>
      <c r="AW3756" s="33"/>
      <c r="AX3756" s="33"/>
      <c r="AY3756" s="33"/>
      <c r="AZ3756" s="33"/>
      <c r="BA3756" s="33"/>
      <c r="BB3756" s="33"/>
      <c r="BC3756" s="33"/>
      <c r="BD3756" s="33"/>
      <c r="BE3756" s="33"/>
      <c r="BF3756" s="33"/>
      <c r="BG3756" s="33"/>
      <c r="BH3756" s="33"/>
      <c r="BI3756" s="33"/>
      <c r="BJ3756" s="33"/>
      <c r="BK3756" s="33"/>
      <c r="BL3756" s="33"/>
    </row>
    <row r="3757" spans="1:64" s="140" customFormat="1" ht="18" customHeight="1">
      <c r="B3757" s="40" t="s">
        <v>80</v>
      </c>
      <c r="C3757" s="41"/>
      <c r="D3757" s="41"/>
      <c r="E3757" s="41"/>
      <c r="F3757" s="41"/>
      <c r="G3757" s="200"/>
      <c r="H3757" s="201"/>
      <c r="I3757" s="201"/>
      <c r="J3757" s="201"/>
      <c r="K3757" s="202"/>
      <c r="L3757" s="201"/>
      <c r="M3757" s="201"/>
      <c r="N3757" s="201"/>
      <c r="O3757" s="270"/>
      <c r="P3757" s="270"/>
      <c r="Q3757" s="201"/>
      <c r="R3757" s="201"/>
      <c r="S3757" s="201"/>
      <c r="T3757" s="201"/>
      <c r="U3757" s="201"/>
      <c r="V3757" s="201"/>
      <c r="W3757" s="675"/>
      <c r="X3757" s="1004" t="str">
        <f>X3707</f>
        <v>វិច្ឆិកា ឆ្នាំ ២០២៣</v>
      </c>
      <c r="Y3757" s="1004"/>
      <c r="Z3757" s="1004"/>
      <c r="AA3757" s="1004"/>
      <c r="AB3757" s="1004"/>
      <c r="AC3757" s="1004"/>
      <c r="AD3757" s="1004"/>
      <c r="AE3757" s="1004"/>
      <c r="AF3757" s="1004"/>
      <c r="AG3757" s="33"/>
      <c r="AH3757" s="33"/>
      <c r="AI3757" s="33"/>
      <c r="AJ3757" s="33"/>
      <c r="AK3757" s="33"/>
      <c r="AL3757" s="33"/>
      <c r="AM3757" s="33"/>
      <c r="AN3757" s="33"/>
      <c r="AO3757" s="33"/>
      <c r="AP3757" s="33"/>
      <c r="AQ3757" s="33"/>
      <c r="AR3757" s="33"/>
      <c r="AS3757" s="33"/>
      <c r="AT3757" s="33"/>
      <c r="AU3757" s="33"/>
      <c r="AV3757" s="33"/>
      <c r="AW3757" s="33"/>
      <c r="AX3757" s="33"/>
      <c r="AY3757" s="33"/>
      <c r="AZ3757" s="33"/>
      <c r="BA3757" s="33"/>
      <c r="BB3757" s="33"/>
      <c r="BC3757" s="33"/>
      <c r="BD3757" s="33"/>
      <c r="BE3757" s="33"/>
      <c r="BF3757" s="33"/>
      <c r="BG3757" s="33"/>
      <c r="BH3757" s="33"/>
      <c r="BI3757" s="33"/>
      <c r="BJ3757" s="33"/>
      <c r="BK3757" s="33"/>
      <c r="BL3757" s="33"/>
    </row>
    <row r="3758" spans="1:64" s="140" customFormat="1" ht="18" customHeight="1">
      <c r="A3758" s="140">
        <v>0</v>
      </c>
      <c r="B3758" s="20" t="s">
        <v>176</v>
      </c>
      <c r="C3758" s="3"/>
      <c r="D3758" s="3"/>
      <c r="E3758" s="3"/>
      <c r="F3758" s="3"/>
      <c r="G3758" s="217"/>
      <c r="H3758" s="271"/>
      <c r="I3758" s="217"/>
      <c r="J3758" s="271"/>
      <c r="K3758" s="991" t="e">
        <f>VLOOKUP(A3758,'Payroll master 总表'!B:AY,3,FALSE)</f>
        <v>#N/A</v>
      </c>
      <c r="L3758" s="992"/>
      <c r="M3758" s="992"/>
      <c r="N3758" s="993"/>
      <c r="O3758" s="272" t="s">
        <v>183</v>
      </c>
      <c r="P3758" s="273"/>
      <c r="Q3758" s="203"/>
      <c r="R3758" s="203"/>
      <c r="S3758" s="203"/>
      <c r="T3758" s="994" t="e">
        <f>#REF!</f>
        <v>#REF!</v>
      </c>
      <c r="U3758" s="994"/>
      <c r="V3758" s="217"/>
      <c r="W3758" s="274"/>
      <c r="X3758" s="275" t="s">
        <v>279</v>
      </c>
      <c r="Y3758" s="203"/>
      <c r="Z3758" s="203"/>
      <c r="AA3758" s="203"/>
      <c r="AB3758" s="227"/>
      <c r="AC3758" s="75"/>
      <c r="AD3758" s="139" t="e">
        <f>VLOOKUP(A3758,'Payroll master 总表'!B:AY,39,FALSE)</f>
        <v>#N/A</v>
      </c>
      <c r="AE3758" s="23" t="s">
        <v>82</v>
      </c>
      <c r="AF3758" s="244"/>
      <c r="AG3758" s="33"/>
      <c r="AH3758" s="33"/>
      <c r="AI3758" s="33"/>
      <c r="AJ3758" s="33"/>
      <c r="AK3758" s="33"/>
      <c r="AL3758" s="33"/>
      <c r="AM3758" s="33"/>
      <c r="AN3758" s="33"/>
      <c r="AO3758" s="33"/>
      <c r="AP3758" s="33"/>
      <c r="AQ3758" s="33"/>
      <c r="AR3758" s="33"/>
      <c r="AS3758" s="33"/>
      <c r="AT3758" s="33"/>
      <c r="AU3758" s="33"/>
      <c r="AV3758" s="33"/>
      <c r="AW3758" s="33"/>
      <c r="AX3758" s="33"/>
      <c r="AY3758" s="33"/>
      <c r="AZ3758" s="33"/>
      <c r="BA3758" s="33"/>
      <c r="BB3758" s="33"/>
      <c r="BC3758" s="33"/>
      <c r="BD3758" s="33"/>
      <c r="BE3758" s="33"/>
      <c r="BF3758" s="33"/>
      <c r="BG3758" s="33"/>
      <c r="BH3758" s="33"/>
      <c r="BI3758" s="33"/>
      <c r="BJ3758" s="33"/>
      <c r="BK3758" s="33"/>
      <c r="BL3758" s="33"/>
    </row>
    <row r="3759" spans="1:64" s="140" customFormat="1" ht="18" customHeight="1">
      <c r="B3759" s="55" t="s">
        <v>177</v>
      </c>
      <c r="C3759" s="28"/>
      <c r="D3759" s="28"/>
      <c r="E3759" s="28"/>
      <c r="F3759" s="21"/>
      <c r="G3759" s="206"/>
      <c r="H3759" s="206"/>
      <c r="I3759" s="206"/>
      <c r="J3759" s="206"/>
      <c r="K3759" s="995" t="e">
        <f>VLOOKUP(A3758,'Payroll master 总表'!B:AY,1,FALSE)</f>
        <v>#N/A</v>
      </c>
      <c r="L3759" s="996"/>
      <c r="M3759" s="206"/>
      <c r="N3759" s="208"/>
      <c r="O3759" s="276" t="s">
        <v>184</v>
      </c>
      <c r="P3759" s="273"/>
      <c r="Q3759" s="218"/>
      <c r="R3759" s="218"/>
      <c r="S3759" s="218"/>
      <c r="T3759" s="199"/>
      <c r="U3759" s="222" t="e">
        <f>VLOOKUP(A3758,'Payroll master 总表'!B:AY,15,FALSE)</f>
        <v>#N/A</v>
      </c>
      <c r="V3759" s="222"/>
      <c r="W3759" s="208"/>
      <c r="X3759" s="278" t="s">
        <v>187</v>
      </c>
      <c r="Y3759" s="218"/>
      <c r="Z3759" s="218"/>
      <c r="AA3759" s="218"/>
      <c r="AB3759" s="209"/>
      <c r="AC3759" s="26"/>
      <c r="AD3759" s="139" t="e">
        <f>VLOOKUP(A3758,'Payroll master 总表'!B:AY,35,FALSE)</f>
        <v>#N/A</v>
      </c>
      <c r="AE3759" s="23" t="s">
        <v>82</v>
      </c>
      <c r="AF3759" s="103"/>
      <c r="AG3759" s="33"/>
      <c r="AH3759" s="33"/>
      <c r="AI3759" s="33"/>
      <c r="AJ3759" s="33"/>
      <c r="AK3759" s="33"/>
      <c r="AL3759" s="33"/>
      <c r="AM3759" s="33"/>
      <c r="AN3759" s="33"/>
      <c r="AO3759" s="33"/>
      <c r="AP3759" s="33"/>
      <c r="AQ3759" s="33"/>
      <c r="AR3759" s="33"/>
      <c r="AS3759" s="33"/>
      <c r="AT3759" s="33"/>
      <c r="AU3759" s="33"/>
      <c r="AV3759" s="33"/>
      <c r="AW3759" s="33"/>
      <c r="AX3759" s="33"/>
      <c r="AY3759" s="33"/>
      <c r="AZ3759" s="33"/>
      <c r="BA3759" s="33"/>
      <c r="BB3759" s="33"/>
      <c r="BC3759" s="33"/>
      <c r="BD3759" s="33"/>
      <c r="BE3759" s="33"/>
      <c r="BF3759" s="33"/>
      <c r="BG3759" s="33"/>
      <c r="BH3759" s="33"/>
      <c r="BI3759" s="33"/>
      <c r="BJ3759" s="33"/>
      <c r="BK3759" s="33"/>
      <c r="BL3759" s="33"/>
    </row>
    <row r="3760" spans="1:64" s="140" customFormat="1" ht="18" customHeight="1">
      <c r="B3760" s="24" t="s">
        <v>178</v>
      </c>
      <c r="C3760" s="22"/>
      <c r="D3760" s="25"/>
      <c r="E3760" s="21"/>
      <c r="F3760" s="21"/>
      <c r="G3760" s="206"/>
      <c r="H3760" s="206"/>
      <c r="I3760" s="206"/>
      <c r="J3760" s="206"/>
      <c r="K3760" s="995" t="e">
        <f>VLOOKUP(A3758,'Payroll master 总表'!B:AY,5,FALSE)</f>
        <v>#N/A</v>
      </c>
      <c r="L3760" s="996"/>
      <c r="M3760" s="206"/>
      <c r="N3760" s="208"/>
      <c r="O3760" s="205" t="s">
        <v>198</v>
      </c>
      <c r="P3760" s="273"/>
      <c r="Q3760" s="218"/>
      <c r="R3760" s="218"/>
      <c r="S3760" s="218"/>
      <c r="T3760" s="206"/>
      <c r="U3760" s="1005" t="e">
        <f>VLOOKUP(A3758,'Payroll master 总表'!B:AY,8,FALSE)</f>
        <v>#N/A</v>
      </c>
      <c r="V3760" s="1005"/>
      <c r="W3760" s="1006"/>
      <c r="X3760" s="278" t="s">
        <v>185</v>
      </c>
      <c r="Y3760" s="218"/>
      <c r="Z3760" s="218"/>
      <c r="AA3760" s="218"/>
      <c r="AB3760" s="209"/>
      <c r="AC3760" s="26"/>
      <c r="AD3760" s="139" t="e">
        <f>VLOOKUP(A3758,'Payroll master 总表'!B:AY,34,FALSE)</f>
        <v>#N/A</v>
      </c>
      <c r="AE3760" s="23" t="s">
        <v>82</v>
      </c>
      <c r="AF3760" s="103"/>
      <c r="AG3760" s="33"/>
      <c r="AH3760" s="33"/>
      <c r="AI3760" s="33"/>
      <c r="AJ3760" s="33"/>
      <c r="AK3760" s="33"/>
      <c r="AL3760" s="33"/>
      <c r="AM3760" s="33"/>
      <c r="AN3760" s="33"/>
      <c r="AO3760" s="33"/>
      <c r="AP3760" s="33"/>
      <c r="AQ3760" s="33"/>
      <c r="AR3760" s="33"/>
      <c r="AS3760" s="33"/>
      <c r="AT3760" s="33"/>
      <c r="AU3760" s="33"/>
      <c r="AV3760" s="33"/>
      <c r="AW3760" s="33"/>
      <c r="AX3760" s="33"/>
      <c r="AY3760" s="33"/>
      <c r="AZ3760" s="33"/>
      <c r="BA3760" s="33"/>
      <c r="BB3760" s="33"/>
      <c r="BC3760" s="33"/>
      <c r="BD3760" s="33"/>
      <c r="BE3760" s="33"/>
      <c r="BF3760" s="33"/>
      <c r="BG3760" s="33"/>
      <c r="BH3760" s="33"/>
      <c r="BI3760" s="33"/>
      <c r="BJ3760" s="33"/>
      <c r="BK3760" s="33"/>
      <c r="BL3760" s="33"/>
    </row>
    <row r="3761" spans="2:64" s="140" customFormat="1" ht="18" customHeight="1">
      <c r="B3761" s="58"/>
      <c r="C3761" s="28"/>
      <c r="D3761" s="28"/>
      <c r="E3761" s="28"/>
      <c r="F3761" s="28"/>
      <c r="G3761" s="206"/>
      <c r="H3761" s="206"/>
      <c r="I3761" s="206"/>
      <c r="J3761" s="206"/>
      <c r="K3761" s="280"/>
      <c r="L3761" s="281" t="s">
        <v>76</v>
      </c>
      <c r="M3761" s="206"/>
      <c r="N3761" s="208"/>
      <c r="O3761" s="278" t="s">
        <v>199</v>
      </c>
      <c r="P3761" s="273"/>
      <c r="Q3761" s="218"/>
      <c r="R3761" s="218"/>
      <c r="S3761" s="218"/>
      <c r="T3761" s="218"/>
      <c r="U3761" s="218"/>
      <c r="V3761" s="218"/>
      <c r="W3761" s="230"/>
      <c r="X3761" s="278" t="s">
        <v>753</v>
      </c>
      <c r="Y3761" s="218"/>
      <c r="Z3761" s="218"/>
      <c r="AA3761" s="218"/>
      <c r="AB3761" s="209"/>
      <c r="AC3761" s="26"/>
      <c r="AD3761" s="139" t="e">
        <f>VLOOKUP(A3758,'Payroll master 总表'!B:AY,33,FALSE)</f>
        <v>#N/A</v>
      </c>
      <c r="AE3761" s="23" t="s">
        <v>82</v>
      </c>
      <c r="AF3761" s="103"/>
      <c r="AG3761" s="33"/>
      <c r="AH3761" s="33"/>
      <c r="AI3761" s="33"/>
      <c r="AJ3761" s="33"/>
      <c r="AK3761" s="33"/>
      <c r="AL3761" s="33"/>
      <c r="AM3761" s="33"/>
      <c r="AN3761" s="33"/>
      <c r="AO3761" s="33"/>
      <c r="AP3761" s="33"/>
      <c r="AQ3761" s="33"/>
      <c r="AR3761" s="33"/>
      <c r="AS3761" s="33"/>
      <c r="AT3761" s="33"/>
      <c r="AU3761" s="33"/>
      <c r="AV3761" s="33"/>
      <c r="AW3761" s="33"/>
      <c r="AX3761" s="33"/>
      <c r="AY3761" s="33"/>
      <c r="AZ3761" s="33"/>
      <c r="BA3761" s="33"/>
      <c r="BB3761" s="33"/>
      <c r="BC3761" s="33"/>
      <c r="BD3761" s="33"/>
      <c r="BE3761" s="33"/>
      <c r="BF3761" s="33"/>
      <c r="BG3761" s="33"/>
      <c r="BH3761" s="33"/>
      <c r="BI3761" s="33"/>
      <c r="BJ3761" s="33"/>
      <c r="BK3761" s="33"/>
      <c r="BL3761" s="33"/>
    </row>
    <row r="3762" spans="2:64" s="140" customFormat="1" ht="18" customHeight="1">
      <c r="B3762" s="54" t="s">
        <v>196</v>
      </c>
      <c r="C3762" s="28"/>
      <c r="D3762" s="28"/>
      <c r="E3762" s="28"/>
      <c r="F3762" s="28"/>
      <c r="G3762" s="206"/>
      <c r="H3762" s="206"/>
      <c r="I3762" s="206"/>
      <c r="J3762" s="206"/>
      <c r="K3762" s="280"/>
      <c r="L3762" s="282" t="e">
        <f>VLOOKUP(A3758,'Payroll master 总表'!B:AY,18,FALSE)</f>
        <v>#N/A</v>
      </c>
      <c r="M3762" s="206"/>
      <c r="N3762" s="208"/>
      <c r="O3762" s="283"/>
      <c r="P3762" s="273"/>
      <c r="Q3762" s="223"/>
      <c r="R3762" s="987" t="e">
        <f t="shared" ref="R3762" si="68">U3759/26*L3762</f>
        <v>#N/A</v>
      </c>
      <c r="S3762" s="987"/>
      <c r="T3762" s="284" t="s">
        <v>82</v>
      </c>
      <c r="U3762" s="223"/>
      <c r="V3762" s="223"/>
      <c r="W3762" s="285"/>
      <c r="X3762" s="278" t="s">
        <v>186</v>
      </c>
      <c r="Y3762" s="218"/>
      <c r="Z3762" s="218"/>
      <c r="AA3762" s="218"/>
      <c r="AB3762" s="209"/>
      <c r="AC3762" s="26"/>
      <c r="AD3762" s="139" t="e">
        <f>VLOOKUP(A3758,'Payroll master 总表'!B:AY,37,FALSE)+'Payroll master 总表'!#REF!</f>
        <v>#N/A</v>
      </c>
      <c r="AE3762" s="23" t="s">
        <v>82</v>
      </c>
      <c r="AF3762" s="103"/>
      <c r="AG3762" s="33"/>
      <c r="AH3762" s="33"/>
      <c r="AI3762" s="33"/>
      <c r="AJ3762" s="33"/>
      <c r="AK3762" s="33"/>
      <c r="AL3762" s="33"/>
      <c r="AM3762" s="33"/>
      <c r="AN3762" s="33"/>
      <c r="AO3762" s="33"/>
      <c r="AP3762" s="33"/>
      <c r="AQ3762" s="33"/>
      <c r="AR3762" s="33"/>
      <c r="AS3762" s="33"/>
      <c r="AT3762" s="33"/>
      <c r="AU3762" s="33"/>
      <c r="AV3762" s="33"/>
      <c r="AW3762" s="33"/>
      <c r="AX3762" s="33"/>
      <c r="AY3762" s="33"/>
      <c r="AZ3762" s="33"/>
      <c r="BA3762" s="33"/>
      <c r="BB3762" s="33"/>
      <c r="BC3762" s="33"/>
      <c r="BD3762" s="33"/>
      <c r="BE3762" s="33"/>
      <c r="BF3762" s="33"/>
      <c r="BG3762" s="33"/>
      <c r="BH3762" s="33"/>
      <c r="BI3762" s="33"/>
      <c r="BJ3762" s="33"/>
      <c r="BK3762" s="33"/>
      <c r="BL3762" s="33"/>
    </row>
    <row r="3763" spans="2:64" s="140" customFormat="1" ht="18" customHeight="1">
      <c r="B3763" s="27" t="s">
        <v>528</v>
      </c>
      <c r="C3763" s="28"/>
      <c r="D3763" s="28"/>
      <c r="E3763" s="28"/>
      <c r="F3763" s="28"/>
      <c r="G3763" s="206"/>
      <c r="H3763" s="206"/>
      <c r="I3763" s="206"/>
      <c r="J3763" s="206"/>
      <c r="K3763" s="280"/>
      <c r="L3763" s="282" t="e">
        <f>VLOOKUP(A3758,'Payroll master 总表'!B:AY,22,FALSE)</f>
        <v>#N/A</v>
      </c>
      <c r="M3763" s="206"/>
      <c r="N3763" s="208"/>
      <c r="O3763" s="283"/>
      <c r="P3763" s="273"/>
      <c r="Q3763" s="223"/>
      <c r="R3763" s="987" t="e">
        <f>VLOOKUP(A3758,'Payroll master 总表'!B:AY,29,FALSE)</f>
        <v>#N/A</v>
      </c>
      <c r="S3763" s="987"/>
      <c r="T3763" s="284" t="s">
        <v>82</v>
      </c>
      <c r="U3763" s="223"/>
      <c r="V3763" s="223"/>
      <c r="W3763" s="285"/>
      <c r="X3763" s="278" t="s">
        <v>455</v>
      </c>
      <c r="Y3763" s="218"/>
      <c r="Z3763" s="218"/>
      <c r="AA3763" s="218"/>
      <c r="AB3763" s="209"/>
      <c r="AC3763" s="26"/>
      <c r="AD3763" s="139" t="e">
        <f>VLOOKUP(A3758,'Payroll master 总表'!B:AY,32,FALSE)</f>
        <v>#N/A</v>
      </c>
      <c r="AE3763" s="23" t="s">
        <v>82</v>
      </c>
      <c r="AF3763" s="103"/>
      <c r="AG3763" s="33"/>
      <c r="AH3763" s="33"/>
      <c r="AI3763" s="33"/>
      <c r="AJ3763" s="33"/>
      <c r="AK3763" s="33"/>
      <c r="AL3763" s="33"/>
      <c r="AM3763" s="33"/>
      <c r="AN3763" s="33"/>
      <c r="AO3763" s="33"/>
      <c r="AP3763" s="33"/>
      <c r="AQ3763" s="33"/>
      <c r="AR3763" s="33"/>
      <c r="AS3763" s="33"/>
      <c r="AT3763" s="33"/>
      <c r="AU3763" s="33"/>
      <c r="AV3763" s="33"/>
      <c r="AW3763" s="33"/>
      <c r="AX3763" s="33"/>
      <c r="AY3763" s="33"/>
      <c r="AZ3763" s="33"/>
      <c r="BA3763" s="33"/>
      <c r="BB3763" s="33"/>
      <c r="BC3763" s="33"/>
      <c r="BD3763" s="33"/>
      <c r="BE3763" s="33"/>
      <c r="BF3763" s="33"/>
      <c r="BG3763" s="33"/>
      <c r="BH3763" s="33"/>
      <c r="BI3763" s="33"/>
      <c r="BJ3763" s="33"/>
      <c r="BK3763" s="33"/>
      <c r="BL3763" s="33"/>
    </row>
    <row r="3764" spans="2:64" s="140" customFormat="1" ht="18" customHeight="1">
      <c r="B3764" s="58" t="s">
        <v>534</v>
      </c>
      <c r="C3764" s="28"/>
      <c r="D3764" s="28"/>
      <c r="E3764" s="28"/>
      <c r="F3764" s="28"/>
      <c r="G3764" s="206"/>
      <c r="H3764" s="206"/>
      <c r="I3764" s="206"/>
      <c r="J3764" s="206"/>
      <c r="K3764" s="280"/>
      <c r="L3764" s="282" t="e">
        <f>VLOOKUP(A3758,'Payroll master 总表'!B:AY,21,FALSE)</f>
        <v>#N/A</v>
      </c>
      <c r="M3764" s="206"/>
      <c r="N3764" s="208"/>
      <c r="O3764" s="283"/>
      <c r="P3764" s="273"/>
      <c r="Q3764" s="223"/>
      <c r="R3764" s="987" t="e">
        <f>VLOOKUP(A3758,'Payroll master 总表'!B:AY,27,FALSE)</f>
        <v>#N/A</v>
      </c>
      <c r="S3764" s="987"/>
      <c r="T3764" s="284" t="s">
        <v>82</v>
      </c>
      <c r="U3764" s="223"/>
      <c r="V3764" s="223"/>
      <c r="W3764" s="285"/>
      <c r="X3764" s="278" t="s">
        <v>189</v>
      </c>
      <c r="Y3764" s="218"/>
      <c r="Z3764" s="218"/>
      <c r="AA3764" s="218"/>
      <c r="AB3764" s="209"/>
      <c r="AC3764" s="26"/>
      <c r="AD3764" s="139" t="e">
        <f>VLOOKUP(A3758,'Payroll master 总表'!B:AY,31,FALSE)</f>
        <v>#N/A</v>
      </c>
      <c r="AE3764" s="23" t="s">
        <v>82</v>
      </c>
      <c r="AF3764" s="103"/>
      <c r="AG3764" s="33"/>
      <c r="AH3764" s="33"/>
      <c r="AI3764" s="33"/>
      <c r="AJ3764" s="33"/>
      <c r="AK3764" s="33"/>
      <c r="AL3764" s="33"/>
      <c r="AM3764" s="33"/>
      <c r="AN3764" s="33"/>
      <c r="AO3764" s="33"/>
      <c r="AP3764" s="33"/>
      <c r="AQ3764" s="33"/>
      <c r="AR3764" s="33"/>
      <c r="AS3764" s="33"/>
      <c r="AT3764" s="33"/>
      <c r="AU3764" s="33"/>
      <c r="AV3764" s="33"/>
      <c r="AW3764" s="33"/>
      <c r="AX3764" s="33"/>
      <c r="AY3764" s="33"/>
      <c r="AZ3764" s="33"/>
      <c r="BA3764" s="33"/>
      <c r="BB3764" s="33"/>
      <c r="BC3764" s="33"/>
      <c r="BD3764" s="33"/>
      <c r="BE3764" s="33"/>
      <c r="BF3764" s="33"/>
      <c r="BG3764" s="33"/>
      <c r="BH3764" s="33"/>
      <c r="BI3764" s="33"/>
      <c r="BJ3764" s="33"/>
      <c r="BK3764" s="33"/>
      <c r="BL3764" s="33"/>
    </row>
    <row r="3765" spans="2:64" s="140" customFormat="1" ht="18" customHeight="1">
      <c r="B3765" s="58" t="s">
        <v>195</v>
      </c>
      <c r="C3765" s="28"/>
      <c r="D3765" s="28"/>
      <c r="E3765" s="28"/>
      <c r="F3765" s="28"/>
      <c r="G3765" s="206"/>
      <c r="H3765" s="206"/>
      <c r="I3765" s="206"/>
      <c r="J3765" s="206"/>
      <c r="K3765" s="280"/>
      <c r="L3765" s="282" t="e">
        <f>VLOOKUP(A3758,'Payroll master 总表'!B:AY,17,FALSE)</f>
        <v>#N/A</v>
      </c>
      <c r="M3765" s="206"/>
      <c r="N3765" s="208"/>
      <c r="O3765" s="283"/>
      <c r="P3765" s="273"/>
      <c r="Q3765" s="223"/>
      <c r="R3765" s="987" t="e">
        <f t="shared" ref="R3765" si="69">U3759/26*L3765</f>
        <v>#N/A</v>
      </c>
      <c r="S3765" s="987"/>
      <c r="T3765" s="284" t="s">
        <v>82</v>
      </c>
      <c r="U3765" s="223"/>
      <c r="V3765" s="223"/>
      <c r="W3765" s="285"/>
      <c r="X3765" s="278" t="s">
        <v>188</v>
      </c>
      <c r="Y3765" s="218"/>
      <c r="Z3765" s="218"/>
      <c r="AA3765" s="218"/>
      <c r="AB3765" s="209"/>
      <c r="AC3765" s="26"/>
      <c r="AD3765" s="139" t="e">
        <f>VLOOKUP(A3758,'Payroll master 总表'!B:AY,36,FALSE)</f>
        <v>#N/A</v>
      </c>
      <c r="AE3765" s="23" t="s">
        <v>82</v>
      </c>
      <c r="AF3765" s="103"/>
      <c r="AG3765" s="33"/>
      <c r="AH3765" s="33"/>
      <c r="AI3765" s="33"/>
      <c r="AJ3765" s="33"/>
      <c r="AK3765" s="33"/>
      <c r="AL3765" s="33"/>
      <c r="AM3765" s="33"/>
      <c r="AN3765" s="33"/>
      <c r="AO3765" s="33"/>
      <c r="AP3765" s="33"/>
      <c r="AQ3765" s="33"/>
      <c r="AR3765" s="33"/>
      <c r="AS3765" s="33"/>
      <c r="AT3765" s="33"/>
      <c r="AU3765" s="33"/>
      <c r="AV3765" s="33"/>
      <c r="AW3765" s="33"/>
      <c r="AX3765" s="33"/>
      <c r="AY3765" s="33"/>
      <c r="AZ3765" s="33"/>
      <c r="BA3765" s="33"/>
      <c r="BB3765" s="33"/>
      <c r="BC3765" s="33"/>
      <c r="BD3765" s="33"/>
      <c r="BE3765" s="33"/>
      <c r="BF3765" s="33"/>
      <c r="BG3765" s="33"/>
      <c r="BH3765" s="33"/>
      <c r="BI3765" s="33"/>
      <c r="BJ3765" s="33"/>
      <c r="BK3765" s="33"/>
      <c r="BL3765" s="33"/>
    </row>
    <row r="3766" spans="2:64" s="140" customFormat="1" ht="18" customHeight="1">
      <c r="B3766" s="27" t="s">
        <v>179</v>
      </c>
      <c r="C3766" s="28"/>
      <c r="D3766" s="28"/>
      <c r="E3766" s="28"/>
      <c r="F3766" s="28"/>
      <c r="G3766" s="218"/>
      <c r="H3766" s="218"/>
      <c r="I3766" s="218"/>
      <c r="J3766" s="206"/>
      <c r="K3766" s="280"/>
      <c r="L3766" s="286"/>
      <c r="M3766" s="206"/>
      <c r="N3766" s="208"/>
      <c r="O3766" s="283"/>
      <c r="P3766" s="273"/>
      <c r="Q3766" s="223"/>
      <c r="R3766" s="987" t="e">
        <f t="shared" ref="R3766" si="70">SUM(R3762:S3765)</f>
        <v>#N/A</v>
      </c>
      <c r="S3766" s="987"/>
      <c r="T3766" s="284" t="s">
        <v>82</v>
      </c>
      <c r="U3766" s="223"/>
      <c r="V3766" s="223"/>
      <c r="W3766" s="285"/>
      <c r="X3766" s="278" t="s">
        <v>190</v>
      </c>
      <c r="Y3766" s="218"/>
      <c r="Z3766" s="218"/>
      <c r="AA3766" s="218"/>
      <c r="AB3766" s="209"/>
      <c r="AC3766" s="988" t="e">
        <f t="shared" ref="AC3766" si="71">R3766+R3768+R3769+R3770+AD3758+AD3759+AD3760+AD3761+AD3762+AD3763+AD3764+AD3765</f>
        <v>#N/A</v>
      </c>
      <c r="AD3766" s="989"/>
      <c r="AE3766" s="33"/>
      <c r="AF3766" s="103"/>
      <c r="AG3766" s="33"/>
      <c r="AH3766" s="33"/>
      <c r="AI3766" s="33"/>
      <c r="AJ3766" s="33"/>
      <c r="AK3766" s="33"/>
      <c r="AL3766" s="33"/>
      <c r="AM3766" s="33"/>
      <c r="AN3766" s="33"/>
      <c r="AO3766" s="33"/>
      <c r="AP3766" s="33"/>
      <c r="AQ3766" s="33"/>
      <c r="AR3766" s="33"/>
      <c r="AS3766" s="33"/>
      <c r="AT3766" s="33"/>
      <c r="AU3766" s="33"/>
      <c r="AV3766" s="33"/>
      <c r="AW3766" s="33"/>
      <c r="AX3766" s="33"/>
      <c r="AY3766" s="33"/>
      <c r="AZ3766" s="33"/>
      <c r="BA3766" s="33"/>
      <c r="BB3766" s="33"/>
      <c r="BC3766" s="33"/>
      <c r="BD3766" s="33"/>
      <c r="BE3766" s="33"/>
      <c r="BF3766" s="33"/>
      <c r="BG3766" s="33"/>
      <c r="BH3766" s="33"/>
      <c r="BI3766" s="33"/>
      <c r="BJ3766" s="33"/>
      <c r="BK3766" s="33"/>
      <c r="BL3766" s="33"/>
    </row>
    <row r="3767" spans="2:64" s="140" customFormat="1" ht="18" customHeight="1">
      <c r="B3767" s="58" t="s">
        <v>197</v>
      </c>
      <c r="C3767" s="28"/>
      <c r="D3767" s="28"/>
      <c r="E3767" s="28"/>
      <c r="F3767" s="28"/>
      <c r="G3767" s="206"/>
      <c r="H3767" s="206"/>
      <c r="I3767" s="206"/>
      <c r="J3767" s="206"/>
      <c r="K3767" s="280"/>
      <c r="L3767" s="287" t="s">
        <v>77</v>
      </c>
      <c r="M3767" s="288"/>
      <c r="N3767" s="211"/>
      <c r="O3767" s="278" t="s">
        <v>199</v>
      </c>
      <c r="P3767" s="210"/>
      <c r="Q3767" s="210"/>
      <c r="R3767" s="210"/>
      <c r="S3767" s="210"/>
      <c r="T3767" s="210"/>
      <c r="U3767" s="210"/>
      <c r="V3767" s="210"/>
      <c r="W3767" s="289"/>
      <c r="X3767" s="278" t="s">
        <v>433</v>
      </c>
      <c r="Y3767" s="218"/>
      <c r="Z3767" s="230"/>
      <c r="AA3767" s="290"/>
      <c r="AB3767" s="228"/>
      <c r="AC3767" s="135" t="e">
        <f>VLOOKUP(A3758,'Payroll master 总表'!B:AY,45,FALSE)</f>
        <v>#N/A</v>
      </c>
      <c r="AD3767" s="33"/>
      <c r="AE3767" s="61"/>
      <c r="AF3767" s="245"/>
      <c r="AG3767" s="33"/>
      <c r="AH3767" s="33"/>
      <c r="AI3767" s="33"/>
      <c r="AJ3767" s="33"/>
      <c r="AK3767" s="33"/>
      <c r="AL3767" s="33"/>
      <c r="AM3767" s="33"/>
      <c r="AN3767" s="33"/>
      <c r="AO3767" s="33"/>
      <c r="AP3767" s="33"/>
      <c r="AQ3767" s="33"/>
      <c r="AR3767" s="33"/>
      <c r="AS3767" s="33"/>
      <c r="AT3767" s="33"/>
      <c r="AU3767" s="33"/>
      <c r="AV3767" s="33"/>
      <c r="AW3767" s="33"/>
      <c r="AX3767" s="33"/>
      <c r="AY3767" s="33"/>
      <c r="AZ3767" s="33"/>
      <c r="BA3767" s="33"/>
      <c r="BB3767" s="33"/>
      <c r="BC3767" s="33"/>
      <c r="BD3767" s="33"/>
      <c r="BE3767" s="33"/>
      <c r="BF3767" s="33"/>
      <c r="BG3767" s="33"/>
      <c r="BH3767" s="33"/>
      <c r="BI3767" s="33"/>
      <c r="BJ3767" s="33"/>
      <c r="BK3767" s="33"/>
      <c r="BL3767" s="33"/>
    </row>
    <row r="3768" spans="2:64" s="140" customFormat="1" ht="18" customHeight="1">
      <c r="B3768" s="58" t="s">
        <v>180</v>
      </c>
      <c r="C3768" s="28"/>
      <c r="D3768" s="28"/>
      <c r="E3768" s="28"/>
      <c r="F3768" s="28"/>
      <c r="G3768" s="206"/>
      <c r="H3768" s="206"/>
      <c r="I3768" s="206"/>
      <c r="J3768" s="206"/>
      <c r="K3768" s="280"/>
      <c r="L3768" s="282" t="e">
        <f>VLOOKUP(A3758,'Payroll master 总表'!B:AY,19,FALSE)</f>
        <v>#N/A</v>
      </c>
      <c r="M3768" s="206"/>
      <c r="N3768" s="208"/>
      <c r="O3768" s="283"/>
      <c r="P3768" s="273"/>
      <c r="Q3768" s="224"/>
      <c r="R3768" s="990" t="e">
        <f>VLOOKUP(A3758,'Payroll master 总表'!B:AY,26,FALSE)</f>
        <v>#N/A</v>
      </c>
      <c r="S3768" s="990"/>
      <c r="T3768" s="224" t="s">
        <v>82</v>
      </c>
      <c r="U3768" s="224"/>
      <c r="V3768" s="224"/>
      <c r="W3768" s="228"/>
      <c r="X3768" s="278" t="s">
        <v>861</v>
      </c>
      <c r="Y3768" s="218"/>
      <c r="Z3768" s="230"/>
      <c r="AA3768" s="199"/>
      <c r="AB3768" s="224"/>
      <c r="AC3768" s="34"/>
      <c r="AD3768" s="57"/>
      <c r="AE3768" s="999" t="e">
        <f>VLOOKUP(A3758,'Payroll master 总表'!B:AY,42,FALSE)</f>
        <v>#N/A</v>
      </c>
      <c r="AF3768" s="1000"/>
      <c r="AG3768" s="33"/>
      <c r="AH3768" s="33"/>
      <c r="AI3768" s="33"/>
      <c r="AJ3768" s="33"/>
      <c r="AK3768" s="33"/>
      <c r="AL3768" s="33"/>
      <c r="AM3768" s="33"/>
      <c r="AN3768" s="33"/>
      <c r="AO3768" s="33"/>
      <c r="AP3768" s="33"/>
      <c r="AQ3768" s="33"/>
      <c r="AR3768" s="33"/>
      <c r="AS3768" s="33"/>
      <c r="AT3768" s="33"/>
      <c r="AU3768" s="33"/>
      <c r="AV3768" s="33"/>
      <c r="AW3768" s="33"/>
      <c r="AX3768" s="33"/>
      <c r="AY3768" s="33"/>
      <c r="AZ3768" s="33"/>
      <c r="BA3768" s="33"/>
      <c r="BB3768" s="33"/>
      <c r="BC3768" s="33"/>
      <c r="BD3768" s="33"/>
      <c r="BE3768" s="33"/>
      <c r="BF3768" s="33"/>
      <c r="BG3768" s="33"/>
      <c r="BH3768" s="33"/>
      <c r="BI3768" s="33"/>
      <c r="BJ3768" s="33"/>
      <c r="BK3768" s="33"/>
      <c r="BL3768" s="33"/>
    </row>
    <row r="3769" spans="2:64" s="140" customFormat="1" ht="18" customHeight="1">
      <c r="B3769" s="58" t="s">
        <v>181</v>
      </c>
      <c r="C3769" s="28"/>
      <c r="D3769" s="28"/>
      <c r="E3769" s="28"/>
      <c r="F3769" s="28"/>
      <c r="G3769" s="206"/>
      <c r="H3769" s="206"/>
      <c r="I3769" s="206"/>
      <c r="J3769" s="206"/>
      <c r="K3769" s="280"/>
      <c r="L3769" s="282" t="e">
        <f>VLOOKUP(A3758,'Payroll master 总表'!B:AY,22,FALSE)</f>
        <v>#N/A</v>
      </c>
      <c r="M3769" s="206"/>
      <c r="N3769" s="208"/>
      <c r="O3769" s="283"/>
      <c r="P3769" s="273"/>
      <c r="Q3769" s="224"/>
      <c r="R3769" s="990" t="e">
        <f>VLOOKUP(A3758,'Payroll master 总表'!B:AY,28,FALSE)</f>
        <v>#N/A</v>
      </c>
      <c r="S3769" s="990"/>
      <c r="T3769" s="224" t="s">
        <v>82</v>
      </c>
      <c r="U3769" s="224"/>
      <c r="V3769" s="224"/>
      <c r="W3769" s="228"/>
      <c r="X3769" s="291" t="s">
        <v>244</v>
      </c>
      <c r="Y3769" s="218"/>
      <c r="Z3769" s="218"/>
      <c r="AA3769" s="230"/>
      <c r="AB3769" s="229"/>
      <c r="AC3769" s="76"/>
      <c r="AD3769" s="57" t="e">
        <f>VLOOKUP(A3758,'Payroll master 总表'!B:AY,44,FALSE)</f>
        <v>#N/A</v>
      </c>
      <c r="AE3769" s="541"/>
      <c r="AF3769" s="542"/>
      <c r="AG3769" s="33"/>
      <c r="AH3769" s="33"/>
      <c r="AI3769" s="33"/>
      <c r="AJ3769" s="33"/>
      <c r="AK3769" s="33"/>
      <c r="AL3769" s="33"/>
      <c r="AM3769" s="33"/>
      <c r="AN3769" s="33"/>
      <c r="AO3769" s="33"/>
      <c r="AP3769" s="33"/>
      <c r="AQ3769" s="33"/>
      <c r="AR3769" s="33"/>
      <c r="AS3769" s="33"/>
      <c r="AT3769" s="33"/>
      <c r="AU3769" s="33"/>
      <c r="AV3769" s="33"/>
      <c r="AW3769" s="33"/>
      <c r="AX3769" s="33"/>
      <c r="AY3769" s="33"/>
      <c r="AZ3769" s="33"/>
      <c r="BA3769" s="33"/>
      <c r="BB3769" s="33"/>
      <c r="BC3769" s="33"/>
      <c r="BD3769" s="33"/>
      <c r="BE3769" s="33"/>
      <c r="BF3769" s="33"/>
      <c r="BG3769" s="33"/>
      <c r="BH3769" s="33"/>
      <c r="BI3769" s="33"/>
      <c r="BJ3769" s="33"/>
      <c r="BK3769" s="33"/>
      <c r="BL3769" s="33"/>
    </row>
    <row r="3770" spans="2:64" s="140" customFormat="1" ht="18" customHeight="1">
      <c r="B3770" s="59" t="s">
        <v>182</v>
      </c>
      <c r="C3770" s="56"/>
      <c r="D3770" s="56"/>
      <c r="E3770" s="56"/>
      <c r="F3770" s="56"/>
      <c r="G3770" s="219"/>
      <c r="H3770" s="219"/>
      <c r="I3770" s="219"/>
      <c r="J3770" s="219"/>
      <c r="K3770" s="292"/>
      <c r="L3770" s="293" t="e">
        <f>VLOOKUP(A3758,'Payroll master 总表'!B:AY,23,FALSE)</f>
        <v>#N/A</v>
      </c>
      <c r="M3770" s="219"/>
      <c r="N3770" s="212"/>
      <c r="O3770" s="294"/>
      <c r="P3770" s="295"/>
      <c r="Q3770" s="225"/>
      <c r="R3770" s="981" t="e">
        <f>VLOOKUP(A3758,'Payroll master 总表'!B:AY,30,FALSE)</f>
        <v>#N/A</v>
      </c>
      <c r="S3770" s="981"/>
      <c r="T3770" s="225" t="s">
        <v>82</v>
      </c>
      <c r="U3770" s="225"/>
      <c r="V3770" s="225"/>
      <c r="W3770" s="225"/>
      <c r="X3770" s="278" t="s">
        <v>194</v>
      </c>
      <c r="Y3770" s="218"/>
      <c r="Z3770" s="218"/>
      <c r="AA3770" s="218"/>
      <c r="AB3770" s="230"/>
      <c r="AC3770" s="26"/>
      <c r="AD3770" s="57" t="e">
        <f t="shared" ref="AD3770" si="72">AE3768+AD3769</f>
        <v>#N/A</v>
      </c>
      <c r="AE3770" s="49"/>
      <c r="AF3770" s="73"/>
      <c r="AG3770" s="33"/>
      <c r="AH3770" s="33"/>
      <c r="AI3770" s="33"/>
      <c r="AJ3770" s="33"/>
      <c r="AK3770" s="33"/>
      <c r="AL3770" s="33"/>
      <c r="AM3770" s="33"/>
      <c r="AN3770" s="33"/>
      <c r="AO3770" s="33"/>
      <c r="AP3770" s="33"/>
      <c r="AQ3770" s="33"/>
      <c r="AR3770" s="33"/>
      <c r="AS3770" s="33"/>
      <c r="AT3770" s="33"/>
      <c r="AU3770" s="33"/>
      <c r="AV3770" s="33"/>
      <c r="AW3770" s="33"/>
      <c r="AX3770" s="33"/>
      <c r="AY3770" s="33"/>
      <c r="AZ3770" s="33"/>
      <c r="BA3770" s="33"/>
      <c r="BB3770" s="33"/>
      <c r="BC3770" s="33"/>
      <c r="BD3770" s="33"/>
      <c r="BE3770" s="33"/>
      <c r="BF3770" s="33"/>
      <c r="BG3770" s="33"/>
      <c r="BH3770" s="33"/>
      <c r="BI3770" s="33"/>
      <c r="BJ3770" s="33"/>
      <c r="BK3770" s="33"/>
      <c r="BL3770" s="33"/>
    </row>
    <row r="3771" spans="2:64" s="140" customFormat="1" ht="18" customHeight="1">
      <c r="B3771" s="29"/>
      <c r="C3771" s="30"/>
      <c r="D3771" s="31"/>
      <c r="E3771" s="30"/>
      <c r="F3771" s="32"/>
      <c r="G3771" s="220"/>
      <c r="H3771" s="220"/>
      <c r="I3771" s="220"/>
      <c r="J3771" s="220"/>
      <c r="K3771" s="220"/>
      <c r="L3771" s="199"/>
      <c r="M3771" s="199"/>
      <c r="N3771" s="199"/>
      <c r="O3771" s="296"/>
      <c r="P3771" s="296"/>
      <c r="Q3771" s="199"/>
      <c r="R3771" s="199"/>
      <c r="S3771" s="220"/>
      <c r="T3771" s="220"/>
      <c r="U3771" s="220"/>
      <c r="V3771" s="199"/>
      <c r="W3771" s="199"/>
      <c r="X3771" s="297" t="s">
        <v>191</v>
      </c>
      <c r="Y3771" s="218"/>
      <c r="Z3771" s="218"/>
      <c r="AA3771" s="218"/>
      <c r="AB3771" s="230"/>
      <c r="AC3771" s="982" t="e">
        <f t="shared" ref="AC3771" si="73">ROUND((AC3766-AD3770-AC3767),2)</f>
        <v>#N/A</v>
      </c>
      <c r="AD3771" s="983"/>
      <c r="AE3771" s="49"/>
      <c r="AF3771" s="73"/>
      <c r="AG3771" s="33"/>
      <c r="AH3771" s="33"/>
      <c r="AI3771" s="33"/>
      <c r="AJ3771" s="33"/>
      <c r="AK3771" s="33"/>
      <c r="AL3771" s="33"/>
      <c r="AM3771" s="33"/>
      <c r="AN3771" s="33"/>
      <c r="AO3771" s="33"/>
      <c r="AP3771" s="33"/>
      <c r="AQ3771" s="33"/>
      <c r="AR3771" s="33"/>
      <c r="AS3771" s="33"/>
      <c r="AT3771" s="33"/>
      <c r="AU3771" s="33"/>
      <c r="AV3771" s="33"/>
      <c r="AW3771" s="33"/>
      <c r="AX3771" s="33"/>
      <c r="AY3771" s="33"/>
      <c r="AZ3771" s="33"/>
      <c r="BA3771" s="33"/>
      <c r="BB3771" s="33"/>
      <c r="BC3771" s="33"/>
      <c r="BD3771" s="33"/>
      <c r="BE3771" s="33"/>
      <c r="BF3771" s="33"/>
      <c r="BG3771" s="33"/>
      <c r="BH3771" s="33"/>
      <c r="BI3771" s="33"/>
      <c r="BJ3771" s="33"/>
      <c r="BK3771" s="33"/>
      <c r="BL3771" s="33"/>
    </row>
    <row r="3772" spans="2:64" s="140" customFormat="1" ht="18" customHeight="1">
      <c r="B3772" s="35" t="s">
        <v>78</v>
      </c>
      <c r="C3772" s="36"/>
      <c r="D3772" s="36"/>
      <c r="E3772" s="36"/>
      <c r="F3772" s="36"/>
      <c r="G3772" s="221"/>
      <c r="H3772" s="221"/>
      <c r="I3772" s="220"/>
      <c r="J3772" s="220"/>
      <c r="K3772" s="220"/>
      <c r="L3772" s="199"/>
      <c r="M3772" s="199"/>
      <c r="N3772" s="199"/>
      <c r="O3772" s="296"/>
      <c r="P3772" s="296"/>
      <c r="Q3772" s="199"/>
      <c r="R3772" s="199"/>
      <c r="S3772" s="220"/>
      <c r="T3772" s="220"/>
      <c r="U3772" s="220"/>
      <c r="V3772" s="199"/>
      <c r="W3772" s="199"/>
      <c r="X3772" s="298" t="s">
        <v>432</v>
      </c>
      <c r="Y3772" s="299"/>
      <c r="Z3772" s="280"/>
      <c r="AA3772" s="206"/>
      <c r="AB3772" s="231"/>
      <c r="AC3772" s="63" t="e">
        <f t="shared" ref="AC3772" si="74">INT(AC3771)</f>
        <v>#N/A</v>
      </c>
      <c r="AD3772" s="33"/>
      <c r="AE3772" s="62"/>
      <c r="AF3772" s="80"/>
      <c r="AG3772" s="33"/>
      <c r="AH3772" s="33"/>
      <c r="AI3772" s="33"/>
      <c r="AJ3772" s="33"/>
      <c r="AK3772" s="33"/>
      <c r="AL3772" s="33"/>
      <c r="AM3772" s="33"/>
      <c r="AN3772" s="33"/>
      <c r="AO3772" s="33"/>
      <c r="AP3772" s="33"/>
      <c r="AQ3772" s="33"/>
      <c r="AR3772" s="33"/>
      <c r="AS3772" s="33"/>
      <c r="AT3772" s="33"/>
      <c r="AU3772" s="33"/>
      <c r="AV3772" s="33"/>
      <c r="AW3772" s="33"/>
      <c r="AX3772" s="33"/>
      <c r="AY3772" s="33"/>
      <c r="AZ3772" s="33"/>
      <c r="BA3772" s="33"/>
      <c r="BB3772" s="33"/>
      <c r="BC3772" s="33"/>
      <c r="BD3772" s="33"/>
      <c r="BE3772" s="33"/>
      <c r="BF3772" s="33"/>
      <c r="BG3772" s="33"/>
      <c r="BH3772" s="33"/>
      <c r="BI3772" s="33"/>
      <c r="BJ3772" s="33"/>
      <c r="BK3772" s="33"/>
      <c r="BL3772" s="33"/>
    </row>
    <row r="3773" spans="2:64" s="140" customFormat="1" ht="18" customHeight="1">
      <c r="B3773" s="37"/>
      <c r="C3773" s="38"/>
      <c r="D3773" s="39"/>
      <c r="E3773" s="38"/>
      <c r="F3773" s="38"/>
      <c r="G3773" s="202"/>
      <c r="H3773" s="202"/>
      <c r="I3773" s="220"/>
      <c r="J3773" s="220"/>
      <c r="K3773" s="220"/>
      <c r="L3773" s="199"/>
      <c r="M3773" s="199"/>
      <c r="N3773" s="199"/>
      <c r="O3773" s="296"/>
      <c r="P3773" s="296"/>
      <c r="Q3773" s="199"/>
      <c r="R3773" s="199"/>
      <c r="S3773" s="220"/>
      <c r="T3773" s="220"/>
      <c r="U3773" s="220"/>
      <c r="V3773" s="199"/>
      <c r="W3773" s="199"/>
      <c r="X3773" s="300" t="s">
        <v>192</v>
      </c>
      <c r="Y3773" s="301"/>
      <c r="Z3773" s="302"/>
      <c r="AA3773" s="219"/>
      <c r="AB3773" s="232"/>
      <c r="AC3773" s="77" t="e">
        <f t="shared" ref="AC3773" si="75">ROUND((MOD(AC3771,1)*4000),-2)</f>
        <v>#N/A</v>
      </c>
      <c r="AD3773" s="45"/>
      <c r="AE3773" s="45"/>
      <c r="AF3773" s="81"/>
      <c r="AG3773" s="33"/>
      <c r="AH3773" s="33"/>
      <c r="AI3773" s="33"/>
      <c r="AJ3773" s="33"/>
      <c r="AK3773" s="33"/>
      <c r="AL3773" s="33"/>
      <c r="AM3773" s="33"/>
      <c r="AN3773" s="33"/>
      <c r="AO3773" s="33"/>
      <c r="AP3773" s="33"/>
      <c r="AQ3773" s="33"/>
      <c r="AR3773" s="33"/>
      <c r="AS3773" s="33"/>
      <c r="AT3773" s="33"/>
      <c r="AU3773" s="33"/>
      <c r="AV3773" s="33"/>
      <c r="AW3773" s="33"/>
      <c r="AX3773" s="33"/>
      <c r="AY3773" s="33"/>
      <c r="AZ3773" s="33"/>
      <c r="BA3773" s="33"/>
      <c r="BB3773" s="33"/>
      <c r="BC3773" s="33"/>
      <c r="BD3773" s="33"/>
      <c r="BE3773" s="33"/>
      <c r="BF3773" s="33"/>
      <c r="BG3773" s="33"/>
      <c r="BH3773" s="33"/>
      <c r="BI3773" s="33"/>
      <c r="BJ3773" s="33"/>
      <c r="BK3773" s="33"/>
      <c r="BL3773" s="33"/>
    </row>
    <row r="3774" spans="2:64" s="140" customFormat="1" ht="18" customHeight="1">
      <c r="B3774" s="29"/>
      <c r="C3774" s="30"/>
      <c r="D3774" s="31"/>
      <c r="E3774" s="30"/>
      <c r="F3774" s="30"/>
      <c r="G3774" s="220"/>
      <c r="H3774" s="220"/>
      <c r="I3774" s="220"/>
      <c r="J3774" s="220"/>
      <c r="K3774" s="220"/>
      <c r="L3774" s="199"/>
      <c r="M3774" s="199"/>
      <c r="N3774" s="199"/>
      <c r="O3774" s="296"/>
      <c r="P3774" s="296"/>
      <c r="Q3774" s="199"/>
      <c r="R3774" s="199"/>
      <c r="S3774" s="220"/>
      <c r="T3774" s="220"/>
      <c r="U3774" s="220"/>
      <c r="V3774" s="199"/>
      <c r="W3774" s="199"/>
      <c r="X3774" s="199"/>
      <c r="Y3774" s="221"/>
      <c r="Z3774" s="303"/>
      <c r="AA3774" s="199"/>
      <c r="AB3774" s="233"/>
      <c r="AC3774" s="34"/>
      <c r="AD3774" s="82"/>
      <c r="AE3774" s="82"/>
      <c r="AF3774" s="84"/>
      <c r="AG3774" s="33"/>
      <c r="AH3774" s="33"/>
      <c r="AI3774" s="33"/>
      <c r="AJ3774" s="33"/>
      <c r="AK3774" s="33"/>
      <c r="AL3774" s="33"/>
      <c r="AM3774" s="33"/>
      <c r="AN3774" s="33"/>
      <c r="AO3774" s="33"/>
      <c r="AP3774" s="33"/>
      <c r="AQ3774" s="33"/>
      <c r="AR3774" s="33"/>
      <c r="AS3774" s="33"/>
      <c r="AT3774" s="33"/>
      <c r="AU3774" s="33"/>
      <c r="AV3774" s="33"/>
      <c r="AW3774" s="33"/>
      <c r="AX3774" s="33"/>
      <c r="AY3774" s="33"/>
      <c r="AZ3774" s="33"/>
      <c r="BA3774" s="33"/>
      <c r="BB3774" s="33"/>
      <c r="BC3774" s="33"/>
      <c r="BD3774" s="33"/>
      <c r="BE3774" s="33"/>
      <c r="BF3774" s="33"/>
      <c r="BG3774" s="33"/>
      <c r="BH3774" s="33"/>
      <c r="BI3774" s="33"/>
      <c r="BJ3774" s="33"/>
      <c r="BK3774" s="33"/>
      <c r="BL3774" s="33"/>
    </row>
    <row r="3775" spans="2:64" s="140" customFormat="1" ht="18" customHeight="1">
      <c r="B3775" s="40" t="s">
        <v>79</v>
      </c>
      <c r="C3775" s="41"/>
      <c r="D3775" s="41"/>
      <c r="E3775" s="41"/>
      <c r="F3775" s="33"/>
      <c r="G3775" s="199"/>
      <c r="H3775" s="199"/>
      <c r="I3775" s="199"/>
      <c r="J3775" s="199"/>
      <c r="K3775" s="220"/>
      <c r="L3775" s="199"/>
      <c r="M3775" s="199"/>
      <c r="N3775" s="199"/>
      <c r="O3775" s="296"/>
      <c r="P3775" s="296"/>
      <c r="Q3775" s="199"/>
      <c r="R3775" s="199"/>
      <c r="S3775" s="199"/>
      <c r="T3775" s="199"/>
      <c r="U3775" s="199"/>
      <c r="V3775" s="199"/>
      <c r="W3775" s="199"/>
      <c r="X3775" s="199"/>
      <c r="Y3775" s="199"/>
      <c r="Z3775" s="199"/>
      <c r="AA3775" s="199"/>
      <c r="AB3775" s="199"/>
      <c r="AC3775" s="34"/>
      <c r="AD3775" s="33"/>
      <c r="AE3775" s="33"/>
      <c r="AF3775" s="101"/>
      <c r="AG3775" s="33"/>
      <c r="AH3775" s="33"/>
      <c r="AI3775" s="33"/>
      <c r="AJ3775" s="33"/>
      <c r="AK3775" s="33"/>
      <c r="AL3775" s="33"/>
      <c r="AM3775" s="33"/>
      <c r="AN3775" s="33"/>
      <c r="AO3775" s="33"/>
      <c r="AP3775" s="33"/>
      <c r="AQ3775" s="33"/>
      <c r="AR3775" s="33"/>
      <c r="AS3775" s="33"/>
      <c r="AT3775" s="33"/>
      <c r="AU3775" s="33"/>
      <c r="AV3775" s="33"/>
      <c r="AW3775" s="33"/>
      <c r="AX3775" s="33"/>
      <c r="AY3775" s="33"/>
      <c r="AZ3775" s="33"/>
      <c r="BA3775" s="33"/>
      <c r="BB3775" s="33"/>
      <c r="BC3775" s="33"/>
      <c r="BD3775" s="33"/>
      <c r="BE3775" s="33"/>
      <c r="BF3775" s="33"/>
      <c r="BG3775" s="33"/>
      <c r="BH3775" s="33"/>
      <c r="BI3775" s="33"/>
      <c r="BJ3775" s="33"/>
      <c r="BK3775" s="33"/>
      <c r="BL3775" s="33"/>
    </row>
    <row r="3776" spans="2:64" s="10" customFormat="1" ht="18" customHeight="1">
      <c r="B3776" s="237">
        <v>1</v>
      </c>
      <c r="C3776" s="670">
        <v>2</v>
      </c>
      <c r="D3776" s="236">
        <v>3</v>
      </c>
      <c r="E3776" s="236">
        <v>4</v>
      </c>
      <c r="F3776" s="236">
        <v>5</v>
      </c>
      <c r="G3776" s="269">
        <v>6</v>
      </c>
      <c r="H3776" s="304">
        <v>7</v>
      </c>
      <c r="I3776" s="237">
        <v>8</v>
      </c>
      <c r="J3776" s="670">
        <v>9</v>
      </c>
      <c r="K3776" s="305">
        <v>10</v>
      </c>
      <c r="L3776" s="236">
        <v>11</v>
      </c>
      <c r="M3776" s="236">
        <v>12</v>
      </c>
      <c r="N3776" s="269">
        <v>13</v>
      </c>
      <c r="O3776" s="670">
        <v>14</v>
      </c>
      <c r="P3776" s="601">
        <v>15</v>
      </c>
      <c r="Q3776" s="670">
        <v>16</v>
      </c>
      <c r="R3776" s="305">
        <v>17</v>
      </c>
      <c r="S3776" s="236">
        <v>18</v>
      </c>
      <c r="T3776" s="236">
        <v>19</v>
      </c>
      <c r="U3776" s="269">
        <v>20</v>
      </c>
      <c r="V3776" s="305">
        <v>21</v>
      </c>
      <c r="W3776" s="237">
        <v>22</v>
      </c>
      <c r="X3776" s="670">
        <v>23</v>
      </c>
      <c r="Y3776" s="304">
        <v>24</v>
      </c>
      <c r="Z3776" s="236">
        <v>25</v>
      </c>
      <c r="AA3776" s="236">
        <v>26</v>
      </c>
      <c r="AB3776" s="269">
        <v>27</v>
      </c>
      <c r="AC3776" s="236">
        <v>28</v>
      </c>
      <c r="AD3776" s="237">
        <v>29</v>
      </c>
      <c r="AE3776" s="670">
        <v>30</v>
      </c>
      <c r="AF3776" s="236">
        <v>31</v>
      </c>
      <c r="AG3776" s="11"/>
      <c r="AH3776" s="11"/>
      <c r="AI3776" s="11"/>
      <c r="AJ3776" s="11"/>
      <c r="AK3776" s="11"/>
      <c r="AL3776" s="11"/>
      <c r="AM3776" s="11"/>
      <c r="AN3776" s="11"/>
      <c r="AO3776" s="11"/>
      <c r="AP3776" s="11"/>
      <c r="AQ3776" s="11"/>
      <c r="AR3776" s="11"/>
      <c r="AS3776" s="11"/>
      <c r="AT3776" s="11"/>
      <c r="AU3776" s="11"/>
      <c r="AV3776" s="11"/>
      <c r="AW3776" s="11"/>
      <c r="AX3776" s="11"/>
      <c r="AY3776" s="11"/>
      <c r="AZ3776" s="11"/>
      <c r="BA3776" s="11"/>
      <c r="BB3776" s="11"/>
      <c r="BC3776" s="11"/>
      <c r="BD3776" s="11"/>
      <c r="BE3776" s="11"/>
      <c r="BF3776" s="11"/>
      <c r="BG3776" s="11"/>
      <c r="BH3776" s="11"/>
      <c r="BI3776" s="11"/>
      <c r="BJ3776" s="11"/>
      <c r="BK3776" s="11"/>
      <c r="BL3776" s="11"/>
    </row>
    <row r="3777" spans="1:64" s="140" customFormat="1" ht="18" customHeight="1">
      <c r="B3777" s="48" t="e">
        <f>VLOOKUP(A3758,#REF!,276,FALSE)</f>
        <v>#REF!</v>
      </c>
      <c r="C3777" s="48" t="e">
        <f>VLOOKUP(A3758,#REF!,278,FALSE)</f>
        <v>#REF!</v>
      </c>
      <c r="D3777" s="48" t="e">
        <f>VLOOKUP(A3758,#REF!,280,FALSE)</f>
        <v>#REF!</v>
      </c>
      <c r="E3777" s="48" t="e">
        <f>VLOOKUP(A3758,#REF!,282,FALSE)</f>
        <v>#REF!</v>
      </c>
      <c r="F3777" s="48" t="e">
        <f>VLOOKUP(A3758,#REF!,284,FALSE)</f>
        <v>#REF!</v>
      </c>
      <c r="G3777" s="48" t="e">
        <f>VLOOKUP(A3758,#REF!,286,FALSE)</f>
        <v>#REF!</v>
      </c>
      <c r="H3777" s="48" t="e">
        <f>VLOOKUP(A3758,#REF!,288,FALSE)</f>
        <v>#REF!</v>
      </c>
      <c r="I3777" s="48" t="e">
        <f>VLOOKUP(A3758,#REF!,290,FALSE)</f>
        <v>#REF!</v>
      </c>
      <c r="J3777" s="48" t="e">
        <f>VLOOKUP(A3758,#REF!,292,FALSE)</f>
        <v>#REF!</v>
      </c>
      <c r="K3777" s="48" t="e">
        <f>VLOOKUP(A3758,#REF!,294,FALSE)</f>
        <v>#REF!</v>
      </c>
      <c r="L3777" s="48" t="e">
        <f>VLOOKUP(A3758,#REF!,296,FALSE)</f>
        <v>#REF!</v>
      </c>
      <c r="M3777" s="48" t="e">
        <f>VLOOKUP(A3758,#REF!,298,FALSE)</f>
        <v>#REF!</v>
      </c>
      <c r="N3777" s="48" t="e">
        <f>VLOOKUP(A3758,#REF!,300,FALSE)</f>
        <v>#REF!</v>
      </c>
      <c r="O3777" s="48" t="e">
        <f>VLOOKUP(A3758,#REF!,302,FALSE)</f>
        <v>#REF!</v>
      </c>
      <c r="P3777" s="48" t="e">
        <f>VLOOKUP(A3758,#REF!,304,FALSE)</f>
        <v>#REF!</v>
      </c>
      <c r="Q3777" s="48" t="e">
        <f>VLOOKUP(A3758,#REF!,306,FALSE)</f>
        <v>#REF!</v>
      </c>
      <c r="R3777" s="48" t="e">
        <f>VLOOKUP(A3758,#REF!,308,FALSE)</f>
        <v>#REF!</v>
      </c>
      <c r="S3777" s="48" t="e">
        <f>VLOOKUP(A3758,#REF!,310,FALSE)</f>
        <v>#REF!</v>
      </c>
      <c r="T3777" s="48" t="e">
        <f>VLOOKUP(A3758,#REF!,312,FALSE)</f>
        <v>#REF!</v>
      </c>
      <c r="U3777" s="48" t="e">
        <f>VLOOKUP(A3758,#REF!,314,FALSE)</f>
        <v>#REF!</v>
      </c>
      <c r="V3777" s="48" t="e">
        <f>VLOOKUP(A3758,#REF!,316,FALSE)</f>
        <v>#REF!</v>
      </c>
      <c r="W3777" s="48" t="e">
        <f>VLOOKUP(A3758,#REF!,318,FALSE)</f>
        <v>#REF!</v>
      </c>
      <c r="X3777" s="48" t="e">
        <f>VLOOKUP(A3758,#REF!,320,FALSE)</f>
        <v>#REF!</v>
      </c>
      <c r="Y3777" s="48" t="e">
        <f>VLOOKUP(A3758,#REF!,322,FALSE)</f>
        <v>#REF!</v>
      </c>
      <c r="Z3777" s="48" t="e">
        <f>VLOOKUP(A3758,#REF!,324,FALSE)</f>
        <v>#REF!</v>
      </c>
      <c r="AA3777" s="48" t="e">
        <f>VLOOKUP(A3758,#REF!,326,FALSE)</f>
        <v>#REF!</v>
      </c>
      <c r="AB3777" s="48" t="e">
        <f>VLOOKUP(A3758,#REF!,328,FALSE)</f>
        <v>#REF!</v>
      </c>
      <c r="AC3777" s="48" t="e">
        <f>VLOOKUP(A3758,#REF!,330,FALSE)</f>
        <v>#REF!</v>
      </c>
      <c r="AD3777" s="48" t="e">
        <f>VLOOKUP(A3758,#REF!,332,FALSE)</f>
        <v>#REF!</v>
      </c>
      <c r="AE3777" s="48" t="e">
        <f>VLOOKUP(A3758,#REF!,334,FALSE)</f>
        <v>#REF!</v>
      </c>
      <c r="AF3777" s="48" t="e">
        <f>VLOOKUP(A3758,#REF!,336,FALSE)</f>
        <v>#REF!</v>
      </c>
      <c r="AG3777" s="33"/>
      <c r="AH3777" s="33"/>
      <c r="AI3777" s="33"/>
      <c r="AJ3777" s="33"/>
      <c r="AK3777" s="33"/>
      <c r="AL3777" s="33"/>
      <c r="AM3777" s="33"/>
      <c r="AN3777" s="33"/>
      <c r="AO3777" s="33"/>
      <c r="AP3777" s="33"/>
      <c r="AQ3777" s="33"/>
      <c r="AR3777" s="33"/>
      <c r="AS3777" s="33"/>
      <c r="AT3777" s="33"/>
      <c r="AU3777" s="33"/>
      <c r="AV3777" s="33"/>
      <c r="AW3777" s="33"/>
      <c r="AX3777" s="33"/>
      <c r="AY3777" s="33"/>
      <c r="AZ3777" s="33"/>
      <c r="BA3777" s="33"/>
      <c r="BB3777" s="33"/>
      <c r="BC3777" s="33"/>
      <c r="BD3777" s="33"/>
      <c r="BE3777" s="33"/>
      <c r="BF3777" s="33"/>
      <c r="BG3777" s="33"/>
      <c r="BH3777" s="33"/>
      <c r="BI3777" s="33"/>
      <c r="BJ3777" s="33"/>
      <c r="BK3777" s="33"/>
      <c r="BL3777" s="33"/>
    </row>
    <row r="3778" spans="1:64" s="140" customFormat="1" ht="18" customHeight="1">
      <c r="B3778" s="48" t="e">
        <f t="shared" ref="B3778:G3778" si="76">IF(B3777=3,"5","0")-0</f>
        <v>#REF!</v>
      </c>
      <c r="C3778" s="48" t="e">
        <f t="shared" si="76"/>
        <v>#REF!</v>
      </c>
      <c r="D3778" s="48" t="e">
        <f t="shared" si="76"/>
        <v>#REF!</v>
      </c>
      <c r="E3778" s="48" t="e">
        <f t="shared" si="76"/>
        <v>#REF!</v>
      </c>
      <c r="F3778" s="48" t="e">
        <f t="shared" si="76"/>
        <v>#REF!</v>
      </c>
      <c r="G3778" s="198" t="e">
        <f t="shared" si="76"/>
        <v>#REF!</v>
      </c>
      <c r="H3778" s="198" t="e">
        <f t="shared" ref="H3778:W3778" si="77">IF(H3777=3,"5","0")-0</f>
        <v>#REF!</v>
      </c>
      <c r="I3778" s="198" t="e">
        <f t="shared" si="77"/>
        <v>#REF!</v>
      </c>
      <c r="J3778" s="198" t="e">
        <f t="shared" si="77"/>
        <v>#REF!</v>
      </c>
      <c r="K3778" s="198" t="e">
        <f t="shared" si="77"/>
        <v>#REF!</v>
      </c>
      <c r="L3778" s="198" t="e">
        <f t="shared" si="77"/>
        <v>#REF!</v>
      </c>
      <c r="M3778" s="198" t="e">
        <f t="shared" si="77"/>
        <v>#REF!</v>
      </c>
      <c r="N3778" s="198" t="e">
        <f t="shared" si="77"/>
        <v>#REF!</v>
      </c>
      <c r="O3778" s="198" t="e">
        <f t="shared" si="77"/>
        <v>#REF!</v>
      </c>
      <c r="P3778" s="198" t="e">
        <f t="shared" si="77"/>
        <v>#REF!</v>
      </c>
      <c r="Q3778" s="198" t="e">
        <f t="shared" si="77"/>
        <v>#REF!</v>
      </c>
      <c r="R3778" s="198" t="e">
        <f t="shared" si="77"/>
        <v>#REF!</v>
      </c>
      <c r="S3778" s="198" t="e">
        <f t="shared" si="77"/>
        <v>#REF!</v>
      </c>
      <c r="T3778" s="198" t="e">
        <f t="shared" si="77"/>
        <v>#REF!</v>
      </c>
      <c r="U3778" s="198" t="e">
        <f t="shared" si="77"/>
        <v>#REF!</v>
      </c>
      <c r="V3778" s="198" t="e">
        <f t="shared" si="77"/>
        <v>#REF!</v>
      </c>
      <c r="W3778" s="198" t="e">
        <f t="shared" si="77"/>
        <v>#REF!</v>
      </c>
      <c r="X3778" s="198" t="e">
        <f t="shared" ref="X3778:AF3778" si="78">IF(X3777=3,"5","0")-0</f>
        <v>#REF!</v>
      </c>
      <c r="Y3778" s="198" t="e">
        <f t="shared" si="78"/>
        <v>#REF!</v>
      </c>
      <c r="Z3778" s="198" t="e">
        <f t="shared" si="78"/>
        <v>#REF!</v>
      </c>
      <c r="AA3778" s="198" t="e">
        <f t="shared" si="78"/>
        <v>#REF!</v>
      </c>
      <c r="AB3778" s="198" t="e">
        <f t="shared" si="78"/>
        <v>#REF!</v>
      </c>
      <c r="AC3778" s="48" t="e">
        <f t="shared" si="78"/>
        <v>#REF!</v>
      </c>
      <c r="AD3778" s="48" t="e">
        <f t="shared" si="78"/>
        <v>#REF!</v>
      </c>
      <c r="AE3778" s="50" t="e">
        <f t="shared" si="78"/>
        <v>#REF!</v>
      </c>
      <c r="AF3778" s="48" t="e">
        <f t="shared" si="78"/>
        <v>#REF!</v>
      </c>
      <c r="AG3778" s="33"/>
      <c r="AH3778" s="33"/>
      <c r="AI3778" s="33"/>
      <c r="AJ3778" s="33"/>
      <c r="AK3778" s="33"/>
      <c r="AL3778" s="33"/>
      <c r="AM3778" s="33"/>
      <c r="AN3778" s="33"/>
      <c r="AO3778" s="33"/>
      <c r="AP3778" s="33"/>
      <c r="AQ3778" s="33"/>
      <c r="AR3778" s="33"/>
      <c r="AS3778" s="33"/>
      <c r="AT3778" s="33"/>
      <c r="AU3778" s="33"/>
      <c r="AV3778" s="33"/>
      <c r="AW3778" s="33"/>
      <c r="AX3778" s="33"/>
      <c r="AY3778" s="33"/>
      <c r="AZ3778" s="33"/>
      <c r="BA3778" s="33"/>
      <c r="BB3778" s="33"/>
      <c r="BC3778" s="33"/>
      <c r="BD3778" s="33"/>
      <c r="BE3778" s="33"/>
      <c r="BF3778" s="33"/>
      <c r="BG3778" s="33"/>
      <c r="BH3778" s="33"/>
      <c r="BI3778" s="33"/>
      <c r="BJ3778" s="33"/>
      <c r="BK3778" s="33"/>
      <c r="BL3778" s="33"/>
    </row>
    <row r="3779" spans="1:64" s="140" customFormat="1" ht="18" customHeight="1">
      <c r="B3779" s="48" t="e">
        <f>VLOOKUP(A3758,#REF!,277,FALSE)</f>
        <v>#REF!</v>
      </c>
      <c r="C3779" s="48" t="e">
        <f>VLOOKUP(A3758,#REF!,279,FALSE)</f>
        <v>#REF!</v>
      </c>
      <c r="D3779" s="48" t="e">
        <f>VLOOKUP(A3758,#REF!,281,FALSE)</f>
        <v>#REF!</v>
      </c>
      <c r="E3779" s="48" t="e">
        <f>VLOOKUP(A3758,#REF!,283,FALSE)</f>
        <v>#REF!</v>
      </c>
      <c r="F3779" s="48" t="e">
        <f>VLOOKUP(A3758,#REF!,285,FALSE)</f>
        <v>#REF!</v>
      </c>
      <c r="G3779" s="48" t="e">
        <f>VLOOKUP(A3758,#REF!,287,FALSE)</f>
        <v>#REF!</v>
      </c>
      <c r="H3779" s="48" t="e">
        <f>VLOOKUP(A3758,#REF!,289,FALSE)</f>
        <v>#REF!</v>
      </c>
      <c r="I3779" s="48" t="e">
        <f>VLOOKUP(A3758,#REF!,291,FALSE)</f>
        <v>#REF!</v>
      </c>
      <c r="J3779" s="48" t="e">
        <f>VLOOKUP(A3758,#REF!,293,FALSE)</f>
        <v>#REF!</v>
      </c>
      <c r="K3779" s="48" t="e">
        <f>VLOOKUP(A3758,#REF!,295,FALSE)</f>
        <v>#REF!</v>
      </c>
      <c r="L3779" s="48" t="e">
        <f>VLOOKUP(A3758,#REF!,297,FALSE)</f>
        <v>#REF!</v>
      </c>
      <c r="M3779" s="48" t="e">
        <f>VLOOKUP(A3758,#REF!,299,FALSE)</f>
        <v>#REF!</v>
      </c>
      <c r="N3779" s="48" t="e">
        <f>VLOOKUP(A3758,#REF!,301,FALSE)</f>
        <v>#REF!</v>
      </c>
      <c r="O3779" s="48" t="e">
        <f>VLOOKUP(A3758,#REF!,303,FALSE)</f>
        <v>#REF!</v>
      </c>
      <c r="P3779" s="48" t="e">
        <f>VLOOKUP(A3758,#REF!,305,FALSE)</f>
        <v>#REF!</v>
      </c>
      <c r="Q3779" s="48" t="e">
        <f>VLOOKUP(A3758,#REF!,307,FALSE)</f>
        <v>#REF!</v>
      </c>
      <c r="R3779" s="48" t="e">
        <f>VLOOKUP(A3758,#REF!,309,FALSE)</f>
        <v>#REF!</v>
      </c>
      <c r="S3779" s="48" t="e">
        <f>VLOOKUP(A3758,#REF!,311,FALSE)</f>
        <v>#REF!</v>
      </c>
      <c r="T3779" s="48" t="e">
        <f>VLOOKUP(A3758,#REF!,313,FALSE)</f>
        <v>#REF!</v>
      </c>
      <c r="U3779" s="48" t="e">
        <f>VLOOKUP(A3758,#REF!,315,FALSE)</f>
        <v>#REF!</v>
      </c>
      <c r="V3779" s="48" t="e">
        <f>VLOOKUP(A3758,#REF!,317,FALSE)</f>
        <v>#REF!</v>
      </c>
      <c r="W3779" s="48" t="e">
        <f>VLOOKUP(A3758,#REF!,319,FALSE)</f>
        <v>#REF!</v>
      </c>
      <c r="X3779" s="48" t="e">
        <f>VLOOKUP(A3758,#REF!,321,FALSE)</f>
        <v>#REF!</v>
      </c>
      <c r="Y3779" s="48" t="e">
        <f>VLOOKUP(A3758,#REF!,323,FALSE)</f>
        <v>#REF!</v>
      </c>
      <c r="Z3779" s="48" t="e">
        <f>VLOOKUP(A3758,#REF!,325,FALSE)</f>
        <v>#REF!</v>
      </c>
      <c r="AA3779" s="48" t="e">
        <f>VLOOKUP(A3758,#REF!,327,FALSE)</f>
        <v>#REF!</v>
      </c>
      <c r="AB3779" s="48" t="e">
        <f>VLOOKUP(A3758,#REF!,329,FALSE)</f>
        <v>#REF!</v>
      </c>
      <c r="AC3779" s="48" t="e">
        <f>VLOOKUP(A3758,#REF!,331,FALSE)</f>
        <v>#REF!</v>
      </c>
      <c r="AD3779" s="48" t="e">
        <f>VLOOKUP(A3758,#REF!,333,FALSE)</f>
        <v>#REF!</v>
      </c>
      <c r="AE3779" s="48" t="e">
        <f>VLOOKUP(A3758,#REF!,335,FALSE)</f>
        <v>#REF!</v>
      </c>
      <c r="AF3779" s="48" t="e">
        <f>VLOOKUP(A3758,#REF!,337,FALSE)</f>
        <v>#REF!</v>
      </c>
      <c r="AG3779" s="33"/>
      <c r="AH3779" s="33"/>
      <c r="AI3779" s="33"/>
      <c r="AJ3779" s="33"/>
      <c r="AK3779" s="33"/>
      <c r="AL3779" s="33"/>
      <c r="AM3779" s="33"/>
      <c r="AN3779" s="33"/>
      <c r="AO3779" s="33"/>
      <c r="AP3779" s="33"/>
      <c r="AQ3779" s="33"/>
      <c r="AR3779" s="33"/>
      <c r="AS3779" s="33"/>
      <c r="AT3779" s="33"/>
      <c r="AU3779" s="33"/>
      <c r="AV3779" s="33"/>
      <c r="AW3779" s="33"/>
      <c r="AX3779" s="33"/>
      <c r="AY3779" s="33"/>
      <c r="AZ3779" s="33"/>
      <c r="BA3779" s="33"/>
      <c r="BB3779" s="33"/>
      <c r="BC3779" s="33"/>
      <c r="BD3779" s="33"/>
      <c r="BE3779" s="33"/>
      <c r="BF3779" s="33"/>
      <c r="BG3779" s="33"/>
      <c r="BH3779" s="33"/>
      <c r="BI3779" s="33"/>
      <c r="BJ3779" s="33"/>
      <c r="BK3779" s="33"/>
      <c r="BL3779" s="33"/>
    </row>
    <row r="3780" spans="1:64" s="140" customFormat="1" ht="18" customHeight="1">
      <c r="B3780" s="1007" t="s">
        <v>826</v>
      </c>
      <c r="C3780" s="1007"/>
      <c r="D3780" s="1007"/>
      <c r="E3780" s="1007"/>
      <c r="F3780" s="1007"/>
      <c r="G3780" s="1007"/>
      <c r="H3780" s="1007"/>
      <c r="I3780" s="1007"/>
      <c r="J3780" s="1007"/>
      <c r="K3780" s="1007"/>
      <c r="L3780" s="1007"/>
      <c r="M3780" s="1007"/>
      <c r="N3780" s="1007"/>
      <c r="O3780" s="1007"/>
      <c r="P3780" s="1007"/>
      <c r="Q3780" s="1007"/>
      <c r="R3780" s="1007"/>
      <c r="S3780" s="1007"/>
      <c r="T3780" s="1007"/>
      <c r="U3780" s="1007"/>
      <c r="V3780" s="1007"/>
      <c r="W3780" s="1007"/>
      <c r="X3780" s="1007"/>
      <c r="Y3780" s="1007"/>
      <c r="Z3780" s="1007"/>
      <c r="AA3780" s="1007"/>
      <c r="AB3780" s="1007"/>
      <c r="AC3780" s="1007"/>
      <c r="AD3780" s="1007"/>
      <c r="AE3780" s="1007"/>
      <c r="AF3780" s="1007"/>
      <c r="AG3780" s="33"/>
      <c r="AH3780" s="33"/>
      <c r="AI3780" s="33"/>
      <c r="AJ3780" s="33"/>
      <c r="AK3780" s="33"/>
      <c r="AL3780" s="33"/>
      <c r="AM3780" s="33"/>
      <c r="AN3780" s="33"/>
      <c r="AO3780" s="33"/>
      <c r="AP3780" s="33"/>
      <c r="AQ3780" s="33"/>
      <c r="AR3780" s="33"/>
      <c r="AS3780" s="33"/>
      <c r="AT3780" s="33"/>
      <c r="AU3780" s="33"/>
      <c r="AV3780" s="33"/>
      <c r="AW3780" s="33"/>
      <c r="AX3780" s="33"/>
      <c r="AY3780" s="33"/>
      <c r="AZ3780" s="33"/>
      <c r="BA3780" s="33"/>
      <c r="BB3780" s="33"/>
      <c r="BC3780" s="33"/>
      <c r="BD3780" s="33"/>
      <c r="BE3780" s="33"/>
      <c r="BF3780" s="33"/>
      <c r="BG3780" s="33"/>
      <c r="BH3780" s="33"/>
      <c r="BI3780" s="33"/>
      <c r="BJ3780" s="33"/>
      <c r="BK3780" s="33"/>
      <c r="BL3780" s="33"/>
    </row>
    <row r="3781" spans="1:64" s="140" customFormat="1" ht="18" customHeight="1">
      <c r="B3781" s="249"/>
      <c r="C3781" s="250"/>
      <c r="D3781" s="250"/>
      <c r="E3781" s="250"/>
      <c r="F3781" s="250"/>
      <c r="G3781" s="325"/>
      <c r="H3781" s="325"/>
      <c r="I3781" s="325"/>
      <c r="J3781" s="325"/>
      <c r="K3781" s="325"/>
      <c r="L3781" s="325"/>
      <c r="M3781" s="325"/>
      <c r="N3781" s="325"/>
      <c r="O3781" s="325"/>
      <c r="P3781" s="325"/>
      <c r="Q3781" s="325"/>
      <c r="R3781" s="325"/>
      <c r="S3781" s="325"/>
      <c r="T3781" s="325"/>
      <c r="U3781" s="325"/>
      <c r="V3781" s="325"/>
      <c r="W3781" s="325"/>
      <c r="X3781" s="325"/>
      <c r="Y3781" s="325"/>
      <c r="Z3781" s="325"/>
      <c r="AA3781" s="325"/>
      <c r="AB3781" s="325"/>
      <c r="AC3781" s="250"/>
      <c r="AD3781" s="250"/>
      <c r="AE3781" s="250"/>
      <c r="AF3781" s="251"/>
      <c r="AG3781" s="33"/>
      <c r="AH3781" s="33"/>
      <c r="AI3781" s="33"/>
      <c r="AJ3781" s="33"/>
      <c r="AK3781" s="33"/>
      <c r="AL3781" s="33"/>
      <c r="AM3781" s="33"/>
      <c r="AN3781" s="33"/>
      <c r="AO3781" s="33"/>
      <c r="AP3781" s="33"/>
      <c r="AQ3781" s="33"/>
      <c r="AR3781" s="33"/>
      <c r="AS3781" s="33"/>
      <c r="AT3781" s="33"/>
      <c r="AU3781" s="33"/>
      <c r="AV3781" s="33"/>
      <c r="AW3781" s="33"/>
      <c r="AX3781" s="33"/>
      <c r="AY3781" s="33"/>
      <c r="AZ3781" s="33"/>
      <c r="BA3781" s="33"/>
      <c r="BB3781" s="33"/>
      <c r="BC3781" s="33"/>
      <c r="BD3781" s="33"/>
      <c r="BE3781" s="33"/>
      <c r="BF3781" s="33"/>
      <c r="BG3781" s="33"/>
      <c r="BH3781" s="33"/>
      <c r="BI3781" s="33"/>
      <c r="BJ3781" s="33"/>
      <c r="BK3781" s="33"/>
      <c r="BL3781" s="33"/>
    </row>
    <row r="3782" spans="1:64" s="140" customFormat="1" ht="18" customHeight="1">
      <c r="B3782" s="40" t="s">
        <v>80</v>
      </c>
      <c r="C3782" s="41"/>
      <c r="D3782" s="41"/>
      <c r="E3782" s="41"/>
      <c r="F3782" s="41"/>
      <c r="G3782" s="200"/>
      <c r="H3782" s="201"/>
      <c r="I3782" s="201"/>
      <c r="J3782" s="201"/>
      <c r="K3782" s="202"/>
      <c r="L3782" s="201"/>
      <c r="M3782" s="201"/>
      <c r="N3782" s="201"/>
      <c r="O3782" s="270"/>
      <c r="P3782" s="270"/>
      <c r="Q3782" s="201"/>
      <c r="R3782" s="201"/>
      <c r="S3782" s="201"/>
      <c r="T3782" s="201"/>
      <c r="U3782" s="201"/>
      <c r="V3782" s="201"/>
      <c r="W3782" s="1014" t="str">
        <f t="shared" ref="W3782" si="79">X3757</f>
        <v>វិច្ឆិកា ឆ្នាំ ២០២៣</v>
      </c>
      <c r="X3782" s="1002"/>
      <c r="Y3782" s="1002"/>
      <c r="Z3782" s="1002"/>
      <c r="AA3782" s="1002"/>
      <c r="AB3782" s="1002"/>
      <c r="AC3782" s="1002"/>
      <c r="AD3782" s="1002"/>
      <c r="AE3782" s="1002"/>
      <c r="AF3782" s="1003"/>
      <c r="AG3782" s="33"/>
      <c r="AH3782" s="33"/>
      <c r="AI3782" s="33"/>
      <c r="AJ3782" s="33"/>
      <c r="AK3782" s="33"/>
      <c r="AL3782" s="33"/>
      <c r="AM3782" s="33"/>
      <c r="AN3782" s="33"/>
      <c r="AO3782" s="33"/>
      <c r="AP3782" s="33"/>
      <c r="AQ3782" s="33"/>
      <c r="AR3782" s="33"/>
      <c r="AS3782" s="33"/>
      <c r="AT3782" s="33"/>
      <c r="AU3782" s="33"/>
      <c r="AV3782" s="33"/>
      <c r="AW3782" s="33"/>
      <c r="AX3782" s="33"/>
      <c r="AY3782" s="33"/>
      <c r="AZ3782" s="33"/>
      <c r="BA3782" s="33"/>
      <c r="BB3782" s="33"/>
      <c r="BC3782" s="33"/>
      <c r="BD3782" s="33"/>
      <c r="BE3782" s="33"/>
      <c r="BF3782" s="33"/>
      <c r="BG3782" s="33"/>
      <c r="BH3782" s="33"/>
      <c r="BI3782" s="33"/>
      <c r="BJ3782" s="33"/>
      <c r="BK3782" s="33"/>
      <c r="BL3782" s="33"/>
    </row>
    <row r="3783" spans="1:64" s="140" customFormat="1" ht="18" customHeight="1">
      <c r="A3783" s="140" t="e">
        <f>#REF!</f>
        <v>#REF!</v>
      </c>
      <c r="B3783" s="20" t="s">
        <v>176</v>
      </c>
      <c r="C3783" s="3"/>
      <c r="D3783" s="3"/>
      <c r="E3783" s="3"/>
      <c r="F3783" s="3"/>
      <c r="G3783" s="217"/>
      <c r="H3783" s="271"/>
      <c r="I3783" s="217"/>
      <c r="J3783" s="271"/>
      <c r="K3783" s="991" t="e">
        <f>VLOOKUP(A3783,'Payroll master 总表'!B:AY,3,FALSE)</f>
        <v>#REF!</v>
      </c>
      <c r="L3783" s="992"/>
      <c r="M3783" s="992"/>
      <c r="N3783" s="993"/>
      <c r="O3783" s="272" t="s">
        <v>183</v>
      </c>
      <c r="P3783" s="273"/>
      <c r="Q3783" s="203"/>
      <c r="R3783" s="203"/>
      <c r="S3783" s="203"/>
      <c r="T3783" s="994" t="e">
        <f>#REF!</f>
        <v>#REF!</v>
      </c>
      <c r="U3783" s="994"/>
      <c r="V3783" s="217"/>
      <c r="W3783" s="274"/>
      <c r="X3783" s="275" t="s">
        <v>279</v>
      </c>
      <c r="Y3783" s="203"/>
      <c r="Z3783" s="203"/>
      <c r="AA3783" s="203"/>
      <c r="AB3783" s="227"/>
      <c r="AC3783" s="75"/>
      <c r="AD3783" s="139" t="e">
        <f>VLOOKUP(A3783,'Payroll master 总表'!B:AY,39,FALSE)</f>
        <v>#REF!</v>
      </c>
      <c r="AE3783" s="23" t="s">
        <v>82</v>
      </c>
      <c r="AF3783" s="244"/>
      <c r="AG3783" s="33"/>
      <c r="AH3783" s="33"/>
      <c r="AI3783" s="33"/>
      <c r="AJ3783" s="33"/>
      <c r="AK3783" s="33"/>
      <c r="AL3783" s="33"/>
      <c r="AM3783" s="33"/>
      <c r="AN3783" s="33"/>
      <c r="AO3783" s="33"/>
      <c r="AP3783" s="33"/>
      <c r="AQ3783" s="33"/>
      <c r="AR3783" s="33"/>
      <c r="AS3783" s="33"/>
      <c r="AT3783" s="33"/>
      <c r="AU3783" s="33"/>
      <c r="AV3783" s="33"/>
      <c r="AW3783" s="33"/>
      <c r="AX3783" s="33"/>
      <c r="AY3783" s="33"/>
      <c r="AZ3783" s="33"/>
      <c r="BA3783" s="33"/>
      <c r="BB3783" s="33"/>
      <c r="BC3783" s="33"/>
      <c r="BD3783" s="33"/>
      <c r="BE3783" s="33"/>
      <c r="BF3783" s="33"/>
      <c r="BG3783" s="33"/>
      <c r="BH3783" s="33"/>
      <c r="BI3783" s="33"/>
      <c r="BJ3783" s="33"/>
      <c r="BK3783" s="33"/>
      <c r="BL3783" s="33"/>
    </row>
    <row r="3784" spans="1:64" s="140" customFormat="1" ht="18" customHeight="1">
      <c r="B3784" s="55" t="s">
        <v>177</v>
      </c>
      <c r="C3784" s="28"/>
      <c r="D3784" s="28"/>
      <c r="E3784" s="28"/>
      <c r="F3784" s="21"/>
      <c r="G3784" s="206"/>
      <c r="H3784" s="206"/>
      <c r="I3784" s="206"/>
      <c r="J3784" s="206"/>
      <c r="K3784" s="995" t="e">
        <f>VLOOKUP(A3783,'Payroll master 总表'!B:AY,1,FALSE)</f>
        <v>#REF!</v>
      </c>
      <c r="L3784" s="996"/>
      <c r="M3784" s="206"/>
      <c r="N3784" s="208"/>
      <c r="O3784" s="276" t="s">
        <v>184</v>
      </c>
      <c r="P3784" s="273"/>
      <c r="Q3784" s="218"/>
      <c r="R3784" s="218"/>
      <c r="S3784" s="218"/>
      <c r="T3784" s="199"/>
      <c r="U3784" s="222" t="e">
        <f>VLOOKUP(A3783,'Payroll master 总表'!B:AY,15,FALSE)</f>
        <v>#REF!</v>
      </c>
      <c r="V3784" s="222"/>
      <c r="W3784" s="208"/>
      <c r="X3784" s="278" t="s">
        <v>187</v>
      </c>
      <c r="Y3784" s="218"/>
      <c r="Z3784" s="218"/>
      <c r="AA3784" s="218"/>
      <c r="AB3784" s="209"/>
      <c r="AC3784" s="26"/>
      <c r="AD3784" s="139" t="e">
        <f>VLOOKUP(A3783,'Payroll master 总表'!B:AY,35,FALSE)</f>
        <v>#REF!</v>
      </c>
      <c r="AE3784" s="23" t="s">
        <v>82</v>
      </c>
      <c r="AF3784" s="103"/>
      <c r="AG3784" s="33"/>
      <c r="AH3784" s="33"/>
      <c r="AI3784" s="33"/>
      <c r="AJ3784" s="33"/>
      <c r="AK3784" s="33"/>
      <c r="AL3784" s="33"/>
      <c r="AM3784" s="33"/>
      <c r="AN3784" s="33"/>
      <c r="AO3784" s="33"/>
      <c r="AP3784" s="33"/>
      <c r="AQ3784" s="33"/>
      <c r="AR3784" s="33"/>
      <c r="AS3784" s="33"/>
      <c r="AT3784" s="33"/>
      <c r="AU3784" s="33"/>
      <c r="AV3784" s="33"/>
      <c r="AW3784" s="33"/>
      <c r="AX3784" s="33"/>
      <c r="AY3784" s="33"/>
      <c r="AZ3784" s="33"/>
      <c r="BA3784" s="33"/>
      <c r="BB3784" s="33"/>
      <c r="BC3784" s="33"/>
      <c r="BD3784" s="33"/>
      <c r="BE3784" s="33"/>
      <c r="BF3784" s="33"/>
      <c r="BG3784" s="33"/>
      <c r="BH3784" s="33"/>
      <c r="BI3784" s="33"/>
      <c r="BJ3784" s="33"/>
      <c r="BK3784" s="33"/>
      <c r="BL3784" s="33"/>
    </row>
    <row r="3785" spans="1:64" s="140" customFormat="1" ht="18" customHeight="1">
      <c r="B3785" s="24" t="s">
        <v>178</v>
      </c>
      <c r="C3785" s="22"/>
      <c r="D3785" s="25"/>
      <c r="E3785" s="21"/>
      <c r="F3785" s="21"/>
      <c r="G3785" s="206"/>
      <c r="H3785" s="206"/>
      <c r="I3785" s="206"/>
      <c r="J3785" s="206"/>
      <c r="K3785" s="995" t="e">
        <f>VLOOKUP(A3783,'Payroll master 总表'!B:AY,5,FALSE)</f>
        <v>#REF!</v>
      </c>
      <c r="L3785" s="996"/>
      <c r="M3785" s="206"/>
      <c r="N3785" s="208"/>
      <c r="O3785" s="205" t="s">
        <v>198</v>
      </c>
      <c r="P3785" s="273"/>
      <c r="Q3785" s="218"/>
      <c r="R3785" s="218"/>
      <c r="S3785" s="218"/>
      <c r="T3785" s="206"/>
      <c r="U3785" s="1005" t="e">
        <f>VLOOKUP(A3783,'Payroll master 总表'!B:AY,8,FALSE)</f>
        <v>#REF!</v>
      </c>
      <c r="V3785" s="1005"/>
      <c r="W3785" s="1006"/>
      <c r="X3785" s="278" t="s">
        <v>185</v>
      </c>
      <c r="Y3785" s="218"/>
      <c r="Z3785" s="218"/>
      <c r="AA3785" s="218"/>
      <c r="AB3785" s="209"/>
      <c r="AC3785" s="26"/>
      <c r="AD3785" s="139" t="e">
        <f>VLOOKUP(A3783,'Payroll master 总表'!B:AY,34,FALSE)</f>
        <v>#REF!</v>
      </c>
      <c r="AE3785" s="23" t="s">
        <v>82</v>
      </c>
      <c r="AF3785" s="103"/>
      <c r="AG3785" s="33"/>
      <c r="AH3785" s="33"/>
      <c r="AI3785" s="33"/>
      <c r="AJ3785" s="33"/>
      <c r="AK3785" s="33"/>
      <c r="AL3785" s="33"/>
      <c r="AM3785" s="33"/>
      <c r="AN3785" s="33"/>
      <c r="AO3785" s="33"/>
      <c r="AP3785" s="33"/>
      <c r="AQ3785" s="33"/>
      <c r="AR3785" s="33"/>
      <c r="AS3785" s="33"/>
      <c r="AT3785" s="33"/>
      <c r="AU3785" s="33"/>
      <c r="AV3785" s="33"/>
      <c r="AW3785" s="33"/>
      <c r="AX3785" s="33"/>
      <c r="AY3785" s="33"/>
      <c r="AZ3785" s="33"/>
      <c r="BA3785" s="33"/>
      <c r="BB3785" s="33"/>
      <c r="BC3785" s="33"/>
      <c r="BD3785" s="33"/>
      <c r="BE3785" s="33"/>
      <c r="BF3785" s="33"/>
      <c r="BG3785" s="33"/>
      <c r="BH3785" s="33"/>
      <c r="BI3785" s="33"/>
      <c r="BJ3785" s="33"/>
      <c r="BK3785" s="33"/>
      <c r="BL3785" s="33"/>
    </row>
    <row r="3786" spans="1:64" s="140" customFormat="1" ht="18" customHeight="1">
      <c r="B3786" s="58"/>
      <c r="C3786" s="28"/>
      <c r="D3786" s="28"/>
      <c r="E3786" s="28"/>
      <c r="F3786" s="28"/>
      <c r="G3786" s="206"/>
      <c r="H3786" s="206"/>
      <c r="I3786" s="206"/>
      <c r="J3786" s="206"/>
      <c r="K3786" s="280"/>
      <c r="L3786" s="281" t="s">
        <v>76</v>
      </c>
      <c r="M3786" s="206"/>
      <c r="N3786" s="208"/>
      <c r="O3786" s="278" t="s">
        <v>199</v>
      </c>
      <c r="P3786" s="273"/>
      <c r="Q3786" s="218"/>
      <c r="R3786" s="218"/>
      <c r="S3786" s="218"/>
      <c r="T3786" s="218"/>
      <c r="U3786" s="218"/>
      <c r="V3786" s="218"/>
      <c r="W3786" s="230"/>
      <c r="X3786" s="278" t="s">
        <v>753</v>
      </c>
      <c r="Y3786" s="218"/>
      <c r="Z3786" s="218"/>
      <c r="AA3786" s="218"/>
      <c r="AB3786" s="209"/>
      <c r="AC3786" s="26"/>
      <c r="AD3786" s="139" t="e">
        <f>VLOOKUP(A3783,'Payroll master 总表'!B:AY,33,FALSE)</f>
        <v>#REF!</v>
      </c>
      <c r="AE3786" s="23" t="s">
        <v>82</v>
      </c>
      <c r="AF3786" s="103"/>
      <c r="AG3786" s="33"/>
      <c r="AH3786" s="33"/>
      <c r="AI3786" s="33"/>
      <c r="AJ3786" s="33"/>
      <c r="AK3786" s="33"/>
      <c r="AL3786" s="33"/>
      <c r="AM3786" s="33"/>
      <c r="AN3786" s="33"/>
      <c r="AO3786" s="33"/>
      <c r="AP3786" s="33"/>
      <c r="AQ3786" s="33"/>
      <c r="AR3786" s="33"/>
      <c r="AS3786" s="33"/>
      <c r="AT3786" s="33"/>
      <c r="AU3786" s="33"/>
      <c r="AV3786" s="33"/>
      <c r="AW3786" s="33"/>
      <c r="AX3786" s="33"/>
      <c r="AY3786" s="33"/>
      <c r="AZ3786" s="33"/>
      <c r="BA3786" s="33"/>
      <c r="BB3786" s="33"/>
      <c r="BC3786" s="33"/>
      <c r="BD3786" s="33"/>
      <c r="BE3786" s="33"/>
      <c r="BF3786" s="33"/>
      <c r="BG3786" s="33"/>
      <c r="BH3786" s="33"/>
      <c r="BI3786" s="33"/>
      <c r="BJ3786" s="33"/>
      <c r="BK3786" s="33"/>
      <c r="BL3786" s="33"/>
    </row>
    <row r="3787" spans="1:64" s="140" customFormat="1" ht="18" customHeight="1">
      <c r="B3787" s="54" t="s">
        <v>196</v>
      </c>
      <c r="C3787" s="28"/>
      <c r="D3787" s="28"/>
      <c r="E3787" s="28"/>
      <c r="F3787" s="28"/>
      <c r="G3787" s="206"/>
      <c r="H3787" s="206"/>
      <c r="I3787" s="206"/>
      <c r="J3787" s="206"/>
      <c r="K3787" s="280"/>
      <c r="L3787" s="282" t="e">
        <f>VLOOKUP(A3783,'Payroll master 总表'!B:AY,18,FALSE)</f>
        <v>#REF!</v>
      </c>
      <c r="M3787" s="206"/>
      <c r="N3787" s="208"/>
      <c r="O3787" s="283"/>
      <c r="P3787" s="273"/>
      <c r="Q3787" s="223"/>
      <c r="R3787" s="987" t="e">
        <f t="shared" ref="R3787" si="80">U3784/26*L3787</f>
        <v>#REF!</v>
      </c>
      <c r="S3787" s="987"/>
      <c r="T3787" s="284" t="s">
        <v>82</v>
      </c>
      <c r="U3787" s="223"/>
      <c r="V3787" s="223"/>
      <c r="W3787" s="285"/>
      <c r="X3787" s="278" t="s">
        <v>186</v>
      </c>
      <c r="Y3787" s="218"/>
      <c r="Z3787" s="218"/>
      <c r="AA3787" s="218"/>
      <c r="AB3787" s="209"/>
      <c r="AC3787" s="26"/>
      <c r="AD3787" s="139" t="e">
        <f>VLOOKUP(A3783,'Payroll master 总表'!B:AY,37,FALSE)</f>
        <v>#REF!</v>
      </c>
      <c r="AE3787" s="23" t="s">
        <v>82</v>
      </c>
      <c r="AF3787" s="103"/>
      <c r="AG3787" s="33"/>
      <c r="AH3787" s="33"/>
      <c r="AI3787" s="33"/>
      <c r="AJ3787" s="33"/>
      <c r="AK3787" s="33"/>
      <c r="AL3787" s="33"/>
      <c r="AM3787" s="33"/>
      <c r="AN3787" s="33"/>
      <c r="AO3787" s="33"/>
      <c r="AP3787" s="33"/>
      <c r="AQ3787" s="33"/>
      <c r="AR3787" s="33"/>
      <c r="AS3787" s="33"/>
      <c r="AT3787" s="33"/>
      <c r="AU3787" s="33"/>
      <c r="AV3787" s="33"/>
      <c r="AW3787" s="33"/>
      <c r="AX3787" s="33"/>
      <c r="AY3787" s="33"/>
      <c r="AZ3787" s="33"/>
      <c r="BA3787" s="33"/>
      <c r="BB3787" s="33"/>
      <c r="BC3787" s="33"/>
      <c r="BD3787" s="33"/>
      <c r="BE3787" s="33"/>
      <c r="BF3787" s="33"/>
      <c r="BG3787" s="33"/>
      <c r="BH3787" s="33"/>
      <c r="BI3787" s="33"/>
      <c r="BJ3787" s="33"/>
      <c r="BK3787" s="33"/>
      <c r="BL3787" s="33"/>
    </row>
    <row r="3788" spans="1:64" s="140" customFormat="1" ht="18" customHeight="1">
      <c r="B3788" s="27" t="s">
        <v>528</v>
      </c>
      <c r="C3788" s="28"/>
      <c r="D3788" s="28"/>
      <c r="E3788" s="28"/>
      <c r="F3788" s="28"/>
      <c r="G3788" s="206"/>
      <c r="H3788" s="206"/>
      <c r="I3788" s="206"/>
      <c r="J3788" s="206"/>
      <c r="K3788" s="280"/>
      <c r="L3788" s="282" t="e">
        <f>VLOOKUP(A3783,'Payroll master 总表'!B:AY,22,FALSE)</f>
        <v>#REF!</v>
      </c>
      <c r="M3788" s="206"/>
      <c r="N3788" s="208"/>
      <c r="O3788" s="283"/>
      <c r="P3788" s="273"/>
      <c r="Q3788" s="223"/>
      <c r="R3788" s="987" t="e">
        <f>VLOOKUP(A3783,'Payroll master 总表'!B:AY,29,FALSE)</f>
        <v>#REF!</v>
      </c>
      <c r="S3788" s="987"/>
      <c r="T3788" s="284" t="s">
        <v>82</v>
      </c>
      <c r="U3788" s="223"/>
      <c r="V3788" s="223"/>
      <c r="W3788" s="285"/>
      <c r="X3788" s="278" t="s">
        <v>455</v>
      </c>
      <c r="Y3788" s="218"/>
      <c r="Z3788" s="218"/>
      <c r="AA3788" s="218"/>
      <c r="AB3788" s="209"/>
      <c r="AC3788" s="26"/>
      <c r="AD3788" s="139" t="e">
        <f>VLOOKUP(A3783,'Payroll master 总表'!B:AY,32,FALSE)</f>
        <v>#REF!</v>
      </c>
      <c r="AE3788" s="23" t="s">
        <v>82</v>
      </c>
      <c r="AF3788" s="103"/>
      <c r="AG3788" s="33"/>
      <c r="AH3788" s="33"/>
      <c r="AI3788" s="33"/>
      <c r="AJ3788" s="33"/>
      <c r="AK3788" s="33"/>
      <c r="AL3788" s="33"/>
      <c r="AM3788" s="33"/>
      <c r="AN3788" s="33"/>
      <c r="AO3788" s="33"/>
      <c r="AP3788" s="33"/>
      <c r="AQ3788" s="33"/>
      <c r="AR3788" s="33"/>
      <c r="AS3788" s="33"/>
      <c r="AT3788" s="33"/>
      <c r="AU3788" s="33"/>
      <c r="AV3788" s="33"/>
      <c r="AW3788" s="33"/>
      <c r="AX3788" s="33"/>
      <c r="AY3788" s="33"/>
      <c r="AZ3788" s="33"/>
      <c r="BA3788" s="33"/>
      <c r="BB3788" s="33"/>
      <c r="BC3788" s="33"/>
      <c r="BD3788" s="33"/>
      <c r="BE3788" s="33"/>
      <c r="BF3788" s="33"/>
      <c r="BG3788" s="33"/>
      <c r="BH3788" s="33"/>
      <c r="BI3788" s="33"/>
      <c r="BJ3788" s="33"/>
      <c r="BK3788" s="33"/>
      <c r="BL3788" s="33"/>
    </row>
    <row r="3789" spans="1:64" s="140" customFormat="1" ht="18" customHeight="1">
      <c r="B3789" s="58" t="s">
        <v>534</v>
      </c>
      <c r="C3789" s="28"/>
      <c r="D3789" s="28"/>
      <c r="E3789" s="28"/>
      <c r="F3789" s="28"/>
      <c r="G3789" s="206"/>
      <c r="H3789" s="206"/>
      <c r="I3789" s="206"/>
      <c r="J3789" s="206"/>
      <c r="K3789" s="280"/>
      <c r="L3789" s="282" t="e">
        <f>VLOOKUP(A3783,'Payroll master 总表'!B:AY,21,FALSE)</f>
        <v>#REF!</v>
      </c>
      <c r="M3789" s="206"/>
      <c r="N3789" s="208"/>
      <c r="O3789" s="283"/>
      <c r="P3789" s="273"/>
      <c r="Q3789" s="223"/>
      <c r="R3789" s="987" t="e">
        <f>VLOOKUP(A3783,'Payroll master 总表'!B:AY,27,FALSE)</f>
        <v>#REF!</v>
      </c>
      <c r="S3789" s="987"/>
      <c r="T3789" s="284" t="s">
        <v>82</v>
      </c>
      <c r="U3789" s="223"/>
      <c r="V3789" s="223"/>
      <c r="W3789" s="285"/>
      <c r="X3789" s="278" t="s">
        <v>189</v>
      </c>
      <c r="Y3789" s="218"/>
      <c r="Z3789" s="218"/>
      <c r="AA3789" s="218"/>
      <c r="AB3789" s="209"/>
      <c r="AC3789" s="26"/>
      <c r="AD3789" s="139" t="e">
        <f>VLOOKUP(A3783,'Payroll master 总表'!B:AY,31,FALSE)</f>
        <v>#REF!</v>
      </c>
      <c r="AE3789" s="23" t="s">
        <v>82</v>
      </c>
      <c r="AF3789" s="103"/>
      <c r="AG3789" s="33"/>
      <c r="AH3789" s="33"/>
      <c r="AI3789" s="33"/>
      <c r="AJ3789" s="33"/>
      <c r="AK3789" s="33"/>
      <c r="AL3789" s="33"/>
      <c r="AM3789" s="33"/>
      <c r="AN3789" s="33"/>
      <c r="AO3789" s="33"/>
      <c r="AP3789" s="33"/>
      <c r="AQ3789" s="33"/>
      <c r="AR3789" s="33"/>
      <c r="AS3789" s="33"/>
      <c r="AT3789" s="33"/>
      <c r="AU3789" s="33"/>
      <c r="AV3789" s="33"/>
      <c r="AW3789" s="33"/>
      <c r="AX3789" s="33"/>
      <c r="AY3789" s="33"/>
      <c r="AZ3789" s="33"/>
      <c r="BA3789" s="33"/>
      <c r="BB3789" s="33"/>
      <c r="BC3789" s="33"/>
      <c r="BD3789" s="33"/>
      <c r="BE3789" s="33"/>
      <c r="BF3789" s="33"/>
      <c r="BG3789" s="33"/>
      <c r="BH3789" s="33"/>
      <c r="BI3789" s="33"/>
      <c r="BJ3789" s="33"/>
      <c r="BK3789" s="33"/>
      <c r="BL3789" s="33"/>
    </row>
    <row r="3790" spans="1:64" s="140" customFormat="1" ht="18" customHeight="1">
      <c r="B3790" s="58" t="s">
        <v>195</v>
      </c>
      <c r="C3790" s="28"/>
      <c r="D3790" s="28"/>
      <c r="E3790" s="28"/>
      <c r="F3790" s="28"/>
      <c r="G3790" s="206"/>
      <c r="H3790" s="206"/>
      <c r="I3790" s="206"/>
      <c r="J3790" s="206"/>
      <c r="K3790" s="280"/>
      <c r="L3790" s="282" t="e">
        <f>VLOOKUP(A3783,'Payroll master 总表'!B:AY,17,FALSE)</f>
        <v>#REF!</v>
      </c>
      <c r="M3790" s="206"/>
      <c r="N3790" s="208"/>
      <c r="O3790" s="283"/>
      <c r="P3790" s="273"/>
      <c r="Q3790" s="223"/>
      <c r="R3790" s="987" t="e">
        <f t="shared" ref="R3790" si="81">U3784/26*L3790</f>
        <v>#REF!</v>
      </c>
      <c r="S3790" s="987"/>
      <c r="T3790" s="284" t="s">
        <v>82</v>
      </c>
      <c r="U3790" s="223"/>
      <c r="V3790" s="223"/>
      <c r="W3790" s="285"/>
      <c r="X3790" s="278" t="s">
        <v>188</v>
      </c>
      <c r="Y3790" s="218"/>
      <c r="Z3790" s="218"/>
      <c r="AA3790" s="218"/>
      <c r="AB3790" s="209"/>
      <c r="AC3790" s="26"/>
      <c r="AD3790" s="139" t="e">
        <f>VLOOKUP(A3783,'Payroll master 总表'!B:AY,36,FALSE)</f>
        <v>#REF!</v>
      </c>
      <c r="AE3790" s="23" t="s">
        <v>82</v>
      </c>
      <c r="AF3790" s="103"/>
      <c r="AG3790" s="33"/>
      <c r="AH3790" s="33"/>
      <c r="AI3790" s="33"/>
      <c r="AJ3790" s="33"/>
      <c r="AK3790" s="33"/>
      <c r="AL3790" s="33"/>
      <c r="AM3790" s="33"/>
      <c r="AN3790" s="33"/>
      <c r="AO3790" s="33"/>
      <c r="AP3790" s="33"/>
      <c r="AQ3790" s="33"/>
      <c r="AR3790" s="33"/>
      <c r="AS3790" s="33"/>
      <c r="AT3790" s="33"/>
      <c r="AU3790" s="33"/>
      <c r="AV3790" s="33"/>
      <c r="AW3790" s="33"/>
      <c r="AX3790" s="33"/>
      <c r="AY3790" s="33"/>
      <c r="AZ3790" s="33"/>
      <c r="BA3790" s="33"/>
      <c r="BB3790" s="33"/>
      <c r="BC3790" s="33"/>
      <c r="BD3790" s="33"/>
      <c r="BE3790" s="33"/>
      <c r="BF3790" s="33"/>
      <c r="BG3790" s="33"/>
      <c r="BH3790" s="33"/>
      <c r="BI3790" s="33"/>
      <c r="BJ3790" s="33"/>
      <c r="BK3790" s="33"/>
      <c r="BL3790" s="33"/>
    </row>
    <row r="3791" spans="1:64" s="140" customFormat="1" ht="18" customHeight="1">
      <c r="B3791" s="27" t="s">
        <v>179</v>
      </c>
      <c r="C3791" s="28"/>
      <c r="D3791" s="28"/>
      <c r="E3791" s="28"/>
      <c r="F3791" s="28"/>
      <c r="G3791" s="218"/>
      <c r="H3791" s="218"/>
      <c r="I3791" s="218"/>
      <c r="J3791" s="206"/>
      <c r="K3791" s="280"/>
      <c r="L3791" s="286"/>
      <c r="M3791" s="206"/>
      <c r="N3791" s="208"/>
      <c r="O3791" s="283"/>
      <c r="P3791" s="273"/>
      <c r="Q3791" s="223"/>
      <c r="R3791" s="987" t="e">
        <f t="shared" ref="R3791" si="82">SUM(R3787:S3790)</f>
        <v>#REF!</v>
      </c>
      <c r="S3791" s="987"/>
      <c r="T3791" s="284" t="s">
        <v>82</v>
      </c>
      <c r="U3791" s="223"/>
      <c r="V3791" s="223"/>
      <c r="W3791" s="285"/>
      <c r="X3791" s="278" t="s">
        <v>190</v>
      </c>
      <c r="Y3791" s="218"/>
      <c r="Z3791" s="218"/>
      <c r="AA3791" s="218"/>
      <c r="AB3791" s="209"/>
      <c r="AC3791" s="988" t="e">
        <f t="shared" ref="AC3791" si="83">R3791+R3793+R3794+R3795+AD3783+AD3784+AD3785+AD3786+AD3787+AD3788+AD3789+AD3790</f>
        <v>#REF!</v>
      </c>
      <c r="AD3791" s="989"/>
      <c r="AE3791" s="33"/>
      <c r="AF3791" s="103"/>
      <c r="AG3791" s="33"/>
      <c r="AH3791" s="33"/>
      <c r="AI3791" s="33"/>
      <c r="AJ3791" s="33"/>
      <c r="AK3791" s="33"/>
      <c r="AL3791" s="33"/>
      <c r="AM3791" s="33"/>
      <c r="AN3791" s="33"/>
      <c r="AO3791" s="33"/>
      <c r="AP3791" s="33"/>
      <c r="AQ3791" s="33"/>
      <c r="AR3791" s="33"/>
      <c r="AS3791" s="33"/>
      <c r="AT3791" s="33"/>
      <c r="AU3791" s="33"/>
      <c r="AV3791" s="33"/>
      <c r="AW3791" s="33"/>
      <c r="AX3791" s="33"/>
      <c r="AY3791" s="33"/>
      <c r="AZ3791" s="33"/>
      <c r="BA3791" s="33"/>
      <c r="BB3791" s="33"/>
      <c r="BC3791" s="33"/>
      <c r="BD3791" s="33"/>
      <c r="BE3791" s="33"/>
      <c r="BF3791" s="33"/>
      <c r="BG3791" s="33"/>
      <c r="BH3791" s="33"/>
      <c r="BI3791" s="33"/>
      <c r="BJ3791" s="33"/>
      <c r="BK3791" s="33"/>
      <c r="BL3791" s="33"/>
    </row>
    <row r="3792" spans="1:64" s="140" customFormat="1" ht="18" customHeight="1">
      <c r="B3792" s="58" t="s">
        <v>197</v>
      </c>
      <c r="C3792" s="28"/>
      <c r="D3792" s="28"/>
      <c r="E3792" s="28"/>
      <c r="F3792" s="28"/>
      <c r="G3792" s="206"/>
      <c r="H3792" s="206"/>
      <c r="I3792" s="206"/>
      <c r="J3792" s="206"/>
      <c r="K3792" s="280"/>
      <c r="L3792" s="287" t="s">
        <v>77</v>
      </c>
      <c r="M3792" s="288"/>
      <c r="N3792" s="211"/>
      <c r="O3792" s="278" t="s">
        <v>199</v>
      </c>
      <c r="P3792" s="210"/>
      <c r="Q3792" s="210"/>
      <c r="R3792" s="210"/>
      <c r="S3792" s="210"/>
      <c r="T3792" s="210"/>
      <c r="U3792" s="210"/>
      <c r="V3792" s="210"/>
      <c r="W3792" s="289"/>
      <c r="X3792" s="278" t="s">
        <v>433</v>
      </c>
      <c r="Y3792" s="218"/>
      <c r="Z3792" s="230"/>
      <c r="AA3792" s="290"/>
      <c r="AB3792" s="228"/>
      <c r="AC3792" s="135" t="e">
        <f>VLOOKUP(A3783,'Payroll master 总表'!B:AY,45,FALSE)</f>
        <v>#REF!</v>
      </c>
      <c r="AD3792" s="33"/>
      <c r="AE3792" s="61"/>
      <c r="AF3792" s="245"/>
      <c r="AG3792" s="33"/>
      <c r="AH3792" s="33"/>
      <c r="AI3792" s="33"/>
      <c r="AJ3792" s="33"/>
      <c r="AK3792" s="33"/>
      <c r="AL3792" s="33"/>
      <c r="AM3792" s="33"/>
      <c r="AN3792" s="33"/>
      <c r="AO3792" s="33"/>
      <c r="AP3792" s="33"/>
      <c r="AQ3792" s="33"/>
      <c r="AR3792" s="33"/>
      <c r="AS3792" s="33"/>
      <c r="AT3792" s="33"/>
      <c r="AU3792" s="33"/>
      <c r="AV3792" s="33"/>
      <c r="AW3792" s="33"/>
      <c r="AX3792" s="33"/>
      <c r="AY3792" s="33"/>
      <c r="AZ3792" s="33"/>
      <c r="BA3792" s="33"/>
      <c r="BB3792" s="33"/>
      <c r="BC3792" s="33"/>
      <c r="BD3792" s="33"/>
      <c r="BE3792" s="33"/>
      <c r="BF3792" s="33"/>
      <c r="BG3792" s="33"/>
      <c r="BH3792" s="33"/>
      <c r="BI3792" s="33"/>
      <c r="BJ3792" s="33"/>
      <c r="BK3792" s="33"/>
      <c r="BL3792" s="33"/>
    </row>
    <row r="3793" spans="2:64" s="140" customFormat="1" ht="18" customHeight="1">
      <c r="B3793" s="58" t="s">
        <v>180</v>
      </c>
      <c r="C3793" s="28"/>
      <c r="D3793" s="28"/>
      <c r="E3793" s="28"/>
      <c r="F3793" s="28"/>
      <c r="G3793" s="206"/>
      <c r="H3793" s="206"/>
      <c r="I3793" s="206"/>
      <c r="J3793" s="206"/>
      <c r="K3793" s="280"/>
      <c r="L3793" s="282" t="e">
        <f>VLOOKUP(A3783,'Payroll master 总表'!B:AY,19,FALSE)</f>
        <v>#REF!</v>
      </c>
      <c r="M3793" s="206"/>
      <c r="N3793" s="208"/>
      <c r="O3793" s="283"/>
      <c r="P3793" s="273"/>
      <c r="Q3793" s="224"/>
      <c r="R3793" s="990" t="e">
        <f>VLOOKUP(A3783,'Payroll master 总表'!B:AY,26,FALSE)</f>
        <v>#REF!</v>
      </c>
      <c r="S3793" s="990"/>
      <c r="T3793" s="224" t="s">
        <v>82</v>
      </c>
      <c r="U3793" s="224"/>
      <c r="V3793" s="224"/>
      <c r="W3793" s="228"/>
      <c r="X3793" s="278" t="s">
        <v>861</v>
      </c>
      <c r="Y3793" s="218"/>
      <c r="Z3793" s="230"/>
      <c r="AA3793" s="199"/>
      <c r="AB3793" s="224"/>
      <c r="AC3793" s="34"/>
      <c r="AD3793" s="57"/>
      <c r="AE3793" s="999" t="e">
        <f>VLOOKUP(A3783,'Payroll master 总表'!B:AY,42,FALSE)</f>
        <v>#REF!</v>
      </c>
      <c r="AF3793" s="1000"/>
      <c r="AG3793" s="33"/>
      <c r="AH3793" s="33"/>
      <c r="AI3793" s="33"/>
      <c r="AJ3793" s="33"/>
      <c r="AK3793" s="33"/>
      <c r="AL3793" s="33"/>
      <c r="AM3793" s="33"/>
      <c r="AN3793" s="33"/>
      <c r="AO3793" s="33"/>
      <c r="AP3793" s="33"/>
      <c r="AQ3793" s="33"/>
      <c r="AR3793" s="33"/>
      <c r="AS3793" s="33"/>
      <c r="AT3793" s="33"/>
      <c r="AU3793" s="33"/>
      <c r="AV3793" s="33"/>
      <c r="AW3793" s="33"/>
      <c r="AX3793" s="33"/>
      <c r="AY3793" s="33"/>
      <c r="AZ3793" s="33"/>
      <c r="BA3793" s="33"/>
      <c r="BB3793" s="33"/>
      <c r="BC3793" s="33"/>
      <c r="BD3793" s="33"/>
      <c r="BE3793" s="33"/>
      <c r="BF3793" s="33"/>
      <c r="BG3793" s="33"/>
      <c r="BH3793" s="33"/>
      <c r="BI3793" s="33"/>
      <c r="BJ3793" s="33"/>
      <c r="BK3793" s="33"/>
      <c r="BL3793" s="33"/>
    </row>
    <row r="3794" spans="2:64" s="140" customFormat="1" ht="18" customHeight="1">
      <c r="B3794" s="58" t="s">
        <v>181</v>
      </c>
      <c r="C3794" s="28"/>
      <c r="D3794" s="28"/>
      <c r="E3794" s="28"/>
      <c r="F3794" s="28"/>
      <c r="G3794" s="206"/>
      <c r="H3794" s="206"/>
      <c r="I3794" s="206"/>
      <c r="J3794" s="206"/>
      <c r="K3794" s="280"/>
      <c r="L3794" s="282" t="e">
        <f>VLOOKUP(A3783,'Payroll master 总表'!B:AY,22,FALSE)</f>
        <v>#REF!</v>
      </c>
      <c r="M3794" s="206"/>
      <c r="N3794" s="208"/>
      <c r="O3794" s="283"/>
      <c r="P3794" s="273"/>
      <c r="Q3794" s="224"/>
      <c r="R3794" s="990" t="e">
        <f>VLOOKUP(A3783,'Payroll master 总表'!B:AY,28,FALSE)</f>
        <v>#REF!</v>
      </c>
      <c r="S3794" s="990"/>
      <c r="T3794" s="224" t="s">
        <v>82</v>
      </c>
      <c r="U3794" s="224"/>
      <c r="V3794" s="224"/>
      <c r="W3794" s="228"/>
      <c r="X3794" s="291" t="s">
        <v>244</v>
      </c>
      <c r="Y3794" s="218"/>
      <c r="Z3794" s="218"/>
      <c r="AA3794" s="230"/>
      <c r="AB3794" s="229"/>
      <c r="AC3794" s="76"/>
      <c r="AD3794" s="57" t="e">
        <f>VLOOKUP(A3783,'Payroll master 总表'!B:AY,44,FALSE)</f>
        <v>#REF!</v>
      </c>
      <c r="AE3794" s="541"/>
      <c r="AF3794" s="542"/>
      <c r="AG3794" s="33"/>
      <c r="AH3794" s="33"/>
      <c r="AI3794" s="33"/>
      <c r="AJ3794" s="33"/>
      <c r="AK3794" s="33"/>
      <c r="AL3794" s="33"/>
      <c r="AM3794" s="33"/>
      <c r="AN3794" s="33"/>
      <c r="AO3794" s="33"/>
      <c r="AP3794" s="33"/>
      <c r="AQ3794" s="33"/>
      <c r="AR3794" s="33"/>
      <c r="AS3794" s="33"/>
      <c r="AT3794" s="33"/>
      <c r="AU3794" s="33"/>
      <c r="AV3794" s="33"/>
      <c r="AW3794" s="33"/>
      <c r="AX3794" s="33"/>
      <c r="AY3794" s="33"/>
      <c r="AZ3794" s="33"/>
      <c r="BA3794" s="33"/>
      <c r="BB3794" s="33"/>
      <c r="BC3794" s="33"/>
      <c r="BD3794" s="33"/>
      <c r="BE3794" s="33"/>
      <c r="BF3794" s="33"/>
      <c r="BG3794" s="33"/>
      <c r="BH3794" s="33"/>
      <c r="BI3794" s="33"/>
      <c r="BJ3794" s="33"/>
      <c r="BK3794" s="33"/>
      <c r="BL3794" s="33"/>
    </row>
    <row r="3795" spans="2:64" s="140" customFormat="1" ht="18" customHeight="1">
      <c r="B3795" s="59" t="s">
        <v>182</v>
      </c>
      <c r="C3795" s="56"/>
      <c r="D3795" s="56"/>
      <c r="E3795" s="56"/>
      <c r="F3795" s="56"/>
      <c r="G3795" s="219"/>
      <c r="H3795" s="219"/>
      <c r="I3795" s="219"/>
      <c r="J3795" s="219"/>
      <c r="K3795" s="292"/>
      <c r="L3795" s="293" t="e">
        <f>VLOOKUP(A3783,'Payroll master 总表'!B:AY,23,FALSE)</f>
        <v>#REF!</v>
      </c>
      <c r="M3795" s="219"/>
      <c r="N3795" s="212"/>
      <c r="O3795" s="294"/>
      <c r="P3795" s="295"/>
      <c r="Q3795" s="225"/>
      <c r="R3795" s="981" t="e">
        <f>VLOOKUP(A3783,'Payroll master 总表'!B:AY,30,FALSE)</f>
        <v>#REF!</v>
      </c>
      <c r="S3795" s="981"/>
      <c r="T3795" s="225" t="s">
        <v>82</v>
      </c>
      <c r="U3795" s="225"/>
      <c r="V3795" s="225"/>
      <c r="W3795" s="225"/>
      <c r="X3795" s="278" t="s">
        <v>194</v>
      </c>
      <c r="Y3795" s="218"/>
      <c r="Z3795" s="218"/>
      <c r="AA3795" s="218"/>
      <c r="AB3795" s="230"/>
      <c r="AC3795" s="26"/>
      <c r="AD3795" s="57" t="e">
        <f t="shared" ref="AD3795" si="84">AE3793+AD3794</f>
        <v>#REF!</v>
      </c>
      <c r="AE3795" s="49"/>
      <c r="AF3795" s="73"/>
      <c r="AG3795" s="33"/>
      <c r="AH3795" s="33"/>
      <c r="AI3795" s="33"/>
      <c r="AJ3795" s="33"/>
      <c r="AK3795" s="33"/>
      <c r="AL3795" s="33"/>
      <c r="AM3795" s="33"/>
      <c r="AN3795" s="33"/>
      <c r="AO3795" s="33"/>
      <c r="AP3795" s="33"/>
      <c r="AQ3795" s="33"/>
      <c r="AR3795" s="33"/>
      <c r="AS3795" s="33"/>
      <c r="AT3795" s="33"/>
      <c r="AU3795" s="33"/>
      <c r="AV3795" s="33"/>
      <c r="AW3795" s="33"/>
      <c r="AX3795" s="33"/>
      <c r="AY3795" s="33"/>
      <c r="AZ3795" s="33"/>
      <c r="BA3795" s="33"/>
      <c r="BB3795" s="33"/>
      <c r="BC3795" s="33"/>
      <c r="BD3795" s="33"/>
      <c r="BE3795" s="33"/>
      <c r="BF3795" s="33"/>
      <c r="BG3795" s="33"/>
      <c r="BH3795" s="33"/>
      <c r="BI3795" s="33"/>
      <c r="BJ3795" s="33"/>
      <c r="BK3795" s="33"/>
      <c r="BL3795" s="33"/>
    </row>
    <row r="3796" spans="2:64" s="140" customFormat="1" ht="18" customHeight="1">
      <c r="B3796" s="29"/>
      <c r="C3796" s="30"/>
      <c r="D3796" s="31"/>
      <c r="E3796" s="30"/>
      <c r="F3796" s="32"/>
      <c r="G3796" s="220"/>
      <c r="H3796" s="220"/>
      <c r="I3796" s="220"/>
      <c r="J3796" s="220"/>
      <c r="K3796" s="220"/>
      <c r="L3796" s="199"/>
      <c r="M3796" s="199"/>
      <c r="N3796" s="199"/>
      <c r="O3796" s="296"/>
      <c r="P3796" s="296"/>
      <c r="Q3796" s="199"/>
      <c r="R3796" s="199"/>
      <c r="S3796" s="220"/>
      <c r="T3796" s="220"/>
      <c r="U3796" s="220"/>
      <c r="V3796" s="199"/>
      <c r="W3796" s="199"/>
      <c r="X3796" s="297" t="s">
        <v>191</v>
      </c>
      <c r="Y3796" s="218"/>
      <c r="Z3796" s="218"/>
      <c r="AA3796" s="218"/>
      <c r="AB3796" s="230"/>
      <c r="AC3796" s="982" t="e">
        <f t="shared" ref="AC3796" si="85">ROUND((AC3791-AD3795-AC3792),2)</f>
        <v>#REF!</v>
      </c>
      <c r="AD3796" s="983"/>
      <c r="AE3796" s="49"/>
      <c r="AF3796" s="73"/>
      <c r="AG3796" s="33"/>
      <c r="AH3796" s="33"/>
      <c r="AI3796" s="33"/>
      <c r="AJ3796" s="33"/>
      <c r="AK3796" s="33"/>
      <c r="AL3796" s="33"/>
      <c r="AM3796" s="33"/>
      <c r="AN3796" s="33"/>
      <c r="AO3796" s="33"/>
      <c r="AP3796" s="33"/>
      <c r="AQ3796" s="33"/>
      <c r="AR3796" s="33"/>
      <c r="AS3796" s="33"/>
      <c r="AT3796" s="33"/>
      <c r="AU3796" s="33"/>
      <c r="AV3796" s="33"/>
      <c r="AW3796" s="33"/>
      <c r="AX3796" s="33"/>
      <c r="AY3796" s="33"/>
      <c r="AZ3796" s="33"/>
      <c r="BA3796" s="33"/>
      <c r="BB3796" s="33"/>
      <c r="BC3796" s="33"/>
      <c r="BD3796" s="33"/>
      <c r="BE3796" s="33"/>
      <c r="BF3796" s="33"/>
      <c r="BG3796" s="33"/>
      <c r="BH3796" s="33"/>
      <c r="BI3796" s="33"/>
      <c r="BJ3796" s="33"/>
      <c r="BK3796" s="33"/>
      <c r="BL3796" s="33"/>
    </row>
    <row r="3797" spans="2:64" s="140" customFormat="1" ht="18" customHeight="1">
      <c r="B3797" s="35" t="s">
        <v>78</v>
      </c>
      <c r="C3797" s="36"/>
      <c r="D3797" s="36"/>
      <c r="E3797" s="36"/>
      <c r="F3797" s="36"/>
      <c r="G3797" s="221"/>
      <c r="H3797" s="221"/>
      <c r="I3797" s="220"/>
      <c r="J3797" s="220"/>
      <c r="K3797" s="220"/>
      <c r="L3797" s="199"/>
      <c r="M3797" s="199"/>
      <c r="N3797" s="199"/>
      <c r="O3797" s="296"/>
      <c r="P3797" s="296"/>
      <c r="Q3797" s="199"/>
      <c r="R3797" s="199"/>
      <c r="S3797" s="220"/>
      <c r="T3797" s="220"/>
      <c r="U3797" s="220"/>
      <c r="V3797" s="199"/>
      <c r="W3797" s="199"/>
      <c r="X3797" s="298" t="s">
        <v>432</v>
      </c>
      <c r="Y3797" s="299"/>
      <c r="Z3797" s="280"/>
      <c r="AA3797" s="206"/>
      <c r="AB3797" s="231"/>
      <c r="AC3797" s="63" t="e">
        <f t="shared" ref="AC3797" si="86">INT(AC3796)</f>
        <v>#REF!</v>
      </c>
      <c r="AD3797" s="33"/>
      <c r="AE3797" s="62"/>
      <c r="AF3797" s="80"/>
      <c r="AG3797" s="33"/>
      <c r="AH3797" s="33"/>
      <c r="AI3797" s="33"/>
      <c r="AJ3797" s="33"/>
      <c r="AK3797" s="33"/>
      <c r="AL3797" s="33"/>
      <c r="AM3797" s="33"/>
      <c r="AN3797" s="33"/>
      <c r="AO3797" s="33"/>
      <c r="AP3797" s="33"/>
      <c r="AQ3797" s="33"/>
      <c r="AR3797" s="33"/>
      <c r="AS3797" s="33"/>
      <c r="AT3797" s="33"/>
      <c r="AU3797" s="33"/>
      <c r="AV3797" s="33"/>
      <c r="AW3797" s="33"/>
      <c r="AX3797" s="33"/>
      <c r="AY3797" s="33"/>
      <c r="AZ3797" s="33"/>
      <c r="BA3797" s="33"/>
      <c r="BB3797" s="33"/>
      <c r="BC3797" s="33"/>
      <c r="BD3797" s="33"/>
      <c r="BE3797" s="33"/>
      <c r="BF3797" s="33"/>
      <c r="BG3797" s="33"/>
      <c r="BH3797" s="33"/>
      <c r="BI3797" s="33"/>
      <c r="BJ3797" s="33"/>
      <c r="BK3797" s="33"/>
      <c r="BL3797" s="33"/>
    </row>
    <row r="3798" spans="2:64" s="140" customFormat="1" ht="18" customHeight="1">
      <c r="B3798" s="37"/>
      <c r="C3798" s="38"/>
      <c r="D3798" s="39"/>
      <c r="E3798" s="38"/>
      <c r="F3798" s="38"/>
      <c r="G3798" s="202"/>
      <c r="H3798" s="202"/>
      <c r="I3798" s="220"/>
      <c r="J3798" s="220"/>
      <c r="K3798" s="220"/>
      <c r="L3798" s="199"/>
      <c r="M3798" s="199"/>
      <c r="N3798" s="199"/>
      <c r="O3798" s="296"/>
      <c r="P3798" s="296"/>
      <c r="Q3798" s="199"/>
      <c r="R3798" s="199"/>
      <c r="S3798" s="220"/>
      <c r="T3798" s="220"/>
      <c r="U3798" s="220"/>
      <c r="V3798" s="199"/>
      <c r="W3798" s="199"/>
      <c r="X3798" s="300" t="s">
        <v>192</v>
      </c>
      <c r="Y3798" s="301"/>
      <c r="Z3798" s="302"/>
      <c r="AA3798" s="219"/>
      <c r="AB3798" s="232"/>
      <c r="AC3798" s="77" t="e">
        <f t="shared" ref="AC3798" si="87">ROUND((MOD(AC3796,1)*4000),-2)</f>
        <v>#REF!</v>
      </c>
      <c r="AD3798" s="45"/>
      <c r="AE3798" s="45"/>
      <c r="AF3798" s="81"/>
      <c r="AG3798" s="33"/>
      <c r="AH3798" s="33"/>
      <c r="AI3798" s="33"/>
      <c r="AJ3798" s="33"/>
      <c r="AK3798" s="33"/>
      <c r="AL3798" s="33"/>
      <c r="AM3798" s="33"/>
      <c r="AN3798" s="33"/>
      <c r="AO3798" s="33"/>
      <c r="AP3798" s="33"/>
      <c r="AQ3798" s="33"/>
      <c r="AR3798" s="33"/>
      <c r="AS3798" s="33"/>
      <c r="AT3798" s="33"/>
      <c r="AU3798" s="33"/>
      <c r="AV3798" s="33"/>
      <c r="AW3798" s="33"/>
      <c r="AX3798" s="33"/>
      <c r="AY3798" s="33"/>
      <c r="AZ3798" s="33"/>
      <c r="BA3798" s="33"/>
      <c r="BB3798" s="33"/>
      <c r="BC3798" s="33"/>
      <c r="BD3798" s="33"/>
      <c r="BE3798" s="33"/>
      <c r="BF3798" s="33"/>
      <c r="BG3798" s="33"/>
      <c r="BH3798" s="33"/>
      <c r="BI3798" s="33"/>
      <c r="BJ3798" s="33"/>
      <c r="BK3798" s="33"/>
      <c r="BL3798" s="33"/>
    </row>
    <row r="3799" spans="2:64" s="140" customFormat="1" ht="18" customHeight="1">
      <c r="B3799" s="29"/>
      <c r="C3799" s="30"/>
      <c r="D3799" s="31"/>
      <c r="E3799" s="30"/>
      <c r="F3799" s="30"/>
      <c r="G3799" s="220"/>
      <c r="H3799" s="220"/>
      <c r="I3799" s="220"/>
      <c r="J3799" s="220"/>
      <c r="K3799" s="220"/>
      <c r="L3799" s="199"/>
      <c r="M3799" s="199"/>
      <c r="N3799" s="199"/>
      <c r="O3799" s="296"/>
      <c r="P3799" s="296"/>
      <c r="Q3799" s="199"/>
      <c r="R3799" s="199"/>
      <c r="S3799" s="220"/>
      <c r="T3799" s="220"/>
      <c r="U3799" s="220"/>
      <c r="V3799" s="199"/>
      <c r="W3799" s="199"/>
      <c r="X3799" s="199"/>
      <c r="Y3799" s="221"/>
      <c r="Z3799" s="303"/>
      <c r="AA3799" s="199"/>
      <c r="AB3799" s="233"/>
      <c r="AC3799" s="34"/>
      <c r="AD3799" s="82"/>
      <c r="AE3799" s="82"/>
      <c r="AF3799" s="84"/>
      <c r="AG3799" s="33"/>
      <c r="AH3799" s="33"/>
      <c r="AI3799" s="33"/>
      <c r="AJ3799" s="33"/>
      <c r="AK3799" s="33"/>
      <c r="AL3799" s="33"/>
      <c r="AM3799" s="33"/>
      <c r="AN3799" s="33"/>
      <c r="AO3799" s="33"/>
      <c r="AP3799" s="33"/>
      <c r="AQ3799" s="33"/>
      <c r="AR3799" s="33"/>
      <c r="AS3799" s="33"/>
      <c r="AT3799" s="33"/>
      <c r="AU3799" s="33"/>
      <c r="AV3799" s="33"/>
      <c r="AW3799" s="33"/>
      <c r="AX3799" s="33"/>
      <c r="AY3799" s="33"/>
      <c r="AZ3799" s="33"/>
      <c r="BA3799" s="33"/>
      <c r="BB3799" s="33"/>
      <c r="BC3799" s="33"/>
      <c r="BD3799" s="33"/>
      <c r="BE3799" s="33"/>
      <c r="BF3799" s="33"/>
      <c r="BG3799" s="33"/>
      <c r="BH3799" s="33"/>
      <c r="BI3799" s="33"/>
      <c r="BJ3799" s="33"/>
      <c r="BK3799" s="33"/>
      <c r="BL3799" s="33"/>
    </row>
    <row r="3800" spans="2:64" s="140" customFormat="1" ht="18" customHeight="1">
      <c r="B3800" s="40" t="s">
        <v>79</v>
      </c>
      <c r="C3800" s="41"/>
      <c r="D3800" s="41"/>
      <c r="E3800" s="41"/>
      <c r="F3800" s="33"/>
      <c r="G3800" s="199"/>
      <c r="H3800" s="199"/>
      <c r="I3800" s="199"/>
      <c r="J3800" s="199"/>
      <c r="K3800" s="220"/>
      <c r="L3800" s="199"/>
      <c r="M3800" s="199"/>
      <c r="N3800" s="199"/>
      <c r="O3800" s="296"/>
      <c r="P3800" s="296"/>
      <c r="Q3800" s="199"/>
      <c r="R3800" s="199"/>
      <c r="S3800" s="199"/>
      <c r="T3800" s="199"/>
      <c r="U3800" s="199"/>
      <c r="V3800" s="199"/>
      <c r="W3800" s="199"/>
      <c r="X3800" s="199"/>
      <c r="Y3800" s="199"/>
      <c r="Z3800" s="199"/>
      <c r="AA3800" s="199"/>
      <c r="AB3800" s="199"/>
      <c r="AC3800" s="34"/>
      <c r="AD3800" s="33"/>
      <c r="AE3800" s="33"/>
      <c r="AF3800" s="101"/>
      <c r="AG3800" s="33"/>
      <c r="AH3800" s="33"/>
      <c r="AI3800" s="33"/>
      <c r="AJ3800" s="33"/>
      <c r="AK3800" s="33"/>
      <c r="AL3800" s="33"/>
      <c r="AM3800" s="33"/>
      <c r="AN3800" s="33"/>
      <c r="AO3800" s="33"/>
      <c r="AP3800" s="33"/>
      <c r="AQ3800" s="33"/>
      <c r="AR3800" s="33"/>
      <c r="AS3800" s="33"/>
      <c r="AT3800" s="33"/>
      <c r="AU3800" s="33"/>
      <c r="AV3800" s="33"/>
      <c r="AW3800" s="33"/>
      <c r="AX3800" s="33"/>
      <c r="AY3800" s="33"/>
      <c r="AZ3800" s="33"/>
      <c r="BA3800" s="33"/>
      <c r="BB3800" s="33"/>
      <c r="BC3800" s="33"/>
      <c r="BD3800" s="33"/>
      <c r="BE3800" s="33"/>
      <c r="BF3800" s="33"/>
      <c r="BG3800" s="33"/>
      <c r="BH3800" s="33"/>
      <c r="BI3800" s="33"/>
      <c r="BJ3800" s="33"/>
      <c r="BK3800" s="33"/>
      <c r="BL3800" s="33"/>
    </row>
    <row r="3801" spans="2:64" s="10" customFormat="1" ht="18" customHeight="1">
      <c r="B3801" s="237">
        <v>1</v>
      </c>
      <c r="C3801" s="236">
        <v>2</v>
      </c>
      <c r="D3801" s="236">
        <v>3</v>
      </c>
      <c r="E3801" s="236">
        <v>4</v>
      </c>
      <c r="F3801" s="670">
        <v>5</v>
      </c>
      <c r="G3801" s="269">
        <v>6</v>
      </c>
      <c r="H3801" s="304">
        <v>7</v>
      </c>
      <c r="I3801" s="601">
        <v>8</v>
      </c>
      <c r="J3801" s="305">
        <v>9</v>
      </c>
      <c r="K3801" s="305">
        <v>10</v>
      </c>
      <c r="L3801" s="236">
        <v>11</v>
      </c>
      <c r="M3801" s="670">
        <v>12</v>
      </c>
      <c r="N3801" s="269">
        <v>13</v>
      </c>
      <c r="O3801" s="305">
        <v>14</v>
      </c>
      <c r="P3801" s="237">
        <v>15</v>
      </c>
      <c r="Q3801" s="305">
        <v>16</v>
      </c>
      <c r="R3801" s="305">
        <v>17</v>
      </c>
      <c r="S3801" s="236">
        <v>18</v>
      </c>
      <c r="T3801" s="670">
        <v>19</v>
      </c>
      <c r="U3801" s="269">
        <v>20</v>
      </c>
      <c r="V3801" s="305">
        <v>21</v>
      </c>
      <c r="W3801" s="237">
        <v>22</v>
      </c>
      <c r="X3801" s="305">
        <v>23</v>
      </c>
      <c r="Y3801" s="304">
        <v>24</v>
      </c>
      <c r="Z3801" s="236">
        <v>25</v>
      </c>
      <c r="AA3801" s="670">
        <v>26</v>
      </c>
      <c r="AB3801" s="269">
        <v>27</v>
      </c>
      <c r="AC3801" s="236">
        <v>28</v>
      </c>
      <c r="AD3801" s="237">
        <v>29</v>
      </c>
      <c r="AE3801" s="236">
        <v>30</v>
      </c>
      <c r="AF3801" s="236">
        <v>31</v>
      </c>
      <c r="AG3801" s="11"/>
      <c r="AH3801" s="11"/>
      <c r="AI3801" s="11"/>
      <c r="AJ3801" s="11"/>
      <c r="AK3801" s="11"/>
      <c r="AL3801" s="11"/>
      <c r="AM3801" s="11"/>
      <c r="AN3801" s="11"/>
      <c r="AO3801" s="11"/>
      <c r="AP3801" s="11"/>
      <c r="AQ3801" s="11"/>
      <c r="AR3801" s="11"/>
      <c r="AS3801" s="11"/>
      <c r="AT3801" s="11"/>
      <c r="AU3801" s="11"/>
      <c r="AV3801" s="11"/>
      <c r="AW3801" s="11"/>
      <c r="AX3801" s="11"/>
      <c r="AY3801" s="11"/>
      <c r="AZ3801" s="11"/>
      <c r="BA3801" s="11"/>
      <c r="BB3801" s="11"/>
      <c r="BC3801" s="11"/>
      <c r="BD3801" s="11"/>
      <c r="BE3801" s="11"/>
      <c r="BF3801" s="11"/>
      <c r="BG3801" s="11"/>
      <c r="BH3801" s="11"/>
      <c r="BI3801" s="11"/>
      <c r="BJ3801" s="11"/>
      <c r="BK3801" s="11"/>
      <c r="BL3801" s="11"/>
    </row>
    <row r="3802" spans="2:64" s="140" customFormat="1" ht="18" customHeight="1">
      <c r="B3802" s="48" t="e">
        <f>VLOOKUP(A3783,#REF!,276,FALSE)</f>
        <v>#REF!</v>
      </c>
      <c r="C3802" s="48" t="e">
        <f>VLOOKUP(A3783,#REF!,278,FALSE)</f>
        <v>#REF!</v>
      </c>
      <c r="D3802" s="48" t="e">
        <f>VLOOKUP(A3783,#REF!,280,FALSE)</f>
        <v>#REF!</v>
      </c>
      <c r="E3802" s="48" t="e">
        <f>VLOOKUP(A3783,#REF!,282,FALSE)</f>
        <v>#REF!</v>
      </c>
      <c r="F3802" s="48" t="e">
        <f>VLOOKUP(A3783,#REF!,284,FALSE)</f>
        <v>#REF!</v>
      </c>
      <c r="G3802" s="48" t="e">
        <f>VLOOKUP(A3783,#REF!,286,FALSE)</f>
        <v>#REF!</v>
      </c>
      <c r="H3802" s="48" t="e">
        <f>VLOOKUP(A3783,#REF!,288,FALSE)</f>
        <v>#REF!</v>
      </c>
      <c r="I3802" s="48" t="e">
        <f>VLOOKUP(A3783,#REF!,290,FALSE)</f>
        <v>#REF!</v>
      </c>
      <c r="J3802" s="48" t="e">
        <f>VLOOKUP(A3783,#REF!,292,FALSE)</f>
        <v>#REF!</v>
      </c>
      <c r="K3802" s="48" t="e">
        <f>VLOOKUP(A3783,#REF!,294,FALSE)</f>
        <v>#REF!</v>
      </c>
      <c r="L3802" s="48" t="e">
        <f>VLOOKUP(A3783,#REF!,296,FALSE)</f>
        <v>#REF!</v>
      </c>
      <c r="M3802" s="48" t="e">
        <f>VLOOKUP(A3783,#REF!,298,FALSE)</f>
        <v>#REF!</v>
      </c>
      <c r="N3802" s="48" t="e">
        <f>VLOOKUP(A3783,#REF!,300,FALSE)</f>
        <v>#REF!</v>
      </c>
      <c r="O3802" s="48" t="e">
        <f>VLOOKUP(A3783,#REF!,302,FALSE)</f>
        <v>#REF!</v>
      </c>
      <c r="P3802" s="48" t="e">
        <f>VLOOKUP(A3783,#REF!,304,FALSE)</f>
        <v>#REF!</v>
      </c>
      <c r="Q3802" s="48" t="e">
        <f>VLOOKUP(A3783,#REF!,306,FALSE)</f>
        <v>#REF!</v>
      </c>
      <c r="R3802" s="48" t="e">
        <f>VLOOKUP(A3783,#REF!,308,FALSE)</f>
        <v>#REF!</v>
      </c>
      <c r="S3802" s="48" t="e">
        <f>VLOOKUP(A3783,#REF!,310,FALSE)</f>
        <v>#REF!</v>
      </c>
      <c r="T3802" s="48" t="e">
        <f>VLOOKUP(A3783,#REF!,312,FALSE)</f>
        <v>#REF!</v>
      </c>
      <c r="U3802" s="48" t="e">
        <f>VLOOKUP(A3783,#REF!,314,FALSE)</f>
        <v>#REF!</v>
      </c>
      <c r="V3802" s="48" t="e">
        <f>VLOOKUP(A3783,#REF!,316,FALSE)</f>
        <v>#REF!</v>
      </c>
      <c r="W3802" s="48" t="e">
        <f>VLOOKUP(A3783,#REF!,318,FALSE)</f>
        <v>#REF!</v>
      </c>
      <c r="X3802" s="48" t="e">
        <f>VLOOKUP(A3783,#REF!,320,FALSE)</f>
        <v>#REF!</v>
      </c>
      <c r="Y3802" s="48" t="e">
        <f>VLOOKUP(A3783,#REF!,322,FALSE)</f>
        <v>#REF!</v>
      </c>
      <c r="Z3802" s="48" t="e">
        <f>VLOOKUP(A3783,#REF!,324,FALSE)</f>
        <v>#REF!</v>
      </c>
      <c r="AA3802" s="48" t="e">
        <f>VLOOKUP(A3783,#REF!,326,FALSE)</f>
        <v>#REF!</v>
      </c>
      <c r="AB3802" s="48" t="e">
        <f>VLOOKUP(A3783,#REF!,328,FALSE)</f>
        <v>#REF!</v>
      </c>
      <c r="AC3802" s="48" t="e">
        <f>VLOOKUP(A3783,#REF!,330,FALSE)</f>
        <v>#REF!</v>
      </c>
      <c r="AD3802" s="48" t="e">
        <f>VLOOKUP(A3783,#REF!,332,FALSE)</f>
        <v>#REF!</v>
      </c>
      <c r="AE3802" s="48" t="e">
        <f>VLOOKUP(A3783,#REF!,334,FALSE)</f>
        <v>#REF!</v>
      </c>
      <c r="AF3802" s="48" t="e">
        <f>VLOOKUP(A3783,#REF!,336,FALSE)</f>
        <v>#REF!</v>
      </c>
      <c r="AG3802" s="33"/>
      <c r="AH3802" s="33"/>
      <c r="AI3802" s="33"/>
      <c r="AJ3802" s="33"/>
      <c r="AK3802" s="33"/>
      <c r="AL3802" s="33"/>
      <c r="AM3802" s="33"/>
      <c r="AN3802" s="33"/>
      <c r="AO3802" s="33"/>
      <c r="AP3802" s="33"/>
      <c r="AQ3802" s="33"/>
      <c r="AR3802" s="33"/>
      <c r="AS3802" s="33"/>
      <c r="AT3802" s="33"/>
      <c r="AU3802" s="33"/>
      <c r="AV3802" s="33"/>
      <c r="AW3802" s="33"/>
      <c r="AX3802" s="33"/>
      <c r="AY3802" s="33"/>
      <c r="AZ3802" s="33"/>
      <c r="BA3802" s="33"/>
      <c r="BB3802" s="33"/>
      <c r="BC3802" s="33"/>
      <c r="BD3802" s="33"/>
      <c r="BE3802" s="33"/>
      <c r="BF3802" s="33"/>
      <c r="BG3802" s="33"/>
      <c r="BH3802" s="33"/>
      <c r="BI3802" s="33"/>
      <c r="BJ3802" s="33"/>
      <c r="BK3802" s="33"/>
      <c r="BL3802" s="33"/>
    </row>
    <row r="3803" spans="2:64" s="140" customFormat="1" ht="18" customHeight="1">
      <c r="B3803" s="48" t="e">
        <f t="shared" ref="B3803:G3803" si="88">IF(B3802=3,"5","0")-0</f>
        <v>#REF!</v>
      </c>
      <c r="C3803" s="48" t="e">
        <f t="shared" si="88"/>
        <v>#REF!</v>
      </c>
      <c r="D3803" s="48" t="e">
        <f t="shared" si="88"/>
        <v>#REF!</v>
      </c>
      <c r="E3803" s="48" t="e">
        <f t="shared" si="88"/>
        <v>#REF!</v>
      </c>
      <c r="F3803" s="48" t="e">
        <f t="shared" si="88"/>
        <v>#REF!</v>
      </c>
      <c r="G3803" s="198" t="e">
        <f t="shared" si="88"/>
        <v>#REF!</v>
      </c>
      <c r="H3803" s="198" t="e">
        <f t="shared" ref="H3803:W3803" si="89">IF(H3802=3,"5","0")-0</f>
        <v>#REF!</v>
      </c>
      <c r="I3803" s="198" t="e">
        <f t="shared" si="89"/>
        <v>#REF!</v>
      </c>
      <c r="J3803" s="198" t="e">
        <f t="shared" si="89"/>
        <v>#REF!</v>
      </c>
      <c r="K3803" s="198" t="e">
        <f t="shared" si="89"/>
        <v>#REF!</v>
      </c>
      <c r="L3803" s="198" t="e">
        <f t="shared" si="89"/>
        <v>#REF!</v>
      </c>
      <c r="M3803" s="198" t="e">
        <f t="shared" si="89"/>
        <v>#REF!</v>
      </c>
      <c r="N3803" s="198" t="e">
        <f t="shared" si="89"/>
        <v>#REF!</v>
      </c>
      <c r="O3803" s="198" t="e">
        <f t="shared" si="89"/>
        <v>#REF!</v>
      </c>
      <c r="P3803" s="198" t="e">
        <f t="shared" si="89"/>
        <v>#REF!</v>
      </c>
      <c r="Q3803" s="198" t="e">
        <f t="shared" si="89"/>
        <v>#REF!</v>
      </c>
      <c r="R3803" s="198" t="e">
        <f t="shared" si="89"/>
        <v>#REF!</v>
      </c>
      <c r="S3803" s="198" t="e">
        <f t="shared" si="89"/>
        <v>#REF!</v>
      </c>
      <c r="T3803" s="198" t="e">
        <f t="shared" si="89"/>
        <v>#REF!</v>
      </c>
      <c r="U3803" s="198" t="e">
        <f t="shared" si="89"/>
        <v>#REF!</v>
      </c>
      <c r="V3803" s="198" t="e">
        <f t="shared" si="89"/>
        <v>#REF!</v>
      </c>
      <c r="W3803" s="198" t="e">
        <f t="shared" si="89"/>
        <v>#REF!</v>
      </c>
      <c r="X3803" s="198" t="e">
        <f t="shared" ref="X3803:AF3803" si="90">IF(X3802=3,"5","0")-0</f>
        <v>#REF!</v>
      </c>
      <c r="Y3803" s="198" t="e">
        <f t="shared" si="90"/>
        <v>#REF!</v>
      </c>
      <c r="Z3803" s="198" t="e">
        <f t="shared" si="90"/>
        <v>#REF!</v>
      </c>
      <c r="AA3803" s="198" t="e">
        <f t="shared" si="90"/>
        <v>#REF!</v>
      </c>
      <c r="AB3803" s="198" t="e">
        <f t="shared" si="90"/>
        <v>#REF!</v>
      </c>
      <c r="AC3803" s="48" t="e">
        <f t="shared" si="90"/>
        <v>#REF!</v>
      </c>
      <c r="AD3803" s="48" t="e">
        <f t="shared" si="90"/>
        <v>#REF!</v>
      </c>
      <c r="AE3803" s="50" t="e">
        <f t="shared" si="90"/>
        <v>#REF!</v>
      </c>
      <c r="AF3803" s="48" t="e">
        <f t="shared" si="90"/>
        <v>#REF!</v>
      </c>
      <c r="AG3803" s="33"/>
      <c r="AH3803" s="33"/>
      <c r="AI3803" s="33"/>
      <c r="AJ3803" s="33"/>
      <c r="AK3803" s="33"/>
      <c r="AL3803" s="33"/>
      <c r="AM3803" s="33"/>
      <c r="AN3803" s="33"/>
      <c r="AO3803" s="33"/>
      <c r="AP3803" s="33"/>
      <c r="AQ3803" s="33"/>
      <c r="AR3803" s="33"/>
      <c r="AS3803" s="33"/>
      <c r="AT3803" s="33"/>
      <c r="AU3803" s="33"/>
      <c r="AV3803" s="33"/>
      <c r="AW3803" s="33"/>
      <c r="AX3803" s="33"/>
      <c r="AY3803" s="33"/>
      <c r="AZ3803" s="33"/>
      <c r="BA3803" s="33"/>
      <c r="BB3803" s="33"/>
      <c r="BC3803" s="33"/>
      <c r="BD3803" s="33"/>
      <c r="BE3803" s="33"/>
      <c r="BF3803" s="33"/>
      <c r="BG3803" s="33"/>
      <c r="BH3803" s="33"/>
      <c r="BI3803" s="33"/>
      <c r="BJ3803" s="33"/>
      <c r="BK3803" s="33"/>
      <c r="BL3803" s="33"/>
    </row>
    <row r="3804" spans="2:64" s="140" customFormat="1" ht="18" customHeight="1">
      <c r="B3804" s="48" t="e">
        <f>VLOOKUP(A3783,#REF!,277,FALSE)</f>
        <v>#REF!</v>
      </c>
      <c r="C3804" s="48" t="e">
        <f>VLOOKUP(A3783,#REF!,279,FALSE)</f>
        <v>#REF!</v>
      </c>
      <c r="D3804" s="48" t="e">
        <f>VLOOKUP(A3783,#REF!,281,FALSE)</f>
        <v>#REF!</v>
      </c>
      <c r="E3804" s="48" t="e">
        <f>VLOOKUP(A3783,#REF!,283,FALSE)</f>
        <v>#REF!</v>
      </c>
      <c r="F3804" s="48" t="e">
        <f>VLOOKUP(A3783,#REF!,285,FALSE)</f>
        <v>#REF!</v>
      </c>
      <c r="G3804" s="48" t="e">
        <f>VLOOKUP(A3783,#REF!,287,FALSE)</f>
        <v>#REF!</v>
      </c>
      <c r="H3804" s="48" t="e">
        <f>VLOOKUP(A3783,#REF!,289,FALSE)</f>
        <v>#REF!</v>
      </c>
      <c r="I3804" s="48" t="e">
        <f>VLOOKUP(A3783,#REF!,291,FALSE)</f>
        <v>#REF!</v>
      </c>
      <c r="J3804" s="48" t="e">
        <f>VLOOKUP(A3783,#REF!,293,FALSE)</f>
        <v>#REF!</v>
      </c>
      <c r="K3804" s="48" t="e">
        <f>VLOOKUP(A3783,#REF!,295,FALSE)</f>
        <v>#REF!</v>
      </c>
      <c r="L3804" s="48" t="e">
        <f>VLOOKUP(A3783,#REF!,297,FALSE)</f>
        <v>#REF!</v>
      </c>
      <c r="M3804" s="48" t="e">
        <f>VLOOKUP(A3783,#REF!,299,FALSE)</f>
        <v>#REF!</v>
      </c>
      <c r="N3804" s="48" t="e">
        <f>VLOOKUP(A3783,#REF!,301,FALSE)</f>
        <v>#REF!</v>
      </c>
      <c r="O3804" s="48" t="e">
        <f>VLOOKUP(A3783,#REF!,303,FALSE)</f>
        <v>#REF!</v>
      </c>
      <c r="P3804" s="48" t="e">
        <f>VLOOKUP(A3783,#REF!,305,FALSE)</f>
        <v>#REF!</v>
      </c>
      <c r="Q3804" s="48" t="e">
        <f>VLOOKUP(A3783,#REF!,307,FALSE)</f>
        <v>#REF!</v>
      </c>
      <c r="R3804" s="48" t="e">
        <f>VLOOKUP(A3783,#REF!,309,FALSE)</f>
        <v>#REF!</v>
      </c>
      <c r="S3804" s="48" t="e">
        <f>VLOOKUP(A3783,#REF!,311,FALSE)</f>
        <v>#REF!</v>
      </c>
      <c r="T3804" s="48" t="e">
        <f>VLOOKUP(A3783,#REF!,313,FALSE)</f>
        <v>#REF!</v>
      </c>
      <c r="U3804" s="48" t="e">
        <f>VLOOKUP(A3783,#REF!,315,FALSE)</f>
        <v>#REF!</v>
      </c>
      <c r="V3804" s="48" t="e">
        <f>VLOOKUP(A3783,#REF!,317,FALSE)</f>
        <v>#REF!</v>
      </c>
      <c r="W3804" s="48" t="e">
        <f>VLOOKUP(A3783,#REF!,319,FALSE)</f>
        <v>#REF!</v>
      </c>
      <c r="X3804" s="48" t="e">
        <f>VLOOKUP(A3783,#REF!,321,FALSE)</f>
        <v>#REF!</v>
      </c>
      <c r="Y3804" s="48" t="e">
        <f>VLOOKUP(A3783,#REF!,323,FALSE)</f>
        <v>#REF!</v>
      </c>
      <c r="Z3804" s="48" t="e">
        <f>VLOOKUP(A3783,#REF!,325,FALSE)</f>
        <v>#REF!</v>
      </c>
      <c r="AA3804" s="48" t="e">
        <f>VLOOKUP(A3783,#REF!,327,FALSE)</f>
        <v>#REF!</v>
      </c>
      <c r="AB3804" s="48" t="e">
        <f>VLOOKUP(A3783,#REF!,329,FALSE)</f>
        <v>#REF!</v>
      </c>
      <c r="AC3804" s="48" t="e">
        <f>VLOOKUP(A3783,#REF!,331,FALSE)</f>
        <v>#REF!</v>
      </c>
      <c r="AD3804" s="48" t="e">
        <f>VLOOKUP(A3783,#REF!,333,FALSE)</f>
        <v>#REF!</v>
      </c>
      <c r="AE3804" s="48" t="e">
        <f>VLOOKUP(A3783,#REF!,335,FALSE)</f>
        <v>#REF!</v>
      </c>
      <c r="AF3804" s="48" t="e">
        <f>VLOOKUP(A3783,#REF!,337,FALSE)</f>
        <v>#REF!</v>
      </c>
      <c r="AG3804" s="33"/>
      <c r="AH3804" s="33"/>
      <c r="AI3804" s="33"/>
      <c r="AJ3804" s="33"/>
      <c r="AK3804" s="33"/>
      <c r="AL3804" s="33"/>
      <c r="AM3804" s="33"/>
      <c r="AN3804" s="33"/>
      <c r="AO3804" s="33"/>
      <c r="AP3804" s="33"/>
      <c r="AQ3804" s="33"/>
      <c r="AR3804" s="33"/>
      <c r="AS3804" s="33"/>
      <c r="AT3804" s="33"/>
      <c r="AU3804" s="33"/>
      <c r="AV3804" s="33"/>
      <c r="AW3804" s="33"/>
      <c r="AX3804" s="33"/>
      <c r="AY3804" s="33"/>
      <c r="AZ3804" s="33"/>
      <c r="BA3804" s="33"/>
      <c r="BB3804" s="33"/>
      <c r="BC3804" s="33"/>
      <c r="BD3804" s="33"/>
      <c r="BE3804" s="33"/>
      <c r="BF3804" s="33"/>
      <c r="BG3804" s="33"/>
      <c r="BH3804" s="33"/>
      <c r="BI3804" s="33"/>
      <c r="BJ3804" s="33"/>
      <c r="BK3804" s="33"/>
      <c r="BL3804" s="33"/>
    </row>
    <row r="3805" spans="2:64" s="140" customFormat="1" ht="18" customHeight="1">
      <c r="B3805" s="1007" t="s">
        <v>826</v>
      </c>
      <c r="C3805" s="1007"/>
      <c r="D3805" s="1007"/>
      <c r="E3805" s="1007"/>
      <c r="F3805" s="1007"/>
      <c r="G3805" s="1007"/>
      <c r="H3805" s="1007"/>
      <c r="I3805" s="1007"/>
      <c r="J3805" s="1007"/>
      <c r="K3805" s="1007"/>
      <c r="L3805" s="1007"/>
      <c r="M3805" s="1007"/>
      <c r="N3805" s="1007"/>
      <c r="O3805" s="1007"/>
      <c r="P3805" s="1007"/>
      <c r="Q3805" s="1007"/>
      <c r="R3805" s="1007"/>
      <c r="S3805" s="1007"/>
      <c r="T3805" s="1007"/>
      <c r="U3805" s="1007"/>
      <c r="V3805" s="1007"/>
      <c r="W3805" s="1007"/>
      <c r="X3805" s="1007"/>
      <c r="Y3805" s="1007"/>
      <c r="Z3805" s="1007"/>
      <c r="AA3805" s="1007"/>
      <c r="AB3805" s="1007"/>
      <c r="AC3805" s="1007"/>
      <c r="AD3805" s="1007"/>
      <c r="AE3805" s="1007"/>
      <c r="AF3805" s="1007"/>
      <c r="AG3805" s="33"/>
      <c r="AH3805" s="33"/>
      <c r="AI3805" s="33"/>
      <c r="AJ3805" s="33"/>
      <c r="AK3805" s="33"/>
      <c r="AL3805" s="33"/>
      <c r="AM3805" s="33"/>
      <c r="AN3805" s="33"/>
      <c r="AO3805" s="33"/>
      <c r="AP3805" s="33"/>
      <c r="AQ3805" s="33"/>
      <c r="AR3805" s="33"/>
      <c r="AS3805" s="33"/>
      <c r="AT3805" s="33"/>
      <c r="AU3805" s="33"/>
      <c r="AV3805" s="33"/>
      <c r="AW3805" s="33"/>
      <c r="AX3805" s="33"/>
      <c r="AY3805" s="33"/>
      <c r="AZ3805" s="33"/>
      <c r="BA3805" s="33"/>
      <c r="BB3805" s="33"/>
      <c r="BC3805" s="33"/>
      <c r="BD3805" s="33"/>
      <c r="BE3805" s="33"/>
      <c r="BF3805" s="33"/>
      <c r="BG3805" s="33"/>
      <c r="BH3805" s="33"/>
      <c r="BI3805" s="33"/>
      <c r="BJ3805" s="33"/>
      <c r="BK3805" s="33"/>
      <c r="BL3805" s="33"/>
    </row>
    <row r="3806" spans="2:64" s="140" customFormat="1" ht="18" customHeight="1">
      <c r="B3806" s="249"/>
      <c r="C3806" s="250"/>
      <c r="D3806" s="250"/>
      <c r="E3806" s="250"/>
      <c r="F3806" s="250"/>
      <c r="G3806" s="325"/>
      <c r="H3806" s="325"/>
      <c r="I3806" s="325"/>
      <c r="J3806" s="325"/>
      <c r="K3806" s="325"/>
      <c r="L3806" s="325"/>
      <c r="M3806" s="325"/>
      <c r="N3806" s="325"/>
      <c r="O3806" s="325"/>
      <c r="P3806" s="325"/>
      <c r="Q3806" s="325"/>
      <c r="R3806" s="325"/>
      <c r="S3806" s="325"/>
      <c r="T3806" s="325"/>
      <c r="U3806" s="325"/>
      <c r="V3806" s="325"/>
      <c r="W3806" s="325"/>
      <c r="X3806" s="325"/>
      <c r="Y3806" s="325"/>
      <c r="Z3806" s="325"/>
      <c r="AA3806" s="325"/>
      <c r="AB3806" s="325"/>
      <c r="AC3806" s="250"/>
      <c r="AD3806" s="250"/>
      <c r="AE3806" s="250"/>
      <c r="AF3806" s="251"/>
      <c r="AG3806" s="33"/>
      <c r="AH3806" s="33"/>
      <c r="AI3806" s="33"/>
      <c r="AJ3806" s="33"/>
      <c r="AK3806" s="33"/>
      <c r="AL3806" s="33"/>
      <c r="AM3806" s="33"/>
      <c r="AN3806" s="33"/>
      <c r="AO3806" s="33"/>
      <c r="AP3806" s="33"/>
      <c r="AQ3806" s="33"/>
      <c r="AR3806" s="33"/>
      <c r="AS3806" s="33"/>
      <c r="AT3806" s="33"/>
      <c r="AU3806" s="33"/>
      <c r="AV3806" s="33"/>
      <c r="AW3806" s="33"/>
      <c r="AX3806" s="33"/>
      <c r="AY3806" s="33"/>
      <c r="AZ3806" s="33"/>
      <c r="BA3806" s="33"/>
      <c r="BB3806" s="33"/>
      <c r="BC3806" s="33"/>
      <c r="BD3806" s="33"/>
      <c r="BE3806" s="33"/>
      <c r="BF3806" s="33"/>
      <c r="BG3806" s="33"/>
      <c r="BH3806" s="33"/>
      <c r="BI3806" s="33"/>
      <c r="BJ3806" s="33"/>
      <c r="BK3806" s="33"/>
      <c r="BL3806" s="33"/>
    </row>
    <row r="3807" spans="2:64" s="140" customFormat="1" ht="18" customHeight="1">
      <c r="B3807" s="40" t="s">
        <v>80</v>
      </c>
      <c r="C3807" s="41"/>
      <c r="D3807" s="41"/>
      <c r="E3807" s="41"/>
      <c r="F3807" s="41"/>
      <c r="G3807" s="200"/>
      <c r="H3807" s="201"/>
      <c r="I3807" s="201"/>
      <c r="J3807" s="201"/>
      <c r="K3807" s="202"/>
      <c r="L3807" s="201"/>
      <c r="M3807" s="201"/>
      <c r="N3807" s="201"/>
      <c r="O3807" s="270"/>
      <c r="P3807" s="270"/>
      <c r="Q3807" s="201"/>
      <c r="R3807" s="201"/>
      <c r="S3807" s="201"/>
      <c r="T3807" s="201"/>
      <c r="U3807" s="201"/>
      <c r="V3807" s="201"/>
      <c r="W3807" s="984" t="str">
        <f>W3782</f>
        <v>វិច្ឆិកា ឆ្នាំ ២០២៣</v>
      </c>
      <c r="X3807" s="985"/>
      <c r="Y3807" s="985"/>
      <c r="Z3807" s="985"/>
      <c r="AA3807" s="985"/>
      <c r="AB3807" s="985"/>
      <c r="AC3807" s="985"/>
      <c r="AD3807" s="985"/>
      <c r="AE3807" s="985"/>
      <c r="AF3807" s="986"/>
      <c r="AG3807" s="33"/>
      <c r="AH3807" s="33"/>
      <c r="AI3807" s="33"/>
      <c r="AJ3807" s="33"/>
      <c r="AK3807" s="33"/>
      <c r="AL3807" s="33"/>
      <c r="AM3807" s="33"/>
      <c r="AN3807" s="33"/>
      <c r="AO3807" s="33"/>
      <c r="AP3807" s="33"/>
      <c r="AQ3807" s="33"/>
      <c r="AR3807" s="33"/>
      <c r="AS3807" s="33"/>
      <c r="AT3807" s="33"/>
      <c r="AU3807" s="33"/>
      <c r="AV3807" s="33"/>
      <c r="AW3807" s="33"/>
      <c r="AX3807" s="33"/>
      <c r="AY3807" s="33"/>
      <c r="AZ3807" s="33"/>
      <c r="BA3807" s="33"/>
      <c r="BB3807" s="33"/>
      <c r="BC3807" s="33"/>
      <c r="BD3807" s="33"/>
      <c r="BE3807" s="33"/>
      <c r="BF3807" s="33"/>
      <c r="BG3807" s="33"/>
      <c r="BH3807" s="33"/>
      <c r="BI3807" s="33"/>
      <c r="BJ3807" s="33"/>
      <c r="BK3807" s="33"/>
      <c r="BL3807" s="33"/>
    </row>
    <row r="3808" spans="2:64" s="140" customFormat="1" ht="18" customHeight="1">
      <c r="B3808" s="20" t="s">
        <v>176</v>
      </c>
      <c r="C3808" s="19"/>
      <c r="D3808" s="19"/>
      <c r="E3808" s="19"/>
      <c r="F3808" s="19"/>
      <c r="G3808" s="204"/>
      <c r="H3808" s="306"/>
      <c r="I3808" s="204"/>
      <c r="J3808" s="306"/>
      <c r="K3808" s="313"/>
      <c r="L3808" s="1008" t="e">
        <f>#REF!</f>
        <v>#REF!</v>
      </c>
      <c r="M3808" s="1009"/>
      <c r="N3808" s="1010"/>
      <c r="O3808" s="272" t="s">
        <v>183</v>
      </c>
      <c r="P3808" s="314"/>
      <c r="Q3808" s="312"/>
      <c r="R3808" s="312"/>
      <c r="S3808" s="312"/>
      <c r="T3808" s="204"/>
      <c r="U3808" s="268" t="e">
        <f>#REF!</f>
        <v>#REF!</v>
      </c>
      <c r="V3808" s="204"/>
      <c r="W3808" s="275" t="s">
        <v>279</v>
      </c>
      <c r="X3808" s="204"/>
      <c r="Y3808" s="312"/>
      <c r="Z3808" s="312"/>
      <c r="AA3808" s="312"/>
      <c r="AB3808" s="203"/>
      <c r="AC3808" s="46"/>
      <c r="AD3808" s="141">
        <v>0</v>
      </c>
      <c r="AE3808" s="102" t="s">
        <v>82</v>
      </c>
      <c r="AF3808" s="85"/>
      <c r="AG3808" s="33"/>
      <c r="AH3808" s="33"/>
      <c r="AI3808" s="33"/>
      <c r="AJ3808" s="33"/>
      <c r="AK3808" s="33"/>
      <c r="AL3808" s="33"/>
      <c r="AM3808" s="33"/>
      <c r="AN3808" s="33"/>
      <c r="AO3808" s="33"/>
      <c r="AP3808" s="33"/>
      <c r="AQ3808" s="33"/>
      <c r="AR3808" s="33"/>
      <c r="AS3808" s="33"/>
      <c r="AT3808" s="33"/>
      <c r="AU3808" s="33"/>
      <c r="AV3808" s="33"/>
      <c r="AW3808" s="33"/>
      <c r="AX3808" s="33"/>
      <c r="AY3808" s="33"/>
      <c r="AZ3808" s="33"/>
      <c r="BA3808" s="33"/>
      <c r="BB3808" s="33"/>
      <c r="BC3808" s="33"/>
      <c r="BD3808" s="33"/>
      <c r="BE3808" s="33"/>
      <c r="BF3808" s="33"/>
      <c r="BG3808" s="33"/>
      <c r="BH3808" s="33"/>
      <c r="BI3808" s="33"/>
      <c r="BJ3808" s="33"/>
      <c r="BK3808" s="33"/>
      <c r="BL3808" s="33"/>
    </row>
    <row r="3809" spans="2:64" s="140" customFormat="1" ht="18" customHeight="1">
      <c r="B3809" s="58" t="s">
        <v>177</v>
      </c>
      <c r="C3809" s="263"/>
      <c r="D3809" s="263"/>
      <c r="E3809" s="263"/>
      <c r="F3809" s="21"/>
      <c r="G3809" s="206"/>
      <c r="H3809" s="206"/>
      <c r="I3809" s="206"/>
      <c r="J3809" s="206"/>
      <c r="K3809" s="207"/>
      <c r="L3809" s="315" t="e">
        <f>#REF!</f>
        <v>#REF!</v>
      </c>
      <c r="M3809" s="206"/>
      <c r="N3809" s="208"/>
      <c r="O3809" s="276" t="s">
        <v>184</v>
      </c>
      <c r="P3809" s="273"/>
      <c r="Q3809" s="205"/>
      <c r="R3809" s="205"/>
      <c r="S3809" s="205"/>
      <c r="T3809" s="206"/>
      <c r="U3809" s="1013" t="e">
        <f>#REF!</f>
        <v>#REF!</v>
      </c>
      <c r="V3809" s="1013"/>
      <c r="W3809" s="278" t="s">
        <v>187</v>
      </c>
      <c r="X3809" s="206"/>
      <c r="Y3809" s="205"/>
      <c r="Z3809" s="205"/>
      <c r="AA3809" s="205"/>
      <c r="AB3809" s="209"/>
      <c r="AC3809" s="26"/>
      <c r="AD3809" s="139" t="e">
        <f>#REF!</f>
        <v>#REF!</v>
      </c>
      <c r="AE3809" s="23" t="s">
        <v>82</v>
      </c>
      <c r="AF3809" s="103"/>
      <c r="AG3809" s="33"/>
      <c r="AH3809" s="33"/>
      <c r="AI3809" s="33"/>
      <c r="AJ3809" s="33"/>
      <c r="AK3809" s="33"/>
      <c r="AL3809" s="33"/>
      <c r="AM3809" s="33"/>
      <c r="AN3809" s="33"/>
      <c r="AO3809" s="33"/>
      <c r="AP3809" s="33"/>
      <c r="AQ3809" s="33"/>
      <c r="AR3809" s="33"/>
      <c r="AS3809" s="33"/>
      <c r="AT3809" s="33"/>
      <c r="AU3809" s="33"/>
      <c r="AV3809" s="33"/>
      <c r="AW3809" s="33"/>
      <c r="AX3809" s="33"/>
      <c r="AY3809" s="33"/>
      <c r="AZ3809" s="33"/>
      <c r="BA3809" s="33"/>
      <c r="BB3809" s="33"/>
      <c r="BC3809" s="33"/>
      <c r="BD3809" s="33"/>
      <c r="BE3809" s="33"/>
      <c r="BF3809" s="33"/>
      <c r="BG3809" s="33"/>
      <c r="BH3809" s="33"/>
      <c r="BI3809" s="33"/>
      <c r="BJ3809" s="33"/>
      <c r="BK3809" s="33"/>
      <c r="BL3809" s="33"/>
    </row>
    <row r="3810" spans="2:64" s="140" customFormat="1" ht="18" customHeight="1">
      <c r="B3810" s="24" t="s">
        <v>178</v>
      </c>
      <c r="C3810" s="22"/>
      <c r="D3810" s="25"/>
      <c r="E3810" s="21"/>
      <c r="F3810" s="21"/>
      <c r="G3810" s="206"/>
      <c r="H3810" s="206"/>
      <c r="I3810" s="206"/>
      <c r="J3810" s="206"/>
      <c r="K3810" s="207"/>
      <c r="L3810" s="316" t="e">
        <f>#REF!</f>
        <v>#REF!</v>
      </c>
      <c r="M3810" s="206"/>
      <c r="N3810" s="208"/>
      <c r="O3810" s="205" t="s">
        <v>198</v>
      </c>
      <c r="P3810" s="296"/>
      <c r="Q3810" s="276"/>
      <c r="R3810" s="276"/>
      <c r="S3810" s="276"/>
      <c r="T3810" s="199"/>
      <c r="U3810" s="1011" t="e">
        <f>#REF!</f>
        <v>#REF!</v>
      </c>
      <c r="V3810" s="1012"/>
      <c r="W3810" s="278" t="s">
        <v>185</v>
      </c>
      <c r="X3810" s="206"/>
      <c r="Y3810" s="205"/>
      <c r="Z3810" s="205"/>
      <c r="AA3810" s="205"/>
      <c r="AB3810" s="209"/>
      <c r="AC3810" s="26"/>
      <c r="AD3810" s="139" t="e">
        <f>#REF!</f>
        <v>#REF!</v>
      </c>
      <c r="AE3810" s="23" t="s">
        <v>82</v>
      </c>
      <c r="AF3810" s="103"/>
      <c r="AG3810" s="33"/>
      <c r="AH3810" s="33"/>
      <c r="AI3810" s="33"/>
      <c r="AJ3810" s="33"/>
      <c r="AK3810" s="33"/>
      <c r="AL3810" s="33"/>
      <c r="AM3810" s="33"/>
      <c r="AN3810" s="33"/>
      <c r="AO3810" s="33"/>
      <c r="AP3810" s="33"/>
      <c r="AQ3810" s="33"/>
      <c r="AR3810" s="33"/>
      <c r="AS3810" s="33"/>
      <c r="AT3810" s="33"/>
      <c r="AU3810" s="33"/>
      <c r="AV3810" s="33"/>
      <c r="AW3810" s="33"/>
      <c r="AX3810" s="33"/>
      <c r="AY3810" s="33"/>
      <c r="AZ3810" s="33"/>
      <c r="BA3810" s="33"/>
      <c r="BB3810" s="33"/>
      <c r="BC3810" s="33"/>
      <c r="BD3810" s="33"/>
      <c r="BE3810" s="33"/>
      <c r="BF3810" s="33"/>
      <c r="BG3810" s="33"/>
      <c r="BH3810" s="33"/>
      <c r="BI3810" s="33"/>
      <c r="BJ3810" s="33"/>
      <c r="BK3810" s="33"/>
      <c r="BL3810" s="33"/>
    </row>
    <row r="3811" spans="2:64" s="140" customFormat="1" ht="18" customHeight="1">
      <c r="B3811" s="58"/>
      <c r="C3811" s="263"/>
      <c r="D3811" s="263"/>
      <c r="E3811" s="263"/>
      <c r="F3811" s="263"/>
      <c r="G3811" s="206"/>
      <c r="H3811" s="206"/>
      <c r="I3811" s="206"/>
      <c r="J3811" s="206"/>
      <c r="K3811" s="207"/>
      <c r="L3811" s="279"/>
      <c r="M3811" s="206"/>
      <c r="N3811" s="208"/>
      <c r="O3811" s="278" t="s">
        <v>199</v>
      </c>
      <c r="P3811" s="218"/>
      <c r="Q3811" s="218"/>
      <c r="R3811" s="218"/>
      <c r="S3811" s="218"/>
      <c r="T3811" s="226"/>
      <c r="U3811" s="226"/>
      <c r="V3811" s="226"/>
      <c r="W3811" s="278" t="s">
        <v>753</v>
      </c>
      <c r="X3811" s="206"/>
      <c r="Y3811" s="205"/>
      <c r="Z3811" s="205"/>
      <c r="AA3811" s="205"/>
      <c r="AB3811" s="209"/>
      <c r="AC3811" s="26"/>
      <c r="AD3811" s="139">
        <v>0</v>
      </c>
      <c r="AE3811" s="23" t="s">
        <v>82</v>
      </c>
      <c r="AF3811" s="103"/>
      <c r="AG3811" s="33"/>
      <c r="AH3811" s="33"/>
      <c r="AI3811" s="33"/>
      <c r="AJ3811" s="33"/>
      <c r="AK3811" s="33"/>
      <c r="AL3811" s="33"/>
      <c r="AM3811" s="33"/>
      <c r="AN3811" s="33"/>
      <c r="AO3811" s="33"/>
      <c r="AP3811" s="33"/>
      <c r="AQ3811" s="33"/>
      <c r="AR3811" s="33"/>
      <c r="AS3811" s="33"/>
      <c r="AT3811" s="33"/>
      <c r="AU3811" s="33"/>
      <c r="AV3811" s="33"/>
      <c r="AW3811" s="33"/>
      <c r="AX3811" s="33"/>
      <c r="AY3811" s="33"/>
      <c r="AZ3811" s="33"/>
      <c r="BA3811" s="33"/>
      <c r="BB3811" s="33"/>
      <c r="BC3811" s="33"/>
      <c r="BD3811" s="33"/>
      <c r="BE3811" s="33"/>
      <c r="BF3811" s="33"/>
      <c r="BG3811" s="33"/>
      <c r="BH3811" s="33"/>
      <c r="BI3811" s="33"/>
      <c r="BJ3811" s="33"/>
      <c r="BK3811" s="33"/>
      <c r="BL3811" s="33"/>
    </row>
    <row r="3812" spans="2:64" s="140" customFormat="1" ht="18" customHeight="1">
      <c r="B3812" s="58" t="s">
        <v>196</v>
      </c>
      <c r="C3812" s="263"/>
      <c r="D3812" s="263"/>
      <c r="E3812" s="263"/>
      <c r="F3812" s="263"/>
      <c r="G3812" s="206"/>
      <c r="H3812" s="206"/>
      <c r="I3812" s="206"/>
      <c r="J3812" s="206"/>
      <c r="K3812" s="207"/>
      <c r="L3812" s="317" t="e">
        <f>#REF!</f>
        <v>#REF!</v>
      </c>
      <c r="M3812" s="281" t="s">
        <v>76</v>
      </c>
      <c r="N3812" s="208"/>
      <c r="O3812" s="283"/>
      <c r="P3812" s="273"/>
      <c r="Q3812" s="223"/>
      <c r="R3812" s="307"/>
      <c r="S3812" s="308" t="e">
        <f>U3809/26*L3812</f>
        <v>#REF!</v>
      </c>
      <c r="T3812" s="284" t="s">
        <v>82</v>
      </c>
      <c r="U3812" s="223"/>
      <c r="V3812" s="223"/>
      <c r="W3812" s="278" t="s">
        <v>186</v>
      </c>
      <c r="X3812" s="206"/>
      <c r="Y3812" s="205"/>
      <c r="Z3812" s="205"/>
      <c r="AA3812" s="205"/>
      <c r="AB3812" s="209"/>
      <c r="AC3812" s="26"/>
      <c r="AD3812" s="139" t="e">
        <f>#REF!+#REF!</f>
        <v>#REF!</v>
      </c>
      <c r="AE3812" s="23" t="s">
        <v>82</v>
      </c>
      <c r="AF3812" s="103"/>
      <c r="AG3812" s="33"/>
      <c r="AH3812" s="33"/>
      <c r="AI3812" s="33"/>
      <c r="AJ3812" s="33"/>
      <c r="AK3812" s="33"/>
      <c r="AL3812" s="33"/>
      <c r="AM3812" s="33"/>
      <c r="AN3812" s="33"/>
      <c r="AO3812" s="33"/>
      <c r="AP3812" s="33"/>
      <c r="AQ3812" s="33"/>
      <c r="AR3812" s="33"/>
      <c r="AS3812" s="33"/>
      <c r="AT3812" s="33"/>
      <c r="AU3812" s="33"/>
      <c r="AV3812" s="33"/>
      <c r="AW3812" s="33"/>
      <c r="AX3812" s="33"/>
      <c r="AY3812" s="33"/>
      <c r="AZ3812" s="33"/>
      <c r="BA3812" s="33"/>
      <c r="BB3812" s="33"/>
      <c r="BC3812" s="33"/>
      <c r="BD3812" s="33"/>
      <c r="BE3812" s="33"/>
      <c r="BF3812" s="33"/>
      <c r="BG3812" s="33"/>
      <c r="BH3812" s="33"/>
      <c r="BI3812" s="33"/>
      <c r="BJ3812" s="33"/>
      <c r="BK3812" s="33"/>
      <c r="BL3812" s="33"/>
    </row>
    <row r="3813" spans="2:64" s="140" customFormat="1" ht="18" customHeight="1">
      <c r="B3813" s="27" t="s">
        <v>528</v>
      </c>
      <c r="C3813" s="21"/>
      <c r="D3813" s="28"/>
      <c r="E3813" s="28"/>
      <c r="F3813" s="28"/>
      <c r="G3813" s="218"/>
      <c r="H3813" s="206"/>
      <c r="I3813" s="206"/>
      <c r="J3813" s="206"/>
      <c r="K3813" s="207"/>
      <c r="L3813" s="317" t="e">
        <f>#REF!</f>
        <v>#REF!</v>
      </c>
      <c r="M3813" s="281" t="s">
        <v>76</v>
      </c>
      <c r="N3813" s="208"/>
      <c r="O3813" s="283"/>
      <c r="P3813" s="273"/>
      <c r="Q3813" s="223"/>
      <c r="R3813" s="307"/>
      <c r="S3813" s="308" t="e">
        <f>#REF!</f>
        <v>#REF!</v>
      </c>
      <c r="T3813" s="284" t="s">
        <v>82</v>
      </c>
      <c r="U3813" s="223"/>
      <c r="V3813" s="223"/>
      <c r="W3813" s="278" t="s">
        <v>455</v>
      </c>
      <c r="X3813" s="206"/>
      <c r="Y3813" s="205"/>
      <c r="Z3813" s="205"/>
      <c r="AA3813" s="205"/>
      <c r="AB3813" s="209"/>
      <c r="AC3813" s="26"/>
      <c r="AD3813" s="139" t="e">
        <f>#REF!</f>
        <v>#REF!</v>
      </c>
      <c r="AE3813" s="23" t="s">
        <v>82</v>
      </c>
      <c r="AF3813" s="103"/>
      <c r="AG3813" s="33"/>
      <c r="AH3813" s="33"/>
      <c r="AI3813" s="33"/>
      <c r="AJ3813" s="33"/>
      <c r="AK3813" s="33"/>
      <c r="AL3813" s="33"/>
      <c r="AM3813" s="33"/>
      <c r="AN3813" s="33"/>
      <c r="AO3813" s="33"/>
      <c r="AP3813" s="33"/>
      <c r="AQ3813" s="33"/>
      <c r="AR3813" s="33"/>
      <c r="AS3813" s="33"/>
      <c r="AT3813" s="33"/>
      <c r="AU3813" s="33"/>
      <c r="AV3813" s="33"/>
      <c r="AW3813" s="33"/>
      <c r="AX3813" s="33"/>
      <c r="AY3813" s="33"/>
      <c r="AZ3813" s="33"/>
      <c r="BA3813" s="33"/>
      <c r="BB3813" s="33"/>
      <c r="BC3813" s="33"/>
      <c r="BD3813" s="33"/>
      <c r="BE3813" s="33"/>
      <c r="BF3813" s="33"/>
      <c r="BG3813" s="33"/>
      <c r="BH3813" s="33"/>
      <c r="BI3813" s="33"/>
      <c r="BJ3813" s="33"/>
      <c r="BK3813" s="33"/>
      <c r="BL3813" s="33"/>
    </row>
    <row r="3814" spans="2:64" s="140" customFormat="1" ht="18" customHeight="1">
      <c r="B3814" s="58" t="s">
        <v>534</v>
      </c>
      <c r="C3814" s="43"/>
      <c r="D3814" s="263"/>
      <c r="E3814" s="263"/>
      <c r="F3814" s="263"/>
      <c r="G3814" s="205"/>
      <c r="H3814" s="206"/>
      <c r="I3814" s="206"/>
      <c r="J3814" s="206"/>
      <c r="K3814" s="207"/>
      <c r="L3814" s="317" t="e">
        <f>#REF!</f>
        <v>#REF!</v>
      </c>
      <c r="M3814" s="309" t="s">
        <v>77</v>
      </c>
      <c r="N3814" s="208"/>
      <c r="O3814" s="283"/>
      <c r="P3814" s="273"/>
      <c r="Q3814" s="223"/>
      <c r="R3814" s="307"/>
      <c r="S3814" s="308" t="e">
        <f>#REF!</f>
        <v>#REF!</v>
      </c>
      <c r="T3814" s="284" t="s">
        <v>82</v>
      </c>
      <c r="U3814" s="223"/>
      <c r="V3814" s="223"/>
      <c r="W3814" s="278" t="s">
        <v>189</v>
      </c>
      <c r="X3814" s="206"/>
      <c r="Y3814" s="205"/>
      <c r="Z3814" s="205"/>
      <c r="AA3814" s="205"/>
      <c r="AB3814" s="209"/>
      <c r="AC3814" s="26"/>
      <c r="AD3814" s="139" t="e">
        <f>#REF!</f>
        <v>#REF!</v>
      </c>
      <c r="AE3814" s="23" t="s">
        <v>82</v>
      </c>
      <c r="AF3814" s="103"/>
      <c r="AG3814" s="33"/>
      <c r="AH3814" s="33"/>
      <c r="AI3814" s="33"/>
      <c r="AJ3814" s="33"/>
      <c r="AK3814" s="33"/>
      <c r="AL3814" s="33"/>
      <c r="AM3814" s="33"/>
      <c r="AN3814" s="33"/>
      <c r="AO3814" s="33"/>
      <c r="AP3814" s="33"/>
      <c r="AQ3814" s="33"/>
      <c r="AR3814" s="33"/>
      <c r="AS3814" s="33"/>
      <c r="AT3814" s="33"/>
      <c r="AU3814" s="33"/>
      <c r="AV3814" s="33"/>
      <c r="AW3814" s="33"/>
      <c r="AX3814" s="33"/>
      <c r="AY3814" s="33"/>
      <c r="AZ3814" s="33"/>
      <c r="BA3814" s="33"/>
      <c r="BB3814" s="33"/>
      <c r="BC3814" s="33"/>
      <c r="BD3814" s="33"/>
      <c r="BE3814" s="33"/>
      <c r="BF3814" s="33"/>
      <c r="BG3814" s="33"/>
      <c r="BH3814" s="33"/>
      <c r="BI3814" s="33"/>
      <c r="BJ3814" s="33"/>
      <c r="BK3814" s="33"/>
      <c r="BL3814" s="33"/>
    </row>
    <row r="3815" spans="2:64" s="140" customFormat="1" ht="18" customHeight="1">
      <c r="B3815" s="58" t="s">
        <v>195</v>
      </c>
      <c r="C3815" s="263"/>
      <c r="D3815" s="263"/>
      <c r="E3815" s="263"/>
      <c r="F3815" s="263"/>
      <c r="G3815" s="206"/>
      <c r="H3815" s="206"/>
      <c r="I3815" s="206"/>
      <c r="J3815" s="206"/>
      <c r="K3815" s="207"/>
      <c r="L3815" s="317" t="e">
        <f>#REF!</f>
        <v>#REF!</v>
      </c>
      <c r="M3815" s="281" t="s">
        <v>76</v>
      </c>
      <c r="N3815" s="208"/>
      <c r="O3815" s="283"/>
      <c r="P3815" s="273"/>
      <c r="Q3815" s="223"/>
      <c r="R3815" s="307"/>
      <c r="S3815" s="308" t="e">
        <f>U3809/26*L3815</f>
        <v>#REF!</v>
      </c>
      <c r="T3815" s="284" t="s">
        <v>82</v>
      </c>
      <c r="U3815" s="223"/>
      <c r="V3815" s="223"/>
      <c r="W3815" s="278" t="s">
        <v>188</v>
      </c>
      <c r="X3815" s="206"/>
      <c r="Y3815" s="205"/>
      <c r="Z3815" s="205"/>
      <c r="AA3815" s="205"/>
      <c r="AB3815" s="209"/>
      <c r="AC3815" s="26"/>
      <c r="AD3815" s="139" t="e">
        <f>#REF!</f>
        <v>#REF!</v>
      </c>
      <c r="AE3815" s="23" t="s">
        <v>82</v>
      </c>
      <c r="AF3815" s="103"/>
      <c r="AG3815" s="33"/>
      <c r="AH3815" s="33"/>
      <c r="AI3815" s="33"/>
      <c r="AJ3815" s="33"/>
      <c r="AK3815" s="33"/>
      <c r="AL3815" s="33"/>
      <c r="AM3815" s="33"/>
      <c r="AN3815" s="33"/>
      <c r="AO3815" s="33"/>
      <c r="AP3815" s="33"/>
      <c r="AQ3815" s="33"/>
      <c r="AR3815" s="33"/>
      <c r="AS3815" s="33"/>
      <c r="AT3815" s="33"/>
      <c r="AU3815" s="33"/>
      <c r="AV3815" s="33"/>
      <c r="AW3815" s="33"/>
      <c r="AX3815" s="33"/>
      <c r="AY3815" s="33"/>
      <c r="AZ3815" s="33"/>
      <c r="BA3815" s="33"/>
      <c r="BB3815" s="33"/>
      <c r="BC3815" s="33"/>
      <c r="BD3815" s="33"/>
      <c r="BE3815" s="33"/>
      <c r="BF3815" s="33"/>
      <c r="BG3815" s="33"/>
      <c r="BH3815" s="33"/>
      <c r="BI3815" s="33"/>
      <c r="BJ3815" s="33"/>
      <c r="BK3815" s="33"/>
      <c r="BL3815" s="33"/>
    </row>
    <row r="3816" spans="2:64" s="140" customFormat="1" ht="18" customHeight="1">
      <c r="B3816" s="27" t="s">
        <v>179</v>
      </c>
      <c r="C3816" s="28"/>
      <c r="D3816" s="28"/>
      <c r="E3816" s="28"/>
      <c r="F3816" s="28"/>
      <c r="G3816" s="218"/>
      <c r="H3816" s="218"/>
      <c r="I3816" s="218"/>
      <c r="J3816" s="206"/>
      <c r="K3816" s="207"/>
      <c r="L3816" s="318"/>
      <c r="M3816" s="206"/>
      <c r="N3816" s="208"/>
      <c r="O3816" s="283"/>
      <c r="P3816" s="273"/>
      <c r="Q3816" s="223"/>
      <c r="R3816" s="307"/>
      <c r="S3816" s="308" t="e">
        <f>SUM(S3812:S3815)</f>
        <v>#REF!</v>
      </c>
      <c r="T3816" s="284" t="s">
        <v>82</v>
      </c>
      <c r="U3816" s="223"/>
      <c r="V3816" s="223"/>
      <c r="W3816" s="278" t="s">
        <v>190</v>
      </c>
      <c r="X3816" s="206"/>
      <c r="Y3816" s="205"/>
      <c r="Z3816" s="205"/>
      <c r="AA3816" s="205"/>
      <c r="AB3816" s="209"/>
      <c r="AC3816" s="988" t="e">
        <f>S3816+S3818+S3819+S3820+AD3808+AD3809+AD3810+AD3811+AD3812+AD3813+AD3814+AD3815</f>
        <v>#REF!</v>
      </c>
      <c r="AD3816" s="989"/>
      <c r="AE3816" s="989"/>
      <c r="AF3816" s="103"/>
      <c r="AG3816" s="33"/>
      <c r="AH3816" s="33"/>
      <c r="AI3816" s="33"/>
      <c r="AJ3816" s="33"/>
      <c r="AK3816" s="33"/>
      <c r="AL3816" s="33"/>
      <c r="AM3816" s="33"/>
      <c r="AN3816" s="33"/>
      <c r="AO3816" s="33"/>
      <c r="AP3816" s="33"/>
      <c r="AQ3816" s="33"/>
      <c r="AR3816" s="33"/>
      <c r="AS3816" s="33"/>
      <c r="AT3816" s="33"/>
      <c r="AU3816" s="33"/>
      <c r="AV3816" s="33"/>
      <c r="AW3816" s="33"/>
      <c r="AX3816" s="33"/>
      <c r="AY3816" s="33"/>
      <c r="AZ3816" s="33"/>
      <c r="BA3816" s="33"/>
      <c r="BB3816" s="33"/>
      <c r="BC3816" s="33"/>
      <c r="BD3816" s="33"/>
      <c r="BE3816" s="33"/>
      <c r="BF3816" s="33"/>
      <c r="BG3816" s="33"/>
      <c r="BH3816" s="33"/>
      <c r="BI3816" s="33"/>
      <c r="BJ3816" s="33"/>
      <c r="BK3816" s="33"/>
      <c r="BL3816" s="33"/>
    </row>
    <row r="3817" spans="2:64" s="140" customFormat="1" ht="18" customHeight="1">
      <c r="B3817" s="58" t="s">
        <v>197</v>
      </c>
      <c r="C3817" s="263"/>
      <c r="D3817" s="263"/>
      <c r="E3817" s="263"/>
      <c r="F3817" s="263"/>
      <c r="G3817" s="206"/>
      <c r="H3817" s="206"/>
      <c r="I3817" s="206"/>
      <c r="J3817" s="206"/>
      <c r="K3817" s="207"/>
      <c r="L3817" s="319" t="s">
        <v>77</v>
      </c>
      <c r="M3817" s="288"/>
      <c r="N3817" s="211"/>
      <c r="O3817" s="278" t="s">
        <v>199</v>
      </c>
      <c r="P3817" s="210"/>
      <c r="Q3817" s="210"/>
      <c r="R3817" s="210"/>
      <c r="S3817" s="210"/>
      <c r="T3817" s="209"/>
      <c r="U3817" s="209"/>
      <c r="V3817" s="209"/>
      <c r="W3817" s="278" t="s">
        <v>433</v>
      </c>
      <c r="X3817" s="206"/>
      <c r="Y3817" s="205"/>
      <c r="Z3817" s="234"/>
      <c r="AA3817" s="235"/>
      <c r="AB3817" s="224"/>
      <c r="AC3817" s="26"/>
      <c r="AD3817" s="137" t="e">
        <f>#REF!</f>
        <v>#REF!</v>
      </c>
      <c r="AE3817" s="262"/>
      <c r="AF3817" s="104"/>
      <c r="AG3817" s="33"/>
      <c r="AH3817" s="33"/>
      <c r="AI3817" s="33"/>
      <c r="AJ3817" s="33"/>
      <c r="AK3817" s="33"/>
      <c r="AL3817" s="33"/>
      <c r="AM3817" s="33"/>
      <c r="AN3817" s="33"/>
      <c r="AO3817" s="33"/>
      <c r="AP3817" s="33"/>
      <c r="AQ3817" s="33"/>
      <c r="AR3817" s="33"/>
      <c r="AS3817" s="33"/>
      <c r="AT3817" s="33"/>
      <c r="AU3817" s="33"/>
      <c r="AV3817" s="33"/>
      <c r="AW3817" s="33"/>
      <c r="AX3817" s="33"/>
      <c r="AY3817" s="33"/>
      <c r="AZ3817" s="33"/>
      <c r="BA3817" s="33"/>
      <c r="BB3817" s="33"/>
      <c r="BC3817" s="33"/>
      <c r="BD3817" s="33"/>
      <c r="BE3817" s="33"/>
      <c r="BF3817" s="33"/>
      <c r="BG3817" s="33"/>
      <c r="BH3817" s="33"/>
      <c r="BI3817" s="33"/>
      <c r="BJ3817" s="33"/>
      <c r="BK3817" s="33"/>
      <c r="BL3817" s="33"/>
    </row>
    <row r="3818" spans="2:64" s="140" customFormat="1" ht="18" customHeight="1">
      <c r="B3818" s="58" t="s">
        <v>180</v>
      </c>
      <c r="C3818" s="263"/>
      <c r="D3818" s="263"/>
      <c r="E3818" s="263"/>
      <c r="F3818" s="263"/>
      <c r="G3818" s="206"/>
      <c r="H3818" s="206"/>
      <c r="I3818" s="206"/>
      <c r="J3818" s="206"/>
      <c r="K3818" s="207"/>
      <c r="L3818" s="317" t="e">
        <f>#REF!</f>
        <v>#REF!</v>
      </c>
      <c r="M3818" s="282" t="s">
        <v>77</v>
      </c>
      <c r="N3818" s="208"/>
      <c r="O3818" s="283"/>
      <c r="P3818" s="273"/>
      <c r="Q3818" s="224"/>
      <c r="R3818" s="224"/>
      <c r="S3818" s="310" t="e">
        <f>U3809/26/8*L3818*1.5</f>
        <v>#REF!</v>
      </c>
      <c r="T3818" s="224" t="s">
        <v>82</v>
      </c>
      <c r="U3818" s="224"/>
      <c r="V3818" s="224"/>
      <c r="W3818" s="278" t="s">
        <v>861</v>
      </c>
      <c r="X3818" s="206"/>
      <c r="Y3818" s="205"/>
      <c r="Z3818" s="205"/>
      <c r="AA3818" s="206"/>
      <c r="AB3818" s="224"/>
      <c r="AC3818" s="26"/>
      <c r="AE3818" s="999" t="e">
        <f>#REF!</f>
        <v>#REF!</v>
      </c>
      <c r="AF3818" s="1000"/>
      <c r="AG3818" s="33"/>
      <c r="AH3818" s="33"/>
      <c r="AI3818" s="33"/>
      <c r="AJ3818" s="33"/>
      <c r="AK3818" s="33"/>
      <c r="AL3818" s="33"/>
      <c r="AM3818" s="33"/>
      <c r="AN3818" s="33"/>
      <c r="AO3818" s="33"/>
      <c r="AP3818" s="33"/>
      <c r="AQ3818" s="33"/>
      <c r="AR3818" s="33"/>
      <c r="AS3818" s="33"/>
      <c r="AT3818" s="33"/>
      <c r="AU3818" s="33"/>
      <c r="AV3818" s="33"/>
      <c r="AW3818" s="33"/>
      <c r="AX3818" s="33"/>
      <c r="AY3818" s="33"/>
      <c r="AZ3818" s="33"/>
      <c r="BA3818" s="33"/>
      <c r="BB3818" s="33"/>
      <c r="BC3818" s="33"/>
      <c r="BD3818" s="33"/>
      <c r="BE3818" s="33"/>
      <c r="BF3818" s="33"/>
      <c r="BG3818" s="33"/>
      <c r="BH3818" s="33"/>
      <c r="BI3818" s="33"/>
      <c r="BJ3818" s="33"/>
      <c r="BK3818" s="33"/>
      <c r="BL3818" s="33"/>
    </row>
    <row r="3819" spans="2:64" s="140" customFormat="1" ht="18" customHeight="1">
      <c r="B3819" s="58" t="s">
        <v>181</v>
      </c>
      <c r="C3819" s="263"/>
      <c r="D3819" s="263"/>
      <c r="E3819" s="263"/>
      <c r="F3819" s="263"/>
      <c r="G3819" s="206"/>
      <c r="H3819" s="206"/>
      <c r="I3819" s="206"/>
      <c r="J3819" s="206"/>
      <c r="K3819" s="207"/>
      <c r="L3819" s="317" t="e">
        <f>#REF!</f>
        <v>#REF!</v>
      </c>
      <c r="M3819" s="282" t="s">
        <v>77</v>
      </c>
      <c r="N3819" s="208"/>
      <c r="O3819" s="283"/>
      <c r="P3819" s="273"/>
      <c r="Q3819" s="224"/>
      <c r="R3819" s="224"/>
      <c r="S3819" s="310" t="e">
        <f>U3809/26/8*L3819*2</f>
        <v>#REF!</v>
      </c>
      <c r="T3819" s="224" t="s">
        <v>82</v>
      </c>
      <c r="U3819" s="224"/>
      <c r="V3819" s="224"/>
      <c r="W3819" s="291" t="s">
        <v>244</v>
      </c>
      <c r="X3819" s="206"/>
      <c r="Y3819" s="205"/>
      <c r="Z3819" s="205"/>
      <c r="AA3819" s="234"/>
      <c r="AB3819" s="229"/>
      <c r="AC3819" s="26"/>
      <c r="AD3819" s="138" t="e">
        <f>#REF!</f>
        <v>#REF!</v>
      </c>
      <c r="AE3819" s="49"/>
      <c r="AF3819" s="73"/>
      <c r="AG3819" s="33"/>
      <c r="AH3819" s="33"/>
      <c r="AI3819" s="33"/>
      <c r="AJ3819" s="33"/>
      <c r="AK3819" s="33"/>
      <c r="AL3819" s="33"/>
      <c r="AM3819" s="33"/>
      <c r="AN3819" s="33"/>
      <c r="AO3819" s="33"/>
      <c r="AP3819" s="33"/>
      <c r="AQ3819" s="33"/>
      <c r="AR3819" s="33"/>
      <c r="AS3819" s="33"/>
      <c r="AT3819" s="33"/>
      <c r="AU3819" s="33"/>
      <c r="AV3819" s="33"/>
      <c r="AW3819" s="33"/>
      <c r="AX3819" s="33"/>
      <c r="AY3819" s="33"/>
      <c r="AZ3819" s="33"/>
      <c r="BA3819" s="33"/>
      <c r="BB3819" s="33"/>
      <c r="BC3819" s="33"/>
      <c r="BD3819" s="33"/>
      <c r="BE3819" s="33"/>
      <c r="BF3819" s="33"/>
      <c r="BG3819" s="33"/>
      <c r="BH3819" s="33"/>
      <c r="BI3819" s="33"/>
      <c r="BJ3819" s="33"/>
      <c r="BK3819" s="33"/>
      <c r="BL3819" s="33"/>
    </row>
    <row r="3820" spans="2:64" s="140" customFormat="1" ht="18" customHeight="1">
      <c r="B3820" s="59" t="s">
        <v>182</v>
      </c>
      <c r="C3820" s="60"/>
      <c r="D3820" s="60"/>
      <c r="E3820" s="60"/>
      <c r="F3820" s="60"/>
      <c r="G3820" s="219"/>
      <c r="H3820" s="219"/>
      <c r="I3820" s="219"/>
      <c r="J3820" s="219"/>
      <c r="K3820" s="320"/>
      <c r="L3820" s="321" t="e">
        <f>#REF!</f>
        <v>#REF!</v>
      </c>
      <c r="M3820" s="293" t="s">
        <v>77</v>
      </c>
      <c r="N3820" s="212"/>
      <c r="O3820" s="294"/>
      <c r="P3820" s="295"/>
      <c r="Q3820" s="225"/>
      <c r="R3820" s="225"/>
      <c r="S3820" s="311" t="e">
        <f>U3809/26/8*L3820*2</f>
        <v>#REF!</v>
      </c>
      <c r="T3820" s="225" t="s">
        <v>82</v>
      </c>
      <c r="U3820" s="225"/>
      <c r="V3820" s="225"/>
      <c r="W3820" s="278" t="s">
        <v>194</v>
      </c>
      <c r="X3820" s="206"/>
      <c r="Y3820" s="205"/>
      <c r="Z3820" s="205"/>
      <c r="AA3820" s="205"/>
      <c r="AB3820" s="205"/>
      <c r="AC3820" s="26"/>
      <c r="AD3820" s="138" t="e">
        <f>AE3818+AD3819</f>
        <v>#REF!</v>
      </c>
      <c r="AE3820" s="49"/>
      <c r="AF3820" s="73"/>
      <c r="AG3820" s="33"/>
      <c r="AH3820" s="33"/>
      <c r="AI3820" s="33"/>
      <c r="AJ3820" s="33"/>
      <c r="AK3820" s="33"/>
      <c r="AL3820" s="33"/>
      <c r="AM3820" s="33"/>
      <c r="AN3820" s="33"/>
      <c r="AO3820" s="33"/>
      <c r="AP3820" s="33"/>
      <c r="AQ3820" s="33"/>
      <c r="AR3820" s="33"/>
      <c r="AS3820" s="33"/>
      <c r="AT3820" s="33"/>
      <c r="AU3820" s="33"/>
      <c r="AV3820" s="33"/>
      <c r="AW3820" s="33"/>
      <c r="AX3820" s="33"/>
      <c r="AY3820" s="33"/>
      <c r="AZ3820" s="33"/>
      <c r="BA3820" s="33"/>
      <c r="BB3820" s="33"/>
      <c r="BC3820" s="33"/>
      <c r="BD3820" s="33"/>
      <c r="BE3820" s="33"/>
      <c r="BF3820" s="33"/>
      <c r="BG3820" s="33"/>
      <c r="BH3820" s="33"/>
      <c r="BI3820" s="33"/>
      <c r="BJ3820" s="33"/>
      <c r="BK3820" s="33"/>
      <c r="BL3820" s="33"/>
    </row>
    <row r="3821" spans="2:64" s="140" customFormat="1" ht="18" customHeight="1">
      <c r="B3821" s="29"/>
      <c r="C3821" s="30"/>
      <c r="D3821" s="31"/>
      <c r="E3821" s="30"/>
      <c r="F3821" s="32"/>
      <c r="G3821" s="220"/>
      <c r="H3821" s="220"/>
      <c r="I3821" s="220"/>
      <c r="J3821" s="220"/>
      <c r="K3821" s="220"/>
      <c r="L3821" s="199"/>
      <c r="M3821" s="199"/>
      <c r="N3821" s="199"/>
      <c r="O3821" s="296"/>
      <c r="P3821" s="296"/>
      <c r="Q3821" s="199"/>
      <c r="R3821" s="199"/>
      <c r="S3821" s="220"/>
      <c r="T3821" s="220"/>
      <c r="U3821" s="220"/>
      <c r="V3821" s="199"/>
      <c r="W3821" s="297" t="s">
        <v>191</v>
      </c>
      <c r="X3821" s="322"/>
      <c r="Y3821" s="323"/>
      <c r="Z3821" s="323"/>
      <c r="AA3821" s="323"/>
      <c r="AB3821" s="205"/>
      <c r="AC3821" s="982" t="e">
        <f>ROUND((AC3816-AD3820-AD3817),1)</f>
        <v>#REF!</v>
      </c>
      <c r="AD3821" s="983"/>
      <c r="AE3821" s="983"/>
      <c r="AF3821" s="73"/>
      <c r="AG3821" s="33"/>
      <c r="AH3821" s="33"/>
      <c r="AI3821" s="33"/>
      <c r="AJ3821" s="33"/>
      <c r="AK3821" s="33"/>
      <c r="AL3821" s="33"/>
      <c r="AM3821" s="33"/>
      <c r="AN3821" s="33"/>
      <c r="AO3821" s="33"/>
      <c r="AP3821" s="33"/>
      <c r="AQ3821" s="33"/>
      <c r="AR3821" s="33"/>
      <c r="AS3821" s="33"/>
      <c r="AT3821" s="33"/>
      <c r="AU3821" s="33"/>
      <c r="AV3821" s="33"/>
      <c r="AW3821" s="33"/>
      <c r="AX3821" s="33"/>
      <c r="AY3821" s="33"/>
      <c r="AZ3821" s="33"/>
      <c r="BA3821" s="33"/>
      <c r="BB3821" s="33"/>
      <c r="BC3821" s="33"/>
      <c r="BD3821" s="33"/>
      <c r="BE3821" s="33"/>
      <c r="BF3821" s="33"/>
      <c r="BG3821" s="33"/>
      <c r="BH3821" s="33"/>
      <c r="BI3821" s="33"/>
      <c r="BJ3821" s="33"/>
      <c r="BK3821" s="33"/>
      <c r="BL3821" s="33"/>
    </row>
    <row r="3822" spans="2:64" s="140" customFormat="1" ht="18" customHeight="1">
      <c r="B3822" s="35" t="s">
        <v>78</v>
      </c>
      <c r="C3822" s="36"/>
      <c r="D3822" s="36"/>
      <c r="E3822" s="36"/>
      <c r="F3822" s="36"/>
      <c r="G3822" s="221"/>
      <c r="H3822" s="221"/>
      <c r="I3822" s="220"/>
      <c r="J3822" s="220"/>
      <c r="K3822" s="220"/>
      <c r="L3822" s="199"/>
      <c r="M3822" s="199"/>
      <c r="N3822" s="199"/>
      <c r="O3822" s="296"/>
      <c r="P3822" s="296"/>
      <c r="Q3822" s="199"/>
      <c r="R3822" s="199"/>
      <c r="S3822" s="220"/>
      <c r="T3822" s="220"/>
      <c r="U3822" s="220"/>
      <c r="V3822" s="199"/>
      <c r="W3822" s="298" t="s">
        <v>432</v>
      </c>
      <c r="X3822" s="206"/>
      <c r="Y3822" s="277"/>
      <c r="Z3822" s="277"/>
      <c r="AA3822" s="206"/>
      <c r="AB3822" s="231"/>
      <c r="AC3822" s="63" t="e">
        <f>INT(AC3821)</f>
        <v>#REF!</v>
      </c>
      <c r="AD3822" s="33"/>
      <c r="AE3822" s="62"/>
      <c r="AF3822" s="80"/>
      <c r="AG3822" s="33"/>
      <c r="AH3822" s="33"/>
      <c r="AI3822" s="33"/>
      <c r="AJ3822" s="33"/>
      <c r="AK3822" s="33"/>
      <c r="AL3822" s="33"/>
      <c r="AM3822" s="33"/>
      <c r="AN3822" s="33"/>
      <c r="AO3822" s="33"/>
      <c r="AP3822" s="33"/>
      <c r="AQ3822" s="33"/>
      <c r="AR3822" s="33"/>
      <c r="AS3822" s="33"/>
      <c r="AT3822" s="33"/>
      <c r="AU3822" s="33"/>
      <c r="AV3822" s="33"/>
      <c r="AW3822" s="33"/>
      <c r="AX3822" s="33"/>
      <c r="AY3822" s="33"/>
      <c r="AZ3822" s="33"/>
      <c r="BA3822" s="33"/>
      <c r="BB3822" s="33"/>
      <c r="BC3822" s="33"/>
      <c r="BD3822" s="33"/>
      <c r="BE3822" s="33"/>
      <c r="BF3822" s="33"/>
      <c r="BG3822" s="33"/>
      <c r="BH3822" s="33"/>
      <c r="BI3822" s="33"/>
      <c r="BJ3822" s="33"/>
      <c r="BK3822" s="33"/>
      <c r="BL3822" s="33"/>
    </row>
    <row r="3823" spans="2:64" s="140" customFormat="1" ht="18" customHeight="1">
      <c r="B3823" s="37"/>
      <c r="C3823" s="38"/>
      <c r="D3823" s="39"/>
      <c r="E3823" s="38"/>
      <c r="F3823" s="38"/>
      <c r="G3823" s="202"/>
      <c r="H3823" s="202"/>
      <c r="I3823" s="220"/>
      <c r="J3823" s="220"/>
      <c r="K3823" s="220"/>
      <c r="L3823" s="199"/>
      <c r="M3823" s="199"/>
      <c r="N3823" s="199"/>
      <c r="O3823" s="296"/>
      <c r="P3823" s="296"/>
      <c r="Q3823" s="199"/>
      <c r="R3823" s="199"/>
      <c r="S3823" s="220"/>
      <c r="T3823" s="220"/>
      <c r="U3823" s="220"/>
      <c r="V3823" s="199"/>
      <c r="W3823" s="300" t="s">
        <v>192</v>
      </c>
      <c r="X3823" s="201"/>
      <c r="Y3823" s="324"/>
      <c r="Z3823" s="324"/>
      <c r="AA3823" s="219"/>
      <c r="AB3823" s="201"/>
      <c r="AC3823" s="79" t="e">
        <f>ROUND((MOD(AC3821,1)*4000),-2)</f>
        <v>#REF!</v>
      </c>
      <c r="AD3823" s="45"/>
      <c r="AE3823" s="45"/>
      <c r="AF3823" s="105"/>
      <c r="AG3823" s="33"/>
      <c r="AH3823" s="33"/>
      <c r="AI3823" s="33"/>
      <c r="AJ3823" s="33"/>
      <c r="AK3823" s="33"/>
      <c r="AL3823" s="33"/>
      <c r="AM3823" s="33"/>
      <c r="AN3823" s="33"/>
      <c r="AO3823" s="33"/>
      <c r="AP3823" s="33"/>
      <c r="AQ3823" s="33"/>
      <c r="AR3823" s="33"/>
      <c r="AS3823" s="33"/>
      <c r="AT3823" s="33"/>
      <c r="AU3823" s="33"/>
      <c r="AV3823" s="33"/>
      <c r="AW3823" s="33"/>
      <c r="AX3823" s="33"/>
      <c r="AY3823" s="33"/>
      <c r="AZ3823" s="33"/>
      <c r="BA3823" s="33"/>
      <c r="BB3823" s="33"/>
      <c r="BC3823" s="33"/>
      <c r="BD3823" s="33"/>
      <c r="BE3823" s="33"/>
      <c r="BF3823" s="33"/>
      <c r="BG3823" s="33"/>
      <c r="BH3823" s="33"/>
      <c r="BI3823" s="33"/>
      <c r="BJ3823" s="33"/>
      <c r="BK3823" s="33"/>
      <c r="BL3823" s="33"/>
    </row>
    <row r="3824" spans="2:64" s="140" customFormat="1" ht="18" customHeight="1">
      <c r="B3824" s="29"/>
      <c r="C3824" s="30"/>
      <c r="D3824" s="31"/>
      <c r="E3824" s="30"/>
      <c r="F3824" s="30"/>
      <c r="G3824" s="220"/>
      <c r="H3824" s="220"/>
      <c r="I3824" s="220"/>
      <c r="J3824" s="220"/>
      <c r="K3824" s="220"/>
      <c r="L3824" s="199"/>
      <c r="M3824" s="199"/>
      <c r="N3824" s="199"/>
      <c r="O3824" s="296"/>
      <c r="P3824" s="296"/>
      <c r="Q3824" s="199"/>
      <c r="R3824" s="199"/>
      <c r="S3824" s="220"/>
      <c r="T3824" s="220"/>
      <c r="U3824" s="220"/>
      <c r="V3824" s="220"/>
      <c r="W3824" s="220"/>
      <c r="X3824" s="220"/>
      <c r="Y3824" s="220"/>
      <c r="Z3824" s="220"/>
      <c r="AA3824" s="220"/>
      <c r="AB3824" s="220"/>
      <c r="AC3824" s="78"/>
      <c r="AD3824" s="30"/>
      <c r="AE3824" s="30"/>
      <c r="AF3824" s="106"/>
      <c r="AG3824" s="33"/>
      <c r="AH3824" s="33"/>
      <c r="AI3824" s="33"/>
      <c r="AJ3824" s="33"/>
      <c r="AK3824" s="33"/>
      <c r="AL3824" s="33"/>
      <c r="AM3824" s="33"/>
      <c r="AN3824" s="33"/>
      <c r="AO3824" s="33"/>
      <c r="AP3824" s="33"/>
      <c r="AQ3824" s="33"/>
      <c r="AR3824" s="33"/>
      <c r="AS3824" s="33"/>
      <c r="AT3824" s="33"/>
      <c r="AU3824" s="33"/>
      <c r="AV3824" s="33"/>
      <c r="AW3824" s="33"/>
      <c r="AX3824" s="33"/>
      <c r="AY3824" s="33"/>
      <c r="AZ3824" s="33"/>
      <c r="BA3824" s="33"/>
      <c r="BB3824" s="33"/>
      <c r="BC3824" s="33"/>
      <c r="BD3824" s="33"/>
      <c r="BE3824" s="33"/>
      <c r="BF3824" s="33"/>
      <c r="BG3824" s="33"/>
      <c r="BH3824" s="33"/>
      <c r="BI3824" s="33"/>
      <c r="BJ3824" s="33"/>
      <c r="BK3824" s="33"/>
      <c r="BL3824" s="33"/>
    </row>
    <row r="3825" spans="2:64" s="140" customFormat="1" ht="18" customHeight="1">
      <c r="B3825" s="40" t="s">
        <v>79</v>
      </c>
      <c r="C3825" s="41"/>
      <c r="D3825" s="41"/>
      <c r="E3825" s="41"/>
      <c r="F3825" s="33"/>
      <c r="G3825" s="199"/>
      <c r="H3825" s="199"/>
      <c r="I3825" s="199"/>
      <c r="J3825" s="199"/>
      <c r="K3825" s="220"/>
      <c r="L3825" s="199"/>
      <c r="M3825" s="199"/>
      <c r="N3825" s="199"/>
      <c r="O3825" s="296"/>
      <c r="P3825" s="296"/>
      <c r="Q3825" s="199"/>
      <c r="R3825" s="199"/>
      <c r="S3825" s="199"/>
      <c r="T3825" s="199"/>
      <c r="U3825" s="199"/>
      <c r="V3825" s="199"/>
      <c r="W3825" s="199"/>
      <c r="X3825" s="199"/>
      <c r="Y3825" s="199"/>
      <c r="Z3825" s="199"/>
      <c r="AA3825" s="199"/>
      <c r="AB3825" s="199"/>
      <c r="AC3825" s="34"/>
      <c r="AD3825" s="33"/>
      <c r="AE3825" s="33"/>
      <c r="AF3825" s="101"/>
      <c r="AG3825" s="33"/>
      <c r="AH3825" s="33"/>
      <c r="AI3825" s="33"/>
      <c r="AJ3825" s="33"/>
      <c r="AK3825" s="33"/>
      <c r="AL3825" s="33"/>
      <c r="AM3825" s="33"/>
      <c r="AN3825" s="33"/>
      <c r="AO3825" s="33"/>
      <c r="AP3825" s="33"/>
      <c r="AQ3825" s="33"/>
      <c r="AR3825" s="33"/>
      <c r="AS3825" s="33"/>
      <c r="AT3825" s="33"/>
      <c r="AU3825" s="33"/>
      <c r="AV3825" s="33"/>
      <c r="AW3825" s="33"/>
      <c r="AX3825" s="33"/>
      <c r="AY3825" s="33"/>
      <c r="AZ3825" s="33"/>
      <c r="BA3825" s="33"/>
      <c r="BB3825" s="33"/>
      <c r="BC3825" s="33"/>
      <c r="BD3825" s="33"/>
      <c r="BE3825" s="33"/>
      <c r="BF3825" s="33"/>
      <c r="BG3825" s="33"/>
      <c r="BH3825" s="33"/>
      <c r="BI3825" s="33"/>
      <c r="BJ3825" s="33"/>
      <c r="BK3825" s="33"/>
      <c r="BL3825" s="33"/>
    </row>
    <row r="3826" spans="2:64" s="10" customFormat="1" ht="18" customHeight="1">
      <c r="B3826" s="237">
        <v>1</v>
      </c>
      <c r="C3826" s="236">
        <v>2</v>
      </c>
      <c r="D3826" s="236">
        <v>3</v>
      </c>
      <c r="E3826" s="326">
        <v>4</v>
      </c>
      <c r="F3826" s="236">
        <v>5</v>
      </c>
      <c r="G3826" s="269">
        <v>6</v>
      </c>
      <c r="H3826" s="304">
        <v>7</v>
      </c>
      <c r="I3826" s="305">
        <v>8</v>
      </c>
      <c r="J3826" s="305">
        <v>9</v>
      </c>
      <c r="K3826" s="305">
        <v>10</v>
      </c>
      <c r="L3826" s="326">
        <v>11</v>
      </c>
      <c r="M3826" s="305">
        <v>12</v>
      </c>
      <c r="N3826" s="269">
        <v>13</v>
      </c>
      <c r="O3826" s="305">
        <v>14</v>
      </c>
      <c r="P3826" s="305">
        <v>15</v>
      </c>
      <c r="Q3826" s="305">
        <v>16</v>
      </c>
      <c r="R3826" s="305">
        <v>17</v>
      </c>
      <c r="S3826" s="326">
        <v>18</v>
      </c>
      <c r="T3826" s="305">
        <v>19</v>
      </c>
      <c r="U3826" s="269">
        <v>20</v>
      </c>
      <c r="V3826" s="305">
        <v>21</v>
      </c>
      <c r="W3826" s="305">
        <v>22</v>
      </c>
      <c r="X3826" s="305">
        <v>23</v>
      </c>
      <c r="Y3826" s="304">
        <v>24</v>
      </c>
      <c r="Z3826" s="326">
        <v>25</v>
      </c>
      <c r="AA3826" s="305">
        <v>26</v>
      </c>
      <c r="AB3826" s="269">
        <v>27</v>
      </c>
      <c r="AC3826" s="236">
        <v>28</v>
      </c>
      <c r="AD3826" s="236">
        <v>29</v>
      </c>
      <c r="AE3826" s="236">
        <v>30</v>
      </c>
      <c r="AF3826" s="236">
        <v>31</v>
      </c>
      <c r="AG3826" s="11"/>
      <c r="AH3826" s="11"/>
      <c r="AI3826" s="11"/>
      <c r="AJ3826" s="11"/>
      <c r="AK3826" s="11"/>
      <c r="AL3826" s="11"/>
      <c r="AM3826" s="11"/>
      <c r="AN3826" s="11"/>
      <c r="AO3826" s="11"/>
      <c r="AP3826" s="11"/>
      <c r="AQ3826" s="11"/>
      <c r="AR3826" s="11"/>
      <c r="AS3826" s="11"/>
      <c r="AT3826" s="11"/>
      <c r="AU3826" s="11"/>
      <c r="AV3826" s="11"/>
      <c r="AW3826" s="11"/>
      <c r="AX3826" s="11"/>
      <c r="AY3826" s="11"/>
      <c r="AZ3826" s="11"/>
      <c r="BA3826" s="11"/>
      <c r="BB3826" s="11"/>
      <c r="BC3826" s="11"/>
      <c r="BD3826" s="11"/>
      <c r="BE3826" s="11"/>
      <c r="BF3826" s="11"/>
      <c r="BG3826" s="11"/>
      <c r="BH3826" s="11"/>
      <c r="BI3826" s="11"/>
      <c r="BJ3826" s="11"/>
      <c r="BK3826" s="11"/>
      <c r="BL3826" s="11"/>
    </row>
    <row r="3827" spans="2:64" s="140" customFormat="1" ht="18" customHeight="1">
      <c r="B3827" s="44" t="e">
        <f>#REF!</f>
        <v>#REF!</v>
      </c>
      <c r="C3827" s="44" t="e">
        <f>#REF!</f>
        <v>#REF!</v>
      </c>
      <c r="D3827" s="44" t="e">
        <f>#REF!</f>
        <v>#REF!</v>
      </c>
      <c r="E3827" s="44" t="e">
        <f>#REF!</f>
        <v>#REF!</v>
      </c>
      <c r="F3827" s="44" t="e">
        <f>#REF!</f>
        <v>#REF!</v>
      </c>
      <c r="G3827" s="214" t="e">
        <f>#REF!</f>
        <v>#REF!</v>
      </c>
      <c r="H3827" s="214" t="e">
        <f>#REF!</f>
        <v>#REF!</v>
      </c>
      <c r="I3827" s="214" t="e">
        <f>#REF!</f>
        <v>#REF!</v>
      </c>
      <c r="J3827" s="214" t="e">
        <f>#REF!</f>
        <v>#REF!</v>
      </c>
      <c r="K3827" s="214" t="e">
        <f>#REF!</f>
        <v>#REF!</v>
      </c>
      <c r="L3827" s="214" t="e">
        <f>#REF!</f>
        <v>#REF!</v>
      </c>
      <c r="M3827" s="214" t="e">
        <f>#REF!</f>
        <v>#REF!</v>
      </c>
      <c r="N3827" s="214" t="e">
        <f>#REF!</f>
        <v>#REF!</v>
      </c>
      <c r="O3827" s="214" t="e">
        <f>#REF!</f>
        <v>#REF!</v>
      </c>
      <c r="P3827" s="214" t="e">
        <f>#REF!</f>
        <v>#REF!</v>
      </c>
      <c r="Q3827" s="214" t="e">
        <f>#REF!</f>
        <v>#REF!</v>
      </c>
      <c r="R3827" s="214" t="e">
        <f>#REF!</f>
        <v>#REF!</v>
      </c>
      <c r="S3827" s="214" t="e">
        <f>#REF!</f>
        <v>#REF!</v>
      </c>
      <c r="T3827" s="214" t="e">
        <f>#REF!</f>
        <v>#REF!</v>
      </c>
      <c r="U3827" s="214" t="e">
        <f>#REF!</f>
        <v>#REF!</v>
      </c>
      <c r="V3827" s="214" t="e">
        <f>#REF!</f>
        <v>#REF!</v>
      </c>
      <c r="W3827" s="214" t="e">
        <f>#REF!</f>
        <v>#REF!</v>
      </c>
      <c r="X3827" s="214" t="e">
        <f>#REF!</f>
        <v>#REF!</v>
      </c>
      <c r="Y3827" s="214" t="e">
        <f>#REF!</f>
        <v>#REF!</v>
      </c>
      <c r="Z3827" s="214" t="e">
        <f>#REF!</f>
        <v>#REF!</v>
      </c>
      <c r="AA3827" s="214" t="e">
        <f>#REF!</f>
        <v>#REF!</v>
      </c>
      <c r="AB3827" s="214" t="e">
        <f>#REF!</f>
        <v>#REF!</v>
      </c>
      <c r="AC3827" s="44" t="e">
        <f>#REF!</f>
        <v>#REF!</v>
      </c>
      <c r="AD3827" s="44" t="e">
        <f>#REF!</f>
        <v>#REF!</v>
      </c>
      <c r="AE3827" s="44" t="e">
        <f>#REF!</f>
        <v>#REF!</v>
      </c>
      <c r="AF3827" s="44" t="e">
        <f>#REF!</f>
        <v>#REF!</v>
      </c>
      <c r="AG3827" s="33"/>
      <c r="AH3827" s="33"/>
      <c r="AI3827" s="33"/>
      <c r="AJ3827" s="33"/>
      <c r="AK3827" s="33"/>
      <c r="AL3827" s="33"/>
      <c r="AM3827" s="33"/>
      <c r="AN3827" s="33"/>
      <c r="AO3827" s="33"/>
      <c r="AP3827" s="33"/>
      <c r="AQ3827" s="33"/>
      <c r="AR3827" s="33"/>
      <c r="AS3827" s="33"/>
      <c r="AT3827" s="33"/>
      <c r="AU3827" s="33"/>
      <c r="AV3827" s="33"/>
      <c r="AW3827" s="33"/>
      <c r="AX3827" s="33"/>
      <c r="AY3827" s="33"/>
      <c r="AZ3827" s="33"/>
      <c r="BA3827" s="33"/>
      <c r="BB3827" s="33"/>
      <c r="BC3827" s="33"/>
      <c r="BD3827" s="33"/>
      <c r="BE3827" s="33"/>
      <c r="BF3827" s="33"/>
      <c r="BG3827" s="33"/>
      <c r="BH3827" s="33"/>
      <c r="BI3827" s="33"/>
      <c r="BJ3827" s="33"/>
      <c r="BK3827" s="33"/>
      <c r="BL3827" s="33"/>
    </row>
    <row r="3828" spans="2:64" s="140" customFormat="1" ht="18" customHeight="1">
      <c r="B3828" s="111" t="e">
        <f>IF(B3827=3,"5","0")-0</f>
        <v>#REF!</v>
      </c>
      <c r="C3828" s="111" t="e">
        <f t="shared" ref="C3828:AF3828" si="91">IF(C3827=3,"5","0")-0</f>
        <v>#REF!</v>
      </c>
      <c r="D3828" s="111" t="e">
        <f t="shared" si="91"/>
        <v>#REF!</v>
      </c>
      <c r="E3828" s="111" t="e">
        <f t="shared" si="91"/>
        <v>#REF!</v>
      </c>
      <c r="F3828" s="111" t="e">
        <f t="shared" si="91"/>
        <v>#REF!</v>
      </c>
      <c r="G3828" s="215" t="e">
        <f t="shared" si="91"/>
        <v>#REF!</v>
      </c>
      <c r="H3828" s="215" t="e">
        <f t="shared" si="91"/>
        <v>#REF!</v>
      </c>
      <c r="I3828" s="215" t="e">
        <f t="shared" si="91"/>
        <v>#REF!</v>
      </c>
      <c r="J3828" s="215" t="e">
        <f t="shared" si="91"/>
        <v>#REF!</v>
      </c>
      <c r="K3828" s="215" t="e">
        <f t="shared" si="91"/>
        <v>#REF!</v>
      </c>
      <c r="L3828" s="215" t="e">
        <f t="shared" si="91"/>
        <v>#REF!</v>
      </c>
      <c r="M3828" s="215" t="e">
        <f t="shared" si="91"/>
        <v>#REF!</v>
      </c>
      <c r="N3828" s="215" t="e">
        <f t="shared" si="91"/>
        <v>#REF!</v>
      </c>
      <c r="O3828" s="215" t="e">
        <f t="shared" si="91"/>
        <v>#REF!</v>
      </c>
      <c r="P3828" s="215" t="e">
        <f t="shared" si="91"/>
        <v>#REF!</v>
      </c>
      <c r="Q3828" s="215" t="e">
        <f t="shared" si="91"/>
        <v>#REF!</v>
      </c>
      <c r="R3828" s="215" t="e">
        <f t="shared" si="91"/>
        <v>#REF!</v>
      </c>
      <c r="S3828" s="215" t="e">
        <f t="shared" si="91"/>
        <v>#REF!</v>
      </c>
      <c r="T3828" s="215" t="e">
        <f>IF(T3827=3,"5","0")-0</f>
        <v>#REF!</v>
      </c>
      <c r="U3828" s="215" t="e">
        <f t="shared" si="91"/>
        <v>#REF!</v>
      </c>
      <c r="V3828" s="215" t="e">
        <f t="shared" si="91"/>
        <v>#REF!</v>
      </c>
      <c r="W3828" s="215" t="e">
        <f t="shared" si="91"/>
        <v>#REF!</v>
      </c>
      <c r="X3828" s="215" t="e">
        <f t="shared" si="91"/>
        <v>#REF!</v>
      </c>
      <c r="Y3828" s="215" t="e">
        <f t="shared" si="91"/>
        <v>#REF!</v>
      </c>
      <c r="Z3828" s="215" t="e">
        <f t="shared" si="91"/>
        <v>#REF!</v>
      </c>
      <c r="AA3828" s="215" t="e">
        <f t="shared" si="91"/>
        <v>#REF!</v>
      </c>
      <c r="AB3828" s="215" t="e">
        <f t="shared" si="91"/>
        <v>#REF!</v>
      </c>
      <c r="AC3828" s="111" t="e">
        <f t="shared" si="91"/>
        <v>#REF!</v>
      </c>
      <c r="AD3828" s="111" t="e">
        <f t="shared" si="91"/>
        <v>#REF!</v>
      </c>
      <c r="AE3828" s="111" t="e">
        <f t="shared" si="91"/>
        <v>#REF!</v>
      </c>
      <c r="AF3828" s="111" t="e">
        <f t="shared" si="91"/>
        <v>#REF!</v>
      </c>
      <c r="AG3828" s="33"/>
      <c r="AH3828" s="33"/>
      <c r="AI3828" s="33"/>
      <c r="AJ3828" s="33"/>
      <c r="AK3828" s="33"/>
      <c r="AL3828" s="33"/>
      <c r="AM3828" s="33"/>
      <c r="AN3828" s="33"/>
      <c r="AO3828" s="33"/>
      <c r="AP3828" s="33"/>
      <c r="AQ3828" s="33"/>
      <c r="AR3828" s="33"/>
      <c r="AS3828" s="33"/>
      <c r="AT3828" s="33"/>
      <c r="AU3828" s="33"/>
      <c r="AV3828" s="33"/>
      <c r="AW3828" s="33"/>
      <c r="AX3828" s="33"/>
      <c r="AY3828" s="33"/>
      <c r="AZ3828" s="33"/>
      <c r="BA3828" s="33"/>
      <c r="BB3828" s="33"/>
      <c r="BC3828" s="33"/>
      <c r="BD3828" s="33"/>
      <c r="BE3828" s="33"/>
      <c r="BF3828" s="33"/>
      <c r="BG3828" s="33"/>
      <c r="BH3828" s="33"/>
      <c r="BI3828" s="33"/>
      <c r="BJ3828" s="33"/>
      <c r="BK3828" s="33"/>
      <c r="BL3828" s="33"/>
    </row>
    <row r="3829" spans="2:64" s="140" customFormat="1" ht="18" customHeight="1">
      <c r="B3829" s="52" t="e">
        <f>#REF!</f>
        <v>#REF!</v>
      </c>
      <c r="C3829" s="52" t="e">
        <f>#REF!</f>
        <v>#REF!</v>
      </c>
      <c r="D3829" s="52" t="e">
        <f>#REF!</f>
        <v>#REF!</v>
      </c>
      <c r="E3829" s="52" t="e">
        <f>#REF!</f>
        <v>#REF!</v>
      </c>
      <c r="F3829" s="52" t="e">
        <f>#REF!</f>
        <v>#REF!</v>
      </c>
      <c r="G3829" s="213" t="e">
        <f>#REF!</f>
        <v>#REF!</v>
      </c>
      <c r="H3829" s="213" t="e">
        <f>#REF!</f>
        <v>#REF!</v>
      </c>
      <c r="I3829" s="213" t="e">
        <f>#REF!</f>
        <v>#REF!</v>
      </c>
      <c r="J3829" s="213" t="e">
        <f>#REF!</f>
        <v>#REF!</v>
      </c>
      <c r="K3829" s="213" t="e">
        <f>#REF!</f>
        <v>#REF!</v>
      </c>
      <c r="L3829" s="213" t="e">
        <f>#REF!</f>
        <v>#REF!</v>
      </c>
      <c r="M3829" s="213" t="e">
        <f>#REF!</f>
        <v>#REF!</v>
      </c>
      <c r="N3829" s="213" t="e">
        <f>#REF!</f>
        <v>#REF!</v>
      </c>
      <c r="O3829" s="213" t="e">
        <f>#REF!</f>
        <v>#REF!</v>
      </c>
      <c r="P3829" s="213" t="e">
        <f>#REF!</f>
        <v>#REF!</v>
      </c>
      <c r="Q3829" s="213" t="e">
        <f>#REF!</f>
        <v>#REF!</v>
      </c>
      <c r="R3829" s="213" t="e">
        <f>#REF!</f>
        <v>#REF!</v>
      </c>
      <c r="S3829" s="213" t="e">
        <f>#REF!</f>
        <v>#REF!</v>
      </c>
      <c r="T3829" s="213" t="e">
        <f>#REF!</f>
        <v>#REF!</v>
      </c>
      <c r="U3829" s="213" t="e">
        <f>#REF!</f>
        <v>#REF!</v>
      </c>
      <c r="V3829" s="213" t="e">
        <f>#REF!</f>
        <v>#REF!</v>
      </c>
      <c r="W3829" s="213" t="e">
        <f>#REF!</f>
        <v>#REF!</v>
      </c>
      <c r="X3829" s="213" t="e">
        <f>#REF!</f>
        <v>#REF!</v>
      </c>
      <c r="Y3829" s="213" t="e">
        <f>#REF!</f>
        <v>#REF!</v>
      </c>
      <c r="Z3829" s="213" t="e">
        <f>#REF!</f>
        <v>#REF!</v>
      </c>
      <c r="AA3829" s="213" t="e">
        <f>#REF!</f>
        <v>#REF!</v>
      </c>
      <c r="AB3829" s="213" t="e">
        <f>#REF!</f>
        <v>#REF!</v>
      </c>
      <c r="AC3829" s="52" t="e">
        <f>#REF!</f>
        <v>#REF!</v>
      </c>
      <c r="AD3829" s="52" t="e">
        <f>#REF!</f>
        <v>#REF!</v>
      </c>
      <c r="AE3829" s="74" t="e">
        <f>#REF!</f>
        <v>#REF!</v>
      </c>
      <c r="AF3829" s="52" t="e">
        <f>#REF!</f>
        <v>#REF!</v>
      </c>
      <c r="AG3829" s="33"/>
      <c r="AH3829" s="33"/>
      <c r="AI3829" s="33"/>
      <c r="AJ3829" s="33"/>
      <c r="AK3829" s="33"/>
      <c r="AL3829" s="33"/>
      <c r="AM3829" s="33"/>
      <c r="AN3829" s="33"/>
      <c r="AO3829" s="33"/>
      <c r="AP3829" s="33"/>
      <c r="AQ3829" s="33"/>
      <c r="AR3829" s="33"/>
      <c r="AS3829" s="33"/>
      <c r="AT3829" s="33"/>
      <c r="AU3829" s="33"/>
      <c r="AV3829" s="33"/>
      <c r="AW3829" s="33"/>
      <c r="AX3829" s="33"/>
      <c r="AY3829" s="33"/>
      <c r="AZ3829" s="33"/>
      <c r="BA3829" s="33"/>
      <c r="BB3829" s="33"/>
      <c r="BC3829" s="33"/>
      <c r="BD3829" s="33"/>
      <c r="BE3829" s="33"/>
      <c r="BF3829" s="33"/>
      <c r="BG3829" s="33"/>
      <c r="BH3829" s="33"/>
      <c r="BI3829" s="33"/>
      <c r="BJ3829" s="33"/>
      <c r="BK3829" s="33"/>
      <c r="BL3829" s="33"/>
    </row>
    <row r="3830" spans="2:64" s="140" customFormat="1" ht="18" customHeight="1">
      <c r="B3830" s="1007" t="s">
        <v>826</v>
      </c>
      <c r="C3830" s="1007"/>
      <c r="D3830" s="1007"/>
      <c r="E3830" s="1007"/>
      <c r="F3830" s="1007"/>
      <c r="G3830" s="1007"/>
      <c r="H3830" s="1007"/>
      <c r="I3830" s="1007"/>
      <c r="J3830" s="1007"/>
      <c r="K3830" s="1007"/>
      <c r="L3830" s="1007"/>
      <c r="M3830" s="1007"/>
      <c r="N3830" s="1007"/>
      <c r="O3830" s="1007"/>
      <c r="P3830" s="1007"/>
      <c r="Q3830" s="1007"/>
      <c r="R3830" s="1007"/>
      <c r="S3830" s="1007"/>
      <c r="T3830" s="1007"/>
      <c r="U3830" s="1007"/>
      <c r="V3830" s="1007"/>
      <c r="W3830" s="1007"/>
      <c r="X3830" s="1007"/>
      <c r="Y3830" s="1007"/>
      <c r="Z3830" s="1007"/>
      <c r="AA3830" s="1007"/>
      <c r="AB3830" s="1007"/>
      <c r="AC3830" s="1007"/>
      <c r="AD3830" s="1007"/>
      <c r="AE3830" s="1007"/>
      <c r="AF3830" s="1007"/>
      <c r="AG3830" s="33"/>
      <c r="AH3830" s="33"/>
      <c r="AI3830" s="33"/>
      <c r="AJ3830" s="33"/>
      <c r="AK3830" s="33"/>
      <c r="AL3830" s="33"/>
      <c r="AM3830" s="33"/>
      <c r="AN3830" s="33"/>
      <c r="AO3830" s="33"/>
      <c r="AP3830" s="33"/>
      <c r="AQ3830" s="33"/>
      <c r="AR3830" s="33"/>
      <c r="AS3830" s="33"/>
      <c r="AT3830" s="33"/>
      <c r="AU3830" s="33"/>
      <c r="AV3830" s="33"/>
      <c r="AW3830" s="33"/>
      <c r="AX3830" s="33"/>
      <c r="AY3830" s="33"/>
      <c r="AZ3830" s="33"/>
      <c r="BA3830" s="33"/>
      <c r="BB3830" s="33"/>
      <c r="BC3830" s="33"/>
      <c r="BD3830" s="33"/>
      <c r="BE3830" s="33"/>
      <c r="BF3830" s="33"/>
      <c r="BG3830" s="33"/>
      <c r="BH3830" s="33"/>
      <c r="BI3830" s="33"/>
      <c r="BJ3830" s="33"/>
      <c r="BK3830" s="33"/>
      <c r="BL3830" s="33"/>
    </row>
    <row r="3831" spans="2:64" s="140" customFormat="1" ht="18" customHeight="1">
      <c r="B3831" s="249"/>
      <c r="C3831" s="250"/>
      <c r="D3831" s="250"/>
      <c r="E3831" s="250"/>
      <c r="F3831" s="250"/>
      <c r="G3831" s="325"/>
      <c r="H3831" s="325"/>
      <c r="I3831" s="325"/>
      <c r="J3831" s="325"/>
      <c r="K3831" s="325"/>
      <c r="L3831" s="325"/>
      <c r="M3831" s="325"/>
      <c r="N3831" s="325"/>
      <c r="O3831" s="325"/>
      <c r="P3831" s="325"/>
      <c r="Q3831" s="325"/>
      <c r="R3831" s="325"/>
      <c r="S3831" s="325"/>
      <c r="T3831" s="325"/>
      <c r="U3831" s="325"/>
      <c r="V3831" s="325"/>
      <c r="W3831" s="325"/>
      <c r="X3831" s="325"/>
      <c r="Y3831" s="325"/>
      <c r="Z3831" s="325"/>
      <c r="AA3831" s="325"/>
      <c r="AB3831" s="325"/>
      <c r="AC3831" s="250"/>
      <c r="AD3831" s="250"/>
      <c r="AE3831" s="250"/>
      <c r="AF3831" s="251"/>
      <c r="AG3831" s="33"/>
      <c r="AH3831" s="33"/>
      <c r="AI3831" s="33"/>
      <c r="AJ3831" s="33"/>
      <c r="AK3831" s="33"/>
      <c r="AL3831" s="33"/>
      <c r="AM3831" s="33"/>
      <c r="AN3831" s="33"/>
      <c r="AO3831" s="33"/>
      <c r="AP3831" s="33"/>
      <c r="AQ3831" s="33"/>
      <c r="AR3831" s="33"/>
      <c r="AS3831" s="33"/>
      <c r="AT3831" s="33"/>
      <c r="AU3831" s="33"/>
      <c r="AV3831" s="33"/>
      <c r="AW3831" s="33"/>
      <c r="AX3831" s="33"/>
      <c r="AY3831" s="33"/>
      <c r="AZ3831" s="33"/>
      <c r="BA3831" s="33"/>
      <c r="BB3831" s="33"/>
      <c r="BC3831" s="33"/>
      <c r="BD3831" s="33"/>
      <c r="BE3831" s="33"/>
      <c r="BF3831" s="33"/>
      <c r="BG3831" s="33"/>
      <c r="BH3831" s="33"/>
      <c r="BI3831" s="33"/>
      <c r="BJ3831" s="33"/>
      <c r="BK3831" s="33"/>
      <c r="BL3831" s="33"/>
    </row>
    <row r="3832" spans="2:64" s="140" customFormat="1" ht="18" customHeight="1">
      <c r="B3832" s="40" t="s">
        <v>80</v>
      </c>
      <c r="C3832" s="41"/>
      <c r="D3832" s="41"/>
      <c r="E3832" s="41"/>
      <c r="F3832" s="41"/>
      <c r="G3832" s="200"/>
      <c r="H3832" s="201"/>
      <c r="I3832" s="201"/>
      <c r="J3832" s="201"/>
      <c r="K3832" s="202"/>
      <c r="L3832" s="201"/>
      <c r="M3832" s="201"/>
      <c r="N3832" s="201"/>
      <c r="O3832" s="270"/>
      <c r="P3832" s="270"/>
      <c r="Q3832" s="201"/>
      <c r="R3832" s="201"/>
      <c r="S3832" s="201"/>
      <c r="T3832" s="201"/>
      <c r="U3832" s="201"/>
      <c r="V3832" s="201"/>
      <c r="W3832" s="1021" t="str">
        <f>W3807</f>
        <v>វិច្ឆិកា ឆ្នាំ ២០២៣</v>
      </c>
      <c r="X3832" s="1022"/>
      <c r="Y3832" s="1022"/>
      <c r="Z3832" s="1022"/>
      <c r="AA3832" s="1022"/>
      <c r="AB3832" s="1022"/>
      <c r="AC3832" s="1022"/>
      <c r="AD3832" s="1022"/>
      <c r="AE3832" s="1022"/>
      <c r="AF3832" s="1023"/>
      <c r="AG3832" s="33"/>
      <c r="AH3832" s="33"/>
      <c r="AI3832" s="33"/>
      <c r="AJ3832" s="33"/>
      <c r="AK3832" s="33"/>
      <c r="AL3832" s="33"/>
      <c r="AM3832" s="33"/>
      <c r="AN3832" s="33"/>
      <c r="AO3832" s="33"/>
      <c r="AP3832" s="33"/>
      <c r="AQ3832" s="33"/>
      <c r="AR3832" s="33"/>
      <c r="AS3832" s="33"/>
      <c r="AT3832" s="33"/>
      <c r="AU3832" s="33"/>
      <c r="AV3832" s="33"/>
      <c r="AW3832" s="33"/>
      <c r="AX3832" s="33"/>
      <c r="AY3832" s="33"/>
      <c r="AZ3832" s="33"/>
      <c r="BA3832" s="33"/>
      <c r="BB3832" s="33"/>
      <c r="BC3832" s="33"/>
      <c r="BD3832" s="33"/>
      <c r="BE3832" s="33"/>
      <c r="BF3832" s="33"/>
      <c r="BG3832" s="33"/>
      <c r="BH3832" s="33"/>
      <c r="BI3832" s="33"/>
      <c r="BJ3832" s="33"/>
      <c r="BK3832" s="33"/>
      <c r="BL3832" s="33"/>
    </row>
    <row r="3833" spans="2:64" s="140" customFormat="1" ht="18" customHeight="1">
      <c r="B3833" s="20" t="s">
        <v>176</v>
      </c>
      <c r="C3833" s="19"/>
      <c r="D3833" s="19"/>
      <c r="E3833" s="19"/>
      <c r="F3833" s="19"/>
      <c r="G3833" s="204"/>
      <c r="H3833" s="306"/>
      <c r="I3833" s="204"/>
      <c r="J3833" s="306"/>
      <c r="K3833" s="313"/>
      <c r="L3833" s="1008" t="e">
        <f>#REF!</f>
        <v>#REF!</v>
      </c>
      <c r="M3833" s="1009"/>
      <c r="N3833" s="1010"/>
      <c r="O3833" s="272" t="s">
        <v>183</v>
      </c>
      <c r="P3833" s="314"/>
      <c r="Q3833" s="312"/>
      <c r="R3833" s="312"/>
      <c r="S3833" s="312"/>
      <c r="T3833" s="204"/>
      <c r="U3833" s="268"/>
      <c r="V3833" s="204"/>
      <c r="W3833" s="275" t="s">
        <v>279</v>
      </c>
      <c r="X3833" s="204"/>
      <c r="Y3833" s="312"/>
      <c r="Z3833" s="312"/>
      <c r="AA3833" s="312"/>
      <c r="AB3833" s="203"/>
      <c r="AC3833" s="46"/>
      <c r="AD3833" s="141" t="e">
        <f>#REF!</f>
        <v>#REF!</v>
      </c>
      <c r="AE3833" s="102" t="s">
        <v>82</v>
      </c>
      <c r="AF3833" s="85"/>
      <c r="AG3833" s="33"/>
      <c r="AH3833" s="33"/>
      <c r="AI3833" s="33"/>
      <c r="AJ3833" s="33"/>
      <c r="AK3833" s="33"/>
      <c r="AL3833" s="33"/>
      <c r="AM3833" s="33"/>
      <c r="AN3833" s="33"/>
      <c r="AO3833" s="33"/>
      <c r="AP3833" s="33"/>
      <c r="AQ3833" s="33"/>
      <c r="AR3833" s="33"/>
      <c r="AS3833" s="33"/>
      <c r="AT3833" s="33"/>
      <c r="AU3833" s="33"/>
      <c r="AV3833" s="33"/>
      <c r="AW3833" s="33"/>
      <c r="AX3833" s="33"/>
      <c r="AY3833" s="33"/>
      <c r="AZ3833" s="33"/>
      <c r="BA3833" s="33"/>
      <c r="BB3833" s="33"/>
      <c r="BC3833" s="33"/>
      <c r="BD3833" s="33"/>
      <c r="BE3833" s="33"/>
      <c r="BF3833" s="33"/>
      <c r="BG3833" s="33"/>
      <c r="BH3833" s="33"/>
      <c r="BI3833" s="33"/>
      <c r="BJ3833" s="33"/>
      <c r="BK3833" s="33"/>
      <c r="BL3833" s="33"/>
    </row>
    <row r="3834" spans="2:64" s="140" customFormat="1" ht="18" customHeight="1">
      <c r="B3834" s="58" t="s">
        <v>177</v>
      </c>
      <c r="C3834" s="261"/>
      <c r="D3834" s="261"/>
      <c r="E3834" s="261"/>
      <c r="F3834" s="21"/>
      <c r="G3834" s="206"/>
      <c r="H3834" s="206"/>
      <c r="I3834" s="206"/>
      <c r="J3834" s="206"/>
      <c r="K3834" s="207"/>
      <c r="L3834" s="315" t="e">
        <f>#REF!</f>
        <v>#REF!</v>
      </c>
      <c r="M3834" s="206"/>
      <c r="N3834" s="208"/>
      <c r="O3834" s="276" t="s">
        <v>184</v>
      </c>
      <c r="P3834" s="273"/>
      <c r="Q3834" s="205"/>
      <c r="R3834" s="205"/>
      <c r="S3834" s="205"/>
      <c r="T3834" s="206"/>
      <c r="U3834" s="1013" t="e">
        <f>#REF!</f>
        <v>#REF!</v>
      </c>
      <c r="V3834" s="1013"/>
      <c r="W3834" s="278" t="s">
        <v>187</v>
      </c>
      <c r="X3834" s="206"/>
      <c r="Y3834" s="205"/>
      <c r="Z3834" s="205"/>
      <c r="AA3834" s="205"/>
      <c r="AB3834" s="209"/>
      <c r="AC3834" s="26"/>
      <c r="AD3834" s="139" t="e">
        <f>#REF!</f>
        <v>#REF!</v>
      </c>
      <c r="AE3834" s="23" t="s">
        <v>82</v>
      </c>
      <c r="AF3834" s="103"/>
      <c r="AG3834" s="33"/>
      <c r="AH3834" s="33"/>
      <c r="AI3834" s="33"/>
      <c r="AJ3834" s="33"/>
      <c r="AK3834" s="33"/>
      <c r="AL3834" s="33"/>
      <c r="AM3834" s="33"/>
      <c r="AN3834" s="33"/>
      <c r="AO3834" s="33"/>
      <c r="AP3834" s="33"/>
      <c r="AQ3834" s="33"/>
      <c r="AR3834" s="33"/>
      <c r="AS3834" s="33"/>
      <c r="AT3834" s="33"/>
      <c r="AU3834" s="33"/>
      <c r="AV3834" s="33"/>
      <c r="AW3834" s="33"/>
      <c r="AX3834" s="33"/>
      <c r="AY3834" s="33"/>
      <c r="AZ3834" s="33"/>
      <c r="BA3834" s="33"/>
      <c r="BB3834" s="33"/>
      <c r="BC3834" s="33"/>
      <c r="BD3834" s="33"/>
      <c r="BE3834" s="33"/>
      <c r="BF3834" s="33"/>
      <c r="BG3834" s="33"/>
      <c r="BH3834" s="33"/>
      <c r="BI3834" s="33"/>
      <c r="BJ3834" s="33"/>
      <c r="BK3834" s="33"/>
      <c r="BL3834" s="33"/>
    </row>
    <row r="3835" spans="2:64" s="140" customFormat="1" ht="18" customHeight="1">
      <c r="B3835" s="24" t="s">
        <v>178</v>
      </c>
      <c r="C3835" s="22"/>
      <c r="D3835" s="25"/>
      <c r="E3835" s="21"/>
      <c r="F3835" s="21"/>
      <c r="G3835" s="206"/>
      <c r="H3835" s="206"/>
      <c r="I3835" s="206"/>
      <c r="J3835" s="206"/>
      <c r="K3835" s="207"/>
      <c r="L3835" s="316" t="e">
        <f>#REF!</f>
        <v>#REF!</v>
      </c>
      <c r="M3835" s="206"/>
      <c r="N3835" s="208"/>
      <c r="O3835" s="205" t="s">
        <v>198</v>
      </c>
      <c r="P3835" s="296"/>
      <c r="Q3835" s="276"/>
      <c r="R3835" s="276"/>
      <c r="S3835" s="276"/>
      <c r="T3835" s="199"/>
      <c r="U3835" s="1011" t="e">
        <f>#REF!</f>
        <v>#REF!</v>
      </c>
      <c r="V3835" s="1012"/>
      <c r="W3835" s="278" t="s">
        <v>185</v>
      </c>
      <c r="X3835" s="206"/>
      <c r="Y3835" s="205"/>
      <c r="Z3835" s="205"/>
      <c r="AA3835" s="205"/>
      <c r="AB3835" s="209"/>
      <c r="AC3835" s="26"/>
      <c r="AD3835" s="139" t="e">
        <f>#REF!</f>
        <v>#REF!</v>
      </c>
      <c r="AE3835" s="23" t="s">
        <v>82</v>
      </c>
      <c r="AF3835" s="103"/>
      <c r="AG3835" s="33"/>
      <c r="AH3835" s="33"/>
      <c r="AI3835" s="33"/>
      <c r="AJ3835" s="33"/>
      <c r="AK3835" s="33"/>
      <c r="AL3835" s="33"/>
      <c r="AM3835" s="33"/>
      <c r="AN3835" s="33"/>
      <c r="AO3835" s="33"/>
      <c r="AP3835" s="33"/>
      <c r="AQ3835" s="33"/>
      <c r="AR3835" s="33"/>
      <c r="AS3835" s="33"/>
      <c r="AT3835" s="33"/>
      <c r="AU3835" s="33"/>
      <c r="AV3835" s="33"/>
      <c r="AW3835" s="33"/>
      <c r="AX3835" s="33"/>
      <c r="AY3835" s="33"/>
      <c r="AZ3835" s="33"/>
      <c r="BA3835" s="33"/>
      <c r="BB3835" s="33"/>
      <c r="BC3835" s="33"/>
      <c r="BD3835" s="33"/>
      <c r="BE3835" s="33"/>
      <c r="BF3835" s="33"/>
      <c r="BG3835" s="33"/>
      <c r="BH3835" s="33"/>
      <c r="BI3835" s="33"/>
      <c r="BJ3835" s="33"/>
      <c r="BK3835" s="33"/>
      <c r="BL3835" s="33"/>
    </row>
    <row r="3836" spans="2:64" s="140" customFormat="1" ht="18" customHeight="1">
      <c r="B3836" s="58"/>
      <c r="C3836" s="261"/>
      <c r="D3836" s="261"/>
      <c r="E3836" s="261"/>
      <c r="F3836" s="261"/>
      <c r="G3836" s="206"/>
      <c r="H3836" s="206"/>
      <c r="I3836" s="206"/>
      <c r="J3836" s="206"/>
      <c r="K3836" s="207"/>
      <c r="L3836" s="279"/>
      <c r="M3836" s="206"/>
      <c r="N3836" s="208"/>
      <c r="O3836" s="278" t="s">
        <v>199</v>
      </c>
      <c r="P3836" s="218"/>
      <c r="Q3836" s="218"/>
      <c r="R3836" s="218"/>
      <c r="S3836" s="218"/>
      <c r="T3836" s="226"/>
      <c r="U3836" s="226"/>
      <c r="V3836" s="226"/>
      <c r="W3836" s="278" t="s">
        <v>753</v>
      </c>
      <c r="X3836" s="206"/>
      <c r="Y3836" s="205"/>
      <c r="Z3836" s="205"/>
      <c r="AA3836" s="205"/>
      <c r="AB3836" s="209"/>
      <c r="AC3836" s="26"/>
      <c r="AD3836" s="139">
        <v>0</v>
      </c>
      <c r="AE3836" s="23" t="s">
        <v>82</v>
      </c>
      <c r="AF3836" s="103"/>
      <c r="AG3836" s="33"/>
      <c r="AH3836" s="33"/>
      <c r="AI3836" s="33"/>
      <c r="AJ3836" s="33"/>
      <c r="AK3836" s="33"/>
      <c r="AL3836" s="33"/>
      <c r="AM3836" s="33"/>
      <c r="AN3836" s="33"/>
      <c r="AO3836" s="33"/>
      <c r="AP3836" s="33"/>
      <c r="AQ3836" s="33"/>
      <c r="AR3836" s="33"/>
      <c r="AS3836" s="33"/>
      <c r="AT3836" s="33"/>
      <c r="AU3836" s="33"/>
      <c r="AV3836" s="33"/>
      <c r="AW3836" s="33"/>
      <c r="AX3836" s="33"/>
      <c r="AY3836" s="33"/>
      <c r="AZ3836" s="33"/>
      <c r="BA3836" s="33"/>
      <c r="BB3836" s="33"/>
      <c r="BC3836" s="33"/>
      <c r="BD3836" s="33"/>
      <c r="BE3836" s="33"/>
      <c r="BF3836" s="33"/>
      <c r="BG3836" s="33"/>
      <c r="BH3836" s="33"/>
      <c r="BI3836" s="33"/>
      <c r="BJ3836" s="33"/>
      <c r="BK3836" s="33"/>
      <c r="BL3836" s="33"/>
    </row>
    <row r="3837" spans="2:64" s="140" customFormat="1" ht="18" customHeight="1">
      <c r="B3837" s="58" t="s">
        <v>196</v>
      </c>
      <c r="C3837" s="261"/>
      <c r="D3837" s="261"/>
      <c r="E3837" s="261"/>
      <c r="F3837" s="261"/>
      <c r="G3837" s="206"/>
      <c r="H3837" s="206"/>
      <c r="I3837" s="206"/>
      <c r="J3837" s="206"/>
      <c r="K3837" s="207"/>
      <c r="L3837" s="317" t="e">
        <f>#REF!</f>
        <v>#REF!</v>
      </c>
      <c r="M3837" s="281" t="s">
        <v>76</v>
      </c>
      <c r="N3837" s="208"/>
      <c r="O3837" s="283"/>
      <c r="P3837" s="273"/>
      <c r="Q3837" s="223"/>
      <c r="R3837" s="307"/>
      <c r="S3837" s="308" t="e">
        <f>U3834/26*L3837</f>
        <v>#REF!</v>
      </c>
      <c r="T3837" s="284" t="s">
        <v>82</v>
      </c>
      <c r="U3837" s="223"/>
      <c r="V3837" s="223"/>
      <c r="W3837" s="278" t="s">
        <v>186</v>
      </c>
      <c r="X3837" s="206"/>
      <c r="Y3837" s="205"/>
      <c r="Z3837" s="205"/>
      <c r="AA3837" s="205"/>
      <c r="AB3837" s="209"/>
      <c r="AC3837" s="26"/>
      <c r="AD3837" s="139" t="e">
        <f>#REF!+#REF!</f>
        <v>#REF!</v>
      </c>
      <c r="AE3837" s="23" t="s">
        <v>82</v>
      </c>
      <c r="AF3837" s="103"/>
      <c r="AG3837" s="33"/>
      <c r="AH3837" s="33"/>
      <c r="AI3837" s="33"/>
      <c r="AJ3837" s="33"/>
      <c r="AK3837" s="33"/>
      <c r="AL3837" s="33"/>
      <c r="AM3837" s="33"/>
      <c r="AN3837" s="33"/>
      <c r="AO3837" s="33"/>
      <c r="AP3837" s="33"/>
      <c r="AQ3837" s="33"/>
      <c r="AR3837" s="33"/>
      <c r="AS3837" s="33"/>
      <c r="AT3837" s="33"/>
      <c r="AU3837" s="33"/>
      <c r="AV3837" s="33"/>
      <c r="AW3837" s="33"/>
      <c r="AX3837" s="33"/>
      <c r="AY3837" s="33"/>
      <c r="AZ3837" s="33"/>
      <c r="BA3837" s="33"/>
      <c r="BB3837" s="33"/>
      <c r="BC3837" s="33"/>
      <c r="BD3837" s="33"/>
      <c r="BE3837" s="33"/>
      <c r="BF3837" s="33"/>
      <c r="BG3837" s="33"/>
      <c r="BH3837" s="33"/>
      <c r="BI3837" s="33"/>
      <c r="BJ3837" s="33"/>
      <c r="BK3837" s="33"/>
      <c r="BL3837" s="33"/>
    </row>
    <row r="3838" spans="2:64" s="140" customFormat="1" ht="18" customHeight="1">
      <c r="B3838" s="27" t="s">
        <v>528</v>
      </c>
      <c r="C3838" s="21"/>
      <c r="D3838" s="28"/>
      <c r="E3838" s="28"/>
      <c r="F3838" s="28"/>
      <c r="G3838" s="218"/>
      <c r="H3838" s="206"/>
      <c r="I3838" s="206"/>
      <c r="J3838" s="206"/>
      <c r="K3838" s="207"/>
      <c r="L3838" s="317" t="e">
        <f>#REF!</f>
        <v>#REF!</v>
      </c>
      <c r="M3838" s="281" t="s">
        <v>76</v>
      </c>
      <c r="N3838" s="208"/>
      <c r="O3838" s="283"/>
      <c r="P3838" s="273"/>
      <c r="Q3838" s="223"/>
      <c r="R3838" s="307"/>
      <c r="S3838" s="308" t="e">
        <f>#REF!</f>
        <v>#REF!</v>
      </c>
      <c r="T3838" s="284" t="s">
        <v>82</v>
      </c>
      <c r="U3838" s="223"/>
      <c r="V3838" s="223"/>
      <c r="W3838" s="278" t="s">
        <v>455</v>
      </c>
      <c r="X3838" s="206"/>
      <c r="Y3838" s="205"/>
      <c r="Z3838" s="205"/>
      <c r="AA3838" s="205"/>
      <c r="AB3838" s="209"/>
      <c r="AC3838" s="26"/>
      <c r="AD3838" s="139" t="e">
        <f>#REF!</f>
        <v>#REF!</v>
      </c>
      <c r="AE3838" s="23" t="s">
        <v>82</v>
      </c>
      <c r="AF3838" s="103"/>
      <c r="AG3838" s="33"/>
      <c r="AH3838" s="33"/>
      <c r="AI3838" s="33"/>
      <c r="AJ3838" s="33"/>
      <c r="AK3838" s="33"/>
      <c r="AL3838" s="33"/>
      <c r="AM3838" s="33"/>
      <c r="AN3838" s="33"/>
      <c r="AO3838" s="33"/>
      <c r="AP3838" s="33"/>
      <c r="AQ3838" s="33"/>
      <c r="AR3838" s="33"/>
      <c r="AS3838" s="33"/>
      <c r="AT3838" s="33"/>
      <c r="AU3838" s="33"/>
      <c r="AV3838" s="33"/>
      <c r="AW3838" s="33"/>
      <c r="AX3838" s="33"/>
      <c r="AY3838" s="33"/>
      <c r="AZ3838" s="33"/>
      <c r="BA3838" s="33"/>
      <c r="BB3838" s="33"/>
      <c r="BC3838" s="33"/>
      <c r="BD3838" s="33"/>
      <c r="BE3838" s="33"/>
      <c r="BF3838" s="33"/>
      <c r="BG3838" s="33"/>
      <c r="BH3838" s="33"/>
      <c r="BI3838" s="33"/>
      <c r="BJ3838" s="33"/>
      <c r="BK3838" s="33"/>
      <c r="BL3838" s="33"/>
    </row>
    <row r="3839" spans="2:64" s="140" customFormat="1" ht="18" customHeight="1">
      <c r="B3839" s="58" t="s">
        <v>534</v>
      </c>
      <c r="C3839" s="43"/>
      <c r="D3839" s="261"/>
      <c r="E3839" s="261"/>
      <c r="F3839" s="261"/>
      <c r="G3839" s="205"/>
      <c r="H3839" s="206"/>
      <c r="I3839" s="206"/>
      <c r="J3839" s="206"/>
      <c r="K3839" s="207"/>
      <c r="L3839" s="317" t="e">
        <f>#REF!</f>
        <v>#REF!</v>
      </c>
      <c r="M3839" s="309" t="s">
        <v>77</v>
      </c>
      <c r="N3839" s="208"/>
      <c r="O3839" s="283"/>
      <c r="P3839" s="273"/>
      <c r="Q3839" s="223"/>
      <c r="R3839" s="307"/>
      <c r="S3839" s="308" t="e">
        <f>#REF!</f>
        <v>#REF!</v>
      </c>
      <c r="T3839" s="284" t="s">
        <v>82</v>
      </c>
      <c r="U3839" s="223"/>
      <c r="V3839" s="223"/>
      <c r="W3839" s="278" t="s">
        <v>189</v>
      </c>
      <c r="X3839" s="206"/>
      <c r="Y3839" s="205"/>
      <c r="Z3839" s="205"/>
      <c r="AA3839" s="205"/>
      <c r="AB3839" s="209"/>
      <c r="AC3839" s="26"/>
      <c r="AD3839" s="139" t="e">
        <f>#REF!</f>
        <v>#REF!</v>
      </c>
      <c r="AE3839" s="23" t="s">
        <v>82</v>
      </c>
      <c r="AF3839" s="103"/>
      <c r="AG3839" s="33"/>
      <c r="AH3839" s="33"/>
      <c r="AI3839" s="33"/>
      <c r="AJ3839" s="33"/>
      <c r="AK3839" s="33"/>
      <c r="AL3839" s="33"/>
      <c r="AM3839" s="33"/>
      <c r="AN3839" s="33"/>
      <c r="AO3839" s="33"/>
      <c r="AP3839" s="33"/>
      <c r="AQ3839" s="33"/>
      <c r="AR3839" s="33"/>
      <c r="AS3839" s="33"/>
      <c r="AT3839" s="33"/>
      <c r="AU3839" s="33"/>
      <c r="AV3839" s="33"/>
      <c r="AW3839" s="33"/>
      <c r="AX3839" s="33"/>
      <c r="AY3839" s="33"/>
      <c r="AZ3839" s="33"/>
      <c r="BA3839" s="33"/>
      <c r="BB3839" s="33"/>
      <c r="BC3839" s="33"/>
      <c r="BD3839" s="33"/>
      <c r="BE3839" s="33"/>
      <c r="BF3839" s="33"/>
      <c r="BG3839" s="33"/>
      <c r="BH3839" s="33"/>
      <c r="BI3839" s="33"/>
      <c r="BJ3839" s="33"/>
      <c r="BK3839" s="33"/>
      <c r="BL3839" s="33"/>
    </row>
    <row r="3840" spans="2:64" s="140" customFormat="1" ht="18" customHeight="1">
      <c r="B3840" s="58" t="s">
        <v>195</v>
      </c>
      <c r="C3840" s="261"/>
      <c r="D3840" s="261"/>
      <c r="E3840" s="261"/>
      <c r="F3840" s="261"/>
      <c r="G3840" s="206"/>
      <c r="H3840" s="206"/>
      <c r="I3840" s="206"/>
      <c r="J3840" s="206"/>
      <c r="K3840" s="207"/>
      <c r="L3840" s="317" t="e">
        <f>#REF!</f>
        <v>#REF!</v>
      </c>
      <c r="M3840" s="281" t="s">
        <v>76</v>
      </c>
      <c r="N3840" s="208"/>
      <c r="O3840" s="283"/>
      <c r="P3840" s="273"/>
      <c r="Q3840" s="223"/>
      <c r="R3840" s="307"/>
      <c r="S3840" s="308" t="e">
        <f>U3834/26*L3840</f>
        <v>#REF!</v>
      </c>
      <c r="T3840" s="284" t="s">
        <v>82</v>
      </c>
      <c r="U3840" s="223"/>
      <c r="V3840" s="223"/>
      <c r="W3840" s="278" t="s">
        <v>188</v>
      </c>
      <c r="X3840" s="206"/>
      <c r="Y3840" s="205"/>
      <c r="Z3840" s="205"/>
      <c r="AA3840" s="205"/>
      <c r="AB3840" s="209"/>
      <c r="AC3840" s="26"/>
      <c r="AD3840" s="139" t="e">
        <f>#REF!</f>
        <v>#REF!</v>
      </c>
      <c r="AE3840" s="23" t="s">
        <v>82</v>
      </c>
      <c r="AF3840" s="103"/>
      <c r="AG3840" s="33"/>
      <c r="AH3840" s="33"/>
      <c r="AI3840" s="33"/>
      <c r="AJ3840" s="33"/>
      <c r="AK3840" s="33"/>
      <c r="AL3840" s="33"/>
      <c r="AM3840" s="33"/>
      <c r="AN3840" s="33"/>
      <c r="AO3840" s="33"/>
      <c r="AP3840" s="33"/>
      <c r="AQ3840" s="33"/>
      <c r="AR3840" s="33"/>
      <c r="AS3840" s="33"/>
      <c r="AT3840" s="33"/>
      <c r="AU3840" s="33"/>
      <c r="AV3840" s="33"/>
      <c r="AW3840" s="33"/>
      <c r="AX3840" s="33"/>
      <c r="AY3840" s="33"/>
      <c r="AZ3840" s="33"/>
      <c r="BA3840" s="33"/>
      <c r="BB3840" s="33"/>
      <c r="BC3840" s="33"/>
      <c r="BD3840" s="33"/>
      <c r="BE3840" s="33"/>
      <c r="BF3840" s="33"/>
      <c r="BG3840" s="33"/>
      <c r="BH3840" s="33"/>
      <c r="BI3840" s="33"/>
      <c r="BJ3840" s="33"/>
      <c r="BK3840" s="33"/>
      <c r="BL3840" s="33"/>
    </row>
    <row r="3841" spans="2:64" s="140" customFormat="1" ht="18" customHeight="1">
      <c r="B3841" s="27" t="s">
        <v>179</v>
      </c>
      <c r="C3841" s="28"/>
      <c r="D3841" s="28"/>
      <c r="E3841" s="28"/>
      <c r="F3841" s="28"/>
      <c r="G3841" s="218"/>
      <c r="H3841" s="218"/>
      <c r="I3841" s="218"/>
      <c r="J3841" s="206"/>
      <c r="K3841" s="207"/>
      <c r="L3841" s="318"/>
      <c r="M3841" s="206"/>
      <c r="N3841" s="208"/>
      <c r="O3841" s="283"/>
      <c r="P3841" s="273"/>
      <c r="Q3841" s="223"/>
      <c r="R3841" s="307"/>
      <c r="S3841" s="308" t="e">
        <f>SUM(S3837:S3840)</f>
        <v>#REF!</v>
      </c>
      <c r="T3841" s="284" t="s">
        <v>82</v>
      </c>
      <c r="U3841" s="223"/>
      <c r="V3841" s="223"/>
      <c r="W3841" s="278" t="s">
        <v>190</v>
      </c>
      <c r="X3841" s="206"/>
      <c r="Y3841" s="205"/>
      <c r="Z3841" s="205"/>
      <c r="AA3841" s="205"/>
      <c r="AB3841" s="209"/>
      <c r="AC3841" s="988" t="e">
        <f>S3841+S3843+S3844+S3845+AD3833+AD3834+AD3835+AD3836+AD3837+AD3838+AD3839+AD3840</f>
        <v>#REF!</v>
      </c>
      <c r="AD3841" s="989"/>
      <c r="AE3841" s="989"/>
      <c r="AF3841" s="103"/>
      <c r="AG3841" s="33"/>
      <c r="AH3841" s="33"/>
      <c r="AI3841" s="33"/>
      <c r="AJ3841" s="33"/>
      <c r="AK3841" s="33"/>
      <c r="AL3841" s="33"/>
      <c r="AM3841" s="33"/>
      <c r="AN3841" s="33"/>
      <c r="AO3841" s="33"/>
      <c r="AP3841" s="33"/>
      <c r="AQ3841" s="33"/>
      <c r="AR3841" s="33"/>
      <c r="AS3841" s="33"/>
      <c r="AT3841" s="33"/>
      <c r="AU3841" s="33"/>
      <c r="AV3841" s="33"/>
      <c r="AW3841" s="33"/>
      <c r="AX3841" s="33"/>
      <c r="AY3841" s="33"/>
      <c r="AZ3841" s="33"/>
      <c r="BA3841" s="33"/>
      <c r="BB3841" s="33"/>
      <c r="BC3841" s="33"/>
      <c r="BD3841" s="33"/>
      <c r="BE3841" s="33"/>
      <c r="BF3841" s="33"/>
      <c r="BG3841" s="33"/>
      <c r="BH3841" s="33"/>
      <c r="BI3841" s="33"/>
      <c r="BJ3841" s="33"/>
      <c r="BK3841" s="33"/>
      <c r="BL3841" s="33"/>
    </row>
    <row r="3842" spans="2:64" s="140" customFormat="1" ht="18" customHeight="1">
      <c r="B3842" s="58" t="s">
        <v>197</v>
      </c>
      <c r="C3842" s="261"/>
      <c r="D3842" s="261"/>
      <c r="E3842" s="261"/>
      <c r="F3842" s="261"/>
      <c r="G3842" s="206"/>
      <c r="H3842" s="206"/>
      <c r="I3842" s="206"/>
      <c r="J3842" s="206"/>
      <c r="K3842" s="207"/>
      <c r="L3842" s="319" t="s">
        <v>77</v>
      </c>
      <c r="M3842" s="288"/>
      <c r="N3842" s="211"/>
      <c r="O3842" s="278" t="s">
        <v>199</v>
      </c>
      <c r="P3842" s="210"/>
      <c r="Q3842" s="210"/>
      <c r="R3842" s="210"/>
      <c r="S3842" s="210"/>
      <c r="T3842" s="209"/>
      <c r="U3842" s="209"/>
      <c r="V3842" s="209"/>
      <c r="W3842" s="278" t="s">
        <v>433</v>
      </c>
      <c r="X3842" s="206"/>
      <c r="Y3842" s="205"/>
      <c r="Z3842" s="234"/>
      <c r="AA3842" s="235"/>
      <c r="AB3842" s="224"/>
      <c r="AC3842" s="26"/>
      <c r="AD3842" s="137" t="e">
        <f>#REF!</f>
        <v>#REF!</v>
      </c>
      <c r="AE3842" s="260"/>
      <c r="AF3842" s="104"/>
      <c r="AG3842" s="33"/>
      <c r="AH3842" s="33"/>
      <c r="AI3842" s="33"/>
      <c r="AJ3842" s="33"/>
      <c r="AK3842" s="33"/>
      <c r="AL3842" s="33"/>
      <c r="AM3842" s="33"/>
      <c r="AN3842" s="33"/>
      <c r="AO3842" s="33"/>
      <c r="AP3842" s="33"/>
      <c r="AQ3842" s="33"/>
      <c r="AR3842" s="33"/>
      <c r="AS3842" s="33"/>
      <c r="AT3842" s="33"/>
      <c r="AU3842" s="33"/>
      <c r="AV3842" s="33"/>
      <c r="AW3842" s="33"/>
      <c r="AX3842" s="33"/>
      <c r="AY3842" s="33"/>
      <c r="AZ3842" s="33"/>
      <c r="BA3842" s="33"/>
      <c r="BB3842" s="33"/>
      <c r="BC3842" s="33"/>
      <c r="BD3842" s="33"/>
      <c r="BE3842" s="33"/>
      <c r="BF3842" s="33"/>
      <c r="BG3842" s="33"/>
      <c r="BH3842" s="33"/>
      <c r="BI3842" s="33"/>
      <c r="BJ3842" s="33"/>
      <c r="BK3842" s="33"/>
      <c r="BL3842" s="33"/>
    </row>
    <row r="3843" spans="2:64" s="140" customFormat="1" ht="18" customHeight="1">
      <c r="B3843" s="58" t="s">
        <v>180</v>
      </c>
      <c r="C3843" s="261"/>
      <c r="D3843" s="261"/>
      <c r="E3843" s="261"/>
      <c r="F3843" s="261"/>
      <c r="G3843" s="206"/>
      <c r="H3843" s="206"/>
      <c r="I3843" s="206"/>
      <c r="J3843" s="206"/>
      <c r="K3843" s="207"/>
      <c r="L3843" s="317" t="e">
        <f>#REF!</f>
        <v>#REF!</v>
      </c>
      <c r="M3843" s="282" t="s">
        <v>77</v>
      </c>
      <c r="N3843" s="208"/>
      <c r="O3843" s="283"/>
      <c r="P3843" s="273"/>
      <c r="Q3843" s="224"/>
      <c r="R3843" s="224"/>
      <c r="S3843" s="310" t="e">
        <f>U3834/26/8*L3843*1.5</f>
        <v>#REF!</v>
      </c>
      <c r="T3843" s="224" t="s">
        <v>82</v>
      </c>
      <c r="U3843" s="224"/>
      <c r="V3843" s="224"/>
      <c r="W3843" s="278" t="s">
        <v>861</v>
      </c>
      <c r="X3843" s="206"/>
      <c r="Y3843" s="205"/>
      <c r="Z3843" s="205"/>
      <c r="AA3843" s="206"/>
      <c r="AB3843" s="224"/>
      <c r="AC3843" s="26"/>
      <c r="AE3843" s="999" t="e">
        <f>#REF!</f>
        <v>#REF!</v>
      </c>
      <c r="AF3843" s="1000"/>
      <c r="AG3843" s="33"/>
      <c r="AH3843" s="33"/>
      <c r="AI3843" s="33"/>
      <c r="AJ3843" s="33"/>
      <c r="AK3843" s="33"/>
      <c r="AL3843" s="33"/>
      <c r="AM3843" s="33"/>
      <c r="AN3843" s="33"/>
      <c r="AO3843" s="33"/>
      <c r="AP3843" s="33"/>
      <c r="AQ3843" s="33"/>
      <c r="AR3843" s="33"/>
      <c r="AS3843" s="33"/>
      <c r="AT3843" s="33"/>
      <c r="AU3843" s="33"/>
      <c r="AV3843" s="33"/>
      <c r="AW3843" s="33"/>
      <c r="AX3843" s="33"/>
      <c r="AY3843" s="33"/>
      <c r="AZ3843" s="33"/>
      <c r="BA3843" s="33"/>
      <c r="BB3843" s="33"/>
      <c r="BC3843" s="33"/>
      <c r="BD3843" s="33"/>
      <c r="BE3843" s="33"/>
      <c r="BF3843" s="33"/>
      <c r="BG3843" s="33"/>
      <c r="BH3843" s="33"/>
      <c r="BI3843" s="33"/>
      <c r="BJ3843" s="33"/>
      <c r="BK3843" s="33"/>
      <c r="BL3843" s="33"/>
    </row>
    <row r="3844" spans="2:64" s="140" customFormat="1" ht="18" customHeight="1">
      <c r="B3844" s="58" t="s">
        <v>181</v>
      </c>
      <c r="C3844" s="261"/>
      <c r="D3844" s="261"/>
      <c r="E3844" s="261"/>
      <c r="F3844" s="261"/>
      <c r="G3844" s="206"/>
      <c r="H3844" s="206"/>
      <c r="I3844" s="206"/>
      <c r="J3844" s="206"/>
      <c r="K3844" s="207"/>
      <c r="L3844" s="317" t="e">
        <f>#REF!</f>
        <v>#REF!</v>
      </c>
      <c r="M3844" s="282" t="s">
        <v>77</v>
      </c>
      <c r="N3844" s="208"/>
      <c r="O3844" s="283"/>
      <c r="P3844" s="273"/>
      <c r="Q3844" s="224"/>
      <c r="R3844" s="224"/>
      <c r="S3844" s="310" t="e">
        <f>U3834/26/8*L3844*2</f>
        <v>#REF!</v>
      </c>
      <c r="T3844" s="224" t="s">
        <v>82</v>
      </c>
      <c r="U3844" s="224"/>
      <c r="V3844" s="224"/>
      <c r="W3844" s="291" t="s">
        <v>244</v>
      </c>
      <c r="X3844" s="206"/>
      <c r="Y3844" s="205"/>
      <c r="Z3844" s="205"/>
      <c r="AA3844" s="234"/>
      <c r="AB3844" s="229"/>
      <c r="AC3844" s="26"/>
      <c r="AD3844" s="138" t="e">
        <f>#REF!</f>
        <v>#REF!</v>
      </c>
      <c r="AE3844" s="49"/>
      <c r="AF3844" s="73"/>
      <c r="AG3844" s="33"/>
      <c r="AH3844" s="33"/>
      <c r="AI3844" s="33"/>
      <c r="AJ3844" s="33"/>
      <c r="AK3844" s="33"/>
      <c r="AL3844" s="33"/>
      <c r="AM3844" s="33"/>
      <c r="AN3844" s="33"/>
      <c r="AO3844" s="33"/>
      <c r="AP3844" s="33"/>
      <c r="AQ3844" s="33"/>
      <c r="AR3844" s="33"/>
      <c r="AS3844" s="33"/>
      <c r="AT3844" s="33"/>
      <c r="AU3844" s="33"/>
      <c r="AV3844" s="33"/>
      <c r="AW3844" s="33"/>
      <c r="AX3844" s="33"/>
      <c r="AY3844" s="33"/>
      <c r="AZ3844" s="33"/>
      <c r="BA3844" s="33"/>
      <c r="BB3844" s="33"/>
      <c r="BC3844" s="33"/>
      <c r="BD3844" s="33"/>
      <c r="BE3844" s="33"/>
      <c r="BF3844" s="33"/>
      <c r="BG3844" s="33"/>
      <c r="BH3844" s="33"/>
      <c r="BI3844" s="33"/>
      <c r="BJ3844" s="33"/>
      <c r="BK3844" s="33"/>
      <c r="BL3844" s="33"/>
    </row>
    <row r="3845" spans="2:64" s="140" customFormat="1" ht="18" customHeight="1">
      <c r="B3845" s="59" t="s">
        <v>182</v>
      </c>
      <c r="C3845" s="60"/>
      <c r="D3845" s="60"/>
      <c r="E3845" s="60"/>
      <c r="F3845" s="60"/>
      <c r="G3845" s="219"/>
      <c r="H3845" s="219"/>
      <c r="I3845" s="219"/>
      <c r="J3845" s="219"/>
      <c r="K3845" s="320"/>
      <c r="L3845" s="321" t="e">
        <f>#REF!</f>
        <v>#REF!</v>
      </c>
      <c r="M3845" s="293" t="s">
        <v>77</v>
      </c>
      <c r="N3845" s="212"/>
      <c r="O3845" s="294"/>
      <c r="P3845" s="295"/>
      <c r="Q3845" s="225"/>
      <c r="R3845" s="225"/>
      <c r="S3845" s="311" t="e">
        <f>U3834/26/8*L3845*2</f>
        <v>#REF!</v>
      </c>
      <c r="T3845" s="225" t="s">
        <v>82</v>
      </c>
      <c r="U3845" s="225"/>
      <c r="V3845" s="225"/>
      <c r="W3845" s="278" t="s">
        <v>194</v>
      </c>
      <c r="X3845" s="206"/>
      <c r="Y3845" s="205"/>
      <c r="Z3845" s="205"/>
      <c r="AA3845" s="205"/>
      <c r="AB3845" s="205"/>
      <c r="AC3845" s="26"/>
      <c r="AD3845" s="138" t="e">
        <f>AE3843+AD3844</f>
        <v>#REF!</v>
      </c>
      <c r="AE3845" s="49"/>
      <c r="AF3845" s="73"/>
      <c r="AG3845" s="33"/>
      <c r="AH3845" s="33"/>
      <c r="AI3845" s="33"/>
      <c r="AJ3845" s="33"/>
      <c r="AK3845" s="33"/>
      <c r="AL3845" s="33"/>
      <c r="AM3845" s="33"/>
      <c r="AN3845" s="33"/>
      <c r="AO3845" s="33"/>
      <c r="AP3845" s="33"/>
      <c r="AQ3845" s="33"/>
      <c r="AR3845" s="33"/>
      <c r="AS3845" s="33"/>
      <c r="AT3845" s="33"/>
      <c r="AU3845" s="33"/>
      <c r="AV3845" s="33"/>
      <c r="AW3845" s="33"/>
      <c r="AX3845" s="33"/>
      <c r="AY3845" s="33"/>
      <c r="AZ3845" s="33"/>
      <c r="BA3845" s="33"/>
      <c r="BB3845" s="33"/>
      <c r="BC3845" s="33"/>
      <c r="BD3845" s="33"/>
      <c r="BE3845" s="33"/>
      <c r="BF3845" s="33"/>
      <c r="BG3845" s="33"/>
      <c r="BH3845" s="33"/>
      <c r="BI3845" s="33"/>
      <c r="BJ3845" s="33"/>
      <c r="BK3845" s="33"/>
      <c r="BL3845" s="33"/>
    </row>
    <row r="3846" spans="2:64" s="140" customFormat="1" ht="18" customHeight="1">
      <c r="B3846" s="29"/>
      <c r="C3846" s="30"/>
      <c r="D3846" s="31"/>
      <c r="E3846" s="30"/>
      <c r="F3846" s="32"/>
      <c r="G3846" s="220"/>
      <c r="H3846" s="220"/>
      <c r="I3846" s="220"/>
      <c r="J3846" s="220"/>
      <c r="K3846" s="220"/>
      <c r="L3846" s="199"/>
      <c r="M3846" s="199"/>
      <c r="N3846" s="199"/>
      <c r="O3846" s="296"/>
      <c r="P3846" s="296"/>
      <c r="Q3846" s="199"/>
      <c r="R3846" s="199"/>
      <c r="S3846" s="220"/>
      <c r="T3846" s="220"/>
      <c r="U3846" s="220"/>
      <c r="V3846" s="199"/>
      <c r="W3846" s="297" t="s">
        <v>191</v>
      </c>
      <c r="X3846" s="322"/>
      <c r="Y3846" s="323"/>
      <c r="Z3846" s="323"/>
      <c r="AA3846" s="323"/>
      <c r="AB3846" s="205"/>
      <c r="AC3846" s="982" t="e">
        <f>ROUND((AC3841-AD3845-AD3842),1)</f>
        <v>#REF!</v>
      </c>
      <c r="AD3846" s="983"/>
      <c r="AE3846" s="983"/>
      <c r="AF3846" s="73"/>
      <c r="AG3846" s="33"/>
      <c r="AH3846" s="33"/>
      <c r="AI3846" s="33"/>
      <c r="AJ3846" s="33"/>
      <c r="AK3846" s="33"/>
      <c r="AL3846" s="33"/>
      <c r="AM3846" s="33"/>
      <c r="AN3846" s="33"/>
      <c r="AO3846" s="33"/>
      <c r="AP3846" s="33"/>
      <c r="AQ3846" s="33"/>
      <c r="AR3846" s="33"/>
      <c r="AS3846" s="33"/>
      <c r="AT3846" s="33"/>
      <c r="AU3846" s="33"/>
      <c r="AV3846" s="33"/>
      <c r="AW3846" s="33"/>
      <c r="AX3846" s="33"/>
      <c r="AY3846" s="33"/>
      <c r="AZ3846" s="33"/>
      <c r="BA3846" s="33"/>
      <c r="BB3846" s="33"/>
      <c r="BC3846" s="33"/>
      <c r="BD3846" s="33"/>
      <c r="BE3846" s="33"/>
      <c r="BF3846" s="33"/>
      <c r="BG3846" s="33"/>
      <c r="BH3846" s="33"/>
      <c r="BI3846" s="33"/>
      <c r="BJ3846" s="33"/>
      <c r="BK3846" s="33"/>
      <c r="BL3846" s="33"/>
    </row>
    <row r="3847" spans="2:64" s="140" customFormat="1" ht="18" customHeight="1">
      <c r="B3847" s="35" t="s">
        <v>78</v>
      </c>
      <c r="C3847" s="36"/>
      <c r="D3847" s="36"/>
      <c r="E3847" s="36"/>
      <c r="F3847" s="36"/>
      <c r="G3847" s="221"/>
      <c r="H3847" s="221"/>
      <c r="I3847" s="220"/>
      <c r="J3847" s="220"/>
      <c r="K3847" s="220"/>
      <c r="L3847" s="199"/>
      <c r="M3847" s="199"/>
      <c r="N3847" s="199"/>
      <c r="O3847" s="296"/>
      <c r="P3847" s="296"/>
      <c r="Q3847" s="199"/>
      <c r="R3847" s="199"/>
      <c r="S3847" s="220"/>
      <c r="T3847" s="220"/>
      <c r="U3847" s="220"/>
      <c r="V3847" s="199"/>
      <c r="W3847" s="298" t="s">
        <v>432</v>
      </c>
      <c r="X3847" s="206"/>
      <c r="Y3847" s="277"/>
      <c r="Z3847" s="277"/>
      <c r="AA3847" s="206"/>
      <c r="AB3847" s="231"/>
      <c r="AC3847" s="63" t="e">
        <f>INT(AC3846)</f>
        <v>#REF!</v>
      </c>
      <c r="AD3847" s="33"/>
      <c r="AE3847" s="62"/>
      <c r="AF3847" s="80"/>
      <c r="AG3847" s="33"/>
      <c r="AH3847" s="33"/>
      <c r="AI3847" s="33"/>
      <c r="AJ3847" s="33"/>
      <c r="AK3847" s="33"/>
      <c r="AL3847" s="33"/>
      <c r="AM3847" s="33"/>
      <c r="AN3847" s="33"/>
      <c r="AO3847" s="33"/>
      <c r="AP3847" s="33"/>
      <c r="AQ3847" s="33"/>
      <c r="AR3847" s="33"/>
      <c r="AS3847" s="33"/>
      <c r="AT3847" s="33"/>
      <c r="AU3847" s="33"/>
      <c r="AV3847" s="33"/>
      <c r="AW3847" s="33"/>
      <c r="AX3847" s="33"/>
      <c r="AY3847" s="33"/>
      <c r="AZ3847" s="33"/>
      <c r="BA3847" s="33"/>
      <c r="BB3847" s="33"/>
      <c r="BC3847" s="33"/>
      <c r="BD3847" s="33"/>
      <c r="BE3847" s="33"/>
      <c r="BF3847" s="33"/>
      <c r="BG3847" s="33"/>
      <c r="BH3847" s="33"/>
      <c r="BI3847" s="33"/>
      <c r="BJ3847" s="33"/>
      <c r="BK3847" s="33"/>
      <c r="BL3847" s="33"/>
    </row>
    <row r="3848" spans="2:64" s="140" customFormat="1" ht="18" customHeight="1">
      <c r="B3848" s="37"/>
      <c r="C3848" s="38"/>
      <c r="D3848" s="39"/>
      <c r="E3848" s="38"/>
      <c r="F3848" s="38"/>
      <c r="G3848" s="202"/>
      <c r="H3848" s="202"/>
      <c r="I3848" s="220"/>
      <c r="J3848" s="220"/>
      <c r="K3848" s="220"/>
      <c r="L3848" s="199"/>
      <c r="M3848" s="199"/>
      <c r="N3848" s="199"/>
      <c r="O3848" s="296"/>
      <c r="P3848" s="296"/>
      <c r="Q3848" s="199"/>
      <c r="R3848" s="199"/>
      <c r="S3848" s="220"/>
      <c r="T3848" s="220"/>
      <c r="U3848" s="220"/>
      <c r="V3848" s="199"/>
      <c r="W3848" s="300" t="s">
        <v>192</v>
      </c>
      <c r="X3848" s="201"/>
      <c r="Y3848" s="324"/>
      <c r="Z3848" s="324"/>
      <c r="AA3848" s="219"/>
      <c r="AB3848" s="201"/>
      <c r="AC3848" s="79" t="e">
        <f>ROUND((MOD(AC3846,1)*4000),-2)</f>
        <v>#REF!</v>
      </c>
      <c r="AD3848" s="45"/>
      <c r="AE3848" s="45"/>
      <c r="AF3848" s="105"/>
      <c r="AG3848" s="33"/>
      <c r="AH3848" s="33"/>
      <c r="AI3848" s="33"/>
      <c r="AJ3848" s="33"/>
      <c r="AK3848" s="33"/>
      <c r="AL3848" s="33"/>
      <c r="AM3848" s="33"/>
      <c r="AN3848" s="33"/>
      <c r="AO3848" s="33"/>
      <c r="AP3848" s="33"/>
      <c r="AQ3848" s="33"/>
      <c r="AR3848" s="33"/>
      <c r="AS3848" s="33"/>
      <c r="AT3848" s="33"/>
      <c r="AU3848" s="33"/>
      <c r="AV3848" s="33"/>
      <c r="AW3848" s="33"/>
      <c r="AX3848" s="33"/>
      <c r="AY3848" s="33"/>
      <c r="AZ3848" s="33"/>
      <c r="BA3848" s="33"/>
      <c r="BB3848" s="33"/>
      <c r="BC3848" s="33"/>
      <c r="BD3848" s="33"/>
      <c r="BE3848" s="33"/>
      <c r="BF3848" s="33"/>
      <c r="BG3848" s="33"/>
      <c r="BH3848" s="33"/>
      <c r="BI3848" s="33"/>
      <c r="BJ3848" s="33"/>
      <c r="BK3848" s="33"/>
      <c r="BL3848" s="33"/>
    </row>
    <row r="3849" spans="2:64" s="140" customFormat="1" ht="18" customHeight="1">
      <c r="B3849" s="40" t="s">
        <v>79</v>
      </c>
      <c r="C3849" s="41"/>
      <c r="D3849" s="41"/>
      <c r="E3849" s="41"/>
      <c r="F3849" s="33"/>
      <c r="G3849" s="199"/>
      <c r="H3849" s="199"/>
      <c r="I3849" s="199"/>
      <c r="J3849" s="199"/>
      <c r="K3849" s="220"/>
      <c r="L3849" s="199"/>
      <c r="M3849" s="199"/>
      <c r="N3849" s="199"/>
      <c r="O3849" s="296"/>
      <c r="P3849" s="296"/>
      <c r="Q3849" s="199"/>
      <c r="R3849" s="199"/>
      <c r="S3849" s="199"/>
      <c r="T3849" s="199"/>
      <c r="U3849" s="199"/>
      <c r="V3849" s="199"/>
      <c r="W3849" s="199"/>
      <c r="X3849" s="199"/>
      <c r="Y3849" s="199"/>
      <c r="Z3849" s="199"/>
      <c r="AA3849" s="199"/>
      <c r="AB3849" s="199"/>
      <c r="AC3849" s="34"/>
      <c r="AD3849" s="33"/>
      <c r="AE3849" s="33"/>
      <c r="AF3849" s="101"/>
      <c r="AG3849" s="33"/>
      <c r="AH3849" s="33"/>
      <c r="AI3849" s="33"/>
      <c r="AJ3849" s="33"/>
      <c r="AK3849" s="33"/>
      <c r="AL3849" s="33"/>
      <c r="AM3849" s="33"/>
      <c r="AN3849" s="33"/>
      <c r="AO3849" s="33"/>
      <c r="AP3849" s="33"/>
      <c r="AQ3849" s="33"/>
      <c r="AR3849" s="33"/>
      <c r="AS3849" s="33"/>
      <c r="AT3849" s="33"/>
      <c r="AU3849" s="33"/>
      <c r="AV3849" s="33"/>
      <c r="AW3849" s="33"/>
      <c r="AX3849" s="33"/>
      <c r="AY3849" s="33"/>
      <c r="AZ3849" s="33"/>
      <c r="BA3849" s="33"/>
      <c r="BB3849" s="33"/>
      <c r="BC3849" s="33"/>
      <c r="BD3849" s="33"/>
      <c r="BE3849" s="33"/>
      <c r="BF3849" s="33"/>
      <c r="BG3849" s="33"/>
      <c r="BH3849" s="33"/>
      <c r="BI3849" s="33"/>
      <c r="BJ3849" s="33"/>
      <c r="BK3849" s="33"/>
      <c r="BL3849" s="33"/>
    </row>
    <row r="3850" spans="2:64" s="10" customFormat="1" ht="18" customHeight="1">
      <c r="B3850" s="601">
        <v>1</v>
      </c>
      <c r="C3850" s="236">
        <v>2</v>
      </c>
      <c r="D3850" s="236">
        <v>3</v>
      </c>
      <c r="E3850" s="236">
        <v>4</v>
      </c>
      <c r="F3850" s="236">
        <v>5</v>
      </c>
      <c r="G3850" s="669">
        <v>6</v>
      </c>
      <c r="H3850" s="237">
        <v>7</v>
      </c>
      <c r="I3850" s="601">
        <v>8</v>
      </c>
      <c r="J3850" s="236">
        <v>9</v>
      </c>
      <c r="K3850" s="236">
        <v>10</v>
      </c>
      <c r="L3850" s="236">
        <v>11</v>
      </c>
      <c r="M3850" s="236">
        <v>12</v>
      </c>
      <c r="N3850" s="697">
        <v>13</v>
      </c>
      <c r="O3850" s="670">
        <v>14</v>
      </c>
      <c r="P3850" s="601">
        <v>15</v>
      </c>
      <c r="Q3850" s="236">
        <v>16</v>
      </c>
      <c r="R3850" s="236">
        <v>17</v>
      </c>
      <c r="S3850" s="236">
        <v>18</v>
      </c>
      <c r="T3850" s="236">
        <v>19</v>
      </c>
      <c r="U3850" s="669">
        <v>20</v>
      </c>
      <c r="V3850" s="236">
        <v>21</v>
      </c>
      <c r="W3850" s="601">
        <v>22</v>
      </c>
      <c r="X3850" s="236">
        <v>23</v>
      </c>
      <c r="Y3850" s="237">
        <v>24</v>
      </c>
      <c r="Z3850" s="236">
        <v>25</v>
      </c>
      <c r="AA3850" s="236">
        <v>26</v>
      </c>
      <c r="AB3850" s="669">
        <v>27</v>
      </c>
      <c r="AC3850" s="236">
        <v>28</v>
      </c>
      <c r="AD3850" s="601">
        <v>29</v>
      </c>
      <c r="AE3850" s="236">
        <v>30</v>
      </c>
      <c r="AF3850" s="236">
        <v>31</v>
      </c>
      <c r="AG3850" s="11"/>
      <c r="AH3850" s="11"/>
      <c r="AI3850" s="11"/>
      <c r="AJ3850" s="11"/>
      <c r="AK3850" s="11"/>
      <c r="AL3850" s="11"/>
      <c r="AM3850" s="11"/>
      <c r="AN3850" s="11"/>
      <c r="AO3850" s="11"/>
      <c r="AP3850" s="11"/>
      <c r="AQ3850" s="11"/>
      <c r="AR3850" s="11"/>
      <c r="AS3850" s="11"/>
      <c r="AT3850" s="11"/>
      <c r="AU3850" s="11"/>
      <c r="AV3850" s="11"/>
      <c r="AW3850" s="11"/>
      <c r="AX3850" s="11"/>
      <c r="AY3850" s="11"/>
      <c r="AZ3850" s="11"/>
      <c r="BA3850" s="11"/>
      <c r="BB3850" s="11"/>
      <c r="BC3850" s="11"/>
      <c r="BD3850" s="11"/>
      <c r="BE3850" s="11"/>
      <c r="BF3850" s="11"/>
      <c r="BG3850" s="11"/>
      <c r="BH3850" s="11"/>
      <c r="BI3850" s="11"/>
      <c r="BJ3850" s="11"/>
      <c r="BK3850" s="11"/>
      <c r="BL3850" s="11"/>
    </row>
    <row r="3851" spans="2:64" s="140" customFormat="1" ht="18" customHeight="1">
      <c r="B3851" s="44" t="e">
        <f>#REF!</f>
        <v>#REF!</v>
      </c>
      <c r="C3851" s="44" t="e">
        <f>#REF!</f>
        <v>#REF!</v>
      </c>
      <c r="D3851" s="44" t="e">
        <f>#REF!</f>
        <v>#REF!</v>
      </c>
      <c r="E3851" s="44" t="e">
        <f>#REF!</f>
        <v>#REF!</v>
      </c>
      <c r="F3851" s="44" t="e">
        <f>#REF!</f>
        <v>#REF!</v>
      </c>
      <c r="G3851" s="214" t="e">
        <f>#REF!</f>
        <v>#REF!</v>
      </c>
      <c r="H3851" s="214" t="e">
        <f>#REF!</f>
        <v>#REF!</v>
      </c>
      <c r="I3851" s="214" t="e">
        <f>#REF!</f>
        <v>#REF!</v>
      </c>
      <c r="J3851" s="214" t="e">
        <f>#REF!</f>
        <v>#REF!</v>
      </c>
      <c r="K3851" s="214" t="e">
        <f>#REF!</f>
        <v>#REF!</v>
      </c>
      <c r="L3851" s="214" t="e">
        <f>#REF!</f>
        <v>#REF!</v>
      </c>
      <c r="M3851" s="214" t="e">
        <f>#REF!</f>
        <v>#REF!</v>
      </c>
      <c r="N3851" s="214" t="e">
        <f>#REF!</f>
        <v>#REF!</v>
      </c>
      <c r="O3851" s="214" t="e">
        <f>#REF!</f>
        <v>#REF!</v>
      </c>
      <c r="P3851" s="214" t="e">
        <f>#REF!</f>
        <v>#REF!</v>
      </c>
      <c r="Q3851" s="214" t="e">
        <f>#REF!</f>
        <v>#REF!</v>
      </c>
      <c r="R3851" s="214" t="e">
        <f>#REF!</f>
        <v>#REF!</v>
      </c>
      <c r="S3851" s="214" t="e">
        <f>#REF!</f>
        <v>#REF!</v>
      </c>
      <c r="T3851" s="214" t="e">
        <f>#REF!</f>
        <v>#REF!</v>
      </c>
      <c r="U3851" s="214" t="e">
        <f>#REF!</f>
        <v>#REF!</v>
      </c>
      <c r="V3851" s="214" t="e">
        <f>#REF!</f>
        <v>#REF!</v>
      </c>
      <c r="W3851" s="214" t="e">
        <f>#REF!</f>
        <v>#REF!</v>
      </c>
      <c r="X3851" s="214" t="e">
        <f>#REF!</f>
        <v>#REF!</v>
      </c>
      <c r="Y3851" s="214" t="e">
        <f>#REF!</f>
        <v>#REF!</v>
      </c>
      <c r="Z3851" s="214" t="e">
        <f>#REF!</f>
        <v>#REF!</v>
      </c>
      <c r="AA3851" s="214" t="e">
        <f>#REF!</f>
        <v>#REF!</v>
      </c>
      <c r="AB3851" s="214" t="e">
        <f>#REF!</f>
        <v>#REF!</v>
      </c>
      <c r="AC3851" s="44" t="e">
        <f>#REF!</f>
        <v>#REF!</v>
      </c>
      <c r="AD3851" s="44" t="e">
        <f>#REF!</f>
        <v>#REF!</v>
      </c>
      <c r="AE3851" s="44" t="e">
        <f>#REF!</f>
        <v>#REF!</v>
      </c>
      <c r="AF3851" s="44" t="e">
        <f>#REF!</f>
        <v>#REF!</v>
      </c>
      <c r="AG3851" s="33"/>
      <c r="AH3851" s="33"/>
      <c r="AI3851" s="33"/>
      <c r="AJ3851" s="33"/>
      <c r="AK3851" s="33"/>
      <c r="AL3851" s="33"/>
      <c r="AM3851" s="33"/>
      <c r="AN3851" s="33"/>
      <c r="AO3851" s="33"/>
      <c r="AP3851" s="33"/>
      <c r="AQ3851" s="33"/>
      <c r="AR3851" s="33"/>
      <c r="AS3851" s="33"/>
      <c r="AT3851" s="33"/>
      <c r="AU3851" s="33"/>
      <c r="AV3851" s="33"/>
      <c r="AW3851" s="33"/>
      <c r="AX3851" s="33"/>
      <c r="AY3851" s="33"/>
      <c r="AZ3851" s="33"/>
      <c r="BA3851" s="33"/>
      <c r="BB3851" s="33"/>
      <c r="BC3851" s="33"/>
      <c r="BD3851" s="33"/>
      <c r="BE3851" s="33"/>
      <c r="BF3851" s="33"/>
      <c r="BG3851" s="33"/>
      <c r="BH3851" s="33"/>
      <c r="BI3851" s="33"/>
      <c r="BJ3851" s="33"/>
      <c r="BK3851" s="33"/>
      <c r="BL3851" s="33"/>
    </row>
    <row r="3852" spans="2:64" s="140" customFormat="1" ht="18" customHeight="1">
      <c r="B3852" s="111" t="e">
        <f>IF(B3851=3,"5","0")-0</f>
        <v>#REF!</v>
      </c>
      <c r="C3852" s="111" t="e">
        <f t="shared" ref="C3852:AF3852" si="92">IF(C3851=3,"5","0")-0</f>
        <v>#REF!</v>
      </c>
      <c r="D3852" s="111" t="e">
        <f t="shared" si="92"/>
        <v>#REF!</v>
      </c>
      <c r="E3852" s="111" t="e">
        <f t="shared" si="92"/>
        <v>#REF!</v>
      </c>
      <c r="F3852" s="111" t="e">
        <f t="shared" si="92"/>
        <v>#REF!</v>
      </c>
      <c r="G3852" s="215" t="e">
        <f t="shared" si="92"/>
        <v>#REF!</v>
      </c>
      <c r="H3852" s="215" t="e">
        <f t="shared" si="92"/>
        <v>#REF!</v>
      </c>
      <c r="I3852" s="215" t="e">
        <f t="shared" si="92"/>
        <v>#REF!</v>
      </c>
      <c r="J3852" s="215" t="e">
        <f t="shared" si="92"/>
        <v>#REF!</v>
      </c>
      <c r="K3852" s="215" t="e">
        <f t="shared" si="92"/>
        <v>#REF!</v>
      </c>
      <c r="L3852" s="215" t="e">
        <f t="shared" si="92"/>
        <v>#REF!</v>
      </c>
      <c r="M3852" s="215" t="e">
        <f t="shared" si="92"/>
        <v>#REF!</v>
      </c>
      <c r="N3852" s="215" t="e">
        <f t="shared" si="92"/>
        <v>#REF!</v>
      </c>
      <c r="O3852" s="215" t="e">
        <f t="shared" si="92"/>
        <v>#REF!</v>
      </c>
      <c r="P3852" s="215" t="e">
        <f t="shared" si="92"/>
        <v>#REF!</v>
      </c>
      <c r="Q3852" s="215" t="e">
        <f t="shared" si="92"/>
        <v>#REF!</v>
      </c>
      <c r="R3852" s="215" t="e">
        <f t="shared" si="92"/>
        <v>#REF!</v>
      </c>
      <c r="S3852" s="215" t="e">
        <f t="shared" si="92"/>
        <v>#REF!</v>
      </c>
      <c r="T3852" s="215" t="e">
        <f t="shared" si="92"/>
        <v>#REF!</v>
      </c>
      <c r="U3852" s="215" t="e">
        <f t="shared" si="92"/>
        <v>#REF!</v>
      </c>
      <c r="V3852" s="215" t="e">
        <f t="shared" si="92"/>
        <v>#REF!</v>
      </c>
      <c r="W3852" s="215" t="e">
        <f t="shared" si="92"/>
        <v>#REF!</v>
      </c>
      <c r="X3852" s="215" t="e">
        <f t="shared" si="92"/>
        <v>#REF!</v>
      </c>
      <c r="Y3852" s="215" t="e">
        <f t="shared" si="92"/>
        <v>#REF!</v>
      </c>
      <c r="Z3852" s="215" t="e">
        <f t="shared" si="92"/>
        <v>#REF!</v>
      </c>
      <c r="AA3852" s="215" t="e">
        <f t="shared" si="92"/>
        <v>#REF!</v>
      </c>
      <c r="AB3852" s="215" t="e">
        <f t="shared" si="92"/>
        <v>#REF!</v>
      </c>
      <c r="AC3852" s="111" t="e">
        <f t="shared" si="92"/>
        <v>#REF!</v>
      </c>
      <c r="AD3852" s="111" t="e">
        <f t="shared" si="92"/>
        <v>#REF!</v>
      </c>
      <c r="AE3852" s="111" t="e">
        <f t="shared" si="92"/>
        <v>#REF!</v>
      </c>
      <c r="AF3852" s="111" t="e">
        <f t="shared" si="92"/>
        <v>#REF!</v>
      </c>
      <c r="AG3852" s="33"/>
      <c r="AH3852" s="33"/>
      <c r="AI3852" s="33"/>
      <c r="AJ3852" s="33"/>
      <c r="AK3852" s="33"/>
      <c r="AL3852" s="33"/>
      <c r="AM3852" s="33"/>
      <c r="AN3852" s="33"/>
      <c r="AO3852" s="33"/>
      <c r="AP3852" s="33"/>
      <c r="AQ3852" s="33"/>
      <c r="AR3852" s="33"/>
      <c r="AS3852" s="33"/>
      <c r="AT3852" s="33"/>
      <c r="AU3852" s="33"/>
      <c r="AV3852" s="33"/>
      <c r="AW3852" s="33"/>
      <c r="AX3852" s="33"/>
      <c r="AY3852" s="33"/>
      <c r="AZ3852" s="33"/>
      <c r="BA3852" s="33"/>
      <c r="BB3852" s="33"/>
      <c r="BC3852" s="33"/>
      <c r="BD3852" s="33"/>
      <c r="BE3852" s="33"/>
      <c r="BF3852" s="33"/>
      <c r="BG3852" s="33"/>
      <c r="BH3852" s="33"/>
      <c r="BI3852" s="33"/>
      <c r="BJ3852" s="33"/>
      <c r="BK3852" s="33"/>
      <c r="BL3852" s="33"/>
    </row>
    <row r="3853" spans="2:64" s="140" customFormat="1" ht="18" customHeight="1">
      <c r="B3853" s="52" t="e">
        <f>#REF!</f>
        <v>#REF!</v>
      </c>
      <c r="C3853" s="52" t="e">
        <f>#REF!</f>
        <v>#REF!</v>
      </c>
      <c r="D3853" s="52" t="e">
        <f>#REF!</f>
        <v>#REF!</v>
      </c>
      <c r="E3853" s="52" t="e">
        <f>#REF!</f>
        <v>#REF!</v>
      </c>
      <c r="F3853" s="52" t="e">
        <f>#REF!</f>
        <v>#REF!</v>
      </c>
      <c r="G3853" s="213" t="e">
        <f>#REF!</f>
        <v>#REF!</v>
      </c>
      <c r="H3853" s="213" t="e">
        <f>#REF!</f>
        <v>#REF!</v>
      </c>
      <c r="I3853" s="213" t="e">
        <f>#REF!</f>
        <v>#REF!</v>
      </c>
      <c r="J3853" s="213" t="e">
        <f>#REF!</f>
        <v>#REF!</v>
      </c>
      <c r="K3853" s="213" t="e">
        <f>#REF!</f>
        <v>#REF!</v>
      </c>
      <c r="L3853" s="213" t="e">
        <f>#REF!</f>
        <v>#REF!</v>
      </c>
      <c r="M3853" s="213" t="e">
        <f>#REF!</f>
        <v>#REF!</v>
      </c>
      <c r="N3853" s="213" t="e">
        <f>#REF!</f>
        <v>#REF!</v>
      </c>
      <c r="O3853" s="213" t="e">
        <f>#REF!</f>
        <v>#REF!</v>
      </c>
      <c r="P3853" s="213" t="e">
        <f>#REF!</f>
        <v>#REF!</v>
      </c>
      <c r="Q3853" s="213" t="e">
        <f>#REF!</f>
        <v>#REF!</v>
      </c>
      <c r="R3853" s="213" t="e">
        <f>#REF!</f>
        <v>#REF!</v>
      </c>
      <c r="S3853" s="213" t="e">
        <f>#REF!</f>
        <v>#REF!</v>
      </c>
      <c r="T3853" s="213" t="e">
        <f>#REF!</f>
        <v>#REF!</v>
      </c>
      <c r="U3853" s="213" t="e">
        <f>#REF!</f>
        <v>#REF!</v>
      </c>
      <c r="V3853" s="213" t="e">
        <f>#REF!</f>
        <v>#REF!</v>
      </c>
      <c r="W3853" s="213" t="e">
        <f>#REF!</f>
        <v>#REF!</v>
      </c>
      <c r="X3853" s="213" t="e">
        <f>#REF!</f>
        <v>#REF!</v>
      </c>
      <c r="Y3853" s="213" t="e">
        <f>#REF!</f>
        <v>#REF!</v>
      </c>
      <c r="Z3853" s="213" t="e">
        <f>#REF!</f>
        <v>#REF!</v>
      </c>
      <c r="AA3853" s="213" t="e">
        <f>#REF!</f>
        <v>#REF!</v>
      </c>
      <c r="AB3853" s="213" t="e">
        <f>#REF!</f>
        <v>#REF!</v>
      </c>
      <c r="AC3853" s="52" t="e">
        <f>#REF!</f>
        <v>#REF!</v>
      </c>
      <c r="AD3853" s="52" t="e">
        <f>#REF!</f>
        <v>#REF!</v>
      </c>
      <c r="AE3853" s="74" t="e">
        <f>#REF!</f>
        <v>#REF!</v>
      </c>
      <c r="AF3853" s="52" t="e">
        <f>#REF!</f>
        <v>#REF!</v>
      </c>
      <c r="AG3853" s="33"/>
      <c r="AH3853" s="33"/>
      <c r="AI3853" s="33"/>
      <c r="AJ3853" s="33"/>
      <c r="AK3853" s="33"/>
      <c r="AL3853" s="33"/>
      <c r="AM3853" s="33"/>
      <c r="AN3853" s="33"/>
      <c r="AO3853" s="33"/>
      <c r="AP3853" s="33"/>
      <c r="AQ3853" s="33"/>
      <c r="AR3853" s="33"/>
      <c r="AS3853" s="33"/>
      <c r="AT3853" s="33"/>
      <c r="AU3853" s="33"/>
      <c r="AV3853" s="33"/>
      <c r="AW3853" s="33"/>
      <c r="AX3853" s="33"/>
      <c r="AY3853" s="33"/>
      <c r="AZ3853" s="33"/>
      <c r="BA3853" s="33"/>
      <c r="BB3853" s="33"/>
      <c r="BC3853" s="33"/>
      <c r="BD3853" s="33"/>
      <c r="BE3853" s="33"/>
      <c r="BF3853" s="33"/>
      <c r="BG3853" s="33"/>
      <c r="BH3853" s="33"/>
      <c r="BI3853" s="33"/>
      <c r="BJ3853" s="33"/>
      <c r="BK3853" s="33"/>
      <c r="BL3853" s="33"/>
    </row>
    <row r="3854" spans="2:64" s="140" customFormat="1" ht="18" customHeight="1">
      <c r="B3854" s="239"/>
      <c r="C3854" s="239"/>
      <c r="D3854" s="239"/>
      <c r="E3854" s="239"/>
      <c r="F3854" s="239"/>
      <c r="G3854" s="240"/>
      <c r="H3854" s="240"/>
      <c r="I3854" s="240"/>
      <c r="J3854" s="240"/>
      <c r="K3854" s="240"/>
      <c r="L3854" s="240"/>
      <c r="M3854" s="240"/>
      <c r="N3854" s="240"/>
      <c r="O3854" s="240"/>
      <c r="P3854" s="240"/>
      <c r="Q3854" s="240"/>
      <c r="R3854" s="240"/>
      <c r="S3854" s="240"/>
      <c r="T3854" s="240"/>
      <c r="U3854" s="240"/>
      <c r="V3854" s="240"/>
      <c r="W3854" s="240"/>
      <c r="X3854" s="240"/>
      <c r="Y3854" s="240"/>
      <c r="Z3854" s="240"/>
      <c r="AA3854" s="240"/>
      <c r="AB3854" s="240"/>
      <c r="AC3854" s="239"/>
      <c r="AD3854" s="239"/>
      <c r="AE3854" s="239"/>
      <c r="AF3854" s="239"/>
      <c r="AG3854" s="33"/>
      <c r="AH3854" s="33"/>
      <c r="AI3854" s="33"/>
      <c r="AJ3854" s="33"/>
      <c r="AK3854" s="33"/>
      <c r="AL3854" s="33"/>
      <c r="AM3854" s="33"/>
      <c r="AN3854" s="33"/>
      <c r="AO3854" s="33"/>
      <c r="AP3854" s="33"/>
      <c r="AQ3854" s="33"/>
      <c r="AR3854" s="33"/>
      <c r="AS3854" s="33"/>
      <c r="AT3854" s="33"/>
      <c r="AU3854" s="33"/>
      <c r="AV3854" s="33"/>
      <c r="AW3854" s="33"/>
      <c r="AX3854" s="33"/>
      <c r="AY3854" s="33"/>
      <c r="AZ3854" s="33"/>
      <c r="BA3854" s="33"/>
      <c r="BB3854" s="33"/>
      <c r="BC3854" s="33"/>
      <c r="BD3854" s="33"/>
      <c r="BE3854" s="33"/>
      <c r="BF3854" s="33"/>
      <c r="BG3854" s="33"/>
      <c r="BH3854" s="33"/>
      <c r="BI3854" s="33"/>
      <c r="BJ3854" s="33"/>
      <c r="BK3854" s="33"/>
      <c r="BL3854" s="33"/>
    </row>
    <row r="3855" spans="2:64" s="140" customFormat="1" ht="18" customHeight="1">
      <c r="B3855" s="1007" t="s">
        <v>826</v>
      </c>
      <c r="C3855" s="1007"/>
      <c r="D3855" s="1007"/>
      <c r="E3855" s="1007"/>
      <c r="F3855" s="1007"/>
      <c r="G3855" s="1007"/>
      <c r="H3855" s="1007"/>
      <c r="I3855" s="1007"/>
      <c r="J3855" s="1007"/>
      <c r="K3855" s="1007"/>
      <c r="L3855" s="1007"/>
      <c r="M3855" s="1007"/>
      <c r="N3855" s="1007"/>
      <c r="O3855" s="1007"/>
      <c r="P3855" s="1007"/>
      <c r="Q3855" s="1007"/>
      <c r="R3855" s="1007"/>
      <c r="S3855" s="1007"/>
      <c r="T3855" s="1007"/>
      <c r="U3855" s="1007"/>
      <c r="V3855" s="1007"/>
      <c r="W3855" s="1007"/>
      <c r="X3855" s="1007"/>
      <c r="Y3855" s="1007"/>
      <c r="Z3855" s="1007"/>
      <c r="AA3855" s="1007"/>
      <c r="AB3855" s="1007"/>
      <c r="AC3855" s="1007"/>
      <c r="AD3855" s="1007"/>
      <c r="AE3855" s="1007"/>
      <c r="AF3855" s="1007"/>
      <c r="AG3855" s="33"/>
      <c r="AH3855" s="33"/>
      <c r="AI3855" s="33"/>
      <c r="AJ3855" s="33"/>
      <c r="AK3855" s="33"/>
      <c r="AL3855" s="33"/>
      <c r="AM3855" s="33"/>
      <c r="AN3855" s="33"/>
      <c r="AO3855" s="33"/>
      <c r="AP3855" s="33"/>
      <c r="AQ3855" s="33"/>
      <c r="AR3855" s="33"/>
      <c r="AS3855" s="33"/>
      <c r="AT3855" s="33"/>
      <c r="AU3855" s="33"/>
      <c r="AV3855" s="33"/>
      <c r="AW3855" s="33"/>
      <c r="AX3855" s="33"/>
      <c r="AY3855" s="33"/>
      <c r="AZ3855" s="33"/>
      <c r="BA3855" s="33"/>
      <c r="BB3855" s="33"/>
      <c r="BC3855" s="33"/>
      <c r="BD3855" s="33"/>
      <c r="BE3855" s="33"/>
      <c r="BF3855" s="33"/>
      <c r="BG3855" s="33"/>
      <c r="BH3855" s="33"/>
      <c r="BI3855" s="33"/>
      <c r="BJ3855" s="33"/>
      <c r="BK3855" s="33"/>
      <c r="BL3855" s="33"/>
    </row>
    <row r="3856" spans="2:64" s="140" customFormat="1" ht="18" customHeight="1">
      <c r="B3856" s="249"/>
      <c r="C3856" s="250"/>
      <c r="D3856" s="250"/>
      <c r="E3856" s="250"/>
      <c r="F3856" s="250"/>
      <c r="G3856" s="325"/>
      <c r="H3856" s="325"/>
      <c r="I3856" s="325"/>
      <c r="J3856" s="325"/>
      <c r="K3856" s="325"/>
      <c r="L3856" s="325"/>
      <c r="M3856" s="325"/>
      <c r="N3856" s="325"/>
      <c r="O3856" s="325"/>
      <c r="P3856" s="325"/>
      <c r="Q3856" s="325"/>
      <c r="R3856" s="325"/>
      <c r="S3856" s="325"/>
      <c r="T3856" s="325"/>
      <c r="U3856" s="325"/>
      <c r="V3856" s="325"/>
      <c r="W3856" s="325"/>
      <c r="X3856" s="325"/>
      <c r="Y3856" s="325"/>
      <c r="Z3856" s="325"/>
      <c r="AA3856" s="325"/>
      <c r="AB3856" s="325"/>
      <c r="AC3856" s="250"/>
      <c r="AD3856" s="250"/>
      <c r="AE3856" s="250"/>
      <c r="AF3856" s="251"/>
      <c r="AG3856" s="33"/>
      <c r="AH3856" s="33"/>
      <c r="AI3856" s="33"/>
      <c r="AJ3856" s="33"/>
      <c r="AK3856" s="33"/>
      <c r="AL3856" s="33"/>
      <c r="AM3856" s="33"/>
      <c r="AN3856" s="33"/>
      <c r="AO3856" s="33"/>
      <c r="AP3856" s="33"/>
      <c r="AQ3856" s="33"/>
      <c r="AR3856" s="33"/>
      <c r="AS3856" s="33"/>
      <c r="AT3856" s="33"/>
      <c r="AU3856" s="33"/>
      <c r="AV3856" s="33"/>
      <c r="AW3856" s="33"/>
      <c r="AX3856" s="33"/>
      <c r="AY3856" s="33"/>
      <c r="AZ3856" s="33"/>
      <c r="BA3856" s="33"/>
      <c r="BB3856" s="33"/>
      <c r="BC3856" s="33"/>
      <c r="BD3856" s="33"/>
      <c r="BE3856" s="33"/>
      <c r="BF3856" s="33"/>
      <c r="BG3856" s="33"/>
      <c r="BH3856" s="33"/>
      <c r="BI3856" s="33"/>
      <c r="BJ3856" s="33"/>
      <c r="BK3856" s="33"/>
      <c r="BL3856" s="33"/>
    </row>
    <row r="3857" spans="2:64" s="140" customFormat="1" ht="18" customHeight="1">
      <c r="B3857" s="40" t="s">
        <v>80</v>
      </c>
      <c r="C3857" s="41"/>
      <c r="D3857" s="41"/>
      <c r="E3857" s="41"/>
      <c r="F3857" s="41"/>
      <c r="G3857" s="200"/>
      <c r="H3857" s="201"/>
      <c r="I3857" s="201"/>
      <c r="J3857" s="201"/>
      <c r="K3857" s="202"/>
      <c r="L3857" s="201"/>
      <c r="M3857" s="201"/>
      <c r="N3857" s="201"/>
      <c r="O3857" s="270"/>
      <c r="P3857" s="270"/>
      <c r="Q3857" s="201"/>
      <c r="R3857" s="201"/>
      <c r="S3857" s="201"/>
      <c r="T3857" s="201"/>
      <c r="U3857" s="201"/>
      <c r="V3857" s="201"/>
      <c r="W3857" s="1014" t="str">
        <f>W3832</f>
        <v>វិច្ឆិកា ឆ្នាំ ២០២៣</v>
      </c>
      <c r="X3857" s="1002"/>
      <c r="Y3857" s="1002"/>
      <c r="Z3857" s="1002"/>
      <c r="AA3857" s="1002"/>
      <c r="AB3857" s="1002"/>
      <c r="AC3857" s="1002"/>
      <c r="AD3857" s="1002"/>
      <c r="AE3857" s="1002"/>
      <c r="AF3857" s="1003"/>
      <c r="AG3857" s="33"/>
      <c r="AH3857" s="33"/>
      <c r="AI3857" s="33"/>
      <c r="AJ3857" s="33"/>
      <c r="AK3857" s="33"/>
      <c r="AL3857" s="33"/>
      <c r="AM3857" s="33"/>
      <c r="AN3857" s="33"/>
      <c r="AO3857" s="33"/>
      <c r="AP3857" s="33"/>
      <c r="AQ3857" s="33"/>
      <c r="AR3857" s="33"/>
      <c r="AS3857" s="33"/>
      <c r="AT3857" s="33"/>
      <c r="AU3857" s="33"/>
      <c r="AV3857" s="33"/>
      <c r="AW3857" s="33"/>
      <c r="AX3857" s="33"/>
      <c r="AY3857" s="33"/>
      <c r="AZ3857" s="33"/>
      <c r="BA3857" s="33"/>
      <c r="BB3857" s="33"/>
      <c r="BC3857" s="33"/>
      <c r="BD3857" s="33"/>
      <c r="BE3857" s="33"/>
      <c r="BF3857" s="33"/>
      <c r="BG3857" s="33"/>
      <c r="BH3857" s="33"/>
      <c r="BI3857" s="33"/>
      <c r="BJ3857" s="33"/>
      <c r="BK3857" s="33"/>
      <c r="BL3857" s="33"/>
    </row>
    <row r="3858" spans="2:64" s="140" customFormat="1" ht="18" customHeight="1">
      <c r="B3858" s="20" t="s">
        <v>176</v>
      </c>
      <c r="C3858" s="19"/>
      <c r="D3858" s="19"/>
      <c r="E3858" s="19"/>
      <c r="F3858" s="19"/>
      <c r="G3858" s="204"/>
      <c r="H3858" s="306"/>
      <c r="I3858" s="204"/>
      <c r="J3858" s="306"/>
      <c r="K3858" s="313"/>
      <c r="L3858" s="1008" t="e">
        <f>#REF!</f>
        <v>#REF!</v>
      </c>
      <c r="M3858" s="1009"/>
      <c r="N3858" s="1010"/>
      <c r="O3858" s="272" t="s">
        <v>183</v>
      </c>
      <c r="P3858" s="314"/>
      <c r="Q3858" s="312"/>
      <c r="R3858" s="312"/>
      <c r="S3858" s="312"/>
      <c r="T3858" s="204"/>
      <c r="U3858" s="268" t="e">
        <f>#REF!</f>
        <v>#REF!</v>
      </c>
      <c r="V3858" s="204"/>
      <c r="W3858" s="275" t="s">
        <v>279</v>
      </c>
      <c r="X3858" s="204"/>
      <c r="Y3858" s="312"/>
      <c r="Z3858" s="312"/>
      <c r="AA3858" s="312"/>
      <c r="AB3858" s="203"/>
      <c r="AC3858" s="46"/>
      <c r="AD3858" s="141">
        <v>0</v>
      </c>
      <c r="AE3858" s="102" t="s">
        <v>82</v>
      </c>
      <c r="AF3858" s="85"/>
      <c r="AG3858" s="33"/>
      <c r="AH3858" s="33"/>
      <c r="AI3858" s="33"/>
      <c r="AJ3858" s="33"/>
      <c r="AK3858" s="33"/>
      <c r="AL3858" s="33"/>
      <c r="AM3858" s="33"/>
      <c r="AN3858" s="33"/>
      <c r="AO3858" s="33"/>
      <c r="AP3858" s="33"/>
      <c r="AQ3858" s="33"/>
      <c r="AR3858" s="33"/>
      <c r="AS3858" s="33"/>
      <c r="AT3858" s="33"/>
      <c r="AU3858" s="33"/>
      <c r="AV3858" s="33"/>
      <c r="AW3858" s="33"/>
      <c r="AX3858" s="33"/>
      <c r="AY3858" s="33"/>
      <c r="AZ3858" s="33"/>
      <c r="BA3858" s="33"/>
      <c r="BB3858" s="33"/>
      <c r="BC3858" s="33"/>
      <c r="BD3858" s="33"/>
      <c r="BE3858" s="33"/>
      <c r="BF3858" s="33"/>
      <c r="BG3858" s="33"/>
      <c r="BH3858" s="33"/>
      <c r="BI3858" s="33"/>
      <c r="BJ3858" s="33"/>
      <c r="BK3858" s="33"/>
      <c r="BL3858" s="33"/>
    </row>
    <row r="3859" spans="2:64" s="140" customFormat="1" ht="18" customHeight="1">
      <c r="B3859" s="58" t="s">
        <v>177</v>
      </c>
      <c r="C3859" s="265"/>
      <c r="D3859" s="265"/>
      <c r="E3859" s="265"/>
      <c r="F3859" s="21"/>
      <c r="G3859" s="206"/>
      <c r="H3859" s="206"/>
      <c r="I3859" s="206"/>
      <c r="J3859" s="206"/>
      <c r="K3859" s="207"/>
      <c r="L3859" s="315" t="e">
        <f>#REF!</f>
        <v>#REF!</v>
      </c>
      <c r="M3859" s="206"/>
      <c r="N3859" s="208"/>
      <c r="O3859" s="276" t="s">
        <v>184</v>
      </c>
      <c r="P3859" s="273"/>
      <c r="Q3859" s="205"/>
      <c r="R3859" s="205"/>
      <c r="S3859" s="205"/>
      <c r="T3859" s="206"/>
      <c r="U3859" s="1013" t="e">
        <f>#REF!</f>
        <v>#REF!</v>
      </c>
      <c r="V3859" s="1013"/>
      <c r="W3859" s="278" t="s">
        <v>187</v>
      </c>
      <c r="X3859" s="206"/>
      <c r="Y3859" s="205"/>
      <c r="Z3859" s="205"/>
      <c r="AA3859" s="205"/>
      <c r="AB3859" s="209"/>
      <c r="AC3859" s="26"/>
      <c r="AD3859" s="139" t="e">
        <f>#REF!</f>
        <v>#REF!</v>
      </c>
      <c r="AE3859" s="23" t="s">
        <v>82</v>
      </c>
      <c r="AF3859" s="103"/>
      <c r="AG3859" s="33"/>
      <c r="AH3859" s="33"/>
      <c r="AI3859" s="33"/>
      <c r="AJ3859" s="33"/>
      <c r="AK3859" s="33"/>
      <c r="AL3859" s="33"/>
      <c r="AM3859" s="33"/>
      <c r="AN3859" s="33"/>
      <c r="AO3859" s="33"/>
      <c r="AP3859" s="33"/>
      <c r="AQ3859" s="33"/>
      <c r="AR3859" s="33"/>
      <c r="AS3859" s="33"/>
      <c r="AT3859" s="33"/>
      <c r="AU3859" s="33"/>
      <c r="AV3859" s="33"/>
      <c r="AW3859" s="33"/>
      <c r="AX3859" s="33"/>
      <c r="AY3859" s="33"/>
      <c r="AZ3859" s="33"/>
      <c r="BA3859" s="33"/>
      <c r="BB3859" s="33"/>
      <c r="BC3859" s="33"/>
      <c r="BD3859" s="33"/>
      <c r="BE3859" s="33"/>
      <c r="BF3859" s="33"/>
      <c r="BG3859" s="33"/>
      <c r="BH3859" s="33"/>
      <c r="BI3859" s="33"/>
      <c r="BJ3859" s="33"/>
      <c r="BK3859" s="33"/>
      <c r="BL3859" s="33"/>
    </row>
    <row r="3860" spans="2:64" s="140" customFormat="1" ht="18" customHeight="1">
      <c r="B3860" s="24" t="s">
        <v>178</v>
      </c>
      <c r="C3860" s="22"/>
      <c r="D3860" s="25"/>
      <c r="E3860" s="21"/>
      <c r="F3860" s="21"/>
      <c r="G3860" s="206"/>
      <c r="H3860" s="206"/>
      <c r="I3860" s="206"/>
      <c r="J3860" s="206"/>
      <c r="K3860" s="207"/>
      <c r="L3860" s="316" t="e">
        <f>#REF!</f>
        <v>#REF!</v>
      </c>
      <c r="M3860" s="206"/>
      <c r="N3860" s="208"/>
      <c r="O3860" s="205" t="s">
        <v>198</v>
      </c>
      <c r="P3860" s="296"/>
      <c r="Q3860" s="276"/>
      <c r="R3860" s="276"/>
      <c r="S3860" s="276"/>
      <c r="T3860" s="199"/>
      <c r="U3860" s="1011" t="e">
        <f>#REF!</f>
        <v>#REF!</v>
      </c>
      <c r="V3860" s="1012"/>
      <c r="W3860" s="278" t="s">
        <v>185</v>
      </c>
      <c r="X3860" s="206"/>
      <c r="Y3860" s="205"/>
      <c r="Z3860" s="205"/>
      <c r="AA3860" s="205"/>
      <c r="AB3860" s="209"/>
      <c r="AC3860" s="26"/>
      <c r="AD3860" s="139" t="e">
        <f>#REF!</f>
        <v>#REF!</v>
      </c>
      <c r="AE3860" s="23" t="s">
        <v>82</v>
      </c>
      <c r="AF3860" s="103"/>
      <c r="AG3860" s="33"/>
      <c r="AH3860" s="33"/>
      <c r="AI3860" s="33"/>
      <c r="AJ3860" s="33"/>
      <c r="AK3860" s="33"/>
      <c r="AL3860" s="33"/>
      <c r="AM3860" s="33"/>
      <c r="AN3860" s="33"/>
      <c r="AO3860" s="33"/>
      <c r="AP3860" s="33"/>
      <c r="AQ3860" s="33"/>
      <c r="AR3860" s="33"/>
      <c r="AS3860" s="33"/>
      <c r="AT3860" s="33"/>
      <c r="AU3860" s="33"/>
      <c r="AV3860" s="33"/>
      <c r="AW3860" s="33"/>
      <c r="AX3860" s="33"/>
      <c r="AY3860" s="33"/>
      <c r="AZ3860" s="33"/>
      <c r="BA3860" s="33"/>
      <c r="BB3860" s="33"/>
      <c r="BC3860" s="33"/>
      <c r="BD3860" s="33"/>
      <c r="BE3860" s="33"/>
      <c r="BF3860" s="33"/>
      <c r="BG3860" s="33"/>
      <c r="BH3860" s="33"/>
      <c r="BI3860" s="33"/>
      <c r="BJ3860" s="33"/>
      <c r="BK3860" s="33"/>
      <c r="BL3860" s="33"/>
    </row>
    <row r="3861" spans="2:64" s="140" customFormat="1" ht="18" customHeight="1">
      <c r="B3861" s="58"/>
      <c r="C3861" s="265"/>
      <c r="D3861" s="265"/>
      <c r="E3861" s="265"/>
      <c r="F3861" s="265"/>
      <c r="G3861" s="206"/>
      <c r="H3861" s="206"/>
      <c r="I3861" s="206"/>
      <c r="J3861" s="206"/>
      <c r="K3861" s="207"/>
      <c r="L3861" s="279"/>
      <c r="M3861" s="206"/>
      <c r="N3861" s="208"/>
      <c r="O3861" s="278" t="s">
        <v>199</v>
      </c>
      <c r="P3861" s="218"/>
      <c r="Q3861" s="218"/>
      <c r="R3861" s="218"/>
      <c r="S3861" s="218"/>
      <c r="T3861" s="226"/>
      <c r="U3861" s="226"/>
      <c r="V3861" s="226"/>
      <c r="W3861" s="278" t="s">
        <v>753</v>
      </c>
      <c r="X3861" s="206"/>
      <c r="Y3861" s="205"/>
      <c r="Z3861" s="205"/>
      <c r="AA3861" s="205"/>
      <c r="AB3861" s="209"/>
      <c r="AC3861" s="26"/>
      <c r="AD3861" s="139">
        <v>0</v>
      </c>
      <c r="AE3861" s="23" t="s">
        <v>82</v>
      </c>
      <c r="AF3861" s="103"/>
      <c r="AG3861" s="33"/>
      <c r="AH3861" s="33"/>
      <c r="AI3861" s="33"/>
      <c r="AJ3861" s="33"/>
      <c r="AK3861" s="33"/>
      <c r="AL3861" s="33"/>
      <c r="AM3861" s="33"/>
      <c r="AN3861" s="33"/>
      <c r="AO3861" s="33"/>
      <c r="AP3861" s="33"/>
      <c r="AQ3861" s="33"/>
      <c r="AR3861" s="33"/>
      <c r="AS3861" s="33"/>
      <c r="AT3861" s="33"/>
      <c r="AU3861" s="33"/>
      <c r="AV3861" s="33"/>
      <c r="AW3861" s="33"/>
      <c r="AX3861" s="33"/>
      <c r="AY3861" s="33"/>
      <c r="AZ3861" s="33"/>
      <c r="BA3861" s="33"/>
      <c r="BB3861" s="33"/>
      <c r="BC3861" s="33"/>
      <c r="BD3861" s="33"/>
      <c r="BE3861" s="33"/>
      <c r="BF3861" s="33"/>
      <c r="BG3861" s="33"/>
      <c r="BH3861" s="33"/>
      <c r="BI3861" s="33"/>
      <c r="BJ3861" s="33"/>
      <c r="BK3861" s="33"/>
      <c r="BL3861" s="33"/>
    </row>
    <row r="3862" spans="2:64" s="140" customFormat="1" ht="18" customHeight="1">
      <c r="B3862" s="58" t="s">
        <v>196</v>
      </c>
      <c r="C3862" s="265"/>
      <c r="D3862" s="265"/>
      <c r="E3862" s="265"/>
      <c r="F3862" s="265"/>
      <c r="G3862" s="206"/>
      <c r="H3862" s="206"/>
      <c r="I3862" s="206"/>
      <c r="J3862" s="206"/>
      <c r="K3862" s="207"/>
      <c r="L3862" s="317" t="e">
        <f>#REF!</f>
        <v>#REF!</v>
      </c>
      <c r="M3862" s="281" t="s">
        <v>76</v>
      </c>
      <c r="N3862" s="208"/>
      <c r="O3862" s="283"/>
      <c r="P3862" s="273"/>
      <c r="Q3862" s="223"/>
      <c r="R3862" s="307"/>
      <c r="S3862" s="308" t="e">
        <f>U3859/26*L3862</f>
        <v>#REF!</v>
      </c>
      <c r="T3862" s="284" t="s">
        <v>82</v>
      </c>
      <c r="U3862" s="223"/>
      <c r="V3862" s="223"/>
      <c r="W3862" s="278" t="s">
        <v>186</v>
      </c>
      <c r="X3862" s="206"/>
      <c r="Y3862" s="205"/>
      <c r="Z3862" s="205"/>
      <c r="AA3862" s="205"/>
      <c r="AB3862" s="209"/>
      <c r="AC3862" s="26"/>
      <c r="AD3862" s="139" t="e">
        <f>#REF!+#REF!</f>
        <v>#REF!</v>
      </c>
      <c r="AE3862" s="23" t="s">
        <v>82</v>
      </c>
      <c r="AF3862" s="103"/>
      <c r="AG3862" s="33"/>
      <c r="AH3862" s="33"/>
      <c r="AI3862" s="33"/>
      <c r="AJ3862" s="33"/>
      <c r="AK3862" s="33"/>
      <c r="AL3862" s="33"/>
      <c r="AM3862" s="33"/>
      <c r="AN3862" s="33"/>
      <c r="AO3862" s="33"/>
      <c r="AP3862" s="33"/>
      <c r="AQ3862" s="33"/>
      <c r="AR3862" s="33"/>
      <c r="AS3862" s="33"/>
      <c r="AT3862" s="33"/>
      <c r="AU3862" s="33"/>
      <c r="AV3862" s="33"/>
      <c r="AW3862" s="33"/>
      <c r="AX3862" s="33"/>
      <c r="AY3862" s="33"/>
      <c r="AZ3862" s="33"/>
      <c r="BA3862" s="33"/>
      <c r="BB3862" s="33"/>
      <c r="BC3862" s="33"/>
      <c r="BD3862" s="33"/>
      <c r="BE3862" s="33"/>
      <c r="BF3862" s="33"/>
      <c r="BG3862" s="33"/>
      <c r="BH3862" s="33"/>
      <c r="BI3862" s="33"/>
      <c r="BJ3862" s="33"/>
      <c r="BK3862" s="33"/>
      <c r="BL3862" s="33"/>
    </row>
    <row r="3863" spans="2:64" s="140" customFormat="1" ht="18" customHeight="1">
      <c r="B3863" s="27" t="s">
        <v>528</v>
      </c>
      <c r="C3863" s="21"/>
      <c r="D3863" s="28"/>
      <c r="E3863" s="28"/>
      <c r="F3863" s="28"/>
      <c r="G3863" s="218"/>
      <c r="H3863" s="206"/>
      <c r="I3863" s="206"/>
      <c r="J3863" s="206"/>
      <c r="K3863" s="207"/>
      <c r="L3863" s="317" t="e">
        <f>#REF!</f>
        <v>#REF!</v>
      </c>
      <c r="M3863" s="281" t="s">
        <v>76</v>
      </c>
      <c r="N3863" s="208"/>
      <c r="O3863" s="283"/>
      <c r="P3863" s="273"/>
      <c r="Q3863" s="223"/>
      <c r="R3863" s="307"/>
      <c r="S3863" s="308" t="e">
        <f>#REF!</f>
        <v>#REF!</v>
      </c>
      <c r="T3863" s="284" t="s">
        <v>82</v>
      </c>
      <c r="U3863" s="223"/>
      <c r="V3863" s="223"/>
      <c r="W3863" s="278" t="s">
        <v>455</v>
      </c>
      <c r="X3863" s="206"/>
      <c r="Y3863" s="205"/>
      <c r="Z3863" s="205"/>
      <c r="AA3863" s="205"/>
      <c r="AB3863" s="209"/>
      <c r="AC3863" s="26"/>
      <c r="AD3863" s="139" t="e">
        <f>#REF!</f>
        <v>#REF!</v>
      </c>
      <c r="AE3863" s="23" t="s">
        <v>82</v>
      </c>
      <c r="AF3863" s="103"/>
      <c r="AG3863" s="33"/>
      <c r="AH3863" s="33"/>
      <c r="AI3863" s="33"/>
      <c r="AJ3863" s="33"/>
      <c r="AK3863" s="33"/>
      <c r="AL3863" s="33"/>
      <c r="AM3863" s="33"/>
      <c r="AN3863" s="33"/>
      <c r="AO3863" s="33"/>
      <c r="AP3863" s="33"/>
      <c r="AQ3863" s="33"/>
      <c r="AR3863" s="33"/>
      <c r="AS3863" s="33"/>
      <c r="AT3863" s="33"/>
      <c r="AU3863" s="33"/>
      <c r="AV3863" s="33"/>
      <c r="AW3863" s="33"/>
      <c r="AX3863" s="33"/>
      <c r="AY3863" s="33"/>
      <c r="AZ3863" s="33"/>
      <c r="BA3863" s="33"/>
      <c r="BB3863" s="33"/>
      <c r="BC3863" s="33"/>
      <c r="BD3863" s="33"/>
      <c r="BE3863" s="33"/>
      <c r="BF3863" s="33"/>
      <c r="BG3863" s="33"/>
      <c r="BH3863" s="33"/>
      <c r="BI3863" s="33"/>
      <c r="BJ3863" s="33"/>
      <c r="BK3863" s="33"/>
      <c r="BL3863" s="33"/>
    </row>
    <row r="3864" spans="2:64" s="140" customFormat="1" ht="18" customHeight="1">
      <c r="B3864" s="58" t="s">
        <v>534</v>
      </c>
      <c r="C3864" s="43"/>
      <c r="D3864" s="265"/>
      <c r="E3864" s="265"/>
      <c r="F3864" s="265"/>
      <c r="G3864" s="205"/>
      <c r="H3864" s="206"/>
      <c r="I3864" s="206"/>
      <c r="J3864" s="206"/>
      <c r="K3864" s="207"/>
      <c r="L3864" s="317" t="e">
        <f>#REF!</f>
        <v>#REF!</v>
      </c>
      <c r="M3864" s="309" t="s">
        <v>77</v>
      </c>
      <c r="N3864" s="208"/>
      <c r="O3864" s="283"/>
      <c r="P3864" s="273"/>
      <c r="Q3864" s="223"/>
      <c r="R3864" s="307"/>
      <c r="S3864" s="308" t="e">
        <f>#REF!</f>
        <v>#REF!</v>
      </c>
      <c r="T3864" s="284" t="s">
        <v>82</v>
      </c>
      <c r="U3864" s="223"/>
      <c r="V3864" s="223"/>
      <c r="W3864" s="278" t="s">
        <v>189</v>
      </c>
      <c r="X3864" s="206"/>
      <c r="Y3864" s="205"/>
      <c r="Z3864" s="205"/>
      <c r="AA3864" s="205"/>
      <c r="AB3864" s="209"/>
      <c r="AC3864" s="26"/>
      <c r="AD3864" s="139" t="e">
        <f>#REF!</f>
        <v>#REF!</v>
      </c>
      <c r="AE3864" s="23" t="s">
        <v>82</v>
      </c>
      <c r="AF3864" s="103"/>
      <c r="AG3864" s="33"/>
      <c r="AH3864" s="33"/>
      <c r="AI3864" s="33"/>
      <c r="AJ3864" s="33"/>
      <c r="AK3864" s="33"/>
      <c r="AL3864" s="33"/>
      <c r="AM3864" s="33"/>
      <c r="AN3864" s="33"/>
      <c r="AO3864" s="33"/>
      <c r="AP3864" s="33"/>
      <c r="AQ3864" s="33"/>
      <c r="AR3864" s="33"/>
      <c r="AS3864" s="33"/>
      <c r="AT3864" s="33"/>
      <c r="AU3864" s="33"/>
      <c r="AV3864" s="33"/>
      <c r="AW3864" s="33"/>
      <c r="AX3864" s="33"/>
      <c r="AY3864" s="33"/>
      <c r="AZ3864" s="33"/>
      <c r="BA3864" s="33"/>
      <c r="BB3864" s="33"/>
      <c r="BC3864" s="33"/>
      <c r="BD3864" s="33"/>
      <c r="BE3864" s="33"/>
      <c r="BF3864" s="33"/>
      <c r="BG3864" s="33"/>
      <c r="BH3864" s="33"/>
      <c r="BI3864" s="33"/>
      <c r="BJ3864" s="33"/>
      <c r="BK3864" s="33"/>
      <c r="BL3864" s="33"/>
    </row>
    <row r="3865" spans="2:64" s="140" customFormat="1" ht="18" customHeight="1">
      <c r="B3865" s="58" t="s">
        <v>195</v>
      </c>
      <c r="C3865" s="265"/>
      <c r="D3865" s="265"/>
      <c r="E3865" s="265"/>
      <c r="F3865" s="265"/>
      <c r="G3865" s="206"/>
      <c r="H3865" s="206"/>
      <c r="I3865" s="206"/>
      <c r="J3865" s="206"/>
      <c r="K3865" s="207"/>
      <c r="L3865" s="317" t="e">
        <f>#REF!</f>
        <v>#REF!</v>
      </c>
      <c r="M3865" s="281" t="s">
        <v>76</v>
      </c>
      <c r="N3865" s="208"/>
      <c r="O3865" s="283"/>
      <c r="P3865" s="273"/>
      <c r="Q3865" s="223"/>
      <c r="R3865" s="307"/>
      <c r="S3865" s="308" t="e">
        <f>U3859/26*L3865</f>
        <v>#REF!</v>
      </c>
      <c r="T3865" s="284" t="s">
        <v>82</v>
      </c>
      <c r="U3865" s="223"/>
      <c r="V3865" s="223"/>
      <c r="W3865" s="278" t="s">
        <v>188</v>
      </c>
      <c r="X3865" s="206"/>
      <c r="Y3865" s="205"/>
      <c r="Z3865" s="205"/>
      <c r="AA3865" s="205"/>
      <c r="AB3865" s="209"/>
      <c r="AC3865" s="26"/>
      <c r="AD3865" s="139" t="e">
        <f>#REF!</f>
        <v>#REF!</v>
      </c>
      <c r="AE3865" s="23" t="s">
        <v>82</v>
      </c>
      <c r="AF3865" s="103"/>
      <c r="AG3865" s="33"/>
      <c r="AH3865" s="33"/>
      <c r="AI3865" s="33"/>
      <c r="AJ3865" s="33"/>
      <c r="AK3865" s="33"/>
      <c r="AL3865" s="33"/>
      <c r="AM3865" s="33"/>
      <c r="AN3865" s="33"/>
      <c r="AO3865" s="33"/>
      <c r="AP3865" s="33"/>
      <c r="AQ3865" s="33"/>
      <c r="AR3865" s="33"/>
      <c r="AS3865" s="33"/>
      <c r="AT3865" s="33"/>
      <c r="AU3865" s="33"/>
      <c r="AV3865" s="33"/>
      <c r="AW3865" s="33"/>
      <c r="AX3865" s="33"/>
      <c r="AY3865" s="33"/>
      <c r="AZ3865" s="33"/>
      <c r="BA3865" s="33"/>
      <c r="BB3865" s="33"/>
      <c r="BC3865" s="33"/>
      <c r="BD3865" s="33"/>
      <c r="BE3865" s="33"/>
      <c r="BF3865" s="33"/>
      <c r="BG3865" s="33"/>
      <c r="BH3865" s="33"/>
      <c r="BI3865" s="33"/>
      <c r="BJ3865" s="33"/>
      <c r="BK3865" s="33"/>
      <c r="BL3865" s="33"/>
    </row>
    <row r="3866" spans="2:64" s="140" customFormat="1" ht="18" customHeight="1">
      <c r="B3866" s="27" t="s">
        <v>179</v>
      </c>
      <c r="C3866" s="28"/>
      <c r="D3866" s="28"/>
      <c r="E3866" s="28"/>
      <c r="F3866" s="28"/>
      <c r="G3866" s="218"/>
      <c r="H3866" s="218"/>
      <c r="I3866" s="218"/>
      <c r="J3866" s="206"/>
      <c r="K3866" s="207"/>
      <c r="L3866" s="318"/>
      <c r="M3866" s="206"/>
      <c r="N3866" s="208"/>
      <c r="O3866" s="283"/>
      <c r="P3866" s="273"/>
      <c r="Q3866" s="223"/>
      <c r="R3866" s="307"/>
      <c r="S3866" s="308" t="e">
        <f>SUM(S3862:S3865)</f>
        <v>#REF!</v>
      </c>
      <c r="T3866" s="284" t="s">
        <v>82</v>
      </c>
      <c r="U3866" s="223"/>
      <c r="V3866" s="223"/>
      <c r="W3866" s="278" t="s">
        <v>190</v>
      </c>
      <c r="X3866" s="206"/>
      <c r="Y3866" s="205"/>
      <c r="Z3866" s="205"/>
      <c r="AA3866" s="205"/>
      <c r="AB3866" s="209"/>
      <c r="AC3866" s="988" t="e">
        <f>S3866+S3868+S3869+S3870+AD3858+AD3859+AD3860+AD3861+AD3862+AD3863+AD3864+AD3865</f>
        <v>#REF!</v>
      </c>
      <c r="AD3866" s="989"/>
      <c r="AE3866" s="989"/>
      <c r="AF3866" s="103"/>
      <c r="AG3866" s="33"/>
      <c r="AH3866" s="33"/>
      <c r="AI3866" s="33"/>
      <c r="AJ3866" s="33"/>
      <c r="AK3866" s="33"/>
      <c r="AL3866" s="33"/>
      <c r="AM3866" s="33"/>
      <c r="AN3866" s="33"/>
      <c r="AO3866" s="33"/>
      <c r="AP3866" s="33"/>
      <c r="AQ3866" s="33"/>
      <c r="AR3866" s="33"/>
      <c r="AS3866" s="33"/>
      <c r="AT3866" s="33"/>
      <c r="AU3866" s="33"/>
      <c r="AV3866" s="33"/>
      <c r="AW3866" s="33"/>
      <c r="AX3866" s="33"/>
      <c r="AY3866" s="33"/>
      <c r="AZ3866" s="33"/>
      <c r="BA3866" s="33"/>
      <c r="BB3866" s="33"/>
      <c r="BC3866" s="33"/>
      <c r="BD3866" s="33"/>
      <c r="BE3866" s="33"/>
      <c r="BF3866" s="33"/>
      <c r="BG3866" s="33"/>
      <c r="BH3866" s="33"/>
      <c r="BI3866" s="33"/>
      <c r="BJ3866" s="33"/>
      <c r="BK3866" s="33"/>
      <c r="BL3866" s="33"/>
    </row>
    <row r="3867" spans="2:64" s="140" customFormat="1" ht="18" customHeight="1">
      <c r="B3867" s="58" t="s">
        <v>197</v>
      </c>
      <c r="C3867" s="265"/>
      <c r="D3867" s="265"/>
      <c r="E3867" s="265"/>
      <c r="F3867" s="265"/>
      <c r="G3867" s="206"/>
      <c r="H3867" s="206"/>
      <c r="I3867" s="206"/>
      <c r="J3867" s="206"/>
      <c r="K3867" s="207"/>
      <c r="L3867" s="319" t="s">
        <v>77</v>
      </c>
      <c r="M3867" s="288"/>
      <c r="N3867" s="211"/>
      <c r="O3867" s="278" t="s">
        <v>199</v>
      </c>
      <c r="P3867" s="210"/>
      <c r="Q3867" s="210"/>
      <c r="R3867" s="210"/>
      <c r="S3867" s="210"/>
      <c r="T3867" s="209"/>
      <c r="U3867" s="209"/>
      <c r="V3867" s="209"/>
      <c r="W3867" s="278" t="s">
        <v>433</v>
      </c>
      <c r="X3867" s="206"/>
      <c r="Y3867" s="205"/>
      <c r="Z3867" s="234"/>
      <c r="AA3867" s="235"/>
      <c r="AB3867" s="224"/>
      <c r="AC3867" s="26"/>
      <c r="AD3867" s="137" t="e">
        <f>#REF!</f>
        <v>#REF!</v>
      </c>
      <c r="AE3867" s="264"/>
      <c r="AF3867" s="104"/>
      <c r="AG3867" s="33"/>
      <c r="AH3867" s="33"/>
      <c r="AI3867" s="33"/>
      <c r="AJ3867" s="33"/>
      <c r="AK3867" s="33"/>
      <c r="AL3867" s="33"/>
      <c r="AM3867" s="33"/>
      <c r="AN3867" s="33"/>
      <c r="AO3867" s="33"/>
      <c r="AP3867" s="33"/>
      <c r="AQ3867" s="33"/>
      <c r="AR3867" s="33"/>
      <c r="AS3867" s="33"/>
      <c r="AT3867" s="33"/>
      <c r="AU3867" s="33"/>
      <c r="AV3867" s="33"/>
      <c r="AW3867" s="33"/>
      <c r="AX3867" s="33"/>
      <c r="AY3867" s="33"/>
      <c r="AZ3867" s="33"/>
      <c r="BA3867" s="33"/>
      <c r="BB3867" s="33"/>
      <c r="BC3867" s="33"/>
      <c r="BD3867" s="33"/>
      <c r="BE3867" s="33"/>
      <c r="BF3867" s="33"/>
      <c r="BG3867" s="33"/>
      <c r="BH3867" s="33"/>
      <c r="BI3867" s="33"/>
      <c r="BJ3867" s="33"/>
      <c r="BK3867" s="33"/>
      <c r="BL3867" s="33"/>
    </row>
    <row r="3868" spans="2:64" s="140" customFormat="1" ht="18" customHeight="1">
      <c r="B3868" s="58" t="s">
        <v>180</v>
      </c>
      <c r="C3868" s="265"/>
      <c r="D3868" s="265"/>
      <c r="E3868" s="265"/>
      <c r="F3868" s="265"/>
      <c r="G3868" s="206"/>
      <c r="H3868" s="206"/>
      <c r="I3868" s="206"/>
      <c r="J3868" s="206"/>
      <c r="K3868" s="207"/>
      <c r="L3868" s="317" t="e">
        <f>#REF!</f>
        <v>#REF!</v>
      </c>
      <c r="M3868" s="282" t="s">
        <v>77</v>
      </c>
      <c r="N3868" s="208"/>
      <c r="O3868" s="283"/>
      <c r="P3868" s="273"/>
      <c r="Q3868" s="224"/>
      <c r="R3868" s="224"/>
      <c r="S3868" s="310" t="e">
        <f>U3859/26/8*L3868*1.5</f>
        <v>#REF!</v>
      </c>
      <c r="T3868" s="224" t="s">
        <v>82</v>
      </c>
      <c r="U3868" s="224"/>
      <c r="V3868" s="224"/>
      <c r="W3868" s="278" t="s">
        <v>861</v>
      </c>
      <c r="X3868" s="206"/>
      <c r="Y3868" s="205"/>
      <c r="Z3868" s="205"/>
      <c r="AA3868" s="206"/>
      <c r="AB3868" s="224"/>
      <c r="AC3868" s="26"/>
      <c r="AE3868" s="999" t="e">
        <f>#REF!</f>
        <v>#REF!</v>
      </c>
      <c r="AF3868" s="1000"/>
      <c r="AG3868" s="33"/>
      <c r="AH3868" s="33"/>
      <c r="AI3868" s="33"/>
      <c r="AJ3868" s="33"/>
      <c r="AK3868" s="33"/>
      <c r="AL3868" s="33"/>
      <c r="AM3868" s="33"/>
      <c r="AN3868" s="33"/>
      <c r="AO3868" s="33"/>
      <c r="AP3868" s="33"/>
      <c r="AQ3868" s="33"/>
      <c r="AR3868" s="33"/>
      <c r="AS3868" s="33"/>
      <c r="AT3868" s="33"/>
      <c r="AU3868" s="33"/>
      <c r="AV3868" s="33"/>
      <c r="AW3868" s="33"/>
      <c r="AX3868" s="33"/>
      <c r="AY3868" s="33"/>
      <c r="AZ3868" s="33"/>
      <c r="BA3868" s="33"/>
      <c r="BB3868" s="33"/>
      <c r="BC3868" s="33"/>
      <c r="BD3868" s="33"/>
      <c r="BE3868" s="33"/>
      <c r="BF3868" s="33"/>
      <c r="BG3868" s="33"/>
      <c r="BH3868" s="33"/>
      <c r="BI3868" s="33"/>
      <c r="BJ3868" s="33"/>
      <c r="BK3868" s="33"/>
      <c r="BL3868" s="33"/>
    </row>
    <row r="3869" spans="2:64" s="140" customFormat="1" ht="18" customHeight="1">
      <c r="B3869" s="58" t="s">
        <v>181</v>
      </c>
      <c r="C3869" s="265"/>
      <c r="D3869" s="265"/>
      <c r="E3869" s="265"/>
      <c r="F3869" s="265"/>
      <c r="G3869" s="206"/>
      <c r="H3869" s="206"/>
      <c r="I3869" s="206"/>
      <c r="J3869" s="206"/>
      <c r="K3869" s="207"/>
      <c r="L3869" s="317" t="e">
        <f>#REF!</f>
        <v>#REF!</v>
      </c>
      <c r="M3869" s="282" t="s">
        <v>77</v>
      </c>
      <c r="N3869" s="208"/>
      <c r="O3869" s="283"/>
      <c r="P3869" s="273"/>
      <c r="Q3869" s="224"/>
      <c r="R3869" s="224"/>
      <c r="S3869" s="310" t="e">
        <f>U3859/26/8*L3869*2</f>
        <v>#REF!</v>
      </c>
      <c r="T3869" s="224" t="s">
        <v>82</v>
      </c>
      <c r="U3869" s="224"/>
      <c r="V3869" s="224"/>
      <c r="W3869" s="291" t="s">
        <v>244</v>
      </c>
      <c r="X3869" s="206"/>
      <c r="Y3869" s="205"/>
      <c r="Z3869" s="205"/>
      <c r="AA3869" s="234"/>
      <c r="AB3869" s="229"/>
      <c r="AC3869" s="26"/>
      <c r="AD3869" s="138" t="e">
        <f>#REF!</f>
        <v>#REF!</v>
      </c>
      <c r="AE3869" s="49"/>
      <c r="AF3869" s="73"/>
      <c r="AG3869" s="33"/>
      <c r="AH3869" s="33"/>
      <c r="AI3869" s="33"/>
      <c r="AJ3869" s="33"/>
      <c r="AK3869" s="33"/>
      <c r="AL3869" s="33"/>
      <c r="AM3869" s="33"/>
      <c r="AN3869" s="33"/>
      <c r="AO3869" s="33"/>
      <c r="AP3869" s="33"/>
      <c r="AQ3869" s="33"/>
      <c r="AR3869" s="33"/>
      <c r="AS3869" s="33"/>
      <c r="AT3869" s="33"/>
      <c r="AU3869" s="33"/>
      <c r="AV3869" s="33"/>
      <c r="AW3869" s="33"/>
      <c r="AX3869" s="33"/>
      <c r="AY3869" s="33"/>
      <c r="AZ3869" s="33"/>
      <c r="BA3869" s="33"/>
      <c r="BB3869" s="33"/>
      <c r="BC3869" s="33"/>
      <c r="BD3869" s="33"/>
      <c r="BE3869" s="33"/>
      <c r="BF3869" s="33"/>
      <c r="BG3869" s="33"/>
      <c r="BH3869" s="33"/>
      <c r="BI3869" s="33"/>
      <c r="BJ3869" s="33"/>
      <c r="BK3869" s="33"/>
      <c r="BL3869" s="33"/>
    </row>
    <row r="3870" spans="2:64" s="140" customFormat="1" ht="18" customHeight="1">
      <c r="B3870" s="59" t="s">
        <v>182</v>
      </c>
      <c r="C3870" s="60"/>
      <c r="D3870" s="60"/>
      <c r="E3870" s="60"/>
      <c r="F3870" s="60"/>
      <c r="G3870" s="219"/>
      <c r="H3870" s="219"/>
      <c r="I3870" s="219"/>
      <c r="J3870" s="219"/>
      <c r="K3870" s="320"/>
      <c r="L3870" s="321" t="e">
        <f>#REF!</f>
        <v>#REF!</v>
      </c>
      <c r="M3870" s="293" t="s">
        <v>77</v>
      </c>
      <c r="N3870" s="212"/>
      <c r="O3870" s="294"/>
      <c r="P3870" s="295"/>
      <c r="Q3870" s="225"/>
      <c r="R3870" s="225"/>
      <c r="S3870" s="311" t="e">
        <f>U3859/26/8*L3870*2</f>
        <v>#REF!</v>
      </c>
      <c r="T3870" s="225" t="s">
        <v>82</v>
      </c>
      <c r="U3870" s="225"/>
      <c r="V3870" s="225"/>
      <c r="W3870" s="278" t="s">
        <v>194</v>
      </c>
      <c r="X3870" s="206"/>
      <c r="Y3870" s="205"/>
      <c r="Z3870" s="205"/>
      <c r="AA3870" s="205"/>
      <c r="AB3870" s="205"/>
      <c r="AC3870" s="26"/>
      <c r="AD3870" s="138" t="e">
        <f>AE3868+AD3869</f>
        <v>#REF!</v>
      </c>
      <c r="AE3870" s="49"/>
      <c r="AF3870" s="73"/>
      <c r="AG3870" s="33"/>
      <c r="AH3870" s="33"/>
      <c r="AI3870" s="33"/>
      <c r="AJ3870" s="33"/>
      <c r="AK3870" s="33"/>
      <c r="AL3870" s="33"/>
      <c r="AM3870" s="33"/>
      <c r="AN3870" s="33"/>
      <c r="AO3870" s="33"/>
      <c r="AP3870" s="33"/>
      <c r="AQ3870" s="33"/>
      <c r="AR3870" s="33"/>
      <c r="AS3870" s="33"/>
      <c r="AT3870" s="33"/>
      <c r="AU3870" s="33"/>
      <c r="AV3870" s="33"/>
      <c r="AW3870" s="33"/>
      <c r="AX3870" s="33"/>
      <c r="AY3870" s="33"/>
      <c r="AZ3870" s="33"/>
      <c r="BA3870" s="33"/>
      <c r="BB3870" s="33"/>
      <c r="BC3870" s="33"/>
      <c r="BD3870" s="33"/>
      <c r="BE3870" s="33"/>
      <c r="BF3870" s="33"/>
      <c r="BG3870" s="33"/>
      <c r="BH3870" s="33"/>
      <c r="BI3870" s="33"/>
      <c r="BJ3870" s="33"/>
      <c r="BK3870" s="33"/>
      <c r="BL3870" s="33"/>
    </row>
    <row r="3871" spans="2:64" s="140" customFormat="1" ht="18" customHeight="1">
      <c r="B3871" s="29"/>
      <c r="C3871" s="30"/>
      <c r="D3871" s="31"/>
      <c r="E3871" s="30"/>
      <c r="F3871" s="32"/>
      <c r="G3871" s="220"/>
      <c r="H3871" s="220"/>
      <c r="I3871" s="220"/>
      <c r="J3871" s="220"/>
      <c r="K3871" s="220"/>
      <c r="L3871" s="199"/>
      <c r="M3871" s="199"/>
      <c r="N3871" s="199"/>
      <c r="O3871" s="296"/>
      <c r="P3871" s="296"/>
      <c r="Q3871" s="199"/>
      <c r="R3871" s="199"/>
      <c r="S3871" s="220"/>
      <c r="T3871" s="220"/>
      <c r="U3871" s="220"/>
      <c r="V3871" s="199"/>
      <c r="W3871" s="297" t="s">
        <v>191</v>
      </c>
      <c r="X3871" s="322"/>
      <c r="Y3871" s="323"/>
      <c r="Z3871" s="323"/>
      <c r="AA3871" s="323"/>
      <c r="AB3871" s="205"/>
      <c r="AC3871" s="982" t="e">
        <f>ROUND((AC3866-AD3870-AD3867),1)</f>
        <v>#REF!</v>
      </c>
      <c r="AD3871" s="983"/>
      <c r="AE3871" s="983"/>
      <c r="AF3871" s="73"/>
      <c r="AG3871" s="33"/>
      <c r="AH3871" s="33"/>
      <c r="AI3871" s="33"/>
      <c r="AJ3871" s="33"/>
      <c r="AK3871" s="33"/>
      <c r="AL3871" s="33"/>
      <c r="AM3871" s="33"/>
      <c r="AN3871" s="33"/>
      <c r="AO3871" s="33"/>
      <c r="AP3871" s="33"/>
      <c r="AQ3871" s="33"/>
      <c r="AR3871" s="33"/>
      <c r="AS3871" s="33"/>
      <c r="AT3871" s="33"/>
      <c r="AU3871" s="33"/>
      <c r="AV3871" s="33"/>
      <c r="AW3871" s="33"/>
      <c r="AX3871" s="33"/>
      <c r="AY3871" s="33"/>
      <c r="AZ3871" s="33"/>
      <c r="BA3871" s="33"/>
      <c r="BB3871" s="33"/>
      <c r="BC3871" s="33"/>
      <c r="BD3871" s="33"/>
      <c r="BE3871" s="33"/>
      <c r="BF3871" s="33"/>
      <c r="BG3871" s="33"/>
      <c r="BH3871" s="33"/>
      <c r="BI3871" s="33"/>
      <c r="BJ3871" s="33"/>
      <c r="BK3871" s="33"/>
      <c r="BL3871" s="33"/>
    </row>
    <row r="3872" spans="2:64" s="140" customFormat="1" ht="18" customHeight="1">
      <c r="B3872" s="35" t="s">
        <v>78</v>
      </c>
      <c r="C3872" s="36"/>
      <c r="D3872" s="36"/>
      <c r="E3872" s="36"/>
      <c r="F3872" s="36"/>
      <c r="G3872" s="221"/>
      <c r="H3872" s="221"/>
      <c r="I3872" s="220"/>
      <c r="J3872" s="220"/>
      <c r="K3872" s="220"/>
      <c r="L3872" s="199"/>
      <c r="M3872" s="199"/>
      <c r="N3872" s="199"/>
      <c r="O3872" s="296"/>
      <c r="P3872" s="296"/>
      <c r="Q3872" s="199"/>
      <c r="R3872" s="199"/>
      <c r="S3872" s="220"/>
      <c r="T3872" s="220"/>
      <c r="U3872" s="220"/>
      <c r="V3872" s="199"/>
      <c r="W3872" s="298" t="s">
        <v>432</v>
      </c>
      <c r="X3872" s="206"/>
      <c r="Y3872" s="277"/>
      <c r="Z3872" s="277"/>
      <c r="AA3872" s="206"/>
      <c r="AB3872" s="231"/>
      <c r="AC3872" s="63" t="e">
        <f>INT(AC3871)</f>
        <v>#REF!</v>
      </c>
      <c r="AD3872" s="33"/>
      <c r="AE3872" s="62"/>
      <c r="AF3872" s="80"/>
      <c r="AG3872" s="33"/>
      <c r="AH3872" s="33"/>
      <c r="AI3872" s="33"/>
      <c r="AJ3872" s="33"/>
      <c r="AK3872" s="33"/>
      <c r="AL3872" s="33"/>
      <c r="AM3872" s="33"/>
      <c r="AN3872" s="33"/>
      <c r="AO3872" s="33"/>
      <c r="AP3872" s="33"/>
      <c r="AQ3872" s="33"/>
      <c r="AR3872" s="33"/>
      <c r="AS3872" s="33"/>
      <c r="AT3872" s="33"/>
      <c r="AU3872" s="33"/>
      <c r="AV3872" s="33"/>
      <c r="AW3872" s="33"/>
      <c r="AX3872" s="33"/>
      <c r="AY3872" s="33"/>
      <c r="AZ3872" s="33"/>
      <c r="BA3872" s="33"/>
      <c r="BB3872" s="33"/>
      <c r="BC3872" s="33"/>
      <c r="BD3872" s="33"/>
      <c r="BE3872" s="33"/>
      <c r="BF3872" s="33"/>
      <c r="BG3872" s="33"/>
      <c r="BH3872" s="33"/>
      <c r="BI3872" s="33"/>
      <c r="BJ3872" s="33"/>
      <c r="BK3872" s="33"/>
      <c r="BL3872" s="33"/>
    </row>
    <row r="3873" spans="2:64" s="140" customFormat="1" ht="18" customHeight="1">
      <c r="B3873" s="37"/>
      <c r="C3873" s="38"/>
      <c r="D3873" s="39"/>
      <c r="E3873" s="38"/>
      <c r="F3873" s="38"/>
      <c r="G3873" s="202"/>
      <c r="H3873" s="202"/>
      <c r="I3873" s="220"/>
      <c r="J3873" s="220"/>
      <c r="K3873" s="220"/>
      <c r="L3873" s="199"/>
      <c r="M3873" s="199"/>
      <c r="N3873" s="199"/>
      <c r="O3873" s="296"/>
      <c r="P3873" s="296"/>
      <c r="Q3873" s="199"/>
      <c r="R3873" s="199"/>
      <c r="S3873" s="220"/>
      <c r="T3873" s="220"/>
      <c r="U3873" s="220"/>
      <c r="V3873" s="199"/>
      <c r="W3873" s="300" t="s">
        <v>192</v>
      </c>
      <c r="X3873" s="201"/>
      <c r="Y3873" s="324"/>
      <c r="Z3873" s="324"/>
      <c r="AA3873" s="219"/>
      <c r="AB3873" s="201"/>
      <c r="AC3873" s="79" t="e">
        <f>ROUND((MOD(AC3871,1)*4000),-2)</f>
        <v>#REF!</v>
      </c>
      <c r="AD3873" s="45"/>
      <c r="AE3873" s="45"/>
      <c r="AF3873" s="105"/>
      <c r="AG3873" s="33"/>
      <c r="AH3873" s="33"/>
      <c r="AI3873" s="33"/>
      <c r="AJ3873" s="33"/>
      <c r="AK3873" s="33"/>
      <c r="AL3873" s="33"/>
      <c r="AM3873" s="33"/>
      <c r="AN3873" s="33"/>
      <c r="AO3873" s="33"/>
      <c r="AP3873" s="33"/>
      <c r="AQ3873" s="33"/>
      <c r="AR3873" s="33"/>
      <c r="AS3873" s="33"/>
      <c r="AT3873" s="33"/>
      <c r="AU3873" s="33"/>
      <c r="AV3873" s="33"/>
      <c r="AW3873" s="33"/>
      <c r="AX3873" s="33"/>
      <c r="AY3873" s="33"/>
      <c r="AZ3873" s="33"/>
      <c r="BA3873" s="33"/>
      <c r="BB3873" s="33"/>
      <c r="BC3873" s="33"/>
      <c r="BD3873" s="33"/>
      <c r="BE3873" s="33"/>
      <c r="BF3873" s="33"/>
      <c r="BG3873" s="33"/>
      <c r="BH3873" s="33"/>
      <c r="BI3873" s="33"/>
      <c r="BJ3873" s="33"/>
      <c r="BK3873" s="33"/>
      <c r="BL3873" s="33"/>
    </row>
    <row r="3874" spans="2:64" s="140" customFormat="1" ht="18" customHeight="1">
      <c r="B3874" s="40" t="s">
        <v>79</v>
      </c>
      <c r="C3874" s="41"/>
      <c r="D3874" s="41"/>
      <c r="E3874" s="41"/>
      <c r="F3874" s="33"/>
      <c r="G3874" s="199"/>
      <c r="H3874" s="199"/>
      <c r="I3874" s="199"/>
      <c r="J3874" s="199"/>
      <c r="K3874" s="220"/>
      <c r="L3874" s="199"/>
      <c r="M3874" s="199"/>
      <c r="N3874" s="199"/>
      <c r="O3874" s="296"/>
      <c r="P3874" s="296"/>
      <c r="Q3874" s="199"/>
      <c r="R3874" s="199"/>
      <c r="S3874" s="199"/>
      <c r="T3874" s="199"/>
      <c r="U3874" s="199"/>
      <c r="V3874" s="199"/>
      <c r="W3874" s="199"/>
      <c r="X3874" s="199"/>
      <c r="Y3874" s="199"/>
      <c r="Z3874" s="199"/>
      <c r="AA3874" s="199"/>
      <c r="AB3874" s="199"/>
      <c r="AC3874" s="34"/>
      <c r="AD3874" s="33"/>
      <c r="AE3874" s="33"/>
      <c r="AF3874" s="101"/>
      <c r="AG3874" s="33"/>
      <c r="AH3874" s="33"/>
      <c r="AI3874" s="33"/>
      <c r="AJ3874" s="33"/>
      <c r="AK3874" s="33"/>
      <c r="AL3874" s="33"/>
      <c r="AM3874" s="33"/>
      <c r="AN3874" s="33"/>
      <c r="AO3874" s="33"/>
      <c r="AP3874" s="33"/>
      <c r="AQ3874" s="33"/>
      <c r="AR3874" s="33"/>
      <c r="AS3874" s="33"/>
      <c r="AT3874" s="33"/>
      <c r="AU3874" s="33"/>
      <c r="AV3874" s="33"/>
      <c r="AW3874" s="33"/>
      <c r="AX3874" s="33"/>
      <c r="AY3874" s="33"/>
      <c r="AZ3874" s="33"/>
      <c r="BA3874" s="33"/>
      <c r="BB3874" s="33"/>
      <c r="BC3874" s="33"/>
      <c r="BD3874" s="33"/>
      <c r="BE3874" s="33"/>
      <c r="BF3874" s="33"/>
      <c r="BG3874" s="33"/>
      <c r="BH3874" s="33"/>
      <c r="BI3874" s="33"/>
      <c r="BJ3874" s="33"/>
      <c r="BK3874" s="33"/>
      <c r="BL3874" s="33"/>
    </row>
    <row r="3875" spans="2:64" s="10" customFormat="1" ht="18" customHeight="1">
      <c r="B3875" s="237">
        <v>1</v>
      </c>
      <c r="C3875" s="236">
        <v>2</v>
      </c>
      <c r="D3875" s="236">
        <v>3</v>
      </c>
      <c r="E3875" s="326">
        <v>4</v>
      </c>
      <c r="F3875" s="236">
        <v>5</v>
      </c>
      <c r="G3875" s="269">
        <v>6</v>
      </c>
      <c r="H3875" s="304">
        <v>7</v>
      </c>
      <c r="I3875" s="305">
        <v>8</v>
      </c>
      <c r="J3875" s="305">
        <v>9</v>
      </c>
      <c r="K3875" s="305">
        <v>10</v>
      </c>
      <c r="L3875" s="326">
        <v>11</v>
      </c>
      <c r="M3875" s="305">
        <v>12</v>
      </c>
      <c r="N3875" s="269">
        <v>13</v>
      </c>
      <c r="O3875" s="305">
        <v>14</v>
      </c>
      <c r="P3875" s="305">
        <v>15</v>
      </c>
      <c r="Q3875" s="305">
        <v>16</v>
      </c>
      <c r="R3875" s="305">
        <v>17</v>
      </c>
      <c r="S3875" s="326">
        <v>18</v>
      </c>
      <c r="T3875" s="305">
        <v>19</v>
      </c>
      <c r="U3875" s="269">
        <v>20</v>
      </c>
      <c r="V3875" s="305">
        <v>21</v>
      </c>
      <c r="W3875" s="305">
        <v>22</v>
      </c>
      <c r="X3875" s="305">
        <v>23</v>
      </c>
      <c r="Y3875" s="304">
        <v>24</v>
      </c>
      <c r="Z3875" s="326">
        <v>25</v>
      </c>
      <c r="AA3875" s="305">
        <v>26</v>
      </c>
      <c r="AB3875" s="269">
        <v>27</v>
      </c>
      <c r="AC3875" s="236">
        <v>28</v>
      </c>
      <c r="AD3875" s="236">
        <v>29</v>
      </c>
      <c r="AE3875" s="236">
        <v>30</v>
      </c>
      <c r="AF3875" s="236">
        <v>31</v>
      </c>
      <c r="AG3875" s="11"/>
      <c r="AH3875" s="11"/>
      <c r="AI3875" s="11"/>
      <c r="AJ3875" s="11"/>
      <c r="AK3875" s="11"/>
      <c r="AL3875" s="11"/>
      <c r="AM3875" s="11"/>
      <c r="AN3875" s="11"/>
      <c r="AO3875" s="11"/>
      <c r="AP3875" s="11"/>
      <c r="AQ3875" s="11"/>
      <c r="AR3875" s="11"/>
      <c r="AS3875" s="11"/>
      <c r="AT3875" s="11"/>
      <c r="AU3875" s="11"/>
      <c r="AV3875" s="11"/>
      <c r="AW3875" s="11"/>
      <c r="AX3875" s="11"/>
      <c r="AY3875" s="11"/>
      <c r="AZ3875" s="11"/>
      <c r="BA3875" s="11"/>
      <c r="BB3875" s="11"/>
      <c r="BC3875" s="11"/>
      <c r="BD3875" s="11"/>
      <c r="BE3875" s="11"/>
      <c r="BF3875" s="11"/>
      <c r="BG3875" s="11"/>
      <c r="BH3875" s="11"/>
      <c r="BI3875" s="11"/>
      <c r="BJ3875" s="11"/>
      <c r="BK3875" s="11"/>
      <c r="BL3875" s="11"/>
    </row>
    <row r="3876" spans="2:64" s="140" customFormat="1" ht="18" customHeight="1">
      <c r="B3876" s="44" t="e">
        <f>#REF!</f>
        <v>#REF!</v>
      </c>
      <c r="C3876" s="44" t="e">
        <f>#REF!</f>
        <v>#REF!</v>
      </c>
      <c r="D3876" s="44" t="e">
        <f>#REF!</f>
        <v>#REF!</v>
      </c>
      <c r="E3876" s="44" t="e">
        <f>#REF!</f>
        <v>#REF!</v>
      </c>
      <c r="F3876" s="44" t="e">
        <f>#REF!</f>
        <v>#REF!</v>
      </c>
      <c r="G3876" s="214" t="e">
        <f>#REF!</f>
        <v>#REF!</v>
      </c>
      <c r="H3876" s="214" t="e">
        <f>#REF!</f>
        <v>#REF!</v>
      </c>
      <c r="I3876" s="214" t="e">
        <f>#REF!</f>
        <v>#REF!</v>
      </c>
      <c r="J3876" s="214" t="e">
        <f>#REF!</f>
        <v>#REF!</v>
      </c>
      <c r="K3876" s="214" t="e">
        <f>#REF!</f>
        <v>#REF!</v>
      </c>
      <c r="L3876" s="214" t="e">
        <f>#REF!</f>
        <v>#REF!</v>
      </c>
      <c r="M3876" s="214" t="e">
        <f>#REF!</f>
        <v>#REF!</v>
      </c>
      <c r="N3876" s="214" t="e">
        <f>#REF!</f>
        <v>#REF!</v>
      </c>
      <c r="O3876" s="214" t="e">
        <f>#REF!</f>
        <v>#REF!</v>
      </c>
      <c r="P3876" s="214" t="e">
        <f>#REF!</f>
        <v>#REF!</v>
      </c>
      <c r="Q3876" s="214" t="e">
        <f>#REF!</f>
        <v>#REF!</v>
      </c>
      <c r="R3876" s="214" t="e">
        <f>#REF!</f>
        <v>#REF!</v>
      </c>
      <c r="S3876" s="214" t="e">
        <f>#REF!</f>
        <v>#REF!</v>
      </c>
      <c r="T3876" s="214" t="e">
        <f>#REF!</f>
        <v>#REF!</v>
      </c>
      <c r="U3876" s="214" t="e">
        <f>#REF!</f>
        <v>#REF!</v>
      </c>
      <c r="V3876" s="214" t="e">
        <f>#REF!</f>
        <v>#REF!</v>
      </c>
      <c r="W3876" s="214" t="e">
        <f>#REF!</f>
        <v>#REF!</v>
      </c>
      <c r="X3876" s="214" t="e">
        <f>#REF!</f>
        <v>#REF!</v>
      </c>
      <c r="Y3876" s="214" t="e">
        <f>#REF!</f>
        <v>#REF!</v>
      </c>
      <c r="Z3876" s="214" t="e">
        <f>#REF!</f>
        <v>#REF!</v>
      </c>
      <c r="AA3876" s="214" t="e">
        <f>#REF!</f>
        <v>#REF!</v>
      </c>
      <c r="AB3876" s="214" t="e">
        <f>#REF!</f>
        <v>#REF!</v>
      </c>
      <c r="AC3876" s="44" t="e">
        <f>#REF!</f>
        <v>#REF!</v>
      </c>
      <c r="AD3876" s="44" t="e">
        <f>#REF!</f>
        <v>#REF!</v>
      </c>
      <c r="AE3876" s="44" t="e">
        <f>#REF!</f>
        <v>#REF!</v>
      </c>
      <c r="AF3876" s="44" t="e">
        <f>#REF!</f>
        <v>#REF!</v>
      </c>
      <c r="AG3876" s="33"/>
      <c r="AH3876" s="33"/>
      <c r="AI3876" s="33"/>
      <c r="AJ3876" s="33"/>
      <c r="AK3876" s="33"/>
      <c r="AL3876" s="33"/>
      <c r="AM3876" s="33"/>
      <c r="AN3876" s="33"/>
      <c r="AO3876" s="33"/>
      <c r="AP3876" s="33"/>
      <c r="AQ3876" s="33"/>
      <c r="AR3876" s="33"/>
      <c r="AS3876" s="33"/>
      <c r="AT3876" s="33"/>
      <c r="AU3876" s="33"/>
      <c r="AV3876" s="33"/>
      <c r="AW3876" s="33"/>
      <c r="AX3876" s="33"/>
      <c r="AY3876" s="33"/>
      <c r="AZ3876" s="33"/>
      <c r="BA3876" s="33"/>
      <c r="BB3876" s="33"/>
      <c r="BC3876" s="33"/>
      <c r="BD3876" s="33"/>
      <c r="BE3876" s="33"/>
      <c r="BF3876" s="33"/>
      <c r="BG3876" s="33"/>
      <c r="BH3876" s="33"/>
      <c r="BI3876" s="33"/>
      <c r="BJ3876" s="33"/>
      <c r="BK3876" s="33"/>
      <c r="BL3876" s="33"/>
    </row>
    <row r="3877" spans="2:64" s="140" customFormat="1" ht="18" customHeight="1">
      <c r="B3877" s="111" t="e">
        <f>IF(B3876=3,"5","0")-0</f>
        <v>#REF!</v>
      </c>
      <c r="C3877" s="111" t="e">
        <f t="shared" ref="C3877:AF3877" si="93">IF(C3876=3,"5","0")-0</f>
        <v>#REF!</v>
      </c>
      <c r="D3877" s="111" t="e">
        <f t="shared" si="93"/>
        <v>#REF!</v>
      </c>
      <c r="E3877" s="111" t="e">
        <f t="shared" si="93"/>
        <v>#REF!</v>
      </c>
      <c r="F3877" s="111" t="e">
        <f t="shared" si="93"/>
        <v>#REF!</v>
      </c>
      <c r="G3877" s="215" t="e">
        <f t="shared" si="93"/>
        <v>#REF!</v>
      </c>
      <c r="H3877" s="215" t="e">
        <f t="shared" si="93"/>
        <v>#REF!</v>
      </c>
      <c r="I3877" s="215" t="e">
        <f t="shared" si="93"/>
        <v>#REF!</v>
      </c>
      <c r="J3877" s="215" t="e">
        <f t="shared" si="93"/>
        <v>#REF!</v>
      </c>
      <c r="K3877" s="215" t="e">
        <f t="shared" si="93"/>
        <v>#REF!</v>
      </c>
      <c r="L3877" s="215" t="e">
        <f t="shared" si="93"/>
        <v>#REF!</v>
      </c>
      <c r="M3877" s="215" t="e">
        <f t="shared" si="93"/>
        <v>#REF!</v>
      </c>
      <c r="N3877" s="215" t="e">
        <f t="shared" si="93"/>
        <v>#REF!</v>
      </c>
      <c r="O3877" s="215" t="e">
        <f t="shared" si="93"/>
        <v>#REF!</v>
      </c>
      <c r="P3877" s="215" t="e">
        <f t="shared" si="93"/>
        <v>#REF!</v>
      </c>
      <c r="Q3877" s="215" t="e">
        <f t="shared" si="93"/>
        <v>#REF!</v>
      </c>
      <c r="R3877" s="215" t="e">
        <f t="shared" si="93"/>
        <v>#REF!</v>
      </c>
      <c r="S3877" s="215" t="e">
        <f t="shared" si="93"/>
        <v>#REF!</v>
      </c>
      <c r="T3877" s="215" t="e">
        <f t="shared" si="93"/>
        <v>#REF!</v>
      </c>
      <c r="U3877" s="215" t="e">
        <f t="shared" si="93"/>
        <v>#REF!</v>
      </c>
      <c r="V3877" s="215" t="e">
        <f t="shared" si="93"/>
        <v>#REF!</v>
      </c>
      <c r="W3877" s="215" t="e">
        <f t="shared" si="93"/>
        <v>#REF!</v>
      </c>
      <c r="X3877" s="215" t="e">
        <f t="shared" si="93"/>
        <v>#REF!</v>
      </c>
      <c r="Y3877" s="215" t="e">
        <f t="shared" si="93"/>
        <v>#REF!</v>
      </c>
      <c r="Z3877" s="215" t="e">
        <f t="shared" si="93"/>
        <v>#REF!</v>
      </c>
      <c r="AA3877" s="215" t="e">
        <f t="shared" si="93"/>
        <v>#REF!</v>
      </c>
      <c r="AB3877" s="215" t="e">
        <f t="shared" si="93"/>
        <v>#REF!</v>
      </c>
      <c r="AC3877" s="111" t="e">
        <f t="shared" si="93"/>
        <v>#REF!</v>
      </c>
      <c r="AD3877" s="111" t="e">
        <f t="shared" si="93"/>
        <v>#REF!</v>
      </c>
      <c r="AE3877" s="111" t="e">
        <f t="shared" si="93"/>
        <v>#REF!</v>
      </c>
      <c r="AF3877" s="111" t="e">
        <f t="shared" si="93"/>
        <v>#REF!</v>
      </c>
      <c r="AG3877" s="33"/>
      <c r="AH3877" s="33"/>
      <c r="AI3877" s="33"/>
      <c r="AJ3877" s="33"/>
      <c r="AK3877" s="33"/>
      <c r="AL3877" s="33"/>
      <c r="AM3877" s="33"/>
      <c r="AN3877" s="33"/>
      <c r="AO3877" s="33"/>
      <c r="AP3877" s="33"/>
      <c r="AQ3877" s="33"/>
      <c r="AR3877" s="33"/>
      <c r="AS3877" s="33"/>
      <c r="AT3877" s="33"/>
      <c r="AU3877" s="33"/>
      <c r="AV3877" s="33"/>
      <c r="AW3877" s="33"/>
      <c r="AX3877" s="33"/>
      <c r="AY3877" s="33"/>
      <c r="AZ3877" s="33"/>
      <c r="BA3877" s="33"/>
      <c r="BB3877" s="33"/>
      <c r="BC3877" s="33"/>
      <c r="BD3877" s="33"/>
      <c r="BE3877" s="33"/>
      <c r="BF3877" s="33"/>
      <c r="BG3877" s="33"/>
      <c r="BH3877" s="33"/>
      <c r="BI3877" s="33"/>
      <c r="BJ3877" s="33"/>
      <c r="BK3877" s="33"/>
      <c r="BL3877" s="33"/>
    </row>
    <row r="3878" spans="2:64" s="140" customFormat="1" ht="18" customHeight="1">
      <c r="B3878" s="52" t="e">
        <f>#REF!</f>
        <v>#REF!</v>
      </c>
      <c r="C3878" s="52" t="e">
        <f>#REF!</f>
        <v>#REF!</v>
      </c>
      <c r="D3878" s="52" t="e">
        <f>#REF!</f>
        <v>#REF!</v>
      </c>
      <c r="E3878" s="52" t="e">
        <f>#REF!</f>
        <v>#REF!</v>
      </c>
      <c r="F3878" s="52" t="e">
        <f>#REF!</f>
        <v>#REF!</v>
      </c>
      <c r="G3878" s="213" t="e">
        <f>#REF!</f>
        <v>#REF!</v>
      </c>
      <c r="H3878" s="213" t="e">
        <f>#REF!</f>
        <v>#REF!</v>
      </c>
      <c r="I3878" s="213" t="e">
        <f>#REF!</f>
        <v>#REF!</v>
      </c>
      <c r="J3878" s="213" t="e">
        <f>#REF!</f>
        <v>#REF!</v>
      </c>
      <c r="K3878" s="213" t="e">
        <f>#REF!</f>
        <v>#REF!</v>
      </c>
      <c r="L3878" s="213" t="e">
        <f>#REF!</f>
        <v>#REF!</v>
      </c>
      <c r="M3878" s="213" t="e">
        <f>#REF!</f>
        <v>#REF!</v>
      </c>
      <c r="N3878" s="213" t="e">
        <f>#REF!</f>
        <v>#REF!</v>
      </c>
      <c r="O3878" s="213" t="e">
        <f>#REF!</f>
        <v>#REF!</v>
      </c>
      <c r="P3878" s="213" t="e">
        <f>#REF!</f>
        <v>#REF!</v>
      </c>
      <c r="Q3878" s="213" t="e">
        <f>#REF!</f>
        <v>#REF!</v>
      </c>
      <c r="R3878" s="213" t="e">
        <f>#REF!</f>
        <v>#REF!</v>
      </c>
      <c r="S3878" s="213" t="e">
        <f>#REF!</f>
        <v>#REF!</v>
      </c>
      <c r="T3878" s="213" t="e">
        <f>#REF!</f>
        <v>#REF!</v>
      </c>
      <c r="U3878" s="213" t="e">
        <f>#REF!</f>
        <v>#REF!</v>
      </c>
      <c r="V3878" s="213" t="e">
        <f>#REF!</f>
        <v>#REF!</v>
      </c>
      <c r="W3878" s="213" t="e">
        <f>#REF!</f>
        <v>#REF!</v>
      </c>
      <c r="X3878" s="213" t="e">
        <f>#REF!</f>
        <v>#REF!</v>
      </c>
      <c r="Y3878" s="213" t="e">
        <f>#REF!</f>
        <v>#REF!</v>
      </c>
      <c r="Z3878" s="213" t="e">
        <f>#REF!</f>
        <v>#REF!</v>
      </c>
      <c r="AA3878" s="213" t="e">
        <f>#REF!</f>
        <v>#REF!</v>
      </c>
      <c r="AB3878" s="213" t="e">
        <f>#REF!</f>
        <v>#REF!</v>
      </c>
      <c r="AC3878" s="52" t="e">
        <f>#REF!</f>
        <v>#REF!</v>
      </c>
      <c r="AD3878" s="52" t="e">
        <f>#REF!</f>
        <v>#REF!</v>
      </c>
      <c r="AE3878" s="74" t="e">
        <f>#REF!</f>
        <v>#REF!</v>
      </c>
      <c r="AF3878" s="52" t="e">
        <f>#REF!</f>
        <v>#REF!</v>
      </c>
      <c r="AG3878" s="33"/>
      <c r="AH3878" s="33"/>
      <c r="AI3878" s="33"/>
      <c r="AJ3878" s="33"/>
      <c r="AK3878" s="33"/>
      <c r="AL3878" s="33"/>
      <c r="AM3878" s="33"/>
      <c r="AN3878" s="33"/>
      <c r="AO3878" s="33"/>
      <c r="AP3878" s="33"/>
      <c r="AQ3878" s="33"/>
      <c r="AR3878" s="33"/>
      <c r="AS3878" s="33"/>
      <c r="AT3878" s="33"/>
      <c r="AU3878" s="33"/>
      <c r="AV3878" s="33"/>
      <c r="AW3878" s="33"/>
      <c r="AX3878" s="33"/>
      <c r="AY3878" s="33"/>
      <c r="AZ3878" s="33"/>
      <c r="BA3878" s="33"/>
      <c r="BB3878" s="33"/>
      <c r="BC3878" s="33"/>
      <c r="BD3878" s="33"/>
      <c r="BE3878" s="33"/>
      <c r="BF3878" s="33"/>
      <c r="BG3878" s="33"/>
      <c r="BH3878" s="33"/>
      <c r="BI3878" s="33"/>
      <c r="BJ3878" s="33"/>
      <c r="BK3878" s="33"/>
      <c r="BL3878" s="33"/>
    </row>
    <row r="3879" spans="2:64" s="140" customFormat="1" ht="18" customHeight="1">
      <c r="B3879" s="239"/>
      <c r="C3879" s="239"/>
      <c r="D3879" s="239"/>
      <c r="E3879" s="239"/>
      <c r="F3879" s="239"/>
      <c r="G3879" s="240"/>
      <c r="H3879" s="240"/>
      <c r="I3879" s="240"/>
      <c r="J3879" s="240"/>
      <c r="K3879" s="240"/>
      <c r="L3879" s="240"/>
      <c r="M3879" s="240"/>
      <c r="N3879" s="240"/>
      <c r="O3879" s="240"/>
      <c r="P3879" s="240"/>
      <c r="Q3879" s="240"/>
      <c r="R3879" s="240"/>
      <c r="S3879" s="240"/>
      <c r="T3879" s="240"/>
      <c r="U3879" s="240"/>
      <c r="V3879" s="240"/>
      <c r="W3879" s="240"/>
      <c r="X3879" s="240"/>
      <c r="Y3879" s="240"/>
      <c r="Z3879" s="240"/>
      <c r="AA3879" s="240"/>
      <c r="AB3879" s="240"/>
      <c r="AC3879" s="239"/>
      <c r="AD3879" s="239"/>
      <c r="AE3879" s="239"/>
      <c r="AF3879" s="239"/>
      <c r="AG3879" s="33"/>
      <c r="AH3879" s="33"/>
      <c r="AI3879" s="33"/>
      <c r="AJ3879" s="33"/>
      <c r="AK3879" s="33"/>
      <c r="AL3879" s="33"/>
      <c r="AM3879" s="33"/>
      <c r="AN3879" s="33"/>
      <c r="AO3879" s="33"/>
      <c r="AP3879" s="33"/>
      <c r="AQ3879" s="33"/>
      <c r="AR3879" s="33"/>
      <c r="AS3879" s="33"/>
      <c r="AT3879" s="33"/>
      <c r="AU3879" s="33"/>
      <c r="AV3879" s="33"/>
      <c r="AW3879" s="33"/>
      <c r="AX3879" s="33"/>
      <c r="AY3879" s="33"/>
      <c r="AZ3879" s="33"/>
      <c r="BA3879" s="33"/>
      <c r="BB3879" s="33"/>
      <c r="BC3879" s="33"/>
      <c r="BD3879" s="33"/>
      <c r="BE3879" s="33"/>
      <c r="BF3879" s="33"/>
      <c r="BG3879" s="33"/>
      <c r="BH3879" s="33"/>
      <c r="BI3879" s="33"/>
      <c r="BJ3879" s="33"/>
      <c r="BK3879" s="33"/>
      <c r="BL3879" s="33"/>
    </row>
    <row r="3880" spans="2:64" s="140" customFormat="1" ht="18" customHeight="1">
      <c r="B3880" s="1007" t="s">
        <v>826</v>
      </c>
      <c r="C3880" s="1007"/>
      <c r="D3880" s="1007"/>
      <c r="E3880" s="1007"/>
      <c r="F3880" s="1007"/>
      <c r="G3880" s="1007"/>
      <c r="H3880" s="1007"/>
      <c r="I3880" s="1007"/>
      <c r="J3880" s="1007"/>
      <c r="K3880" s="1007"/>
      <c r="L3880" s="1007"/>
      <c r="M3880" s="1007"/>
      <c r="N3880" s="1007"/>
      <c r="O3880" s="1007"/>
      <c r="P3880" s="1007"/>
      <c r="Q3880" s="1007"/>
      <c r="R3880" s="1007"/>
      <c r="S3880" s="1007"/>
      <c r="T3880" s="1007"/>
      <c r="U3880" s="1007"/>
      <c r="V3880" s="1007"/>
      <c r="W3880" s="1007"/>
      <c r="X3880" s="1007"/>
      <c r="Y3880" s="1007"/>
      <c r="Z3880" s="1007"/>
      <c r="AA3880" s="1007"/>
      <c r="AB3880" s="1007"/>
      <c r="AC3880" s="1007"/>
      <c r="AD3880" s="1007"/>
      <c r="AE3880" s="1007"/>
      <c r="AF3880" s="1007"/>
      <c r="AG3880" s="33"/>
      <c r="AH3880" s="33"/>
      <c r="AI3880" s="33"/>
      <c r="AJ3880" s="33"/>
      <c r="AK3880" s="33"/>
      <c r="AL3880" s="33"/>
      <c r="AM3880" s="33"/>
      <c r="AN3880" s="33"/>
      <c r="AO3880" s="33"/>
      <c r="AP3880" s="33"/>
      <c r="AQ3880" s="33"/>
      <c r="AR3880" s="33"/>
      <c r="AS3880" s="33"/>
      <c r="AT3880" s="33"/>
      <c r="AU3880" s="33"/>
      <c r="AV3880" s="33"/>
      <c r="AW3880" s="33"/>
      <c r="AX3880" s="33"/>
      <c r="AY3880" s="33"/>
      <c r="AZ3880" s="33"/>
      <c r="BA3880" s="33"/>
      <c r="BB3880" s="33"/>
      <c r="BC3880" s="33"/>
      <c r="BD3880" s="33"/>
      <c r="BE3880" s="33"/>
      <c r="BF3880" s="33"/>
      <c r="BG3880" s="33"/>
      <c r="BH3880" s="33"/>
      <c r="BI3880" s="33"/>
      <c r="BJ3880" s="33"/>
      <c r="BK3880" s="33"/>
      <c r="BL3880" s="33"/>
    </row>
    <row r="3881" spans="2:64" s="140" customFormat="1" ht="18" customHeight="1">
      <c r="B3881" s="249"/>
      <c r="C3881" s="250"/>
      <c r="D3881" s="250"/>
      <c r="E3881" s="250"/>
      <c r="F3881" s="250"/>
      <c r="G3881" s="325"/>
      <c r="H3881" s="325"/>
      <c r="I3881" s="325"/>
      <c r="J3881" s="325"/>
      <c r="K3881" s="325"/>
      <c r="L3881" s="325"/>
      <c r="M3881" s="325"/>
      <c r="N3881" s="325"/>
      <c r="O3881" s="325"/>
      <c r="P3881" s="325"/>
      <c r="Q3881" s="325"/>
      <c r="R3881" s="325"/>
      <c r="S3881" s="325"/>
      <c r="T3881" s="325"/>
      <c r="U3881" s="325"/>
      <c r="V3881" s="325"/>
      <c r="W3881" s="325"/>
      <c r="X3881" s="325"/>
      <c r="Y3881" s="325"/>
      <c r="Z3881" s="325"/>
      <c r="AA3881" s="325"/>
      <c r="AB3881" s="325"/>
      <c r="AC3881" s="250"/>
      <c r="AD3881" s="250"/>
      <c r="AE3881" s="250"/>
      <c r="AF3881" s="251"/>
      <c r="AG3881" s="33"/>
      <c r="AH3881" s="33"/>
      <c r="AI3881" s="33"/>
      <c r="AJ3881" s="33"/>
      <c r="AK3881" s="33"/>
      <c r="AL3881" s="33"/>
      <c r="AM3881" s="33"/>
      <c r="AN3881" s="33"/>
      <c r="AO3881" s="33"/>
      <c r="AP3881" s="33"/>
      <c r="AQ3881" s="33"/>
      <c r="AR3881" s="33"/>
      <c r="AS3881" s="33"/>
      <c r="AT3881" s="33"/>
      <c r="AU3881" s="33"/>
      <c r="AV3881" s="33"/>
      <c r="AW3881" s="33"/>
      <c r="AX3881" s="33"/>
      <c r="AY3881" s="33"/>
      <c r="AZ3881" s="33"/>
      <c r="BA3881" s="33"/>
      <c r="BB3881" s="33"/>
      <c r="BC3881" s="33"/>
      <c r="BD3881" s="33"/>
      <c r="BE3881" s="33"/>
      <c r="BF3881" s="33"/>
      <c r="BG3881" s="33"/>
      <c r="BH3881" s="33"/>
      <c r="BI3881" s="33"/>
      <c r="BJ3881" s="33"/>
      <c r="BK3881" s="33"/>
      <c r="BL3881" s="33"/>
    </row>
    <row r="3882" spans="2:64" s="140" customFormat="1" ht="18" customHeight="1">
      <c r="B3882" s="40" t="s">
        <v>80</v>
      </c>
      <c r="C3882" s="41"/>
      <c r="D3882" s="41"/>
      <c r="E3882" s="41"/>
      <c r="F3882" s="41"/>
      <c r="G3882" s="200"/>
      <c r="H3882" s="201"/>
      <c r="I3882" s="201"/>
      <c r="J3882" s="201"/>
      <c r="K3882" s="202"/>
      <c r="L3882" s="201"/>
      <c r="M3882" s="201"/>
      <c r="N3882" s="201"/>
      <c r="O3882" s="270"/>
      <c r="P3882" s="270"/>
      <c r="Q3882" s="201"/>
      <c r="R3882" s="201"/>
      <c r="S3882" s="201"/>
      <c r="T3882" s="201"/>
      <c r="U3882" s="201"/>
      <c r="V3882" s="201"/>
      <c r="W3882" s="984" t="str">
        <f>W3857</f>
        <v>វិច្ឆិកា ឆ្នាំ ២០២៣</v>
      </c>
      <c r="X3882" s="985"/>
      <c r="Y3882" s="985"/>
      <c r="Z3882" s="985"/>
      <c r="AA3882" s="985"/>
      <c r="AB3882" s="985"/>
      <c r="AC3882" s="985"/>
      <c r="AD3882" s="985"/>
      <c r="AE3882" s="985"/>
      <c r="AF3882" s="986"/>
      <c r="AG3882" s="33"/>
      <c r="AH3882" s="33"/>
      <c r="AI3882" s="33"/>
      <c r="AJ3882" s="33"/>
      <c r="AK3882" s="33"/>
      <c r="AL3882" s="33"/>
      <c r="AM3882" s="33"/>
      <c r="AN3882" s="33"/>
      <c r="AO3882" s="33"/>
      <c r="AP3882" s="33"/>
      <c r="AQ3882" s="33"/>
      <c r="AR3882" s="33"/>
      <c r="AS3882" s="33"/>
      <c r="AT3882" s="33"/>
      <c r="AU3882" s="33"/>
      <c r="AV3882" s="33"/>
      <c r="AW3882" s="33"/>
      <c r="AX3882" s="33"/>
      <c r="AY3882" s="33"/>
      <c r="AZ3882" s="33"/>
      <c r="BA3882" s="33"/>
      <c r="BB3882" s="33"/>
      <c r="BC3882" s="33"/>
      <c r="BD3882" s="33"/>
      <c r="BE3882" s="33"/>
      <c r="BF3882" s="33"/>
      <c r="BG3882" s="33"/>
      <c r="BH3882" s="33"/>
      <c r="BI3882" s="33"/>
      <c r="BJ3882" s="33"/>
      <c r="BK3882" s="33"/>
      <c r="BL3882" s="33"/>
    </row>
    <row r="3883" spans="2:64" s="140" customFormat="1" ht="18" customHeight="1">
      <c r="B3883" s="20" t="s">
        <v>176</v>
      </c>
      <c r="C3883" s="19"/>
      <c r="D3883" s="19"/>
      <c r="E3883" s="19"/>
      <c r="F3883" s="19"/>
      <c r="G3883" s="204"/>
      <c r="H3883" s="306"/>
      <c r="I3883" s="204"/>
      <c r="J3883" s="306"/>
      <c r="K3883" s="313"/>
      <c r="L3883" s="1008" t="e">
        <f>#REF!</f>
        <v>#REF!</v>
      </c>
      <c r="M3883" s="1009"/>
      <c r="N3883" s="1010"/>
      <c r="O3883" s="272" t="s">
        <v>183</v>
      </c>
      <c r="P3883" s="314"/>
      <c r="Q3883" s="312"/>
      <c r="R3883" s="312"/>
      <c r="S3883" s="312"/>
      <c r="T3883" s="204"/>
      <c r="U3883" s="268" t="e">
        <f>#REF!</f>
        <v>#REF!</v>
      </c>
      <c r="V3883" s="204"/>
      <c r="W3883" s="275" t="s">
        <v>279</v>
      </c>
      <c r="X3883" s="204"/>
      <c r="Y3883" s="312"/>
      <c r="Z3883" s="312"/>
      <c r="AA3883" s="312"/>
      <c r="AB3883" s="203"/>
      <c r="AC3883" s="46"/>
      <c r="AD3883" s="141">
        <v>0</v>
      </c>
      <c r="AE3883" s="102" t="s">
        <v>82</v>
      </c>
      <c r="AF3883" s="85"/>
      <c r="AG3883" s="33"/>
      <c r="AH3883" s="33"/>
      <c r="AI3883" s="33"/>
      <c r="AJ3883" s="33"/>
      <c r="AK3883" s="33"/>
      <c r="AL3883" s="33"/>
      <c r="AM3883" s="33"/>
      <c r="AN3883" s="33"/>
      <c r="AO3883" s="33"/>
      <c r="AP3883" s="33"/>
      <c r="AQ3883" s="33"/>
      <c r="AR3883" s="33"/>
      <c r="AS3883" s="33"/>
      <c r="AT3883" s="33"/>
      <c r="AU3883" s="33"/>
      <c r="AV3883" s="33"/>
      <c r="AW3883" s="33"/>
      <c r="AX3883" s="33"/>
      <c r="AY3883" s="33"/>
      <c r="AZ3883" s="33"/>
      <c r="BA3883" s="33"/>
      <c r="BB3883" s="33"/>
      <c r="BC3883" s="33"/>
      <c r="BD3883" s="33"/>
      <c r="BE3883" s="33"/>
      <c r="BF3883" s="33"/>
      <c r="BG3883" s="33"/>
      <c r="BH3883" s="33"/>
      <c r="BI3883" s="33"/>
      <c r="BJ3883" s="33"/>
      <c r="BK3883" s="33"/>
      <c r="BL3883" s="33"/>
    </row>
    <row r="3884" spans="2:64" s="140" customFormat="1" ht="18" customHeight="1">
      <c r="B3884" s="58" t="s">
        <v>177</v>
      </c>
      <c r="C3884" s="265"/>
      <c r="D3884" s="265"/>
      <c r="E3884" s="265"/>
      <c r="F3884" s="21"/>
      <c r="G3884" s="206"/>
      <c r="H3884" s="206"/>
      <c r="I3884" s="206"/>
      <c r="J3884" s="206"/>
      <c r="K3884" s="207"/>
      <c r="L3884" s="315" t="e">
        <f>#REF!</f>
        <v>#REF!</v>
      </c>
      <c r="M3884" s="206"/>
      <c r="N3884" s="208"/>
      <c r="O3884" s="276" t="s">
        <v>184</v>
      </c>
      <c r="P3884" s="273"/>
      <c r="Q3884" s="205"/>
      <c r="R3884" s="205"/>
      <c r="S3884" s="205"/>
      <c r="T3884" s="206"/>
      <c r="U3884" s="1013" t="e">
        <f>#REF!</f>
        <v>#REF!</v>
      </c>
      <c r="V3884" s="1013"/>
      <c r="W3884" s="278" t="s">
        <v>187</v>
      </c>
      <c r="X3884" s="206"/>
      <c r="Y3884" s="205"/>
      <c r="Z3884" s="205"/>
      <c r="AA3884" s="205"/>
      <c r="AB3884" s="209"/>
      <c r="AC3884" s="26"/>
      <c r="AD3884" s="139" t="e">
        <f>#REF!</f>
        <v>#REF!</v>
      </c>
      <c r="AE3884" s="23" t="s">
        <v>82</v>
      </c>
      <c r="AF3884" s="103"/>
      <c r="AG3884" s="33"/>
      <c r="AH3884" s="33"/>
      <c r="AI3884" s="33"/>
      <c r="AJ3884" s="33"/>
      <c r="AK3884" s="33"/>
      <c r="AL3884" s="33"/>
      <c r="AM3884" s="33"/>
      <c r="AN3884" s="33"/>
      <c r="AO3884" s="33"/>
      <c r="AP3884" s="33"/>
      <c r="AQ3884" s="33"/>
      <c r="AR3884" s="33"/>
      <c r="AS3884" s="33"/>
      <c r="AT3884" s="33"/>
      <c r="AU3884" s="33"/>
      <c r="AV3884" s="33"/>
      <c r="AW3884" s="33"/>
      <c r="AX3884" s="33"/>
      <c r="AY3884" s="33"/>
      <c r="AZ3884" s="33"/>
      <c r="BA3884" s="33"/>
      <c r="BB3884" s="33"/>
      <c r="BC3884" s="33"/>
      <c r="BD3884" s="33"/>
      <c r="BE3884" s="33"/>
      <c r="BF3884" s="33"/>
      <c r="BG3884" s="33"/>
      <c r="BH3884" s="33"/>
      <c r="BI3884" s="33"/>
      <c r="BJ3884" s="33"/>
      <c r="BK3884" s="33"/>
      <c r="BL3884" s="33"/>
    </row>
    <row r="3885" spans="2:64" s="140" customFormat="1" ht="18" customHeight="1">
      <c r="B3885" s="24" t="s">
        <v>178</v>
      </c>
      <c r="C3885" s="22"/>
      <c r="D3885" s="25"/>
      <c r="E3885" s="21"/>
      <c r="F3885" s="21"/>
      <c r="G3885" s="206"/>
      <c r="H3885" s="206"/>
      <c r="I3885" s="206"/>
      <c r="J3885" s="206"/>
      <c r="K3885" s="207"/>
      <c r="L3885" s="316" t="e">
        <f>#REF!</f>
        <v>#REF!</v>
      </c>
      <c r="M3885" s="206"/>
      <c r="N3885" s="208"/>
      <c r="O3885" s="205" t="s">
        <v>198</v>
      </c>
      <c r="P3885" s="296"/>
      <c r="Q3885" s="276"/>
      <c r="R3885" s="276"/>
      <c r="S3885" s="276"/>
      <c r="T3885" s="199"/>
      <c r="U3885" s="1011" t="e">
        <f>#REF!</f>
        <v>#REF!</v>
      </c>
      <c r="V3885" s="1012"/>
      <c r="W3885" s="278" t="s">
        <v>185</v>
      </c>
      <c r="X3885" s="206"/>
      <c r="Y3885" s="205"/>
      <c r="Z3885" s="205"/>
      <c r="AA3885" s="205"/>
      <c r="AB3885" s="209"/>
      <c r="AC3885" s="26"/>
      <c r="AD3885" s="139" t="e">
        <f>#REF!</f>
        <v>#REF!</v>
      </c>
      <c r="AE3885" s="23" t="s">
        <v>82</v>
      </c>
      <c r="AF3885" s="103"/>
      <c r="AG3885" s="33"/>
      <c r="AH3885" s="33"/>
      <c r="AI3885" s="33"/>
      <c r="AJ3885" s="33"/>
      <c r="AK3885" s="33"/>
      <c r="AL3885" s="33"/>
      <c r="AM3885" s="33"/>
      <c r="AN3885" s="33"/>
      <c r="AO3885" s="33"/>
      <c r="AP3885" s="33"/>
      <c r="AQ3885" s="33"/>
      <c r="AR3885" s="33"/>
      <c r="AS3885" s="33"/>
      <c r="AT3885" s="33"/>
      <c r="AU3885" s="33"/>
      <c r="AV3885" s="33"/>
      <c r="AW3885" s="33"/>
      <c r="AX3885" s="33"/>
      <c r="AY3885" s="33"/>
      <c r="AZ3885" s="33"/>
      <c r="BA3885" s="33"/>
      <c r="BB3885" s="33"/>
      <c r="BC3885" s="33"/>
      <c r="BD3885" s="33"/>
      <c r="BE3885" s="33"/>
      <c r="BF3885" s="33"/>
      <c r="BG3885" s="33"/>
      <c r="BH3885" s="33"/>
      <c r="BI3885" s="33"/>
      <c r="BJ3885" s="33"/>
      <c r="BK3885" s="33"/>
      <c r="BL3885" s="33"/>
    </row>
    <row r="3886" spans="2:64" s="140" customFormat="1" ht="18" customHeight="1">
      <c r="B3886" s="58"/>
      <c r="C3886" s="265"/>
      <c r="D3886" s="265"/>
      <c r="E3886" s="265"/>
      <c r="F3886" s="265"/>
      <c r="G3886" s="206"/>
      <c r="H3886" s="206"/>
      <c r="I3886" s="206"/>
      <c r="J3886" s="206"/>
      <c r="K3886" s="207"/>
      <c r="L3886" s="279"/>
      <c r="M3886" s="206"/>
      <c r="N3886" s="208"/>
      <c r="O3886" s="278" t="s">
        <v>199</v>
      </c>
      <c r="P3886" s="218"/>
      <c r="Q3886" s="218"/>
      <c r="R3886" s="218"/>
      <c r="S3886" s="218"/>
      <c r="T3886" s="226"/>
      <c r="U3886" s="226"/>
      <c r="V3886" s="226"/>
      <c r="W3886" s="278" t="s">
        <v>753</v>
      </c>
      <c r="X3886" s="206"/>
      <c r="Y3886" s="205"/>
      <c r="Z3886" s="205"/>
      <c r="AA3886" s="205"/>
      <c r="AB3886" s="209"/>
      <c r="AC3886" s="26"/>
      <c r="AD3886" s="139">
        <v>0</v>
      </c>
      <c r="AE3886" s="23" t="s">
        <v>82</v>
      </c>
      <c r="AF3886" s="103"/>
      <c r="AG3886" s="33"/>
      <c r="AH3886" s="33"/>
      <c r="AI3886" s="33"/>
      <c r="AJ3886" s="33"/>
      <c r="AK3886" s="33"/>
      <c r="AL3886" s="33"/>
      <c r="AM3886" s="33"/>
      <c r="AN3886" s="33"/>
      <c r="AO3886" s="33"/>
      <c r="AP3886" s="33"/>
      <c r="AQ3886" s="33"/>
      <c r="AR3886" s="33"/>
      <c r="AS3886" s="33"/>
      <c r="AT3886" s="33"/>
      <c r="AU3886" s="33"/>
      <c r="AV3886" s="33"/>
      <c r="AW3886" s="33"/>
      <c r="AX3886" s="33"/>
      <c r="AY3886" s="33"/>
      <c r="AZ3886" s="33"/>
      <c r="BA3886" s="33"/>
      <c r="BB3886" s="33"/>
      <c r="BC3886" s="33"/>
      <c r="BD3886" s="33"/>
      <c r="BE3886" s="33"/>
      <c r="BF3886" s="33"/>
      <c r="BG3886" s="33"/>
      <c r="BH3886" s="33"/>
      <c r="BI3886" s="33"/>
      <c r="BJ3886" s="33"/>
      <c r="BK3886" s="33"/>
      <c r="BL3886" s="33"/>
    </row>
    <row r="3887" spans="2:64" s="140" customFormat="1" ht="18" customHeight="1">
      <c r="B3887" s="58" t="s">
        <v>196</v>
      </c>
      <c r="C3887" s="265"/>
      <c r="D3887" s="265"/>
      <c r="E3887" s="265"/>
      <c r="F3887" s="265"/>
      <c r="G3887" s="206"/>
      <c r="H3887" s="206"/>
      <c r="I3887" s="206"/>
      <c r="J3887" s="206"/>
      <c r="K3887" s="207"/>
      <c r="L3887" s="317" t="e">
        <f>#REF!</f>
        <v>#REF!</v>
      </c>
      <c r="M3887" s="281" t="s">
        <v>76</v>
      </c>
      <c r="N3887" s="208"/>
      <c r="O3887" s="283"/>
      <c r="P3887" s="273"/>
      <c r="Q3887" s="223"/>
      <c r="R3887" s="307"/>
      <c r="S3887" s="308" t="e">
        <f>U3884/26*L3887</f>
        <v>#REF!</v>
      </c>
      <c r="T3887" s="284" t="s">
        <v>82</v>
      </c>
      <c r="U3887" s="223"/>
      <c r="V3887" s="223"/>
      <c r="W3887" s="278" t="s">
        <v>186</v>
      </c>
      <c r="X3887" s="206"/>
      <c r="Y3887" s="205"/>
      <c r="Z3887" s="205"/>
      <c r="AA3887" s="205"/>
      <c r="AB3887" s="209"/>
      <c r="AC3887" s="26"/>
      <c r="AD3887" s="139" t="e">
        <f>#REF!+#REF!</f>
        <v>#REF!</v>
      </c>
      <c r="AE3887" s="23" t="s">
        <v>82</v>
      </c>
      <c r="AF3887" s="103"/>
      <c r="AG3887" s="33"/>
      <c r="AH3887" s="33"/>
      <c r="AI3887" s="33"/>
      <c r="AJ3887" s="33"/>
      <c r="AK3887" s="33"/>
      <c r="AL3887" s="33"/>
      <c r="AM3887" s="33"/>
      <c r="AN3887" s="33"/>
      <c r="AO3887" s="33"/>
      <c r="AP3887" s="33"/>
      <c r="AQ3887" s="33"/>
      <c r="AR3887" s="33"/>
      <c r="AS3887" s="33"/>
      <c r="AT3887" s="33"/>
      <c r="AU3887" s="33"/>
      <c r="AV3887" s="33"/>
      <c r="AW3887" s="33"/>
      <c r="AX3887" s="33"/>
      <c r="AY3887" s="33"/>
      <c r="AZ3887" s="33"/>
      <c r="BA3887" s="33"/>
      <c r="BB3887" s="33"/>
      <c r="BC3887" s="33"/>
      <c r="BD3887" s="33"/>
      <c r="BE3887" s="33"/>
      <c r="BF3887" s="33"/>
      <c r="BG3887" s="33"/>
      <c r="BH3887" s="33"/>
      <c r="BI3887" s="33"/>
      <c r="BJ3887" s="33"/>
      <c r="BK3887" s="33"/>
      <c r="BL3887" s="33"/>
    </row>
    <row r="3888" spans="2:64" s="140" customFormat="1" ht="18" customHeight="1">
      <c r="B3888" s="27" t="s">
        <v>528</v>
      </c>
      <c r="C3888" s="21"/>
      <c r="D3888" s="28"/>
      <c r="E3888" s="28"/>
      <c r="F3888" s="28"/>
      <c r="G3888" s="218"/>
      <c r="H3888" s="206"/>
      <c r="I3888" s="206"/>
      <c r="J3888" s="206"/>
      <c r="K3888" s="207"/>
      <c r="L3888" s="317" t="e">
        <f>#REF!</f>
        <v>#REF!</v>
      </c>
      <c r="M3888" s="281" t="s">
        <v>76</v>
      </c>
      <c r="N3888" s="208"/>
      <c r="O3888" s="283"/>
      <c r="P3888" s="273"/>
      <c r="Q3888" s="223"/>
      <c r="R3888" s="307"/>
      <c r="S3888" s="308" t="e">
        <f>#REF!</f>
        <v>#REF!</v>
      </c>
      <c r="T3888" s="284" t="s">
        <v>82</v>
      </c>
      <c r="U3888" s="223"/>
      <c r="V3888" s="223"/>
      <c r="W3888" s="278" t="s">
        <v>455</v>
      </c>
      <c r="X3888" s="206"/>
      <c r="Y3888" s="205"/>
      <c r="Z3888" s="205"/>
      <c r="AA3888" s="205"/>
      <c r="AB3888" s="209"/>
      <c r="AC3888" s="26"/>
      <c r="AD3888" s="139" t="e">
        <f>#REF!</f>
        <v>#REF!</v>
      </c>
      <c r="AE3888" s="23" t="s">
        <v>82</v>
      </c>
      <c r="AF3888" s="103"/>
      <c r="AG3888" s="33"/>
      <c r="AH3888" s="33"/>
      <c r="AI3888" s="33"/>
      <c r="AJ3888" s="33"/>
      <c r="AK3888" s="33"/>
      <c r="AL3888" s="33"/>
      <c r="AM3888" s="33"/>
      <c r="AN3888" s="33"/>
      <c r="AO3888" s="33"/>
      <c r="AP3888" s="33"/>
      <c r="AQ3888" s="33"/>
      <c r="AR3888" s="33"/>
      <c r="AS3888" s="33"/>
      <c r="AT3888" s="33"/>
      <c r="AU3888" s="33"/>
      <c r="AV3888" s="33"/>
      <c r="AW3888" s="33"/>
      <c r="AX3888" s="33"/>
      <c r="AY3888" s="33"/>
      <c r="AZ3888" s="33"/>
      <c r="BA3888" s="33"/>
      <c r="BB3888" s="33"/>
      <c r="BC3888" s="33"/>
      <c r="BD3888" s="33"/>
      <c r="BE3888" s="33"/>
      <c r="BF3888" s="33"/>
      <c r="BG3888" s="33"/>
      <c r="BH3888" s="33"/>
      <c r="BI3888" s="33"/>
      <c r="BJ3888" s="33"/>
      <c r="BK3888" s="33"/>
      <c r="BL3888" s="33"/>
    </row>
    <row r="3889" spans="2:64" s="140" customFormat="1" ht="18" customHeight="1">
      <c r="B3889" s="58" t="s">
        <v>534</v>
      </c>
      <c r="C3889" s="43"/>
      <c r="D3889" s="265"/>
      <c r="E3889" s="265"/>
      <c r="F3889" s="265"/>
      <c r="G3889" s="205"/>
      <c r="H3889" s="206"/>
      <c r="I3889" s="206"/>
      <c r="J3889" s="206"/>
      <c r="K3889" s="207"/>
      <c r="L3889" s="317" t="e">
        <f>#REF!</f>
        <v>#REF!</v>
      </c>
      <c r="M3889" s="309" t="s">
        <v>77</v>
      </c>
      <c r="N3889" s="208"/>
      <c r="O3889" s="283"/>
      <c r="P3889" s="273"/>
      <c r="Q3889" s="223"/>
      <c r="R3889" s="307"/>
      <c r="S3889" s="308" t="e">
        <f>#REF!</f>
        <v>#REF!</v>
      </c>
      <c r="T3889" s="284" t="s">
        <v>82</v>
      </c>
      <c r="U3889" s="223"/>
      <c r="V3889" s="223"/>
      <c r="W3889" s="278" t="s">
        <v>189</v>
      </c>
      <c r="X3889" s="206"/>
      <c r="Y3889" s="205"/>
      <c r="Z3889" s="205"/>
      <c r="AA3889" s="205"/>
      <c r="AB3889" s="209"/>
      <c r="AC3889" s="26"/>
      <c r="AD3889" s="139" t="e">
        <f>#REF!</f>
        <v>#REF!</v>
      </c>
      <c r="AE3889" s="23" t="s">
        <v>82</v>
      </c>
      <c r="AF3889" s="103"/>
      <c r="AG3889" s="33"/>
      <c r="AH3889" s="33"/>
      <c r="AI3889" s="33"/>
      <c r="AJ3889" s="33"/>
      <c r="AK3889" s="33"/>
      <c r="AL3889" s="33"/>
      <c r="AM3889" s="33"/>
      <c r="AN3889" s="33"/>
      <c r="AO3889" s="33"/>
      <c r="AP3889" s="33"/>
      <c r="AQ3889" s="33"/>
      <c r="AR3889" s="33"/>
      <c r="AS3889" s="33"/>
      <c r="AT3889" s="33"/>
      <c r="AU3889" s="33"/>
      <c r="AV3889" s="33"/>
      <c r="AW3889" s="33"/>
      <c r="AX3889" s="33"/>
      <c r="AY3889" s="33"/>
      <c r="AZ3889" s="33"/>
      <c r="BA3889" s="33"/>
      <c r="BB3889" s="33"/>
      <c r="BC3889" s="33"/>
      <c r="BD3889" s="33"/>
      <c r="BE3889" s="33"/>
      <c r="BF3889" s="33"/>
      <c r="BG3889" s="33"/>
      <c r="BH3889" s="33"/>
      <c r="BI3889" s="33"/>
      <c r="BJ3889" s="33"/>
      <c r="BK3889" s="33"/>
      <c r="BL3889" s="33"/>
    </row>
    <row r="3890" spans="2:64" s="140" customFormat="1" ht="18" customHeight="1">
      <c r="B3890" s="58" t="s">
        <v>195</v>
      </c>
      <c r="C3890" s="265"/>
      <c r="D3890" s="265"/>
      <c r="E3890" s="265"/>
      <c r="F3890" s="265"/>
      <c r="G3890" s="206"/>
      <c r="H3890" s="206"/>
      <c r="I3890" s="206"/>
      <c r="J3890" s="206"/>
      <c r="K3890" s="207"/>
      <c r="L3890" s="317" t="e">
        <f>#REF!</f>
        <v>#REF!</v>
      </c>
      <c r="M3890" s="281" t="s">
        <v>76</v>
      </c>
      <c r="N3890" s="208"/>
      <c r="O3890" s="283"/>
      <c r="P3890" s="273"/>
      <c r="Q3890" s="223"/>
      <c r="R3890" s="307"/>
      <c r="S3890" s="308" t="e">
        <f>U3884/26*L3890</f>
        <v>#REF!</v>
      </c>
      <c r="T3890" s="284" t="s">
        <v>82</v>
      </c>
      <c r="U3890" s="223"/>
      <c r="V3890" s="223"/>
      <c r="W3890" s="278" t="s">
        <v>188</v>
      </c>
      <c r="X3890" s="206"/>
      <c r="Y3890" s="205"/>
      <c r="Z3890" s="205"/>
      <c r="AA3890" s="205"/>
      <c r="AB3890" s="209"/>
      <c r="AC3890" s="26"/>
      <c r="AD3890" s="139" t="e">
        <f>#REF!</f>
        <v>#REF!</v>
      </c>
      <c r="AE3890" s="23" t="s">
        <v>82</v>
      </c>
      <c r="AF3890" s="103"/>
      <c r="AG3890" s="33"/>
      <c r="AH3890" s="33"/>
      <c r="AI3890" s="33"/>
      <c r="AJ3890" s="33"/>
      <c r="AK3890" s="33"/>
      <c r="AL3890" s="33"/>
      <c r="AM3890" s="33"/>
      <c r="AN3890" s="33"/>
      <c r="AO3890" s="33"/>
      <c r="AP3890" s="33"/>
      <c r="AQ3890" s="33"/>
      <c r="AR3890" s="33"/>
      <c r="AS3890" s="33"/>
      <c r="AT3890" s="33"/>
      <c r="AU3890" s="33"/>
      <c r="AV3890" s="33"/>
      <c r="AW3890" s="33"/>
      <c r="AX3890" s="33"/>
      <c r="AY3890" s="33"/>
      <c r="AZ3890" s="33"/>
      <c r="BA3890" s="33"/>
      <c r="BB3890" s="33"/>
      <c r="BC3890" s="33"/>
      <c r="BD3890" s="33"/>
      <c r="BE3890" s="33"/>
      <c r="BF3890" s="33"/>
      <c r="BG3890" s="33"/>
      <c r="BH3890" s="33"/>
      <c r="BI3890" s="33"/>
      <c r="BJ3890" s="33"/>
      <c r="BK3890" s="33"/>
      <c r="BL3890" s="33"/>
    </row>
    <row r="3891" spans="2:64" s="140" customFormat="1" ht="18" customHeight="1">
      <c r="B3891" s="27" t="s">
        <v>179</v>
      </c>
      <c r="C3891" s="28"/>
      <c r="D3891" s="28"/>
      <c r="E3891" s="28"/>
      <c r="F3891" s="28"/>
      <c r="G3891" s="218"/>
      <c r="H3891" s="218"/>
      <c r="I3891" s="218"/>
      <c r="J3891" s="206"/>
      <c r="K3891" s="207"/>
      <c r="L3891" s="318"/>
      <c r="M3891" s="206"/>
      <c r="N3891" s="208"/>
      <c r="O3891" s="283"/>
      <c r="P3891" s="273"/>
      <c r="Q3891" s="223"/>
      <c r="R3891" s="307"/>
      <c r="S3891" s="308" t="e">
        <f>SUM(S3887:S3890)</f>
        <v>#REF!</v>
      </c>
      <c r="T3891" s="284" t="s">
        <v>82</v>
      </c>
      <c r="U3891" s="223"/>
      <c r="V3891" s="223"/>
      <c r="W3891" s="278" t="s">
        <v>190</v>
      </c>
      <c r="X3891" s="206"/>
      <c r="Y3891" s="205"/>
      <c r="Z3891" s="205"/>
      <c r="AA3891" s="205"/>
      <c r="AB3891" s="209"/>
      <c r="AC3891" s="988" t="e">
        <f>S3891+S3893+S3894+S3895+AD3883+AD3884+AD3885+AD3886+AD3887+AD3888+AD3889+AD3890</f>
        <v>#REF!</v>
      </c>
      <c r="AD3891" s="989"/>
      <c r="AE3891" s="989"/>
      <c r="AF3891" s="103"/>
      <c r="AG3891" s="33"/>
      <c r="AH3891" s="33"/>
      <c r="AI3891" s="33"/>
      <c r="AJ3891" s="33"/>
      <c r="AK3891" s="33"/>
      <c r="AL3891" s="33"/>
      <c r="AM3891" s="33"/>
      <c r="AN3891" s="33"/>
      <c r="AO3891" s="33"/>
      <c r="AP3891" s="33"/>
      <c r="AQ3891" s="33"/>
      <c r="AR3891" s="33"/>
      <c r="AS3891" s="33"/>
      <c r="AT3891" s="33"/>
      <c r="AU3891" s="33"/>
      <c r="AV3891" s="33"/>
      <c r="AW3891" s="33"/>
      <c r="AX3891" s="33"/>
      <c r="AY3891" s="33"/>
      <c r="AZ3891" s="33"/>
      <c r="BA3891" s="33"/>
      <c r="BB3891" s="33"/>
      <c r="BC3891" s="33"/>
      <c r="BD3891" s="33"/>
      <c r="BE3891" s="33"/>
      <c r="BF3891" s="33"/>
      <c r="BG3891" s="33"/>
      <c r="BH3891" s="33"/>
      <c r="BI3891" s="33"/>
      <c r="BJ3891" s="33"/>
      <c r="BK3891" s="33"/>
      <c r="BL3891" s="33"/>
    </row>
    <row r="3892" spans="2:64" s="140" customFormat="1" ht="18" customHeight="1">
      <c r="B3892" s="58" t="s">
        <v>197</v>
      </c>
      <c r="C3892" s="265"/>
      <c r="D3892" s="265"/>
      <c r="E3892" s="265"/>
      <c r="F3892" s="265"/>
      <c r="G3892" s="206"/>
      <c r="H3892" s="206"/>
      <c r="I3892" s="206"/>
      <c r="J3892" s="206"/>
      <c r="K3892" s="207"/>
      <c r="L3892" s="319" t="s">
        <v>77</v>
      </c>
      <c r="M3892" s="288"/>
      <c r="N3892" s="211"/>
      <c r="O3892" s="278" t="s">
        <v>199</v>
      </c>
      <c r="P3892" s="210"/>
      <c r="Q3892" s="210"/>
      <c r="R3892" s="210"/>
      <c r="S3892" s="210"/>
      <c r="T3892" s="209"/>
      <c r="U3892" s="209"/>
      <c r="V3892" s="209"/>
      <c r="W3892" s="278" t="s">
        <v>433</v>
      </c>
      <c r="X3892" s="206"/>
      <c r="Y3892" s="205"/>
      <c r="Z3892" s="234"/>
      <c r="AA3892" s="235"/>
      <c r="AB3892" s="224"/>
      <c r="AC3892" s="26"/>
      <c r="AD3892" s="137" t="e">
        <f>#REF!</f>
        <v>#REF!</v>
      </c>
      <c r="AE3892" s="264"/>
      <c r="AF3892" s="104"/>
      <c r="AG3892" s="33"/>
      <c r="AH3892" s="33"/>
      <c r="AI3892" s="33"/>
      <c r="AJ3892" s="33"/>
      <c r="AK3892" s="33"/>
      <c r="AL3892" s="33"/>
      <c r="AM3892" s="33"/>
      <c r="AN3892" s="33"/>
      <c r="AO3892" s="33"/>
      <c r="AP3892" s="33"/>
      <c r="AQ3892" s="33"/>
      <c r="AR3892" s="33"/>
      <c r="AS3892" s="33"/>
      <c r="AT3892" s="33"/>
      <c r="AU3892" s="33"/>
      <c r="AV3892" s="33"/>
      <c r="AW3892" s="33"/>
      <c r="AX3892" s="33"/>
      <c r="AY3892" s="33"/>
      <c r="AZ3892" s="33"/>
      <c r="BA3892" s="33"/>
      <c r="BB3892" s="33"/>
      <c r="BC3892" s="33"/>
      <c r="BD3892" s="33"/>
      <c r="BE3892" s="33"/>
      <c r="BF3892" s="33"/>
      <c r="BG3892" s="33"/>
      <c r="BH3892" s="33"/>
      <c r="BI3892" s="33"/>
      <c r="BJ3892" s="33"/>
      <c r="BK3892" s="33"/>
      <c r="BL3892" s="33"/>
    </row>
    <row r="3893" spans="2:64" s="140" customFormat="1" ht="18" customHeight="1">
      <c r="B3893" s="58" t="s">
        <v>180</v>
      </c>
      <c r="C3893" s="265"/>
      <c r="D3893" s="265"/>
      <c r="E3893" s="265"/>
      <c r="F3893" s="265"/>
      <c r="G3893" s="206"/>
      <c r="H3893" s="206"/>
      <c r="I3893" s="206"/>
      <c r="J3893" s="206"/>
      <c r="K3893" s="207"/>
      <c r="L3893" s="317" t="e">
        <f>#REF!</f>
        <v>#REF!</v>
      </c>
      <c r="M3893" s="282" t="s">
        <v>77</v>
      </c>
      <c r="N3893" s="208"/>
      <c r="O3893" s="283"/>
      <c r="P3893" s="273"/>
      <c r="Q3893" s="224"/>
      <c r="R3893" s="224"/>
      <c r="S3893" s="310" t="e">
        <f>U3884/26/8*L3893*1.5</f>
        <v>#REF!</v>
      </c>
      <c r="T3893" s="224" t="s">
        <v>82</v>
      </c>
      <c r="U3893" s="224"/>
      <c r="V3893" s="224"/>
      <c r="W3893" s="278" t="s">
        <v>861</v>
      </c>
      <c r="X3893" s="206"/>
      <c r="Y3893" s="205"/>
      <c r="Z3893" s="205"/>
      <c r="AA3893" s="206"/>
      <c r="AB3893" s="224"/>
      <c r="AC3893" s="26"/>
      <c r="AE3893" s="999" t="e">
        <f>#REF!</f>
        <v>#REF!</v>
      </c>
      <c r="AF3893" s="1000"/>
      <c r="AG3893" s="33"/>
      <c r="AH3893" s="33"/>
      <c r="AI3893" s="33"/>
      <c r="AJ3893" s="33"/>
      <c r="AK3893" s="33"/>
      <c r="AL3893" s="33"/>
      <c r="AM3893" s="33"/>
      <c r="AN3893" s="33"/>
      <c r="AO3893" s="33"/>
      <c r="AP3893" s="33"/>
      <c r="AQ3893" s="33"/>
      <c r="AR3893" s="33"/>
      <c r="AS3893" s="33"/>
      <c r="AT3893" s="33"/>
      <c r="AU3893" s="33"/>
      <c r="AV3893" s="33"/>
      <c r="AW3893" s="33"/>
      <c r="AX3893" s="33"/>
      <c r="AY3893" s="33"/>
      <c r="AZ3893" s="33"/>
      <c r="BA3893" s="33"/>
      <c r="BB3893" s="33"/>
      <c r="BC3893" s="33"/>
      <c r="BD3893" s="33"/>
      <c r="BE3893" s="33"/>
      <c r="BF3893" s="33"/>
      <c r="BG3893" s="33"/>
      <c r="BH3893" s="33"/>
      <c r="BI3893" s="33"/>
      <c r="BJ3893" s="33"/>
      <c r="BK3893" s="33"/>
      <c r="BL3893" s="33"/>
    </row>
    <row r="3894" spans="2:64" s="140" customFormat="1" ht="18" customHeight="1">
      <c r="B3894" s="58" t="s">
        <v>181</v>
      </c>
      <c r="C3894" s="265"/>
      <c r="D3894" s="265"/>
      <c r="E3894" s="265"/>
      <c r="F3894" s="265"/>
      <c r="G3894" s="206"/>
      <c r="H3894" s="206"/>
      <c r="I3894" s="206"/>
      <c r="J3894" s="206"/>
      <c r="K3894" s="207"/>
      <c r="L3894" s="317" t="e">
        <f>#REF!</f>
        <v>#REF!</v>
      </c>
      <c r="M3894" s="282" t="s">
        <v>77</v>
      </c>
      <c r="N3894" s="208"/>
      <c r="O3894" s="283"/>
      <c r="P3894" s="273"/>
      <c r="Q3894" s="224"/>
      <c r="R3894" s="224"/>
      <c r="S3894" s="310" t="e">
        <f>U3884/26/8*L3894*2</f>
        <v>#REF!</v>
      </c>
      <c r="T3894" s="224" t="s">
        <v>82</v>
      </c>
      <c r="U3894" s="224"/>
      <c r="V3894" s="224"/>
      <c r="W3894" s="291" t="s">
        <v>244</v>
      </c>
      <c r="X3894" s="206"/>
      <c r="Y3894" s="205"/>
      <c r="Z3894" s="205"/>
      <c r="AA3894" s="234"/>
      <c r="AB3894" s="229"/>
      <c r="AC3894" s="26"/>
      <c r="AD3894" s="138" t="e">
        <f>#REF!</f>
        <v>#REF!</v>
      </c>
      <c r="AE3894" s="49"/>
      <c r="AF3894" s="73"/>
      <c r="AG3894" s="33"/>
      <c r="AH3894" s="33"/>
      <c r="AI3894" s="33"/>
      <c r="AJ3894" s="33"/>
      <c r="AK3894" s="33"/>
      <c r="AL3894" s="33"/>
      <c r="AM3894" s="33"/>
      <c r="AN3894" s="33"/>
      <c r="AO3894" s="33"/>
      <c r="AP3894" s="33"/>
      <c r="AQ3894" s="33"/>
      <c r="AR3894" s="33"/>
      <c r="AS3894" s="33"/>
      <c r="AT3894" s="33"/>
      <c r="AU3894" s="33"/>
      <c r="AV3894" s="33"/>
      <c r="AW3894" s="33"/>
      <c r="AX3894" s="33"/>
      <c r="AY3894" s="33"/>
      <c r="AZ3894" s="33"/>
      <c r="BA3894" s="33"/>
      <c r="BB3894" s="33"/>
      <c r="BC3894" s="33"/>
      <c r="BD3894" s="33"/>
      <c r="BE3894" s="33"/>
      <c r="BF3894" s="33"/>
      <c r="BG3894" s="33"/>
      <c r="BH3894" s="33"/>
      <c r="BI3894" s="33"/>
      <c r="BJ3894" s="33"/>
      <c r="BK3894" s="33"/>
      <c r="BL3894" s="33"/>
    </row>
    <row r="3895" spans="2:64" s="140" customFormat="1" ht="18" customHeight="1">
      <c r="B3895" s="59" t="s">
        <v>182</v>
      </c>
      <c r="C3895" s="60"/>
      <c r="D3895" s="60"/>
      <c r="E3895" s="60"/>
      <c r="F3895" s="60"/>
      <c r="G3895" s="219"/>
      <c r="H3895" s="219"/>
      <c r="I3895" s="219"/>
      <c r="J3895" s="219"/>
      <c r="K3895" s="320"/>
      <c r="L3895" s="321" t="e">
        <f>#REF!</f>
        <v>#REF!</v>
      </c>
      <c r="M3895" s="293" t="s">
        <v>77</v>
      </c>
      <c r="N3895" s="212"/>
      <c r="O3895" s="294"/>
      <c r="P3895" s="295"/>
      <c r="Q3895" s="225"/>
      <c r="R3895" s="225"/>
      <c r="S3895" s="311" t="e">
        <f>U3884/26/8*L3895*2</f>
        <v>#REF!</v>
      </c>
      <c r="T3895" s="225" t="s">
        <v>82</v>
      </c>
      <c r="U3895" s="225"/>
      <c r="V3895" s="225"/>
      <c r="W3895" s="278" t="s">
        <v>194</v>
      </c>
      <c r="X3895" s="206"/>
      <c r="Y3895" s="205"/>
      <c r="Z3895" s="205"/>
      <c r="AA3895" s="205"/>
      <c r="AB3895" s="205"/>
      <c r="AC3895" s="26"/>
      <c r="AD3895" s="138" t="e">
        <f>AE3893+AD3894</f>
        <v>#REF!</v>
      </c>
      <c r="AE3895" s="49"/>
      <c r="AF3895" s="73"/>
      <c r="AG3895" s="33"/>
      <c r="AH3895" s="33"/>
      <c r="AI3895" s="33"/>
      <c r="AJ3895" s="33"/>
      <c r="AK3895" s="33"/>
      <c r="AL3895" s="33"/>
      <c r="AM3895" s="33"/>
      <c r="AN3895" s="33"/>
      <c r="AO3895" s="33"/>
      <c r="AP3895" s="33"/>
      <c r="AQ3895" s="33"/>
      <c r="AR3895" s="33"/>
      <c r="AS3895" s="33"/>
      <c r="AT3895" s="33"/>
      <c r="AU3895" s="33"/>
      <c r="AV3895" s="33"/>
      <c r="AW3895" s="33"/>
      <c r="AX3895" s="33"/>
      <c r="AY3895" s="33"/>
      <c r="AZ3895" s="33"/>
      <c r="BA3895" s="33"/>
      <c r="BB3895" s="33"/>
      <c r="BC3895" s="33"/>
      <c r="BD3895" s="33"/>
      <c r="BE3895" s="33"/>
      <c r="BF3895" s="33"/>
      <c r="BG3895" s="33"/>
      <c r="BH3895" s="33"/>
      <c r="BI3895" s="33"/>
      <c r="BJ3895" s="33"/>
      <c r="BK3895" s="33"/>
      <c r="BL3895" s="33"/>
    </row>
    <row r="3896" spans="2:64" s="140" customFormat="1" ht="18" customHeight="1">
      <c r="B3896" s="29"/>
      <c r="C3896" s="30"/>
      <c r="D3896" s="31"/>
      <c r="E3896" s="30"/>
      <c r="F3896" s="32"/>
      <c r="G3896" s="220"/>
      <c r="H3896" s="220"/>
      <c r="I3896" s="220"/>
      <c r="J3896" s="220"/>
      <c r="K3896" s="220"/>
      <c r="L3896" s="199"/>
      <c r="M3896" s="199"/>
      <c r="N3896" s="199"/>
      <c r="O3896" s="296"/>
      <c r="P3896" s="296"/>
      <c r="Q3896" s="199"/>
      <c r="R3896" s="199"/>
      <c r="S3896" s="220"/>
      <c r="T3896" s="220"/>
      <c r="U3896" s="220"/>
      <c r="V3896" s="199"/>
      <c r="W3896" s="297" t="s">
        <v>191</v>
      </c>
      <c r="X3896" s="322"/>
      <c r="Y3896" s="323"/>
      <c r="Z3896" s="323"/>
      <c r="AA3896" s="323"/>
      <c r="AB3896" s="205"/>
      <c r="AC3896" s="982" t="e">
        <f>ROUND((AC3891-AD3895-AD3892),1)</f>
        <v>#REF!</v>
      </c>
      <c r="AD3896" s="983"/>
      <c r="AE3896" s="983"/>
      <c r="AF3896" s="73"/>
      <c r="AG3896" s="33"/>
      <c r="AH3896" s="33"/>
      <c r="AI3896" s="33"/>
      <c r="AJ3896" s="33"/>
      <c r="AK3896" s="33"/>
      <c r="AL3896" s="33"/>
      <c r="AM3896" s="33"/>
      <c r="AN3896" s="33"/>
      <c r="AO3896" s="33"/>
      <c r="AP3896" s="33"/>
      <c r="AQ3896" s="33"/>
      <c r="AR3896" s="33"/>
      <c r="AS3896" s="33"/>
      <c r="AT3896" s="33"/>
      <c r="AU3896" s="33"/>
      <c r="AV3896" s="33"/>
      <c r="AW3896" s="33"/>
      <c r="AX3896" s="33"/>
      <c r="AY3896" s="33"/>
      <c r="AZ3896" s="33"/>
      <c r="BA3896" s="33"/>
      <c r="BB3896" s="33"/>
      <c r="BC3896" s="33"/>
      <c r="BD3896" s="33"/>
      <c r="BE3896" s="33"/>
      <c r="BF3896" s="33"/>
      <c r="BG3896" s="33"/>
      <c r="BH3896" s="33"/>
      <c r="BI3896" s="33"/>
      <c r="BJ3896" s="33"/>
      <c r="BK3896" s="33"/>
      <c r="BL3896" s="33"/>
    </row>
    <row r="3897" spans="2:64" s="140" customFormat="1" ht="18" customHeight="1">
      <c r="B3897" s="35" t="s">
        <v>78</v>
      </c>
      <c r="C3897" s="36"/>
      <c r="D3897" s="36"/>
      <c r="E3897" s="36"/>
      <c r="F3897" s="36"/>
      <c r="G3897" s="221"/>
      <c r="H3897" s="221"/>
      <c r="I3897" s="220"/>
      <c r="J3897" s="220"/>
      <c r="K3897" s="220"/>
      <c r="L3897" s="199"/>
      <c r="M3897" s="199"/>
      <c r="N3897" s="199"/>
      <c r="O3897" s="296"/>
      <c r="P3897" s="296"/>
      <c r="Q3897" s="199"/>
      <c r="R3897" s="199"/>
      <c r="S3897" s="220"/>
      <c r="T3897" s="220"/>
      <c r="U3897" s="220"/>
      <c r="V3897" s="199"/>
      <c r="W3897" s="298" t="s">
        <v>432</v>
      </c>
      <c r="X3897" s="206"/>
      <c r="Y3897" s="277"/>
      <c r="Z3897" s="277"/>
      <c r="AA3897" s="206"/>
      <c r="AB3897" s="231"/>
      <c r="AC3897" s="63" t="e">
        <f>INT(AC3896)</f>
        <v>#REF!</v>
      </c>
      <c r="AD3897" s="33"/>
      <c r="AE3897" s="62"/>
      <c r="AF3897" s="80"/>
      <c r="AG3897" s="33"/>
      <c r="AH3897" s="33"/>
      <c r="AI3897" s="33"/>
      <c r="AJ3897" s="33"/>
      <c r="AK3897" s="33"/>
      <c r="AL3897" s="33"/>
      <c r="AM3897" s="33"/>
      <c r="AN3897" s="33"/>
      <c r="AO3897" s="33"/>
      <c r="AP3897" s="33"/>
      <c r="AQ3897" s="33"/>
      <c r="AR3897" s="33"/>
      <c r="AS3897" s="33"/>
      <c r="AT3897" s="33"/>
      <c r="AU3897" s="33"/>
      <c r="AV3897" s="33"/>
      <c r="AW3897" s="33"/>
      <c r="AX3897" s="33"/>
      <c r="AY3897" s="33"/>
      <c r="AZ3897" s="33"/>
      <c r="BA3897" s="33"/>
      <c r="BB3897" s="33"/>
      <c r="BC3897" s="33"/>
      <c r="BD3897" s="33"/>
      <c r="BE3897" s="33"/>
      <c r="BF3897" s="33"/>
      <c r="BG3897" s="33"/>
      <c r="BH3897" s="33"/>
      <c r="BI3897" s="33"/>
      <c r="BJ3897" s="33"/>
      <c r="BK3897" s="33"/>
      <c r="BL3897" s="33"/>
    </row>
    <row r="3898" spans="2:64" s="140" customFormat="1" ht="18" customHeight="1">
      <c r="B3898" s="37"/>
      <c r="C3898" s="38"/>
      <c r="D3898" s="39"/>
      <c r="E3898" s="38"/>
      <c r="F3898" s="38"/>
      <c r="G3898" s="202"/>
      <c r="H3898" s="202"/>
      <c r="I3898" s="220"/>
      <c r="J3898" s="220"/>
      <c r="K3898" s="220"/>
      <c r="L3898" s="199"/>
      <c r="M3898" s="199"/>
      <c r="N3898" s="199"/>
      <c r="O3898" s="296"/>
      <c r="P3898" s="296"/>
      <c r="Q3898" s="199"/>
      <c r="R3898" s="199"/>
      <c r="S3898" s="220"/>
      <c r="T3898" s="220"/>
      <c r="U3898" s="220"/>
      <c r="V3898" s="199"/>
      <c r="W3898" s="300" t="s">
        <v>192</v>
      </c>
      <c r="X3898" s="201"/>
      <c r="Y3898" s="324"/>
      <c r="Z3898" s="324"/>
      <c r="AA3898" s="219"/>
      <c r="AB3898" s="201"/>
      <c r="AC3898" s="79" t="e">
        <f>ROUND((MOD(AC3896,1)*4000),-2)</f>
        <v>#REF!</v>
      </c>
      <c r="AD3898" s="45"/>
      <c r="AE3898" s="45"/>
      <c r="AF3898" s="105"/>
      <c r="AG3898" s="33"/>
      <c r="AH3898" s="33"/>
      <c r="AI3898" s="33"/>
      <c r="AJ3898" s="33"/>
      <c r="AK3898" s="33"/>
      <c r="AL3898" s="33"/>
      <c r="AM3898" s="33"/>
      <c r="AN3898" s="33"/>
      <c r="AO3898" s="33"/>
      <c r="AP3898" s="33"/>
      <c r="AQ3898" s="33"/>
      <c r="AR3898" s="33"/>
      <c r="AS3898" s="33"/>
      <c r="AT3898" s="33"/>
      <c r="AU3898" s="33"/>
      <c r="AV3898" s="33"/>
      <c r="AW3898" s="33"/>
      <c r="AX3898" s="33"/>
      <c r="AY3898" s="33"/>
      <c r="AZ3898" s="33"/>
      <c r="BA3898" s="33"/>
      <c r="BB3898" s="33"/>
      <c r="BC3898" s="33"/>
      <c r="BD3898" s="33"/>
      <c r="BE3898" s="33"/>
      <c r="BF3898" s="33"/>
      <c r="BG3898" s="33"/>
      <c r="BH3898" s="33"/>
      <c r="BI3898" s="33"/>
      <c r="BJ3898" s="33"/>
      <c r="BK3898" s="33"/>
      <c r="BL3898" s="33"/>
    </row>
    <row r="3899" spans="2:64" s="140" customFormat="1" ht="18" customHeight="1">
      <c r="B3899" s="40" t="s">
        <v>79</v>
      </c>
      <c r="C3899" s="41"/>
      <c r="D3899" s="41"/>
      <c r="E3899" s="41"/>
      <c r="F3899" s="33"/>
      <c r="G3899" s="199"/>
      <c r="H3899" s="199"/>
      <c r="I3899" s="199"/>
      <c r="J3899" s="199"/>
      <c r="K3899" s="220"/>
      <c r="L3899" s="199"/>
      <c r="M3899" s="199"/>
      <c r="N3899" s="199"/>
      <c r="O3899" s="296"/>
      <c r="P3899" s="296"/>
      <c r="Q3899" s="199"/>
      <c r="R3899" s="199"/>
      <c r="S3899" s="199"/>
      <c r="T3899" s="199"/>
      <c r="U3899" s="199"/>
      <c r="V3899" s="199"/>
      <c r="W3899" s="199"/>
      <c r="X3899" s="199"/>
      <c r="Y3899" s="199"/>
      <c r="Z3899" s="199"/>
      <c r="AA3899" s="199"/>
      <c r="AB3899" s="199"/>
      <c r="AC3899" s="34"/>
      <c r="AD3899" s="33"/>
      <c r="AE3899" s="33"/>
      <c r="AF3899" s="101"/>
      <c r="AG3899" s="33"/>
      <c r="AH3899" s="33"/>
      <c r="AI3899" s="33"/>
      <c r="AJ3899" s="33"/>
      <c r="AK3899" s="33"/>
      <c r="AL3899" s="33"/>
      <c r="AM3899" s="33"/>
      <c r="AN3899" s="33"/>
      <c r="AO3899" s="33"/>
      <c r="AP3899" s="33"/>
      <c r="AQ3899" s="33"/>
      <c r="AR3899" s="33"/>
      <c r="AS3899" s="33"/>
      <c r="AT3899" s="33"/>
      <c r="AU3899" s="33"/>
      <c r="AV3899" s="33"/>
      <c r="AW3899" s="33"/>
      <c r="AX3899" s="33"/>
      <c r="AY3899" s="33"/>
      <c r="AZ3899" s="33"/>
      <c r="BA3899" s="33"/>
      <c r="BB3899" s="33"/>
      <c r="BC3899" s="33"/>
      <c r="BD3899" s="33"/>
      <c r="BE3899" s="33"/>
      <c r="BF3899" s="33"/>
      <c r="BG3899" s="33"/>
      <c r="BH3899" s="33"/>
      <c r="BI3899" s="33"/>
      <c r="BJ3899" s="33"/>
      <c r="BK3899" s="33"/>
      <c r="BL3899" s="33"/>
    </row>
    <row r="3900" spans="2:64" s="10" customFormat="1" ht="18" customHeight="1">
      <c r="B3900" s="237">
        <v>1</v>
      </c>
      <c r="C3900" s="236">
        <v>2</v>
      </c>
      <c r="D3900" s="236">
        <v>3</v>
      </c>
      <c r="E3900" s="681">
        <v>4</v>
      </c>
      <c r="F3900" s="236">
        <v>5</v>
      </c>
      <c r="G3900" s="269">
        <v>6</v>
      </c>
      <c r="H3900" s="237">
        <v>7</v>
      </c>
      <c r="I3900" s="237">
        <v>8</v>
      </c>
      <c r="J3900" s="236">
        <v>9</v>
      </c>
      <c r="K3900" s="305">
        <v>10</v>
      </c>
      <c r="L3900" s="681">
        <v>11</v>
      </c>
      <c r="M3900" s="236">
        <v>12</v>
      </c>
      <c r="N3900" s="269">
        <v>13</v>
      </c>
      <c r="O3900" s="236">
        <v>14</v>
      </c>
      <c r="P3900" s="237">
        <v>15</v>
      </c>
      <c r="Q3900" s="236">
        <v>16</v>
      </c>
      <c r="R3900" s="305">
        <v>17</v>
      </c>
      <c r="S3900" s="681">
        <v>18</v>
      </c>
      <c r="T3900" s="236">
        <v>19</v>
      </c>
      <c r="U3900" s="269">
        <v>20</v>
      </c>
      <c r="V3900" s="236">
        <v>21</v>
      </c>
      <c r="W3900" s="237">
        <v>22</v>
      </c>
      <c r="X3900" s="236">
        <v>23</v>
      </c>
      <c r="Y3900" s="304">
        <v>24</v>
      </c>
      <c r="Z3900" s="681">
        <v>25</v>
      </c>
      <c r="AA3900" s="236">
        <v>26</v>
      </c>
      <c r="AB3900" s="269">
        <v>27</v>
      </c>
      <c r="AC3900" s="236">
        <v>28</v>
      </c>
      <c r="AD3900" s="237">
        <v>29</v>
      </c>
      <c r="AE3900" s="236">
        <v>30</v>
      </c>
      <c r="AF3900" s="236">
        <v>31</v>
      </c>
      <c r="AG3900" s="11"/>
      <c r="AH3900" s="11"/>
      <c r="AI3900" s="11"/>
      <c r="AJ3900" s="11"/>
      <c r="AK3900" s="11"/>
      <c r="AL3900" s="11"/>
      <c r="AM3900" s="11"/>
      <c r="AN3900" s="11"/>
      <c r="AO3900" s="11"/>
      <c r="AP3900" s="11"/>
      <c r="AQ3900" s="11"/>
      <c r="AR3900" s="11"/>
      <c r="AS3900" s="11"/>
      <c r="AT3900" s="11"/>
      <c r="AU3900" s="11"/>
      <c r="AV3900" s="11"/>
      <c r="AW3900" s="11"/>
      <c r="AX3900" s="11"/>
      <c r="AY3900" s="11"/>
      <c r="AZ3900" s="11"/>
      <c r="BA3900" s="11"/>
      <c r="BB3900" s="11"/>
      <c r="BC3900" s="11"/>
      <c r="BD3900" s="11"/>
      <c r="BE3900" s="11"/>
      <c r="BF3900" s="11"/>
      <c r="BG3900" s="11"/>
      <c r="BH3900" s="11"/>
      <c r="BI3900" s="11"/>
      <c r="BJ3900" s="11"/>
      <c r="BK3900" s="11"/>
      <c r="BL3900" s="11"/>
    </row>
    <row r="3901" spans="2:64" s="140" customFormat="1" ht="18" customHeight="1">
      <c r="B3901" s="44" t="e">
        <f>#REF!</f>
        <v>#REF!</v>
      </c>
      <c r="C3901" s="44" t="e">
        <f>#REF!</f>
        <v>#REF!</v>
      </c>
      <c r="D3901" s="44" t="e">
        <f>#REF!</f>
        <v>#REF!</v>
      </c>
      <c r="E3901" s="44" t="e">
        <f>#REF!</f>
        <v>#REF!</v>
      </c>
      <c r="F3901" s="44" t="e">
        <f>#REF!</f>
        <v>#REF!</v>
      </c>
      <c r="G3901" s="214" t="e">
        <f>#REF!</f>
        <v>#REF!</v>
      </c>
      <c r="H3901" s="214" t="e">
        <f>#REF!</f>
        <v>#REF!</v>
      </c>
      <c r="I3901" s="214" t="e">
        <f>#REF!</f>
        <v>#REF!</v>
      </c>
      <c r="J3901" s="214" t="e">
        <f>#REF!</f>
        <v>#REF!</v>
      </c>
      <c r="K3901" s="214" t="e">
        <f>#REF!</f>
        <v>#REF!</v>
      </c>
      <c r="L3901" s="214" t="e">
        <f>#REF!</f>
        <v>#REF!</v>
      </c>
      <c r="M3901" s="214" t="e">
        <f>#REF!</f>
        <v>#REF!</v>
      </c>
      <c r="N3901" s="214" t="e">
        <f>#REF!</f>
        <v>#REF!</v>
      </c>
      <c r="O3901" s="214" t="e">
        <f>#REF!</f>
        <v>#REF!</v>
      </c>
      <c r="P3901" s="214" t="e">
        <f>#REF!</f>
        <v>#REF!</v>
      </c>
      <c r="Q3901" s="214" t="e">
        <f>#REF!</f>
        <v>#REF!</v>
      </c>
      <c r="R3901" s="214" t="e">
        <f>#REF!</f>
        <v>#REF!</v>
      </c>
      <c r="S3901" s="214" t="e">
        <f>#REF!</f>
        <v>#REF!</v>
      </c>
      <c r="T3901" s="214" t="e">
        <f>#REF!</f>
        <v>#REF!</v>
      </c>
      <c r="U3901" s="214" t="e">
        <f>#REF!</f>
        <v>#REF!</v>
      </c>
      <c r="V3901" s="214" t="e">
        <f>#REF!</f>
        <v>#REF!</v>
      </c>
      <c r="W3901" s="214" t="e">
        <f>#REF!</f>
        <v>#REF!</v>
      </c>
      <c r="X3901" s="214" t="e">
        <f>#REF!</f>
        <v>#REF!</v>
      </c>
      <c r="Y3901" s="214" t="e">
        <f>#REF!</f>
        <v>#REF!</v>
      </c>
      <c r="Z3901" s="214" t="e">
        <f>#REF!</f>
        <v>#REF!</v>
      </c>
      <c r="AA3901" s="214" t="e">
        <f>#REF!</f>
        <v>#REF!</v>
      </c>
      <c r="AB3901" s="214" t="e">
        <f>#REF!</f>
        <v>#REF!</v>
      </c>
      <c r="AC3901" s="44" t="e">
        <f>#REF!</f>
        <v>#REF!</v>
      </c>
      <c r="AD3901" s="44" t="e">
        <f>#REF!</f>
        <v>#REF!</v>
      </c>
      <c r="AE3901" s="44" t="e">
        <f>#REF!</f>
        <v>#REF!</v>
      </c>
      <c r="AF3901" s="44" t="e">
        <f>#REF!</f>
        <v>#REF!</v>
      </c>
      <c r="AG3901" s="33"/>
      <c r="AH3901" s="33"/>
      <c r="AI3901" s="33"/>
      <c r="AJ3901" s="33"/>
      <c r="AK3901" s="33"/>
      <c r="AL3901" s="33"/>
      <c r="AM3901" s="33"/>
      <c r="AN3901" s="33"/>
      <c r="AO3901" s="33"/>
      <c r="AP3901" s="33"/>
      <c r="AQ3901" s="33"/>
      <c r="AR3901" s="33"/>
      <c r="AS3901" s="33"/>
      <c r="AT3901" s="33"/>
      <c r="AU3901" s="33"/>
      <c r="AV3901" s="33"/>
      <c r="AW3901" s="33"/>
      <c r="AX3901" s="33"/>
      <c r="AY3901" s="33"/>
      <c r="AZ3901" s="33"/>
      <c r="BA3901" s="33"/>
      <c r="BB3901" s="33"/>
      <c r="BC3901" s="33"/>
      <c r="BD3901" s="33"/>
      <c r="BE3901" s="33"/>
      <c r="BF3901" s="33"/>
      <c r="BG3901" s="33"/>
      <c r="BH3901" s="33"/>
      <c r="BI3901" s="33"/>
      <c r="BJ3901" s="33"/>
      <c r="BK3901" s="33"/>
      <c r="BL3901" s="33"/>
    </row>
    <row r="3902" spans="2:64" s="140" customFormat="1" ht="18" customHeight="1">
      <c r="B3902" s="111" t="e">
        <f>IF(B3901=3,"5","0")-0</f>
        <v>#REF!</v>
      </c>
      <c r="C3902" s="111" t="e">
        <f t="shared" ref="C3902:AF3902" si="94">IF(C3901=3,"5","0")-0</f>
        <v>#REF!</v>
      </c>
      <c r="D3902" s="111" t="e">
        <f t="shared" si="94"/>
        <v>#REF!</v>
      </c>
      <c r="E3902" s="111" t="e">
        <f t="shared" si="94"/>
        <v>#REF!</v>
      </c>
      <c r="F3902" s="111" t="e">
        <f t="shared" si="94"/>
        <v>#REF!</v>
      </c>
      <c r="G3902" s="215" t="e">
        <f t="shared" si="94"/>
        <v>#REF!</v>
      </c>
      <c r="H3902" s="215" t="e">
        <f t="shared" si="94"/>
        <v>#REF!</v>
      </c>
      <c r="I3902" s="215" t="e">
        <f t="shared" si="94"/>
        <v>#REF!</v>
      </c>
      <c r="J3902" s="215" t="e">
        <f t="shared" si="94"/>
        <v>#REF!</v>
      </c>
      <c r="K3902" s="215" t="e">
        <f t="shared" si="94"/>
        <v>#REF!</v>
      </c>
      <c r="L3902" s="215" t="e">
        <f t="shared" si="94"/>
        <v>#REF!</v>
      </c>
      <c r="M3902" s="215" t="e">
        <f t="shared" si="94"/>
        <v>#REF!</v>
      </c>
      <c r="N3902" s="215" t="e">
        <f t="shared" si="94"/>
        <v>#REF!</v>
      </c>
      <c r="O3902" s="215" t="e">
        <f t="shared" si="94"/>
        <v>#REF!</v>
      </c>
      <c r="P3902" s="215" t="e">
        <f t="shared" si="94"/>
        <v>#REF!</v>
      </c>
      <c r="Q3902" s="215" t="e">
        <f t="shared" si="94"/>
        <v>#REF!</v>
      </c>
      <c r="R3902" s="215" t="e">
        <f t="shared" si="94"/>
        <v>#REF!</v>
      </c>
      <c r="S3902" s="215" t="e">
        <f t="shared" si="94"/>
        <v>#REF!</v>
      </c>
      <c r="T3902" s="215" t="e">
        <f t="shared" si="94"/>
        <v>#REF!</v>
      </c>
      <c r="U3902" s="215" t="e">
        <f t="shared" si="94"/>
        <v>#REF!</v>
      </c>
      <c r="V3902" s="215" t="e">
        <f t="shared" si="94"/>
        <v>#REF!</v>
      </c>
      <c r="W3902" s="215" t="e">
        <f t="shared" si="94"/>
        <v>#REF!</v>
      </c>
      <c r="X3902" s="215" t="e">
        <f t="shared" si="94"/>
        <v>#REF!</v>
      </c>
      <c r="Y3902" s="215" t="e">
        <f t="shared" si="94"/>
        <v>#REF!</v>
      </c>
      <c r="Z3902" s="215" t="e">
        <f t="shared" si="94"/>
        <v>#REF!</v>
      </c>
      <c r="AA3902" s="215" t="e">
        <f t="shared" si="94"/>
        <v>#REF!</v>
      </c>
      <c r="AB3902" s="215" t="e">
        <f t="shared" si="94"/>
        <v>#REF!</v>
      </c>
      <c r="AC3902" s="111" t="e">
        <f t="shared" si="94"/>
        <v>#REF!</v>
      </c>
      <c r="AD3902" s="111" t="e">
        <f t="shared" si="94"/>
        <v>#REF!</v>
      </c>
      <c r="AE3902" s="111" t="e">
        <f t="shared" si="94"/>
        <v>#REF!</v>
      </c>
      <c r="AF3902" s="111" t="e">
        <f t="shared" si="94"/>
        <v>#REF!</v>
      </c>
      <c r="AG3902" s="33"/>
      <c r="AH3902" s="33"/>
      <c r="AI3902" s="33"/>
      <c r="AJ3902" s="33"/>
      <c r="AK3902" s="33"/>
      <c r="AL3902" s="33"/>
      <c r="AM3902" s="33"/>
      <c r="AN3902" s="33"/>
      <c r="AO3902" s="33"/>
      <c r="AP3902" s="33"/>
      <c r="AQ3902" s="33"/>
      <c r="AR3902" s="33"/>
      <c r="AS3902" s="33"/>
      <c r="AT3902" s="33"/>
      <c r="AU3902" s="33"/>
      <c r="AV3902" s="33"/>
      <c r="AW3902" s="33"/>
      <c r="AX3902" s="33"/>
      <c r="AY3902" s="33"/>
      <c r="AZ3902" s="33"/>
      <c r="BA3902" s="33"/>
      <c r="BB3902" s="33"/>
      <c r="BC3902" s="33"/>
      <c r="BD3902" s="33"/>
      <c r="BE3902" s="33"/>
      <c r="BF3902" s="33"/>
      <c r="BG3902" s="33"/>
      <c r="BH3902" s="33"/>
      <c r="BI3902" s="33"/>
      <c r="BJ3902" s="33"/>
      <c r="BK3902" s="33"/>
      <c r="BL3902" s="33"/>
    </row>
    <row r="3903" spans="2:64" s="140" customFormat="1" ht="18" customHeight="1">
      <c r="B3903" s="52" t="e">
        <f>#REF!</f>
        <v>#REF!</v>
      </c>
      <c r="C3903" s="52" t="e">
        <f>#REF!</f>
        <v>#REF!</v>
      </c>
      <c r="D3903" s="52" t="e">
        <f>#REF!</f>
        <v>#REF!</v>
      </c>
      <c r="E3903" s="52" t="e">
        <f>#REF!</f>
        <v>#REF!</v>
      </c>
      <c r="F3903" s="52" t="e">
        <f>#REF!</f>
        <v>#REF!</v>
      </c>
      <c r="G3903" s="213" t="e">
        <f>#REF!</f>
        <v>#REF!</v>
      </c>
      <c r="H3903" s="213" t="e">
        <f>#REF!</f>
        <v>#REF!</v>
      </c>
      <c r="I3903" s="213" t="e">
        <f>#REF!</f>
        <v>#REF!</v>
      </c>
      <c r="J3903" s="213" t="e">
        <f>#REF!</f>
        <v>#REF!</v>
      </c>
      <c r="K3903" s="213" t="e">
        <f>#REF!</f>
        <v>#REF!</v>
      </c>
      <c r="L3903" s="213" t="e">
        <f>#REF!</f>
        <v>#REF!</v>
      </c>
      <c r="M3903" s="213" t="e">
        <f>#REF!</f>
        <v>#REF!</v>
      </c>
      <c r="N3903" s="213" t="e">
        <f>#REF!</f>
        <v>#REF!</v>
      </c>
      <c r="O3903" s="213" t="e">
        <f>#REF!</f>
        <v>#REF!</v>
      </c>
      <c r="P3903" s="213" t="e">
        <f>#REF!</f>
        <v>#REF!</v>
      </c>
      <c r="Q3903" s="213" t="e">
        <f>#REF!</f>
        <v>#REF!</v>
      </c>
      <c r="R3903" s="213" t="e">
        <f>#REF!</f>
        <v>#REF!</v>
      </c>
      <c r="S3903" s="213" t="e">
        <f>#REF!</f>
        <v>#REF!</v>
      </c>
      <c r="T3903" s="213" t="e">
        <f>#REF!</f>
        <v>#REF!</v>
      </c>
      <c r="U3903" s="213" t="e">
        <f>#REF!</f>
        <v>#REF!</v>
      </c>
      <c r="V3903" s="213" t="e">
        <f>#REF!</f>
        <v>#REF!</v>
      </c>
      <c r="W3903" s="213" t="e">
        <f>#REF!</f>
        <v>#REF!</v>
      </c>
      <c r="X3903" s="213" t="e">
        <f>#REF!</f>
        <v>#REF!</v>
      </c>
      <c r="Y3903" s="213" t="e">
        <f>#REF!</f>
        <v>#REF!</v>
      </c>
      <c r="Z3903" s="213" t="e">
        <f>#REF!</f>
        <v>#REF!</v>
      </c>
      <c r="AA3903" s="213" t="e">
        <f>#REF!</f>
        <v>#REF!</v>
      </c>
      <c r="AB3903" s="213" t="e">
        <f>#REF!</f>
        <v>#REF!</v>
      </c>
      <c r="AC3903" s="52" t="e">
        <f>#REF!</f>
        <v>#REF!</v>
      </c>
      <c r="AD3903" s="52" t="e">
        <f>#REF!</f>
        <v>#REF!</v>
      </c>
      <c r="AE3903" s="74" t="e">
        <f>#REF!</f>
        <v>#REF!</v>
      </c>
      <c r="AF3903" s="52" t="e">
        <f>#REF!</f>
        <v>#REF!</v>
      </c>
      <c r="AG3903" s="33"/>
      <c r="AH3903" s="33"/>
      <c r="AI3903" s="33"/>
      <c r="AJ3903" s="33"/>
      <c r="AK3903" s="33"/>
      <c r="AL3903" s="33"/>
      <c r="AM3903" s="33"/>
      <c r="AN3903" s="33"/>
      <c r="AO3903" s="33"/>
      <c r="AP3903" s="33"/>
      <c r="AQ3903" s="33"/>
      <c r="AR3903" s="33"/>
      <c r="AS3903" s="33"/>
      <c r="AT3903" s="33"/>
      <c r="AU3903" s="33"/>
      <c r="AV3903" s="33"/>
      <c r="AW3903" s="33"/>
      <c r="AX3903" s="33"/>
      <c r="AY3903" s="33"/>
      <c r="AZ3903" s="33"/>
      <c r="BA3903" s="33"/>
      <c r="BB3903" s="33"/>
      <c r="BC3903" s="33"/>
      <c r="BD3903" s="33"/>
      <c r="BE3903" s="33"/>
      <c r="BF3903" s="33"/>
      <c r="BG3903" s="33"/>
      <c r="BH3903" s="33"/>
      <c r="BI3903" s="33"/>
      <c r="BJ3903" s="33"/>
      <c r="BK3903" s="33"/>
      <c r="BL3903" s="33"/>
    </row>
    <row r="3904" spans="2:64" s="140" customFormat="1" ht="18" customHeight="1">
      <c r="B3904" s="1007" t="s">
        <v>826</v>
      </c>
      <c r="C3904" s="1007"/>
      <c r="D3904" s="1007"/>
      <c r="E3904" s="1007"/>
      <c r="F3904" s="1007"/>
      <c r="G3904" s="1007"/>
      <c r="H3904" s="1007"/>
      <c r="I3904" s="1007"/>
      <c r="J3904" s="1007"/>
      <c r="K3904" s="1007"/>
      <c r="L3904" s="1007"/>
      <c r="M3904" s="1007"/>
      <c r="N3904" s="1007"/>
      <c r="O3904" s="1007"/>
      <c r="P3904" s="1007"/>
      <c r="Q3904" s="1007"/>
      <c r="R3904" s="1007"/>
      <c r="S3904" s="1007"/>
      <c r="T3904" s="1007"/>
      <c r="U3904" s="1007"/>
      <c r="V3904" s="1007"/>
      <c r="W3904" s="1007"/>
      <c r="X3904" s="1007"/>
      <c r="Y3904" s="1007"/>
      <c r="Z3904" s="1007"/>
      <c r="AA3904" s="1007"/>
      <c r="AB3904" s="1007"/>
      <c r="AC3904" s="1007"/>
      <c r="AD3904" s="1007"/>
      <c r="AE3904" s="1007"/>
      <c r="AF3904" s="1007"/>
      <c r="AG3904" s="33"/>
      <c r="AH3904" s="33"/>
      <c r="AI3904" s="33"/>
      <c r="AJ3904" s="33"/>
      <c r="AK3904" s="33"/>
      <c r="AL3904" s="33"/>
      <c r="AM3904" s="33"/>
      <c r="AN3904" s="33"/>
      <c r="AO3904" s="33"/>
      <c r="AP3904" s="33"/>
      <c r="AQ3904" s="33"/>
      <c r="AR3904" s="33"/>
      <c r="AS3904" s="33"/>
      <c r="AT3904" s="33"/>
      <c r="AU3904" s="33"/>
      <c r="AV3904" s="33"/>
      <c r="AW3904" s="33"/>
      <c r="AX3904" s="33"/>
      <c r="AY3904" s="33"/>
      <c r="AZ3904" s="33"/>
      <c r="BA3904" s="33"/>
      <c r="BB3904" s="33"/>
      <c r="BC3904" s="33"/>
      <c r="BD3904" s="33"/>
      <c r="BE3904" s="33"/>
      <c r="BF3904" s="33"/>
      <c r="BG3904" s="33"/>
      <c r="BH3904" s="33"/>
      <c r="BI3904" s="33"/>
      <c r="BJ3904" s="33"/>
      <c r="BK3904" s="33"/>
      <c r="BL3904" s="33"/>
    </row>
    <row r="3905" spans="2:64" s="140" customFormat="1" ht="18" customHeight="1">
      <c r="B3905" s="249"/>
      <c r="C3905" s="250"/>
      <c r="D3905" s="250"/>
      <c r="E3905" s="250"/>
      <c r="F3905" s="250"/>
      <c r="G3905" s="325"/>
      <c r="H3905" s="325"/>
      <c r="I3905" s="325"/>
      <c r="J3905" s="325"/>
      <c r="K3905" s="325"/>
      <c r="L3905" s="325"/>
      <c r="M3905" s="325"/>
      <c r="N3905" s="325"/>
      <c r="O3905" s="325"/>
      <c r="P3905" s="325"/>
      <c r="Q3905" s="325"/>
      <c r="R3905" s="325"/>
      <c r="S3905" s="325"/>
      <c r="T3905" s="325"/>
      <c r="U3905" s="325"/>
      <c r="V3905" s="325"/>
      <c r="W3905" s="325"/>
      <c r="X3905" s="325"/>
      <c r="Y3905" s="325"/>
      <c r="Z3905" s="325"/>
      <c r="AA3905" s="325"/>
      <c r="AB3905" s="325"/>
      <c r="AC3905" s="250"/>
      <c r="AD3905" s="250"/>
      <c r="AE3905" s="250"/>
      <c r="AF3905" s="251"/>
      <c r="AG3905" s="33"/>
      <c r="AH3905" s="33"/>
      <c r="AI3905" s="33"/>
      <c r="AJ3905" s="33"/>
      <c r="AK3905" s="33"/>
      <c r="AL3905" s="33"/>
      <c r="AM3905" s="33"/>
      <c r="AN3905" s="33"/>
      <c r="AO3905" s="33"/>
      <c r="AP3905" s="33"/>
      <c r="AQ3905" s="33"/>
      <c r="AR3905" s="33"/>
      <c r="AS3905" s="33"/>
      <c r="AT3905" s="33"/>
      <c r="AU3905" s="33"/>
      <c r="AV3905" s="33"/>
      <c r="AW3905" s="33"/>
      <c r="AX3905" s="33"/>
      <c r="AY3905" s="33"/>
      <c r="AZ3905" s="33"/>
      <c r="BA3905" s="33"/>
      <c r="BB3905" s="33"/>
      <c r="BC3905" s="33"/>
      <c r="BD3905" s="33"/>
      <c r="BE3905" s="33"/>
      <c r="BF3905" s="33"/>
      <c r="BG3905" s="33"/>
      <c r="BH3905" s="33"/>
      <c r="BI3905" s="33"/>
      <c r="BJ3905" s="33"/>
      <c r="BK3905" s="33"/>
      <c r="BL3905" s="33"/>
    </row>
    <row r="3906" spans="2:64" s="140" customFormat="1" ht="18" customHeight="1">
      <c r="B3906" s="40" t="s">
        <v>80</v>
      </c>
      <c r="C3906" s="41"/>
      <c r="D3906" s="41"/>
      <c r="E3906" s="41"/>
      <c r="F3906" s="41"/>
      <c r="G3906" s="200"/>
      <c r="H3906" s="201"/>
      <c r="I3906" s="201"/>
      <c r="J3906" s="201"/>
      <c r="K3906" s="202"/>
      <c r="L3906" s="201"/>
      <c r="M3906" s="201"/>
      <c r="N3906" s="201"/>
      <c r="O3906" s="270"/>
      <c r="P3906" s="270"/>
      <c r="Q3906" s="201"/>
      <c r="R3906" s="201"/>
      <c r="S3906" s="201"/>
      <c r="T3906" s="201"/>
      <c r="U3906" s="201"/>
      <c r="V3906" s="201"/>
      <c r="W3906" s="984" t="str">
        <f>W3882</f>
        <v>វិច្ឆិកា ឆ្នាំ ២០២៣</v>
      </c>
      <c r="X3906" s="985"/>
      <c r="Y3906" s="985"/>
      <c r="Z3906" s="985"/>
      <c r="AA3906" s="985"/>
      <c r="AB3906" s="985"/>
      <c r="AC3906" s="985"/>
      <c r="AD3906" s="985"/>
      <c r="AE3906" s="985"/>
      <c r="AF3906" s="986"/>
      <c r="AG3906" s="33"/>
      <c r="AH3906" s="33"/>
      <c r="AI3906" s="33"/>
      <c r="AJ3906" s="33"/>
      <c r="AK3906" s="33"/>
      <c r="AL3906" s="33"/>
      <c r="AM3906" s="33"/>
      <c r="AN3906" s="33"/>
      <c r="AO3906" s="33"/>
      <c r="AP3906" s="33"/>
      <c r="AQ3906" s="33"/>
      <c r="AR3906" s="33"/>
      <c r="AS3906" s="33"/>
      <c r="AT3906" s="33"/>
      <c r="AU3906" s="33"/>
      <c r="AV3906" s="33"/>
      <c r="AW3906" s="33"/>
      <c r="AX3906" s="33"/>
      <c r="AY3906" s="33"/>
      <c r="AZ3906" s="33"/>
      <c r="BA3906" s="33"/>
      <c r="BB3906" s="33"/>
      <c r="BC3906" s="33"/>
      <c r="BD3906" s="33"/>
      <c r="BE3906" s="33"/>
      <c r="BF3906" s="33"/>
      <c r="BG3906" s="33"/>
      <c r="BH3906" s="33"/>
      <c r="BI3906" s="33"/>
      <c r="BJ3906" s="33"/>
      <c r="BK3906" s="33"/>
      <c r="BL3906" s="33"/>
    </row>
    <row r="3907" spans="2:64" s="140" customFormat="1" ht="18" customHeight="1">
      <c r="B3907" s="20" t="s">
        <v>176</v>
      </c>
      <c r="C3907" s="19"/>
      <c r="D3907" s="19"/>
      <c r="E3907" s="19"/>
      <c r="F3907" s="19"/>
      <c r="G3907" s="204"/>
      <c r="H3907" s="306"/>
      <c r="I3907" s="204"/>
      <c r="J3907" s="306"/>
      <c r="K3907" s="313"/>
      <c r="L3907" s="1008" t="e">
        <f>#REF!</f>
        <v>#REF!</v>
      </c>
      <c r="M3907" s="1009"/>
      <c r="N3907" s="1010"/>
      <c r="O3907" s="272" t="s">
        <v>183</v>
      </c>
      <c r="P3907" s="314"/>
      <c r="Q3907" s="312"/>
      <c r="R3907" s="312"/>
      <c r="S3907" s="312"/>
      <c r="T3907" s="204"/>
      <c r="U3907" s="268" t="e">
        <f>#REF!</f>
        <v>#REF!</v>
      </c>
      <c r="V3907" s="204"/>
      <c r="W3907" s="275" t="s">
        <v>279</v>
      </c>
      <c r="X3907" s="204"/>
      <c r="Y3907" s="312"/>
      <c r="Z3907" s="312"/>
      <c r="AA3907" s="312"/>
      <c r="AB3907" s="203"/>
      <c r="AC3907" s="46"/>
      <c r="AD3907" s="141">
        <v>0</v>
      </c>
      <c r="AE3907" s="102" t="s">
        <v>82</v>
      </c>
      <c r="AF3907" s="85"/>
      <c r="AG3907" s="33"/>
      <c r="AH3907" s="33"/>
      <c r="AI3907" s="33"/>
      <c r="AJ3907" s="33"/>
      <c r="AK3907" s="33"/>
      <c r="AL3907" s="33"/>
      <c r="AM3907" s="33"/>
      <c r="AN3907" s="33"/>
      <c r="AO3907" s="33"/>
      <c r="AP3907" s="33"/>
      <c r="AQ3907" s="33"/>
      <c r="AR3907" s="33"/>
      <c r="AS3907" s="33"/>
      <c r="AT3907" s="33"/>
      <c r="AU3907" s="33"/>
      <c r="AV3907" s="33"/>
      <c r="AW3907" s="33"/>
      <c r="AX3907" s="33"/>
      <c r="AY3907" s="33"/>
      <c r="AZ3907" s="33"/>
      <c r="BA3907" s="33"/>
      <c r="BB3907" s="33"/>
      <c r="BC3907" s="33"/>
      <c r="BD3907" s="33"/>
      <c r="BE3907" s="33"/>
      <c r="BF3907" s="33"/>
      <c r="BG3907" s="33"/>
      <c r="BH3907" s="33"/>
      <c r="BI3907" s="33"/>
      <c r="BJ3907" s="33"/>
      <c r="BK3907" s="33"/>
      <c r="BL3907" s="33"/>
    </row>
    <row r="3908" spans="2:64" s="140" customFormat="1" ht="18" customHeight="1">
      <c r="B3908" s="58" t="s">
        <v>177</v>
      </c>
      <c r="C3908" s="267"/>
      <c r="D3908" s="267"/>
      <c r="E3908" s="267"/>
      <c r="F3908" s="21"/>
      <c r="G3908" s="206"/>
      <c r="H3908" s="206"/>
      <c r="I3908" s="206"/>
      <c r="J3908" s="206"/>
      <c r="K3908" s="207"/>
      <c r="L3908" s="315" t="e">
        <f>#REF!</f>
        <v>#REF!</v>
      </c>
      <c r="M3908" s="206"/>
      <c r="N3908" s="208"/>
      <c r="O3908" s="276" t="s">
        <v>184</v>
      </c>
      <c r="P3908" s="273"/>
      <c r="Q3908" s="205"/>
      <c r="R3908" s="205"/>
      <c r="S3908" s="205"/>
      <c r="T3908" s="206"/>
      <c r="U3908" s="1013" t="e">
        <f>#REF!</f>
        <v>#REF!</v>
      </c>
      <c r="V3908" s="1013"/>
      <c r="W3908" s="278" t="s">
        <v>187</v>
      </c>
      <c r="X3908" s="206"/>
      <c r="Y3908" s="205"/>
      <c r="Z3908" s="205"/>
      <c r="AA3908" s="205"/>
      <c r="AB3908" s="209"/>
      <c r="AC3908" s="26"/>
      <c r="AD3908" s="139" t="e">
        <f>#REF!</f>
        <v>#REF!</v>
      </c>
      <c r="AE3908" s="23" t="s">
        <v>82</v>
      </c>
      <c r="AF3908" s="103"/>
      <c r="AG3908" s="33"/>
      <c r="AH3908" s="33"/>
      <c r="AI3908" s="33"/>
      <c r="AJ3908" s="33"/>
      <c r="AK3908" s="33"/>
      <c r="AL3908" s="33"/>
      <c r="AM3908" s="33"/>
      <c r="AN3908" s="33"/>
      <c r="AO3908" s="33"/>
      <c r="AP3908" s="33"/>
      <c r="AQ3908" s="33"/>
      <c r="AR3908" s="33"/>
      <c r="AS3908" s="33"/>
      <c r="AT3908" s="33"/>
      <c r="AU3908" s="33"/>
      <c r="AV3908" s="33"/>
      <c r="AW3908" s="33"/>
      <c r="AX3908" s="33"/>
      <c r="AY3908" s="33"/>
      <c r="AZ3908" s="33"/>
      <c r="BA3908" s="33"/>
      <c r="BB3908" s="33"/>
      <c r="BC3908" s="33"/>
      <c r="BD3908" s="33"/>
      <c r="BE3908" s="33"/>
      <c r="BF3908" s="33"/>
      <c r="BG3908" s="33"/>
      <c r="BH3908" s="33"/>
      <c r="BI3908" s="33"/>
      <c r="BJ3908" s="33"/>
      <c r="BK3908" s="33"/>
      <c r="BL3908" s="33"/>
    </row>
    <row r="3909" spans="2:64" s="140" customFormat="1" ht="18" customHeight="1">
      <c r="B3909" s="24" t="s">
        <v>178</v>
      </c>
      <c r="C3909" s="22"/>
      <c r="D3909" s="25"/>
      <c r="E3909" s="21"/>
      <c r="F3909" s="21"/>
      <c r="G3909" s="206"/>
      <c r="H3909" s="206"/>
      <c r="I3909" s="206"/>
      <c r="J3909" s="206"/>
      <c r="K3909" s="207"/>
      <c r="L3909" s="316" t="e">
        <f>#REF!</f>
        <v>#REF!</v>
      </c>
      <c r="M3909" s="206"/>
      <c r="N3909" s="208"/>
      <c r="O3909" s="205" t="s">
        <v>198</v>
      </c>
      <c r="P3909" s="296"/>
      <c r="Q3909" s="276"/>
      <c r="R3909" s="276"/>
      <c r="S3909" s="276"/>
      <c r="T3909" s="199"/>
      <c r="U3909" s="1011" t="e">
        <f>#REF!</f>
        <v>#REF!</v>
      </c>
      <c r="V3909" s="1012"/>
      <c r="W3909" s="278" t="s">
        <v>185</v>
      </c>
      <c r="X3909" s="206"/>
      <c r="Y3909" s="205"/>
      <c r="Z3909" s="205"/>
      <c r="AA3909" s="205"/>
      <c r="AB3909" s="209"/>
      <c r="AC3909" s="26"/>
      <c r="AD3909" s="139" t="e">
        <f>#REF!</f>
        <v>#REF!</v>
      </c>
      <c r="AE3909" s="23" t="s">
        <v>82</v>
      </c>
      <c r="AF3909" s="103"/>
      <c r="AG3909" s="33"/>
      <c r="AH3909" s="33"/>
      <c r="AI3909" s="33"/>
      <c r="AJ3909" s="33"/>
      <c r="AK3909" s="33"/>
      <c r="AL3909" s="33"/>
      <c r="AM3909" s="33"/>
      <c r="AN3909" s="33"/>
      <c r="AO3909" s="33"/>
      <c r="AP3909" s="33"/>
      <c r="AQ3909" s="33"/>
      <c r="AR3909" s="33"/>
      <c r="AS3909" s="33"/>
      <c r="AT3909" s="33"/>
      <c r="AU3909" s="33"/>
      <c r="AV3909" s="33"/>
      <c r="AW3909" s="33"/>
      <c r="AX3909" s="33"/>
      <c r="AY3909" s="33"/>
      <c r="AZ3909" s="33"/>
      <c r="BA3909" s="33"/>
      <c r="BB3909" s="33"/>
      <c r="BC3909" s="33"/>
      <c r="BD3909" s="33"/>
      <c r="BE3909" s="33"/>
      <c r="BF3909" s="33"/>
      <c r="BG3909" s="33"/>
      <c r="BH3909" s="33"/>
      <c r="BI3909" s="33"/>
      <c r="BJ3909" s="33"/>
      <c r="BK3909" s="33"/>
      <c r="BL3909" s="33"/>
    </row>
    <row r="3910" spans="2:64" s="140" customFormat="1" ht="18" customHeight="1">
      <c r="B3910" s="58"/>
      <c r="C3910" s="267"/>
      <c r="D3910" s="267"/>
      <c r="E3910" s="267"/>
      <c r="F3910" s="267"/>
      <c r="G3910" s="206"/>
      <c r="H3910" s="206"/>
      <c r="I3910" s="206"/>
      <c r="J3910" s="206"/>
      <c r="K3910" s="207"/>
      <c r="L3910" s="279"/>
      <c r="M3910" s="206"/>
      <c r="N3910" s="208"/>
      <c r="O3910" s="278" t="s">
        <v>199</v>
      </c>
      <c r="P3910" s="218"/>
      <c r="Q3910" s="218"/>
      <c r="R3910" s="218"/>
      <c r="S3910" s="218"/>
      <c r="T3910" s="226"/>
      <c r="U3910" s="226"/>
      <c r="V3910" s="226"/>
      <c r="W3910" s="278" t="s">
        <v>753</v>
      </c>
      <c r="X3910" s="206"/>
      <c r="Y3910" s="205"/>
      <c r="Z3910" s="205"/>
      <c r="AA3910" s="205"/>
      <c r="AB3910" s="209"/>
      <c r="AC3910" s="26"/>
      <c r="AD3910" s="139">
        <v>0</v>
      </c>
      <c r="AE3910" s="23" t="s">
        <v>82</v>
      </c>
      <c r="AF3910" s="103"/>
      <c r="AG3910" s="33"/>
      <c r="AH3910" s="33"/>
      <c r="AI3910" s="33"/>
      <c r="AJ3910" s="33"/>
      <c r="AK3910" s="33"/>
      <c r="AL3910" s="33"/>
      <c r="AM3910" s="33"/>
      <c r="AN3910" s="33"/>
      <c r="AO3910" s="33"/>
      <c r="AP3910" s="33"/>
      <c r="AQ3910" s="33"/>
      <c r="AR3910" s="33"/>
      <c r="AS3910" s="33"/>
      <c r="AT3910" s="33"/>
      <c r="AU3910" s="33"/>
      <c r="AV3910" s="33"/>
      <c r="AW3910" s="33"/>
      <c r="AX3910" s="33"/>
      <c r="AY3910" s="33"/>
      <c r="AZ3910" s="33"/>
      <c r="BA3910" s="33"/>
      <c r="BB3910" s="33"/>
      <c r="BC3910" s="33"/>
      <c r="BD3910" s="33"/>
      <c r="BE3910" s="33"/>
      <c r="BF3910" s="33"/>
      <c r="BG3910" s="33"/>
      <c r="BH3910" s="33"/>
      <c r="BI3910" s="33"/>
      <c r="BJ3910" s="33"/>
      <c r="BK3910" s="33"/>
      <c r="BL3910" s="33"/>
    </row>
    <row r="3911" spans="2:64" s="140" customFormat="1" ht="18" customHeight="1">
      <c r="B3911" s="58" t="s">
        <v>196</v>
      </c>
      <c r="C3911" s="267"/>
      <c r="D3911" s="267"/>
      <c r="E3911" s="267"/>
      <c r="F3911" s="267"/>
      <c r="G3911" s="206"/>
      <c r="H3911" s="206"/>
      <c r="I3911" s="206"/>
      <c r="J3911" s="206"/>
      <c r="K3911" s="207"/>
      <c r="L3911" s="317" t="e">
        <f>#REF!</f>
        <v>#REF!</v>
      </c>
      <c r="M3911" s="281" t="s">
        <v>76</v>
      </c>
      <c r="N3911" s="208"/>
      <c r="O3911" s="283"/>
      <c r="P3911" s="273"/>
      <c r="Q3911" s="223"/>
      <c r="R3911" s="307"/>
      <c r="S3911" s="308" t="e">
        <f>U3908/26*L3911</f>
        <v>#REF!</v>
      </c>
      <c r="T3911" s="284" t="s">
        <v>82</v>
      </c>
      <c r="U3911" s="223"/>
      <c r="V3911" s="223"/>
      <c r="W3911" s="278" t="s">
        <v>186</v>
      </c>
      <c r="X3911" s="206"/>
      <c r="Y3911" s="205"/>
      <c r="Z3911" s="205"/>
      <c r="AA3911" s="205"/>
      <c r="AB3911" s="209"/>
      <c r="AC3911" s="26"/>
      <c r="AD3911" s="139" t="e">
        <f>#REF!+#REF!</f>
        <v>#REF!</v>
      </c>
      <c r="AE3911" s="23" t="s">
        <v>82</v>
      </c>
      <c r="AF3911" s="103"/>
      <c r="AG3911" s="33"/>
      <c r="AH3911" s="33"/>
      <c r="AI3911" s="33"/>
      <c r="AJ3911" s="33"/>
      <c r="AK3911" s="33"/>
      <c r="AL3911" s="33"/>
      <c r="AM3911" s="33"/>
      <c r="AN3911" s="33"/>
      <c r="AO3911" s="33"/>
      <c r="AP3911" s="33"/>
      <c r="AQ3911" s="33"/>
      <c r="AR3911" s="33"/>
      <c r="AS3911" s="33"/>
      <c r="AT3911" s="33"/>
      <c r="AU3911" s="33"/>
      <c r="AV3911" s="33"/>
      <c r="AW3911" s="33"/>
      <c r="AX3911" s="33"/>
      <c r="AY3911" s="33"/>
      <c r="AZ3911" s="33"/>
      <c r="BA3911" s="33"/>
      <c r="BB3911" s="33"/>
      <c r="BC3911" s="33"/>
      <c r="BD3911" s="33"/>
      <c r="BE3911" s="33"/>
      <c r="BF3911" s="33"/>
      <c r="BG3911" s="33"/>
      <c r="BH3911" s="33"/>
      <c r="BI3911" s="33"/>
      <c r="BJ3911" s="33"/>
      <c r="BK3911" s="33"/>
      <c r="BL3911" s="33"/>
    </row>
    <row r="3912" spans="2:64" s="140" customFormat="1" ht="18" customHeight="1">
      <c r="B3912" s="27" t="s">
        <v>528</v>
      </c>
      <c r="C3912" s="21"/>
      <c r="D3912" s="28"/>
      <c r="E3912" s="28"/>
      <c r="F3912" s="28"/>
      <c r="G3912" s="218"/>
      <c r="H3912" s="206"/>
      <c r="I3912" s="206"/>
      <c r="J3912" s="206"/>
      <c r="K3912" s="207"/>
      <c r="L3912" s="317" t="e">
        <f>#REF!</f>
        <v>#REF!</v>
      </c>
      <c r="M3912" s="281" t="s">
        <v>76</v>
      </c>
      <c r="N3912" s="208"/>
      <c r="O3912" s="283"/>
      <c r="P3912" s="273"/>
      <c r="Q3912" s="223"/>
      <c r="R3912" s="307"/>
      <c r="S3912" s="308" t="e">
        <f>#REF!</f>
        <v>#REF!</v>
      </c>
      <c r="T3912" s="284" t="s">
        <v>82</v>
      </c>
      <c r="U3912" s="223"/>
      <c r="V3912" s="223"/>
      <c r="W3912" s="278" t="s">
        <v>455</v>
      </c>
      <c r="X3912" s="206"/>
      <c r="Y3912" s="205"/>
      <c r="Z3912" s="205"/>
      <c r="AA3912" s="205"/>
      <c r="AB3912" s="209"/>
      <c r="AC3912" s="26"/>
      <c r="AD3912" s="139" t="e">
        <f>#REF!</f>
        <v>#REF!</v>
      </c>
      <c r="AE3912" s="23" t="s">
        <v>82</v>
      </c>
      <c r="AF3912" s="103"/>
      <c r="AG3912" s="33"/>
      <c r="AH3912" s="33"/>
      <c r="AI3912" s="33"/>
      <c r="AJ3912" s="33"/>
      <c r="AK3912" s="33"/>
      <c r="AL3912" s="33"/>
      <c r="AM3912" s="33"/>
      <c r="AN3912" s="33"/>
      <c r="AO3912" s="33"/>
      <c r="AP3912" s="33"/>
      <c r="AQ3912" s="33"/>
      <c r="AR3912" s="33"/>
      <c r="AS3912" s="33"/>
      <c r="AT3912" s="33"/>
      <c r="AU3912" s="33"/>
      <c r="AV3912" s="33"/>
      <c r="AW3912" s="33"/>
      <c r="AX3912" s="33"/>
      <c r="AY3912" s="33"/>
      <c r="AZ3912" s="33"/>
      <c r="BA3912" s="33"/>
      <c r="BB3912" s="33"/>
      <c r="BC3912" s="33"/>
      <c r="BD3912" s="33"/>
      <c r="BE3912" s="33"/>
      <c r="BF3912" s="33"/>
      <c r="BG3912" s="33"/>
      <c r="BH3912" s="33"/>
      <c r="BI3912" s="33"/>
      <c r="BJ3912" s="33"/>
      <c r="BK3912" s="33"/>
      <c r="BL3912" s="33"/>
    </row>
    <row r="3913" spans="2:64" s="140" customFormat="1" ht="18" customHeight="1">
      <c r="B3913" s="58" t="s">
        <v>534</v>
      </c>
      <c r="C3913" s="43"/>
      <c r="D3913" s="267"/>
      <c r="E3913" s="267"/>
      <c r="F3913" s="267"/>
      <c r="G3913" s="205"/>
      <c r="H3913" s="206"/>
      <c r="I3913" s="206"/>
      <c r="J3913" s="206"/>
      <c r="K3913" s="207"/>
      <c r="L3913" s="317" t="e">
        <f>#REF!</f>
        <v>#REF!</v>
      </c>
      <c r="M3913" s="309" t="s">
        <v>77</v>
      </c>
      <c r="N3913" s="208"/>
      <c r="O3913" s="283"/>
      <c r="P3913" s="273"/>
      <c r="Q3913" s="223"/>
      <c r="R3913" s="307"/>
      <c r="S3913" s="308" t="e">
        <f>#REF!</f>
        <v>#REF!</v>
      </c>
      <c r="T3913" s="284" t="s">
        <v>82</v>
      </c>
      <c r="U3913" s="223"/>
      <c r="V3913" s="223"/>
      <c r="W3913" s="278" t="s">
        <v>189</v>
      </c>
      <c r="X3913" s="206"/>
      <c r="Y3913" s="205"/>
      <c r="Z3913" s="205"/>
      <c r="AA3913" s="205"/>
      <c r="AB3913" s="209"/>
      <c r="AC3913" s="26"/>
      <c r="AD3913" s="139" t="e">
        <f>#REF!</f>
        <v>#REF!</v>
      </c>
      <c r="AE3913" s="23" t="s">
        <v>82</v>
      </c>
      <c r="AF3913" s="103"/>
      <c r="AG3913" s="33"/>
      <c r="AH3913" s="33"/>
      <c r="AI3913" s="33"/>
      <c r="AJ3913" s="33"/>
      <c r="AK3913" s="33"/>
      <c r="AL3913" s="33"/>
      <c r="AM3913" s="33"/>
      <c r="AN3913" s="33"/>
      <c r="AO3913" s="33"/>
      <c r="AP3913" s="33"/>
      <c r="AQ3913" s="33"/>
      <c r="AR3913" s="33"/>
      <c r="AS3913" s="33"/>
      <c r="AT3913" s="33"/>
      <c r="AU3913" s="33"/>
      <c r="AV3913" s="33"/>
      <c r="AW3913" s="33"/>
      <c r="AX3913" s="33"/>
      <c r="AY3913" s="33"/>
      <c r="AZ3913" s="33"/>
      <c r="BA3913" s="33"/>
      <c r="BB3913" s="33"/>
      <c r="BC3913" s="33"/>
      <c r="BD3913" s="33"/>
      <c r="BE3913" s="33"/>
      <c r="BF3913" s="33"/>
      <c r="BG3913" s="33"/>
      <c r="BH3913" s="33"/>
      <c r="BI3913" s="33"/>
      <c r="BJ3913" s="33"/>
      <c r="BK3913" s="33"/>
      <c r="BL3913" s="33"/>
    </row>
    <row r="3914" spans="2:64" s="140" customFormat="1" ht="18" customHeight="1">
      <c r="B3914" s="58" t="s">
        <v>195</v>
      </c>
      <c r="C3914" s="267"/>
      <c r="D3914" s="267"/>
      <c r="E3914" s="267"/>
      <c r="F3914" s="267"/>
      <c r="G3914" s="206"/>
      <c r="H3914" s="206"/>
      <c r="I3914" s="206"/>
      <c r="J3914" s="206"/>
      <c r="K3914" s="207"/>
      <c r="L3914" s="317" t="e">
        <f>#REF!</f>
        <v>#REF!</v>
      </c>
      <c r="M3914" s="281" t="s">
        <v>76</v>
      </c>
      <c r="N3914" s="208"/>
      <c r="O3914" s="283"/>
      <c r="P3914" s="273"/>
      <c r="Q3914" s="223"/>
      <c r="R3914" s="307"/>
      <c r="S3914" s="308" t="e">
        <f>U3908/26*L3914</f>
        <v>#REF!</v>
      </c>
      <c r="T3914" s="284" t="s">
        <v>82</v>
      </c>
      <c r="U3914" s="223"/>
      <c r="V3914" s="223"/>
      <c r="W3914" s="278" t="s">
        <v>188</v>
      </c>
      <c r="X3914" s="206"/>
      <c r="Y3914" s="205"/>
      <c r="Z3914" s="205"/>
      <c r="AA3914" s="205"/>
      <c r="AB3914" s="209"/>
      <c r="AC3914" s="26"/>
      <c r="AD3914" s="139" t="e">
        <f>#REF!</f>
        <v>#REF!</v>
      </c>
      <c r="AE3914" s="23" t="s">
        <v>82</v>
      </c>
      <c r="AF3914" s="103"/>
      <c r="AG3914" s="33"/>
      <c r="AH3914" s="33"/>
      <c r="AI3914" s="33"/>
      <c r="AJ3914" s="33"/>
      <c r="AK3914" s="33"/>
      <c r="AL3914" s="33"/>
      <c r="AM3914" s="33"/>
      <c r="AN3914" s="33"/>
      <c r="AO3914" s="33"/>
      <c r="AP3914" s="33"/>
      <c r="AQ3914" s="33"/>
      <c r="AR3914" s="33"/>
      <c r="AS3914" s="33"/>
      <c r="AT3914" s="33"/>
      <c r="AU3914" s="33"/>
      <c r="AV3914" s="33"/>
      <c r="AW3914" s="33"/>
      <c r="AX3914" s="33"/>
      <c r="AY3914" s="33"/>
      <c r="AZ3914" s="33"/>
      <c r="BA3914" s="33"/>
      <c r="BB3914" s="33"/>
      <c r="BC3914" s="33"/>
      <c r="BD3914" s="33"/>
      <c r="BE3914" s="33"/>
      <c r="BF3914" s="33"/>
      <c r="BG3914" s="33"/>
      <c r="BH3914" s="33"/>
      <c r="BI3914" s="33"/>
      <c r="BJ3914" s="33"/>
      <c r="BK3914" s="33"/>
      <c r="BL3914" s="33"/>
    </row>
    <row r="3915" spans="2:64" s="140" customFormat="1" ht="18" customHeight="1">
      <c r="B3915" s="27" t="s">
        <v>179</v>
      </c>
      <c r="C3915" s="28"/>
      <c r="D3915" s="28"/>
      <c r="E3915" s="28"/>
      <c r="F3915" s="28"/>
      <c r="G3915" s="218"/>
      <c r="H3915" s="218"/>
      <c r="I3915" s="218"/>
      <c r="J3915" s="206"/>
      <c r="K3915" s="207"/>
      <c r="L3915" s="318"/>
      <c r="M3915" s="206"/>
      <c r="N3915" s="208"/>
      <c r="O3915" s="283"/>
      <c r="P3915" s="273"/>
      <c r="Q3915" s="223"/>
      <c r="R3915" s="307"/>
      <c r="S3915" s="308" t="e">
        <f>SUM(S3911:S3914)</f>
        <v>#REF!</v>
      </c>
      <c r="T3915" s="284" t="s">
        <v>82</v>
      </c>
      <c r="U3915" s="223"/>
      <c r="V3915" s="223"/>
      <c r="W3915" s="278" t="s">
        <v>190</v>
      </c>
      <c r="X3915" s="206"/>
      <c r="Y3915" s="205"/>
      <c r="Z3915" s="205"/>
      <c r="AA3915" s="205"/>
      <c r="AB3915" s="209"/>
      <c r="AC3915" s="988" t="e">
        <f>S3915+S3917+S3918+S3919+AD3907+AD3908+AD3909+AD3910+AD3911+AD3912+AD3913+AD3914</f>
        <v>#REF!</v>
      </c>
      <c r="AD3915" s="989"/>
      <c r="AE3915" s="989"/>
      <c r="AF3915" s="103"/>
      <c r="AG3915" s="33"/>
      <c r="AH3915" s="33"/>
      <c r="AI3915" s="33"/>
      <c r="AJ3915" s="33"/>
      <c r="AK3915" s="33"/>
      <c r="AL3915" s="33"/>
      <c r="AM3915" s="33"/>
      <c r="AN3915" s="33"/>
      <c r="AO3915" s="33"/>
      <c r="AP3915" s="33"/>
      <c r="AQ3915" s="33"/>
      <c r="AR3915" s="33"/>
      <c r="AS3915" s="33"/>
      <c r="AT3915" s="33"/>
      <c r="AU3915" s="33"/>
      <c r="AV3915" s="33"/>
      <c r="AW3915" s="33"/>
      <c r="AX3915" s="33"/>
      <c r="AY3915" s="33"/>
      <c r="AZ3915" s="33"/>
      <c r="BA3915" s="33"/>
      <c r="BB3915" s="33"/>
      <c r="BC3915" s="33"/>
      <c r="BD3915" s="33"/>
      <c r="BE3915" s="33"/>
      <c r="BF3915" s="33"/>
      <c r="BG3915" s="33"/>
      <c r="BH3915" s="33"/>
      <c r="BI3915" s="33"/>
      <c r="BJ3915" s="33"/>
      <c r="BK3915" s="33"/>
      <c r="BL3915" s="33"/>
    </row>
    <row r="3916" spans="2:64" s="140" customFormat="1" ht="18" customHeight="1">
      <c r="B3916" s="58" t="s">
        <v>197</v>
      </c>
      <c r="C3916" s="267"/>
      <c r="D3916" s="267"/>
      <c r="E3916" s="267"/>
      <c r="F3916" s="267"/>
      <c r="G3916" s="206"/>
      <c r="H3916" s="206"/>
      <c r="I3916" s="206"/>
      <c r="J3916" s="206"/>
      <c r="K3916" s="207"/>
      <c r="L3916" s="319" t="s">
        <v>77</v>
      </c>
      <c r="M3916" s="288"/>
      <c r="N3916" s="211"/>
      <c r="O3916" s="278" t="s">
        <v>199</v>
      </c>
      <c r="P3916" s="210"/>
      <c r="Q3916" s="210"/>
      <c r="R3916" s="210"/>
      <c r="S3916" s="210"/>
      <c r="T3916" s="209"/>
      <c r="U3916" s="209"/>
      <c r="V3916" s="209"/>
      <c r="W3916" s="278" t="s">
        <v>433</v>
      </c>
      <c r="X3916" s="206"/>
      <c r="Y3916" s="205"/>
      <c r="Z3916" s="234"/>
      <c r="AA3916" s="235"/>
      <c r="AB3916" s="224"/>
      <c r="AC3916" s="26"/>
      <c r="AD3916" s="137" t="e">
        <f>#REF!</f>
        <v>#REF!</v>
      </c>
      <c r="AE3916" s="266"/>
      <c r="AF3916" s="104"/>
      <c r="AG3916" s="33"/>
      <c r="AH3916" s="33"/>
      <c r="AI3916" s="33"/>
      <c r="AJ3916" s="33"/>
      <c r="AK3916" s="33"/>
      <c r="AL3916" s="33"/>
      <c r="AM3916" s="33"/>
      <c r="AN3916" s="33"/>
      <c r="AO3916" s="33"/>
      <c r="AP3916" s="33"/>
      <c r="AQ3916" s="33"/>
      <c r="AR3916" s="33"/>
      <c r="AS3916" s="33"/>
      <c r="AT3916" s="33"/>
      <c r="AU3916" s="33"/>
      <c r="AV3916" s="33"/>
      <c r="AW3916" s="33"/>
      <c r="AX3916" s="33"/>
      <c r="AY3916" s="33"/>
      <c r="AZ3916" s="33"/>
      <c r="BA3916" s="33"/>
      <c r="BB3916" s="33"/>
      <c r="BC3916" s="33"/>
      <c r="BD3916" s="33"/>
      <c r="BE3916" s="33"/>
      <c r="BF3916" s="33"/>
      <c r="BG3916" s="33"/>
      <c r="BH3916" s="33"/>
      <c r="BI3916" s="33"/>
      <c r="BJ3916" s="33"/>
      <c r="BK3916" s="33"/>
      <c r="BL3916" s="33"/>
    </row>
    <row r="3917" spans="2:64" s="140" customFormat="1" ht="18" customHeight="1">
      <c r="B3917" s="58" t="s">
        <v>180</v>
      </c>
      <c r="C3917" s="267"/>
      <c r="D3917" s="267"/>
      <c r="E3917" s="267"/>
      <c r="F3917" s="267"/>
      <c r="G3917" s="206"/>
      <c r="H3917" s="206"/>
      <c r="I3917" s="206"/>
      <c r="J3917" s="206"/>
      <c r="K3917" s="207"/>
      <c r="L3917" s="317" t="e">
        <f>#REF!</f>
        <v>#REF!</v>
      </c>
      <c r="M3917" s="282" t="s">
        <v>77</v>
      </c>
      <c r="N3917" s="208"/>
      <c r="O3917" s="283"/>
      <c r="P3917" s="273"/>
      <c r="Q3917" s="224"/>
      <c r="R3917" s="224"/>
      <c r="S3917" s="310" t="e">
        <f>U3908/26/8*L3917*1.5</f>
        <v>#REF!</v>
      </c>
      <c r="T3917" s="224" t="s">
        <v>82</v>
      </c>
      <c r="U3917" s="224"/>
      <c r="V3917" s="224"/>
      <c r="W3917" s="278" t="s">
        <v>861</v>
      </c>
      <c r="X3917" s="206"/>
      <c r="Y3917" s="205"/>
      <c r="Z3917" s="205"/>
      <c r="AA3917" s="206"/>
      <c r="AB3917" s="224"/>
      <c r="AC3917" s="26"/>
      <c r="AE3917" s="999" t="e">
        <f>#REF!</f>
        <v>#REF!</v>
      </c>
      <c r="AF3917" s="1000"/>
      <c r="AG3917" s="33"/>
      <c r="AH3917" s="33"/>
      <c r="AI3917" s="33"/>
      <c r="AJ3917" s="33"/>
      <c r="AK3917" s="33"/>
      <c r="AL3917" s="33"/>
      <c r="AM3917" s="33"/>
      <c r="AN3917" s="33"/>
      <c r="AO3917" s="33"/>
      <c r="AP3917" s="33"/>
      <c r="AQ3917" s="33"/>
      <c r="AR3917" s="33"/>
      <c r="AS3917" s="33"/>
      <c r="AT3917" s="33"/>
      <c r="AU3917" s="33"/>
      <c r="AV3917" s="33"/>
      <c r="AW3917" s="33"/>
      <c r="AX3917" s="33"/>
      <c r="AY3917" s="33"/>
      <c r="AZ3917" s="33"/>
      <c r="BA3917" s="33"/>
      <c r="BB3917" s="33"/>
      <c r="BC3917" s="33"/>
      <c r="BD3917" s="33"/>
      <c r="BE3917" s="33"/>
      <c r="BF3917" s="33"/>
      <c r="BG3917" s="33"/>
      <c r="BH3917" s="33"/>
      <c r="BI3917" s="33"/>
      <c r="BJ3917" s="33"/>
      <c r="BK3917" s="33"/>
      <c r="BL3917" s="33"/>
    </row>
    <row r="3918" spans="2:64" s="140" customFormat="1" ht="18" customHeight="1">
      <c r="B3918" s="58" t="s">
        <v>181</v>
      </c>
      <c r="C3918" s="267"/>
      <c r="D3918" s="267"/>
      <c r="E3918" s="267"/>
      <c r="F3918" s="267"/>
      <c r="G3918" s="206"/>
      <c r="H3918" s="206"/>
      <c r="I3918" s="206"/>
      <c r="J3918" s="206"/>
      <c r="K3918" s="207"/>
      <c r="L3918" s="317" t="e">
        <f>#REF!</f>
        <v>#REF!</v>
      </c>
      <c r="M3918" s="282" t="s">
        <v>77</v>
      </c>
      <c r="N3918" s="208"/>
      <c r="O3918" s="283"/>
      <c r="P3918" s="273"/>
      <c r="Q3918" s="224"/>
      <c r="R3918" s="224"/>
      <c r="S3918" s="310" t="e">
        <f>U3908/26/8*L3918*2</f>
        <v>#REF!</v>
      </c>
      <c r="T3918" s="224" t="s">
        <v>82</v>
      </c>
      <c r="U3918" s="224"/>
      <c r="V3918" s="224"/>
      <c r="W3918" s="291" t="s">
        <v>244</v>
      </c>
      <c r="X3918" s="206"/>
      <c r="Y3918" s="205"/>
      <c r="Z3918" s="205"/>
      <c r="AA3918" s="234"/>
      <c r="AB3918" s="229"/>
      <c r="AC3918" s="26"/>
      <c r="AD3918" s="138" t="e">
        <f>#REF!</f>
        <v>#REF!</v>
      </c>
      <c r="AE3918" s="49"/>
      <c r="AF3918" s="73"/>
      <c r="AG3918" s="33"/>
      <c r="AH3918" s="33"/>
      <c r="AI3918" s="33"/>
      <c r="AJ3918" s="33"/>
      <c r="AK3918" s="33"/>
      <c r="AL3918" s="33"/>
      <c r="AM3918" s="33"/>
      <c r="AN3918" s="33"/>
      <c r="AO3918" s="33"/>
      <c r="AP3918" s="33"/>
      <c r="AQ3918" s="33"/>
      <c r="AR3918" s="33"/>
      <c r="AS3918" s="33"/>
      <c r="AT3918" s="33"/>
      <c r="AU3918" s="33"/>
      <c r="AV3918" s="33"/>
      <c r="AW3918" s="33"/>
      <c r="AX3918" s="33"/>
      <c r="AY3918" s="33"/>
      <c r="AZ3918" s="33"/>
      <c r="BA3918" s="33"/>
      <c r="BB3918" s="33"/>
      <c r="BC3918" s="33"/>
      <c r="BD3918" s="33"/>
      <c r="BE3918" s="33"/>
      <c r="BF3918" s="33"/>
      <c r="BG3918" s="33"/>
      <c r="BH3918" s="33"/>
      <c r="BI3918" s="33"/>
      <c r="BJ3918" s="33"/>
      <c r="BK3918" s="33"/>
      <c r="BL3918" s="33"/>
    </row>
    <row r="3919" spans="2:64" s="140" customFormat="1" ht="18" customHeight="1">
      <c r="B3919" s="59" t="s">
        <v>182</v>
      </c>
      <c r="C3919" s="60"/>
      <c r="D3919" s="60"/>
      <c r="E3919" s="60"/>
      <c r="F3919" s="60"/>
      <c r="G3919" s="219"/>
      <c r="H3919" s="219"/>
      <c r="I3919" s="219"/>
      <c r="J3919" s="219"/>
      <c r="K3919" s="320"/>
      <c r="L3919" s="321" t="e">
        <f>#REF!</f>
        <v>#REF!</v>
      </c>
      <c r="M3919" s="293" t="s">
        <v>77</v>
      </c>
      <c r="N3919" s="212"/>
      <c r="O3919" s="294"/>
      <c r="P3919" s="295"/>
      <c r="Q3919" s="225"/>
      <c r="R3919" s="225"/>
      <c r="S3919" s="311" t="e">
        <f>U3908/26/8*L3919*2</f>
        <v>#REF!</v>
      </c>
      <c r="T3919" s="225" t="s">
        <v>82</v>
      </c>
      <c r="U3919" s="225"/>
      <c r="V3919" s="225"/>
      <c r="W3919" s="278" t="s">
        <v>194</v>
      </c>
      <c r="X3919" s="206"/>
      <c r="Y3919" s="205"/>
      <c r="Z3919" s="205"/>
      <c r="AA3919" s="205"/>
      <c r="AB3919" s="205"/>
      <c r="AC3919" s="26"/>
      <c r="AD3919" s="138" t="e">
        <f>AE3917+AD3918</f>
        <v>#REF!</v>
      </c>
      <c r="AE3919" s="49"/>
      <c r="AF3919" s="73"/>
      <c r="AG3919" s="33"/>
      <c r="AH3919" s="33"/>
      <c r="AI3919" s="33"/>
      <c r="AJ3919" s="33"/>
      <c r="AK3919" s="33"/>
      <c r="AL3919" s="33"/>
      <c r="AM3919" s="33"/>
      <c r="AN3919" s="33"/>
      <c r="AO3919" s="33"/>
      <c r="AP3919" s="33"/>
      <c r="AQ3919" s="33"/>
      <c r="AR3919" s="33"/>
      <c r="AS3919" s="33"/>
      <c r="AT3919" s="33"/>
      <c r="AU3919" s="33"/>
      <c r="AV3919" s="33"/>
      <c r="AW3919" s="33"/>
      <c r="AX3919" s="33"/>
      <c r="AY3919" s="33"/>
      <c r="AZ3919" s="33"/>
      <c r="BA3919" s="33"/>
      <c r="BB3919" s="33"/>
      <c r="BC3919" s="33"/>
      <c r="BD3919" s="33"/>
      <c r="BE3919" s="33"/>
      <c r="BF3919" s="33"/>
      <c r="BG3919" s="33"/>
      <c r="BH3919" s="33"/>
      <c r="BI3919" s="33"/>
      <c r="BJ3919" s="33"/>
      <c r="BK3919" s="33"/>
      <c r="BL3919" s="33"/>
    </row>
    <row r="3920" spans="2:64" s="140" customFormat="1" ht="18" customHeight="1">
      <c r="B3920" s="29"/>
      <c r="C3920" s="30"/>
      <c r="D3920" s="31"/>
      <c r="E3920" s="30"/>
      <c r="F3920" s="32"/>
      <c r="G3920" s="220"/>
      <c r="H3920" s="220"/>
      <c r="I3920" s="220"/>
      <c r="J3920" s="220"/>
      <c r="K3920" s="220"/>
      <c r="L3920" s="199"/>
      <c r="M3920" s="199"/>
      <c r="N3920" s="199"/>
      <c r="O3920" s="296"/>
      <c r="P3920" s="296"/>
      <c r="Q3920" s="199"/>
      <c r="R3920" s="199"/>
      <c r="S3920" s="220"/>
      <c r="T3920" s="220"/>
      <c r="U3920" s="220"/>
      <c r="V3920" s="199"/>
      <c r="W3920" s="297" t="s">
        <v>191</v>
      </c>
      <c r="X3920" s="322"/>
      <c r="Y3920" s="323"/>
      <c r="Z3920" s="323"/>
      <c r="AA3920" s="323"/>
      <c r="AB3920" s="205"/>
      <c r="AC3920" s="982" t="e">
        <f>ROUND((AC3915-AD3919-AD3916),1)</f>
        <v>#REF!</v>
      </c>
      <c r="AD3920" s="983"/>
      <c r="AE3920" s="983"/>
      <c r="AF3920" s="73"/>
      <c r="AG3920" s="33"/>
      <c r="AH3920" s="33"/>
      <c r="AI3920" s="33"/>
      <c r="AJ3920" s="33"/>
      <c r="AK3920" s="33"/>
      <c r="AL3920" s="33"/>
      <c r="AM3920" s="33"/>
      <c r="AN3920" s="33"/>
      <c r="AO3920" s="33"/>
      <c r="AP3920" s="33"/>
      <c r="AQ3920" s="33"/>
      <c r="AR3920" s="33"/>
      <c r="AS3920" s="33"/>
      <c r="AT3920" s="33"/>
      <c r="AU3920" s="33"/>
      <c r="AV3920" s="33"/>
      <c r="AW3920" s="33"/>
      <c r="AX3920" s="33"/>
      <c r="AY3920" s="33"/>
      <c r="AZ3920" s="33"/>
      <c r="BA3920" s="33"/>
      <c r="BB3920" s="33"/>
      <c r="BC3920" s="33"/>
      <c r="BD3920" s="33"/>
      <c r="BE3920" s="33"/>
      <c r="BF3920" s="33"/>
      <c r="BG3920" s="33"/>
      <c r="BH3920" s="33"/>
      <c r="BI3920" s="33"/>
      <c r="BJ3920" s="33"/>
      <c r="BK3920" s="33"/>
      <c r="BL3920" s="33"/>
    </row>
    <row r="3921" spans="2:64" s="140" customFormat="1" ht="18" customHeight="1">
      <c r="B3921" s="35" t="s">
        <v>78</v>
      </c>
      <c r="C3921" s="36"/>
      <c r="D3921" s="36"/>
      <c r="E3921" s="36"/>
      <c r="F3921" s="36"/>
      <c r="G3921" s="221"/>
      <c r="H3921" s="221"/>
      <c r="I3921" s="220"/>
      <c r="J3921" s="220"/>
      <c r="K3921" s="220"/>
      <c r="L3921" s="199"/>
      <c r="M3921" s="199"/>
      <c r="N3921" s="199"/>
      <c r="O3921" s="296"/>
      <c r="P3921" s="296"/>
      <c r="Q3921" s="199"/>
      <c r="R3921" s="199"/>
      <c r="S3921" s="220"/>
      <c r="T3921" s="220"/>
      <c r="U3921" s="220"/>
      <c r="V3921" s="199"/>
      <c r="W3921" s="298" t="s">
        <v>432</v>
      </c>
      <c r="X3921" s="206"/>
      <c r="Y3921" s="277"/>
      <c r="Z3921" s="277"/>
      <c r="AA3921" s="206"/>
      <c r="AB3921" s="231"/>
      <c r="AC3921" s="63" t="e">
        <f>INT(AC3920)</f>
        <v>#REF!</v>
      </c>
      <c r="AD3921" s="33"/>
      <c r="AE3921" s="62"/>
      <c r="AF3921" s="80"/>
      <c r="AG3921" s="33"/>
      <c r="AH3921" s="33"/>
      <c r="AI3921" s="33"/>
      <c r="AJ3921" s="33"/>
      <c r="AK3921" s="33"/>
      <c r="AL3921" s="33"/>
      <c r="AM3921" s="33"/>
      <c r="AN3921" s="33"/>
      <c r="AO3921" s="33"/>
      <c r="AP3921" s="33"/>
      <c r="AQ3921" s="33"/>
      <c r="AR3921" s="33"/>
      <c r="AS3921" s="33"/>
      <c r="AT3921" s="33"/>
      <c r="AU3921" s="33"/>
      <c r="AV3921" s="33"/>
      <c r="AW3921" s="33"/>
      <c r="AX3921" s="33"/>
      <c r="AY3921" s="33"/>
      <c r="AZ3921" s="33"/>
      <c r="BA3921" s="33"/>
      <c r="BB3921" s="33"/>
      <c r="BC3921" s="33"/>
      <c r="BD3921" s="33"/>
      <c r="BE3921" s="33"/>
      <c r="BF3921" s="33"/>
      <c r="BG3921" s="33"/>
      <c r="BH3921" s="33"/>
      <c r="BI3921" s="33"/>
      <c r="BJ3921" s="33"/>
      <c r="BK3921" s="33"/>
      <c r="BL3921" s="33"/>
    </row>
    <row r="3922" spans="2:64" s="140" customFormat="1" ht="18" customHeight="1">
      <c r="B3922" s="37"/>
      <c r="C3922" s="38"/>
      <c r="D3922" s="39"/>
      <c r="E3922" s="38"/>
      <c r="F3922" s="38"/>
      <c r="G3922" s="202"/>
      <c r="H3922" s="202"/>
      <c r="I3922" s="220"/>
      <c r="J3922" s="220"/>
      <c r="K3922" s="220"/>
      <c r="L3922" s="199"/>
      <c r="M3922" s="199"/>
      <c r="N3922" s="199"/>
      <c r="O3922" s="296"/>
      <c r="P3922" s="296"/>
      <c r="Q3922" s="199"/>
      <c r="R3922" s="199"/>
      <c r="S3922" s="220"/>
      <c r="T3922" s="220"/>
      <c r="U3922" s="220"/>
      <c r="V3922" s="199"/>
      <c r="W3922" s="300" t="s">
        <v>192</v>
      </c>
      <c r="X3922" s="201"/>
      <c r="Y3922" s="324"/>
      <c r="Z3922" s="324"/>
      <c r="AA3922" s="219"/>
      <c r="AB3922" s="201"/>
      <c r="AC3922" s="79" t="e">
        <f>ROUND((MOD(AC3920,1)*4000),-2)</f>
        <v>#REF!</v>
      </c>
      <c r="AD3922" s="45"/>
      <c r="AE3922" s="45"/>
      <c r="AF3922" s="105"/>
      <c r="AG3922" s="33"/>
      <c r="AH3922" s="33"/>
      <c r="AI3922" s="33"/>
      <c r="AJ3922" s="33"/>
      <c r="AK3922" s="33"/>
      <c r="AL3922" s="33"/>
      <c r="AM3922" s="33"/>
      <c r="AN3922" s="33"/>
      <c r="AO3922" s="33"/>
      <c r="AP3922" s="33"/>
      <c r="AQ3922" s="33"/>
      <c r="AR3922" s="33"/>
      <c r="AS3922" s="33"/>
      <c r="AT3922" s="33"/>
      <c r="AU3922" s="33"/>
      <c r="AV3922" s="33"/>
      <c r="AW3922" s="33"/>
      <c r="AX3922" s="33"/>
      <c r="AY3922" s="33"/>
      <c r="AZ3922" s="33"/>
      <c r="BA3922" s="33"/>
      <c r="BB3922" s="33"/>
      <c r="BC3922" s="33"/>
      <c r="BD3922" s="33"/>
      <c r="BE3922" s="33"/>
      <c r="BF3922" s="33"/>
      <c r="BG3922" s="33"/>
      <c r="BH3922" s="33"/>
      <c r="BI3922" s="33"/>
      <c r="BJ3922" s="33"/>
      <c r="BK3922" s="33"/>
      <c r="BL3922" s="33"/>
    </row>
    <row r="3923" spans="2:64" s="140" customFormat="1" ht="18" customHeight="1">
      <c r="B3923" s="40" t="s">
        <v>79</v>
      </c>
      <c r="C3923" s="41"/>
      <c r="D3923" s="41"/>
      <c r="E3923" s="41"/>
      <c r="F3923" s="33"/>
      <c r="G3923" s="199"/>
      <c r="H3923" s="199"/>
      <c r="I3923" s="199"/>
      <c r="J3923" s="199"/>
      <c r="K3923" s="220"/>
      <c r="L3923" s="199"/>
      <c r="M3923" s="199"/>
      <c r="N3923" s="199"/>
      <c r="O3923" s="296"/>
      <c r="P3923" s="296"/>
      <c r="Q3923" s="199"/>
      <c r="R3923" s="199"/>
      <c r="S3923" s="199"/>
      <c r="T3923" s="199"/>
      <c r="U3923" s="199"/>
      <c r="V3923" s="199"/>
      <c r="W3923" s="199"/>
      <c r="X3923" s="199"/>
      <c r="Y3923" s="199"/>
      <c r="Z3923" s="199"/>
      <c r="AA3923" s="199"/>
      <c r="AB3923" s="199"/>
      <c r="AC3923" s="34"/>
      <c r="AD3923" s="33"/>
      <c r="AE3923" s="33"/>
      <c r="AF3923" s="101"/>
      <c r="AG3923" s="33"/>
      <c r="AH3923" s="33"/>
      <c r="AI3923" s="33"/>
      <c r="AJ3923" s="33"/>
      <c r="AK3923" s="33"/>
      <c r="AL3923" s="33"/>
      <c r="AM3923" s="33"/>
      <c r="AN3923" s="33"/>
      <c r="AO3923" s="33"/>
      <c r="AP3923" s="33"/>
      <c r="AQ3923" s="33"/>
      <c r="AR3923" s="33"/>
      <c r="AS3923" s="33"/>
      <c r="AT3923" s="33"/>
      <c r="AU3923" s="33"/>
      <c r="AV3923" s="33"/>
      <c r="AW3923" s="33"/>
      <c r="AX3923" s="33"/>
      <c r="AY3923" s="33"/>
      <c r="AZ3923" s="33"/>
      <c r="BA3923" s="33"/>
      <c r="BB3923" s="33"/>
      <c r="BC3923" s="33"/>
      <c r="BD3923" s="33"/>
      <c r="BE3923" s="33"/>
      <c r="BF3923" s="33"/>
      <c r="BG3923" s="33"/>
      <c r="BH3923" s="33"/>
      <c r="BI3923" s="33"/>
      <c r="BJ3923" s="33"/>
      <c r="BK3923" s="33"/>
      <c r="BL3923" s="33"/>
    </row>
    <row r="3924" spans="2:64" s="10" customFormat="1" ht="18" customHeight="1">
      <c r="B3924" s="237">
        <v>1</v>
      </c>
      <c r="C3924" s="236">
        <v>2</v>
      </c>
      <c r="D3924" s="236">
        <v>3</v>
      </c>
      <c r="E3924" s="326">
        <v>4</v>
      </c>
      <c r="F3924" s="236">
        <v>5</v>
      </c>
      <c r="G3924" s="269">
        <v>6</v>
      </c>
      <c r="H3924" s="304">
        <v>7</v>
      </c>
      <c r="I3924" s="305">
        <v>8</v>
      </c>
      <c r="J3924" s="305">
        <v>9</v>
      </c>
      <c r="K3924" s="305">
        <v>10</v>
      </c>
      <c r="L3924" s="326">
        <v>11</v>
      </c>
      <c r="M3924" s="305">
        <v>12</v>
      </c>
      <c r="N3924" s="269">
        <v>13</v>
      </c>
      <c r="O3924" s="305">
        <v>14</v>
      </c>
      <c r="P3924" s="305">
        <v>15</v>
      </c>
      <c r="Q3924" s="305">
        <v>16</v>
      </c>
      <c r="R3924" s="305">
        <v>17</v>
      </c>
      <c r="S3924" s="326">
        <v>18</v>
      </c>
      <c r="T3924" s="305">
        <v>19</v>
      </c>
      <c r="U3924" s="269">
        <v>20</v>
      </c>
      <c r="V3924" s="305">
        <v>21</v>
      </c>
      <c r="W3924" s="305">
        <v>22</v>
      </c>
      <c r="X3924" s="305">
        <v>23</v>
      </c>
      <c r="Y3924" s="304">
        <v>24</v>
      </c>
      <c r="Z3924" s="326">
        <v>25</v>
      </c>
      <c r="AA3924" s="305">
        <v>26</v>
      </c>
      <c r="AB3924" s="269">
        <v>27</v>
      </c>
      <c r="AC3924" s="236">
        <v>28</v>
      </c>
      <c r="AD3924" s="236">
        <v>29</v>
      </c>
      <c r="AE3924" s="236">
        <v>30</v>
      </c>
      <c r="AF3924" s="236">
        <v>31</v>
      </c>
      <c r="AG3924" s="11"/>
      <c r="AH3924" s="11"/>
      <c r="AI3924" s="11"/>
      <c r="AJ3924" s="11"/>
      <c r="AK3924" s="11"/>
      <c r="AL3924" s="11"/>
      <c r="AM3924" s="11"/>
      <c r="AN3924" s="11"/>
      <c r="AO3924" s="11"/>
      <c r="AP3924" s="11"/>
      <c r="AQ3924" s="11"/>
      <c r="AR3924" s="11"/>
      <c r="AS3924" s="11"/>
      <c r="AT3924" s="11"/>
      <c r="AU3924" s="11"/>
      <c r="AV3924" s="11"/>
      <c r="AW3924" s="11"/>
      <c r="AX3924" s="11"/>
      <c r="AY3924" s="11"/>
      <c r="AZ3924" s="11"/>
      <c r="BA3924" s="11"/>
      <c r="BB3924" s="11"/>
      <c r="BC3924" s="11"/>
      <c r="BD3924" s="11"/>
      <c r="BE3924" s="11"/>
      <c r="BF3924" s="11"/>
      <c r="BG3924" s="11"/>
      <c r="BH3924" s="11"/>
      <c r="BI3924" s="11"/>
      <c r="BJ3924" s="11"/>
      <c r="BK3924" s="11"/>
      <c r="BL3924" s="11"/>
    </row>
    <row r="3925" spans="2:64" s="140" customFormat="1" ht="18" customHeight="1">
      <c r="B3925" s="44" t="e">
        <f>#REF!</f>
        <v>#REF!</v>
      </c>
      <c r="C3925" s="44" t="e">
        <f>#REF!</f>
        <v>#REF!</v>
      </c>
      <c r="D3925" s="44" t="e">
        <f>#REF!</f>
        <v>#REF!</v>
      </c>
      <c r="E3925" s="44" t="e">
        <f>#REF!</f>
        <v>#REF!</v>
      </c>
      <c r="F3925" s="44" t="e">
        <f>#REF!</f>
        <v>#REF!</v>
      </c>
      <c r="G3925" s="214" t="e">
        <f>#REF!</f>
        <v>#REF!</v>
      </c>
      <c r="H3925" s="214" t="e">
        <f>#REF!</f>
        <v>#REF!</v>
      </c>
      <c r="I3925" s="214" t="e">
        <f>#REF!</f>
        <v>#REF!</v>
      </c>
      <c r="J3925" s="214" t="e">
        <f>#REF!</f>
        <v>#REF!</v>
      </c>
      <c r="K3925" s="214" t="e">
        <f>#REF!</f>
        <v>#REF!</v>
      </c>
      <c r="L3925" s="214" t="e">
        <f>#REF!</f>
        <v>#REF!</v>
      </c>
      <c r="M3925" s="214" t="e">
        <f>#REF!</f>
        <v>#REF!</v>
      </c>
      <c r="N3925" s="214" t="e">
        <f>#REF!</f>
        <v>#REF!</v>
      </c>
      <c r="O3925" s="214" t="e">
        <f>#REF!</f>
        <v>#REF!</v>
      </c>
      <c r="P3925" s="214" t="e">
        <f>#REF!</f>
        <v>#REF!</v>
      </c>
      <c r="Q3925" s="214" t="e">
        <f>#REF!</f>
        <v>#REF!</v>
      </c>
      <c r="R3925" s="214" t="e">
        <f>#REF!</f>
        <v>#REF!</v>
      </c>
      <c r="S3925" s="214" t="e">
        <f>#REF!</f>
        <v>#REF!</v>
      </c>
      <c r="T3925" s="214" t="e">
        <f>#REF!</f>
        <v>#REF!</v>
      </c>
      <c r="U3925" s="214" t="e">
        <f>#REF!</f>
        <v>#REF!</v>
      </c>
      <c r="V3925" s="214" t="e">
        <f>#REF!</f>
        <v>#REF!</v>
      </c>
      <c r="W3925" s="214" t="e">
        <f>#REF!</f>
        <v>#REF!</v>
      </c>
      <c r="X3925" s="214" t="e">
        <f>#REF!</f>
        <v>#REF!</v>
      </c>
      <c r="Y3925" s="214" t="e">
        <f>#REF!</f>
        <v>#REF!</v>
      </c>
      <c r="Z3925" s="214" t="e">
        <f>#REF!</f>
        <v>#REF!</v>
      </c>
      <c r="AA3925" s="214" t="e">
        <f>#REF!</f>
        <v>#REF!</v>
      </c>
      <c r="AB3925" s="214" t="e">
        <f>#REF!</f>
        <v>#REF!</v>
      </c>
      <c r="AC3925" s="44" t="e">
        <f>#REF!</f>
        <v>#REF!</v>
      </c>
      <c r="AD3925" s="44" t="e">
        <f>#REF!</f>
        <v>#REF!</v>
      </c>
      <c r="AE3925" s="44" t="e">
        <f>#REF!</f>
        <v>#REF!</v>
      </c>
      <c r="AF3925" s="44" t="e">
        <f>#REF!</f>
        <v>#REF!</v>
      </c>
      <c r="AG3925" s="33"/>
      <c r="AH3925" s="33"/>
      <c r="AI3925" s="33"/>
      <c r="AJ3925" s="33"/>
      <c r="AK3925" s="33"/>
      <c r="AL3925" s="33"/>
      <c r="AM3925" s="33"/>
      <c r="AN3925" s="33"/>
      <c r="AO3925" s="33"/>
      <c r="AP3925" s="33"/>
      <c r="AQ3925" s="33"/>
      <c r="AR3925" s="33"/>
      <c r="AS3925" s="33"/>
      <c r="AT3925" s="33"/>
      <c r="AU3925" s="33"/>
      <c r="AV3925" s="33"/>
      <c r="AW3925" s="33"/>
      <c r="AX3925" s="33"/>
      <c r="AY3925" s="33"/>
      <c r="AZ3925" s="33"/>
      <c r="BA3925" s="33"/>
      <c r="BB3925" s="33"/>
      <c r="BC3925" s="33"/>
      <c r="BD3925" s="33"/>
      <c r="BE3925" s="33"/>
      <c r="BF3925" s="33"/>
      <c r="BG3925" s="33"/>
      <c r="BH3925" s="33"/>
      <c r="BI3925" s="33"/>
      <c r="BJ3925" s="33"/>
      <c r="BK3925" s="33"/>
      <c r="BL3925" s="33"/>
    </row>
    <row r="3926" spans="2:64" s="140" customFormat="1" ht="18" customHeight="1">
      <c r="B3926" s="111" t="e">
        <f>IF(B3925=3,"5","0")-0</f>
        <v>#REF!</v>
      </c>
      <c r="C3926" s="111" t="e">
        <f t="shared" ref="C3926:K3926" si="95">IF(C3925=3,"5","0")-0</f>
        <v>#REF!</v>
      </c>
      <c r="D3926" s="111" t="e">
        <f t="shared" si="95"/>
        <v>#REF!</v>
      </c>
      <c r="E3926" s="111" t="e">
        <f t="shared" si="95"/>
        <v>#REF!</v>
      </c>
      <c r="F3926" s="111" t="e">
        <f t="shared" si="95"/>
        <v>#REF!</v>
      </c>
      <c r="G3926" s="215" t="e">
        <f t="shared" si="95"/>
        <v>#REF!</v>
      </c>
      <c r="H3926" s="215" t="e">
        <f t="shared" si="95"/>
        <v>#REF!</v>
      </c>
      <c r="I3926" s="215" t="e">
        <f t="shared" si="95"/>
        <v>#REF!</v>
      </c>
      <c r="J3926" s="215" t="e">
        <f t="shared" si="95"/>
        <v>#REF!</v>
      </c>
      <c r="K3926" s="215" t="e">
        <f t="shared" si="95"/>
        <v>#REF!</v>
      </c>
      <c r="L3926" s="215" t="e">
        <f t="shared" ref="L3926:AF3926" si="96">IF(L3925=2,"6","0")-0</f>
        <v>#REF!</v>
      </c>
      <c r="M3926" s="215" t="e">
        <f t="shared" si="96"/>
        <v>#REF!</v>
      </c>
      <c r="N3926" s="215" t="e">
        <f t="shared" si="96"/>
        <v>#REF!</v>
      </c>
      <c r="O3926" s="215" t="e">
        <f t="shared" si="96"/>
        <v>#REF!</v>
      </c>
      <c r="P3926" s="215" t="e">
        <f t="shared" si="96"/>
        <v>#REF!</v>
      </c>
      <c r="Q3926" s="215" t="e">
        <f t="shared" si="96"/>
        <v>#REF!</v>
      </c>
      <c r="R3926" s="215" t="e">
        <f t="shared" si="96"/>
        <v>#REF!</v>
      </c>
      <c r="S3926" s="215" t="e">
        <f t="shared" si="96"/>
        <v>#REF!</v>
      </c>
      <c r="T3926" s="215" t="e">
        <f t="shared" si="96"/>
        <v>#REF!</v>
      </c>
      <c r="U3926" s="215" t="e">
        <f t="shared" si="96"/>
        <v>#REF!</v>
      </c>
      <c r="V3926" s="215" t="e">
        <f t="shared" si="96"/>
        <v>#REF!</v>
      </c>
      <c r="W3926" s="215" t="e">
        <f t="shared" si="96"/>
        <v>#REF!</v>
      </c>
      <c r="X3926" s="215" t="e">
        <f t="shared" si="96"/>
        <v>#REF!</v>
      </c>
      <c r="Y3926" s="215" t="e">
        <f t="shared" si="96"/>
        <v>#REF!</v>
      </c>
      <c r="Z3926" s="215" t="e">
        <f t="shared" si="96"/>
        <v>#REF!</v>
      </c>
      <c r="AA3926" s="215" t="e">
        <f t="shared" si="96"/>
        <v>#REF!</v>
      </c>
      <c r="AB3926" s="215" t="e">
        <f t="shared" si="96"/>
        <v>#REF!</v>
      </c>
      <c r="AC3926" s="111" t="e">
        <f t="shared" si="96"/>
        <v>#REF!</v>
      </c>
      <c r="AD3926" s="111" t="e">
        <f t="shared" si="96"/>
        <v>#REF!</v>
      </c>
      <c r="AE3926" s="111" t="e">
        <f t="shared" si="96"/>
        <v>#REF!</v>
      </c>
      <c r="AF3926" s="111" t="e">
        <f t="shared" si="96"/>
        <v>#REF!</v>
      </c>
      <c r="AG3926" s="33"/>
      <c r="AH3926" s="33"/>
      <c r="AI3926" s="33"/>
      <c r="AJ3926" s="33"/>
      <c r="AK3926" s="33"/>
      <c r="AL3926" s="33"/>
      <c r="AM3926" s="33"/>
      <c r="AN3926" s="33"/>
      <c r="AO3926" s="33"/>
      <c r="AP3926" s="33"/>
      <c r="AQ3926" s="33"/>
      <c r="AR3926" s="33"/>
      <c r="AS3926" s="33"/>
      <c r="AT3926" s="33"/>
      <c r="AU3926" s="33"/>
      <c r="AV3926" s="33"/>
      <c r="AW3926" s="33"/>
      <c r="AX3926" s="33"/>
      <c r="AY3926" s="33"/>
      <c r="AZ3926" s="33"/>
      <c r="BA3926" s="33"/>
      <c r="BB3926" s="33"/>
      <c r="BC3926" s="33"/>
      <c r="BD3926" s="33"/>
      <c r="BE3926" s="33"/>
      <c r="BF3926" s="33"/>
      <c r="BG3926" s="33"/>
      <c r="BH3926" s="33"/>
      <c r="BI3926" s="33"/>
      <c r="BJ3926" s="33"/>
      <c r="BK3926" s="33"/>
      <c r="BL3926" s="33"/>
    </row>
    <row r="3927" spans="2:64" s="140" customFormat="1" ht="18" customHeight="1">
      <c r="B3927" s="52" t="e">
        <f>#REF!</f>
        <v>#REF!</v>
      </c>
      <c r="C3927" s="52" t="e">
        <f>#REF!</f>
        <v>#REF!</v>
      </c>
      <c r="D3927" s="52" t="e">
        <f>#REF!</f>
        <v>#REF!</v>
      </c>
      <c r="E3927" s="52" t="e">
        <f>#REF!</f>
        <v>#REF!</v>
      </c>
      <c r="F3927" s="52" t="e">
        <f>#REF!</f>
        <v>#REF!</v>
      </c>
      <c r="G3927" s="213" t="e">
        <f>#REF!</f>
        <v>#REF!</v>
      </c>
      <c r="H3927" s="213" t="e">
        <f>#REF!</f>
        <v>#REF!</v>
      </c>
      <c r="I3927" s="213" t="e">
        <f>#REF!</f>
        <v>#REF!</v>
      </c>
      <c r="J3927" s="213" t="e">
        <f>#REF!</f>
        <v>#REF!</v>
      </c>
      <c r="K3927" s="213" t="e">
        <f>#REF!</f>
        <v>#REF!</v>
      </c>
      <c r="L3927" s="213" t="e">
        <f>#REF!</f>
        <v>#REF!</v>
      </c>
      <c r="M3927" s="213" t="e">
        <f>#REF!</f>
        <v>#REF!</v>
      </c>
      <c r="N3927" s="213" t="e">
        <f>#REF!</f>
        <v>#REF!</v>
      </c>
      <c r="O3927" s="213" t="e">
        <f>#REF!</f>
        <v>#REF!</v>
      </c>
      <c r="P3927" s="213" t="e">
        <f>#REF!</f>
        <v>#REF!</v>
      </c>
      <c r="Q3927" s="213" t="e">
        <f>#REF!</f>
        <v>#REF!</v>
      </c>
      <c r="R3927" s="213" t="e">
        <f>#REF!</f>
        <v>#REF!</v>
      </c>
      <c r="S3927" s="213" t="e">
        <f>#REF!</f>
        <v>#REF!</v>
      </c>
      <c r="T3927" s="213" t="e">
        <f>#REF!</f>
        <v>#REF!</v>
      </c>
      <c r="U3927" s="213" t="e">
        <f>#REF!</f>
        <v>#REF!</v>
      </c>
      <c r="V3927" s="213" t="e">
        <f>#REF!</f>
        <v>#REF!</v>
      </c>
      <c r="W3927" s="213" t="e">
        <f>#REF!</f>
        <v>#REF!</v>
      </c>
      <c r="X3927" s="213" t="e">
        <f>#REF!</f>
        <v>#REF!</v>
      </c>
      <c r="Y3927" s="213" t="e">
        <f>#REF!</f>
        <v>#REF!</v>
      </c>
      <c r="Z3927" s="213" t="e">
        <f>#REF!</f>
        <v>#REF!</v>
      </c>
      <c r="AA3927" s="213" t="e">
        <f>#REF!</f>
        <v>#REF!</v>
      </c>
      <c r="AB3927" s="213" t="e">
        <f>#REF!</f>
        <v>#REF!</v>
      </c>
      <c r="AC3927" s="52" t="e">
        <f>#REF!</f>
        <v>#REF!</v>
      </c>
      <c r="AD3927" s="52" t="e">
        <f>#REF!</f>
        <v>#REF!</v>
      </c>
      <c r="AE3927" s="74" t="e">
        <f>#REF!</f>
        <v>#REF!</v>
      </c>
      <c r="AF3927" s="52" t="e">
        <f>#REF!</f>
        <v>#REF!</v>
      </c>
      <c r="AG3927" s="33"/>
      <c r="AH3927" s="33"/>
      <c r="AI3927" s="33"/>
      <c r="AJ3927" s="33"/>
      <c r="AK3927" s="33"/>
      <c r="AL3927" s="33"/>
      <c r="AM3927" s="33"/>
      <c r="AN3927" s="33"/>
      <c r="AO3927" s="33"/>
      <c r="AP3927" s="33"/>
      <c r="AQ3927" s="33"/>
      <c r="AR3927" s="33"/>
      <c r="AS3927" s="33"/>
      <c r="AT3927" s="33"/>
      <c r="AU3927" s="33"/>
      <c r="AV3927" s="33"/>
      <c r="AW3927" s="33"/>
      <c r="AX3927" s="33"/>
      <c r="AY3927" s="33"/>
      <c r="AZ3927" s="33"/>
      <c r="BA3927" s="33"/>
      <c r="BB3927" s="33"/>
      <c r="BC3927" s="33"/>
      <c r="BD3927" s="33"/>
      <c r="BE3927" s="33"/>
      <c r="BF3927" s="33"/>
      <c r="BG3927" s="33"/>
      <c r="BH3927" s="33"/>
      <c r="BI3927" s="33"/>
      <c r="BJ3927" s="33"/>
      <c r="BK3927" s="33"/>
      <c r="BL3927" s="33"/>
    </row>
  </sheetData>
  <mergeCells count="2899">
    <mergeCell ref="R3789:S3789"/>
    <mergeCell ref="R3790:S3790"/>
    <mergeCell ref="R3791:S3791"/>
    <mergeCell ref="AC3791:AD3791"/>
    <mergeCell ref="R3793:S3793"/>
    <mergeCell ref="R3794:S3794"/>
    <mergeCell ref="R3795:S3795"/>
    <mergeCell ref="AC3796:AD3796"/>
    <mergeCell ref="R3762:S3762"/>
    <mergeCell ref="R3763:S3763"/>
    <mergeCell ref="R3764:S3764"/>
    <mergeCell ref="R3765:S3765"/>
    <mergeCell ref="R3766:S3766"/>
    <mergeCell ref="AC3766:AD3766"/>
    <mergeCell ref="R3768:S3768"/>
    <mergeCell ref="R3769:S3769"/>
    <mergeCell ref="R3770:S3770"/>
    <mergeCell ref="AC3771:AD3771"/>
    <mergeCell ref="R3787:S3787"/>
    <mergeCell ref="R3788:S3788"/>
    <mergeCell ref="K3783:N3783"/>
    <mergeCell ref="T3783:U3783"/>
    <mergeCell ref="K3784:L3784"/>
    <mergeCell ref="K3785:L3785"/>
    <mergeCell ref="U3785:W3785"/>
    <mergeCell ref="K3735:L3735"/>
    <mergeCell ref="U3735:W3735"/>
    <mergeCell ref="R3737:S3737"/>
    <mergeCell ref="R3738:S3738"/>
    <mergeCell ref="R3739:S3739"/>
    <mergeCell ref="R3740:S3740"/>
    <mergeCell ref="R3741:S3741"/>
    <mergeCell ref="AC3741:AD3741"/>
    <mergeCell ref="R3743:S3743"/>
    <mergeCell ref="R3744:S3744"/>
    <mergeCell ref="R3745:S3745"/>
    <mergeCell ref="AC3746:AD3746"/>
    <mergeCell ref="K3758:N3758"/>
    <mergeCell ref="T3758:U3758"/>
    <mergeCell ref="K3759:L3759"/>
    <mergeCell ref="K3760:L3760"/>
    <mergeCell ref="U3760:W3760"/>
    <mergeCell ref="AE3843:AF3843"/>
    <mergeCell ref="U3834:V3834"/>
    <mergeCell ref="U3835:V3835"/>
    <mergeCell ref="AC3841:AE3841"/>
    <mergeCell ref="B3780:AF3780"/>
    <mergeCell ref="W3782:AF3782"/>
    <mergeCell ref="B3805:AF3805"/>
    <mergeCell ref="W3807:AF3807"/>
    <mergeCell ref="B3705:AF3705"/>
    <mergeCell ref="B3830:AF3830"/>
    <mergeCell ref="AE3818:AF3818"/>
    <mergeCell ref="L3833:N3833"/>
    <mergeCell ref="W3832:AF3832"/>
    <mergeCell ref="K3708:N3708"/>
    <mergeCell ref="AE3743:AF3743"/>
    <mergeCell ref="B3730:AF3730"/>
    <mergeCell ref="L3808:N3808"/>
    <mergeCell ref="U3809:V3809"/>
    <mergeCell ref="T3708:U3708"/>
    <mergeCell ref="K3709:L3709"/>
    <mergeCell ref="K3710:L3710"/>
    <mergeCell ref="U3710:W3710"/>
    <mergeCell ref="R3712:S3712"/>
    <mergeCell ref="R3713:S3713"/>
    <mergeCell ref="R3714:S3714"/>
    <mergeCell ref="R3715:S3715"/>
    <mergeCell ref="R3716:S3716"/>
    <mergeCell ref="AC3716:AD3716"/>
    <mergeCell ref="R3718:S3718"/>
    <mergeCell ref="R3719:S3719"/>
    <mergeCell ref="R3720:S3720"/>
    <mergeCell ref="AC3721:AD3721"/>
    <mergeCell ref="R3613:S3613"/>
    <mergeCell ref="R3614:S3614"/>
    <mergeCell ref="AC3194:AD3194"/>
    <mergeCell ref="X3205:AF3205"/>
    <mergeCell ref="K3206:N3206"/>
    <mergeCell ref="T3206:U3206"/>
    <mergeCell ref="B3480:AF3480"/>
    <mergeCell ref="B3430:AF3430"/>
    <mergeCell ref="B3531:AF3531"/>
    <mergeCell ref="AE3718:AF3718"/>
    <mergeCell ref="B3605:AF3605"/>
    <mergeCell ref="B3655:AF3655"/>
    <mergeCell ref="B3404:AF3404"/>
    <mergeCell ref="B3680:AF3680"/>
    <mergeCell ref="B3630:AF3630"/>
    <mergeCell ref="AE3593:AF3593"/>
    <mergeCell ref="AE3618:AF3618"/>
    <mergeCell ref="K3683:N3683"/>
    <mergeCell ref="T3683:U3683"/>
    <mergeCell ref="K3684:L3684"/>
    <mergeCell ref="K3685:L3685"/>
    <mergeCell ref="U3685:W3685"/>
    <mergeCell ref="R3687:S3687"/>
    <mergeCell ref="B3505:AF3505"/>
    <mergeCell ref="B3379:AF3379"/>
    <mergeCell ref="AE3467:AF3467"/>
    <mergeCell ref="AE3492:AF3492"/>
    <mergeCell ref="B3580:AF3580"/>
    <mergeCell ref="AE3543:AF3543"/>
    <mergeCell ref="R3688:S3688"/>
    <mergeCell ref="R3689:S3689"/>
    <mergeCell ref="R3690:S3690"/>
    <mergeCell ref="AC3920:AE3920"/>
    <mergeCell ref="W3882:AF3882"/>
    <mergeCell ref="L3883:N3883"/>
    <mergeCell ref="U3884:V3884"/>
    <mergeCell ref="U3885:V3885"/>
    <mergeCell ref="AC3891:AE3891"/>
    <mergeCell ref="AC3896:AE3896"/>
    <mergeCell ref="B3855:AF3855"/>
    <mergeCell ref="W3857:AF3857"/>
    <mergeCell ref="L3858:N3858"/>
    <mergeCell ref="U3859:V3859"/>
    <mergeCell ref="U3860:V3860"/>
    <mergeCell ref="AC3866:AE3866"/>
    <mergeCell ref="AC3871:AE3871"/>
    <mergeCell ref="B3880:AF3880"/>
    <mergeCell ref="AE3868:AF3868"/>
    <mergeCell ref="AE3893:AF3893"/>
    <mergeCell ref="AE3917:AF3917"/>
    <mergeCell ref="U3908:V3908"/>
    <mergeCell ref="U3909:V3909"/>
    <mergeCell ref="AC3915:AE3915"/>
    <mergeCell ref="AE3768:AF3768"/>
    <mergeCell ref="AE3793:AF3793"/>
    <mergeCell ref="B3755:AF3755"/>
    <mergeCell ref="AE3643:AF3643"/>
    <mergeCell ref="AE3668:AF3668"/>
    <mergeCell ref="AE3693:AF3693"/>
    <mergeCell ref="R3413:S3413"/>
    <mergeCell ref="R3387:S3387"/>
    <mergeCell ref="R3388:S3388"/>
    <mergeCell ref="R3389:S3389"/>
    <mergeCell ref="AC3389:AD3389"/>
    <mergeCell ref="R3391:S3391"/>
    <mergeCell ref="R3392:S3392"/>
    <mergeCell ref="B2979:AF2979"/>
    <mergeCell ref="K3006:N3006"/>
    <mergeCell ref="T3006:U3006"/>
    <mergeCell ref="K3007:L3007"/>
    <mergeCell ref="K3008:L3008"/>
    <mergeCell ref="U3008:W3008"/>
    <mergeCell ref="R3010:S3010"/>
    <mergeCell ref="X2980:AF2980"/>
    <mergeCell ref="K2981:N2981"/>
    <mergeCell ref="T2981:U2981"/>
    <mergeCell ref="K2982:L2982"/>
    <mergeCell ref="K2983:L2983"/>
    <mergeCell ref="U2983:W2983"/>
    <mergeCell ref="R2985:S2985"/>
    <mergeCell ref="R2986:S2986"/>
    <mergeCell ref="R2987:S2987"/>
    <mergeCell ref="R2988:S2988"/>
    <mergeCell ref="AC3596:AD3596"/>
    <mergeCell ref="K3610:L3610"/>
    <mergeCell ref="R2736:S2736"/>
    <mergeCell ref="R2737:S2737"/>
    <mergeCell ref="R2738:S2738"/>
    <mergeCell ref="R2739:S2739"/>
    <mergeCell ref="AC2739:AD2739"/>
    <mergeCell ref="R2741:S2741"/>
    <mergeCell ref="AC3846:AE3846"/>
    <mergeCell ref="B3904:AF3904"/>
    <mergeCell ref="W3906:AF3906"/>
    <mergeCell ref="L3907:N3907"/>
    <mergeCell ref="R3414:S3414"/>
    <mergeCell ref="AC3414:AD3414"/>
    <mergeCell ref="R3416:S3416"/>
    <mergeCell ref="R3417:S3417"/>
    <mergeCell ref="R3418:S3418"/>
    <mergeCell ref="AC3419:AD3419"/>
    <mergeCell ref="X3431:AF3431"/>
    <mergeCell ref="K3432:N3432"/>
    <mergeCell ref="T3432:U3432"/>
    <mergeCell ref="K3433:L3433"/>
    <mergeCell ref="B3229:AF3229"/>
    <mergeCell ref="B3179:AF3179"/>
    <mergeCell ref="U3810:V3810"/>
    <mergeCell ref="AC3816:AE3816"/>
    <mergeCell ref="AC3821:AE3821"/>
    <mergeCell ref="R2742:S2742"/>
    <mergeCell ref="R2743:S2743"/>
    <mergeCell ref="AC2744:AD2744"/>
    <mergeCell ref="X2755:AF2755"/>
    <mergeCell ref="K2756:N2756"/>
    <mergeCell ref="T2756:U2756"/>
    <mergeCell ref="K2757:L2757"/>
    <mergeCell ref="B2128:AF2128"/>
    <mergeCell ref="AE2115:AF2115"/>
    <mergeCell ref="AE2140:AF2140"/>
    <mergeCell ref="B1852:AF1852"/>
    <mergeCell ref="AE2190:AF2190"/>
    <mergeCell ref="AE2240:AF2240"/>
    <mergeCell ref="B2203:AF2203"/>
    <mergeCell ref="B1878:AF1878"/>
    <mergeCell ref="B1978:AF1978"/>
    <mergeCell ref="B2253:AF2253"/>
    <mergeCell ref="B2278:AF2278"/>
    <mergeCell ref="AE2366:AF2366"/>
    <mergeCell ref="B2328:AF2328"/>
    <mergeCell ref="B2354:AF2354"/>
    <mergeCell ref="K1856:L1856"/>
    <mergeCell ref="U1856:W1856"/>
    <mergeCell ref="R1858:S1858"/>
    <mergeCell ref="R1859:S1859"/>
    <mergeCell ref="R1860:S1860"/>
    <mergeCell ref="R1861:S1861"/>
    <mergeCell ref="R1862:S1862"/>
    <mergeCell ref="AC1862:AD1862"/>
    <mergeCell ref="R1864:S1864"/>
    <mergeCell ref="R1865:S1865"/>
    <mergeCell ref="R1866:S1866"/>
    <mergeCell ref="AC1867:AD1867"/>
    <mergeCell ref="X1879:AF1879"/>
    <mergeCell ref="AE2265:AF2265"/>
    <mergeCell ref="R2286:S2286"/>
    <mergeCell ref="R2287:S2287"/>
    <mergeCell ref="R2288:S2288"/>
    <mergeCell ref="AC2288:AD2288"/>
    <mergeCell ref="R132:S132"/>
    <mergeCell ref="R133:S133"/>
    <mergeCell ref="R134:S134"/>
    <mergeCell ref="R135:S135"/>
    <mergeCell ref="X177:AF177"/>
    <mergeCell ref="K178:N178"/>
    <mergeCell ref="U180:W180"/>
    <mergeCell ref="R182:S182"/>
    <mergeCell ref="R183:S183"/>
    <mergeCell ref="U55:W55"/>
    <mergeCell ref="T28:U28"/>
    <mergeCell ref="K29:L29"/>
    <mergeCell ref="B176:AF176"/>
    <mergeCell ref="B226:AF226"/>
    <mergeCell ref="K105:L105"/>
    <mergeCell ref="T103:U103"/>
    <mergeCell ref="R163:S163"/>
    <mergeCell ref="R164:S164"/>
    <mergeCell ref="R165:S165"/>
    <mergeCell ref="R115:S115"/>
    <mergeCell ref="K154:L154"/>
    <mergeCell ref="K130:L130"/>
    <mergeCell ref="K205:L205"/>
    <mergeCell ref="T153:U153"/>
    <mergeCell ref="T178:U178"/>
    <mergeCell ref="T203:U203"/>
    <mergeCell ref="AC186:AD186"/>
    <mergeCell ref="K180:L180"/>
    <mergeCell ref="K204:L204"/>
    <mergeCell ref="AC161:AD161"/>
    <mergeCell ref="R64:S64"/>
    <mergeCell ref="R65:S65"/>
    <mergeCell ref="AE63:AF63"/>
    <mergeCell ref="AE88:AF88"/>
    <mergeCell ref="K5:L5"/>
    <mergeCell ref="K30:L30"/>
    <mergeCell ref="U5:W5"/>
    <mergeCell ref="X27:AF27"/>
    <mergeCell ref="U30:W30"/>
    <mergeCell ref="X52:AF52"/>
    <mergeCell ref="T128:U128"/>
    <mergeCell ref="K129:L129"/>
    <mergeCell ref="K179:L179"/>
    <mergeCell ref="B151:AF151"/>
    <mergeCell ref="K354:L354"/>
    <mergeCell ref="AE613:AF613"/>
    <mergeCell ref="B376:AF376"/>
    <mergeCell ref="B251:AF251"/>
    <mergeCell ref="X202:AF202"/>
    <mergeCell ref="K203:N203"/>
    <mergeCell ref="U205:W205"/>
    <mergeCell ref="R207:S207"/>
    <mergeCell ref="R208:S208"/>
    <mergeCell ref="R209:S209"/>
    <mergeCell ref="AC116:AD116"/>
    <mergeCell ref="K155:L155"/>
    <mergeCell ref="AE138:AF138"/>
    <mergeCell ref="AE163:AF163"/>
    <mergeCell ref="AE188:AF188"/>
    <mergeCell ref="AE213:AF213"/>
    <mergeCell ref="AE238:AF238"/>
    <mergeCell ref="R515:S515"/>
    <mergeCell ref="R60:S60"/>
    <mergeCell ref="AE388:AF388"/>
    <mergeCell ref="B1:AF1"/>
    <mergeCell ref="T3:U3"/>
    <mergeCell ref="R7:S7"/>
    <mergeCell ref="K4:L4"/>
    <mergeCell ref="R11:S11"/>
    <mergeCell ref="R9:S9"/>
    <mergeCell ref="R10:S10"/>
    <mergeCell ref="AC11:AD11"/>
    <mergeCell ref="R15:S15"/>
    <mergeCell ref="AC16:AD16"/>
    <mergeCell ref="R13:S13"/>
    <mergeCell ref="R14:S14"/>
    <mergeCell ref="R8:S8"/>
    <mergeCell ref="AC36:AD36"/>
    <mergeCell ref="R61:S61"/>
    <mergeCell ref="R36:S36"/>
    <mergeCell ref="R34:S34"/>
    <mergeCell ref="B26:AF26"/>
    <mergeCell ref="R40:S40"/>
    <mergeCell ref="R32:S32"/>
    <mergeCell ref="AE13:AF13"/>
    <mergeCell ref="AE38:AF38"/>
    <mergeCell ref="R33:S33"/>
    <mergeCell ref="R38:S38"/>
    <mergeCell ref="R39:S39"/>
    <mergeCell ref="R59:S59"/>
    <mergeCell ref="X2:AF2"/>
    <mergeCell ref="R35:S35"/>
    <mergeCell ref="T53:U53"/>
    <mergeCell ref="AC41:AD41"/>
    <mergeCell ref="B51:AF51"/>
    <mergeCell ref="K54:L54"/>
    <mergeCell ref="R264:S264"/>
    <mergeCell ref="B1101:AF1101"/>
    <mergeCell ref="B1076:AF1076"/>
    <mergeCell ref="K1105:L1105"/>
    <mergeCell ref="U1105:W1105"/>
    <mergeCell ref="K1104:L1104"/>
    <mergeCell ref="K280:L280"/>
    <mergeCell ref="B276:AF276"/>
    <mergeCell ref="K229:L229"/>
    <mergeCell ref="B776:AF776"/>
    <mergeCell ref="B676:AF676"/>
    <mergeCell ref="B576:AF576"/>
    <mergeCell ref="B1777:AF1777"/>
    <mergeCell ref="R263:S263"/>
    <mergeCell ref="R265:S265"/>
    <mergeCell ref="AC266:AD266"/>
    <mergeCell ref="K254:L254"/>
    <mergeCell ref="AC261:AD261"/>
    <mergeCell ref="X277:AF277"/>
    <mergeCell ref="K278:N278"/>
    <mergeCell ref="T278:U278"/>
    <mergeCell ref="U280:W280"/>
    <mergeCell ref="R282:S282"/>
    <mergeCell ref="R283:S283"/>
    <mergeCell ref="R284:S284"/>
    <mergeCell ref="R285:S285"/>
    <mergeCell ref="R286:S286"/>
    <mergeCell ref="R288:S288"/>
    <mergeCell ref="K1330:L1330"/>
    <mergeCell ref="U1330:W1330"/>
    <mergeCell ref="R1332:S1332"/>
    <mergeCell ref="AE1338:AF1338"/>
    <mergeCell ref="AC211:AD211"/>
    <mergeCell ref="AC136:AD136"/>
    <mergeCell ref="B201:AF201"/>
    <mergeCell ref="R210:S210"/>
    <mergeCell ref="R211:S211"/>
    <mergeCell ref="R213:S213"/>
    <mergeCell ref="R214:S214"/>
    <mergeCell ref="R215:S215"/>
    <mergeCell ref="AC216:AD216"/>
    <mergeCell ref="X227:AF227"/>
    <mergeCell ref="K228:N228"/>
    <mergeCell ref="U230:W230"/>
    <mergeCell ref="R232:S232"/>
    <mergeCell ref="R233:S233"/>
    <mergeCell ref="R234:S234"/>
    <mergeCell ref="AE313:AF313"/>
    <mergeCell ref="AE338:AF338"/>
    <mergeCell ref="AE263:AF263"/>
    <mergeCell ref="AE288:AF288"/>
    <mergeCell ref="R235:S235"/>
    <mergeCell ref="R236:S236"/>
    <mergeCell ref="AC291:AD291"/>
    <mergeCell ref="X302:AF302"/>
    <mergeCell ref="K303:N303"/>
    <mergeCell ref="T303:U303"/>
    <mergeCell ref="U305:W305"/>
    <mergeCell ref="K279:L279"/>
    <mergeCell ref="R307:S307"/>
    <mergeCell ref="R308:S308"/>
    <mergeCell ref="R309:S309"/>
    <mergeCell ref="K304:L304"/>
    <mergeCell ref="AC286:AD286"/>
    <mergeCell ref="X1327:AF1327"/>
    <mergeCell ref="K1328:N1328"/>
    <mergeCell ref="T1328:U1328"/>
    <mergeCell ref="B1326:AF1326"/>
    <mergeCell ref="K655:L655"/>
    <mergeCell ref="U655:W655"/>
    <mergeCell ref="R657:S657"/>
    <mergeCell ref="R658:S658"/>
    <mergeCell ref="R659:S659"/>
    <mergeCell ref="R660:S660"/>
    <mergeCell ref="R661:S661"/>
    <mergeCell ref="AC661:AD661"/>
    <mergeCell ref="R663:S663"/>
    <mergeCell ref="R664:S664"/>
    <mergeCell ref="R665:S665"/>
    <mergeCell ref="AC666:AD666"/>
    <mergeCell ref="R314:S314"/>
    <mergeCell ref="R338:S338"/>
    <mergeCell ref="R339:S339"/>
    <mergeCell ref="R340:S340"/>
    <mergeCell ref="AC341:AD341"/>
    <mergeCell ref="X352:AF352"/>
    <mergeCell ref="K353:N353"/>
    <mergeCell ref="T353:U353"/>
    <mergeCell ref="B351:AF351"/>
    <mergeCell ref="U355:W355"/>
    <mergeCell ref="R357:S357"/>
    <mergeCell ref="R358:S358"/>
    <mergeCell ref="R359:S359"/>
    <mergeCell ref="R360:S360"/>
    <mergeCell ref="R361:S361"/>
    <mergeCell ref="R363:S363"/>
    <mergeCell ref="K1329:L1329"/>
    <mergeCell ref="X677:AF677"/>
    <mergeCell ref="K678:N678"/>
    <mergeCell ref="T678:U678"/>
    <mergeCell ref="K679:L679"/>
    <mergeCell ref="K680:L680"/>
    <mergeCell ref="U680:W680"/>
    <mergeCell ref="R682:S682"/>
    <mergeCell ref="R683:S683"/>
    <mergeCell ref="R684:S684"/>
    <mergeCell ref="R685:S685"/>
    <mergeCell ref="R686:S686"/>
    <mergeCell ref="AC686:AD686"/>
    <mergeCell ref="R688:S688"/>
    <mergeCell ref="R689:S689"/>
    <mergeCell ref="R690:S690"/>
    <mergeCell ref="R1333:S1333"/>
    <mergeCell ref="AC691:AD691"/>
    <mergeCell ref="X702:AF702"/>
    <mergeCell ref="K703:N703"/>
    <mergeCell ref="T703:U703"/>
    <mergeCell ref="K704:L704"/>
    <mergeCell ref="K705:L705"/>
    <mergeCell ref="U705:W705"/>
    <mergeCell ref="R707:S707"/>
    <mergeCell ref="AE688:AF688"/>
    <mergeCell ref="B701:AF701"/>
    <mergeCell ref="R733:S733"/>
    <mergeCell ref="R734:S734"/>
    <mergeCell ref="R735:S735"/>
    <mergeCell ref="R738:S738"/>
    <mergeCell ref="R739:S739"/>
    <mergeCell ref="R1334:S1334"/>
    <mergeCell ref="R1335:S1335"/>
    <mergeCell ref="R1336:S1336"/>
    <mergeCell ref="AC1336:AD1336"/>
    <mergeCell ref="R1338:S1338"/>
    <mergeCell ref="AC1091:AD1091"/>
    <mergeCell ref="X1102:AF1102"/>
    <mergeCell ref="K1103:N1103"/>
    <mergeCell ref="T1103:U1103"/>
    <mergeCell ref="AE663:AF663"/>
    <mergeCell ref="R1107:S1107"/>
    <mergeCell ref="X77:AF77"/>
    <mergeCell ref="U80:W80"/>
    <mergeCell ref="R82:S82"/>
    <mergeCell ref="R83:S83"/>
    <mergeCell ref="R84:S84"/>
    <mergeCell ref="R85:S85"/>
    <mergeCell ref="R86:S86"/>
    <mergeCell ref="R88:S88"/>
    <mergeCell ref="R89:S89"/>
    <mergeCell ref="R90:S90"/>
    <mergeCell ref="AC91:AD91"/>
    <mergeCell ref="X102:AF102"/>
    <mergeCell ref="U105:W105"/>
    <mergeCell ref="R107:S107"/>
    <mergeCell ref="R108:S108"/>
    <mergeCell ref="B101:AF101"/>
    <mergeCell ref="K104:L104"/>
    <mergeCell ref="AC86:AD86"/>
    <mergeCell ref="R289:S289"/>
    <mergeCell ref="R290:S290"/>
    <mergeCell ref="R313:S313"/>
    <mergeCell ref="R58:S58"/>
    <mergeCell ref="AC66:AD66"/>
    <mergeCell ref="R63:S63"/>
    <mergeCell ref="B76:AF76"/>
    <mergeCell ref="T78:U78"/>
    <mergeCell ref="K79:L79"/>
    <mergeCell ref="AE113:AF113"/>
    <mergeCell ref="AC61:AD61"/>
    <mergeCell ref="K80:L80"/>
    <mergeCell ref="R57:S57"/>
    <mergeCell ref="AC166:AD166"/>
    <mergeCell ref="K3:N3"/>
    <mergeCell ref="K28:N28"/>
    <mergeCell ref="K53:N53"/>
    <mergeCell ref="K78:N78"/>
    <mergeCell ref="K103:N103"/>
    <mergeCell ref="K128:N128"/>
    <mergeCell ref="K153:N153"/>
    <mergeCell ref="R138:S138"/>
    <mergeCell ref="R139:S139"/>
    <mergeCell ref="X127:AF127"/>
    <mergeCell ref="U130:W130"/>
    <mergeCell ref="R136:S136"/>
    <mergeCell ref="R140:S140"/>
    <mergeCell ref="AC141:AD141"/>
    <mergeCell ref="X152:AF152"/>
    <mergeCell ref="U155:W155"/>
    <mergeCell ref="R157:S157"/>
    <mergeCell ref="R158:S158"/>
    <mergeCell ref="R159:S159"/>
    <mergeCell ref="R160:S160"/>
    <mergeCell ref="R161:S161"/>
    <mergeCell ref="K55:L55"/>
    <mergeCell ref="R109:S109"/>
    <mergeCell ref="R110:S110"/>
    <mergeCell ref="R111:S111"/>
    <mergeCell ref="R238:S238"/>
    <mergeCell ref="R239:S239"/>
    <mergeCell ref="R240:S240"/>
    <mergeCell ref="AC241:AD241"/>
    <mergeCell ref="X252:AF252"/>
    <mergeCell ref="K253:N253"/>
    <mergeCell ref="T253:U253"/>
    <mergeCell ref="U255:W255"/>
    <mergeCell ref="R257:S257"/>
    <mergeCell ref="R258:S258"/>
    <mergeCell ref="R259:S259"/>
    <mergeCell ref="R260:S260"/>
    <mergeCell ref="R261:S261"/>
    <mergeCell ref="AC111:AD111"/>
    <mergeCell ref="B126:AF126"/>
    <mergeCell ref="AC236:AD236"/>
    <mergeCell ref="K255:L255"/>
    <mergeCell ref="K230:L230"/>
    <mergeCell ref="T228:U228"/>
    <mergeCell ref="R113:S113"/>
    <mergeCell ref="R114:S114"/>
    <mergeCell ref="R184:S184"/>
    <mergeCell ref="R185:S185"/>
    <mergeCell ref="R186:S186"/>
    <mergeCell ref="R188:S188"/>
    <mergeCell ref="R189:S189"/>
    <mergeCell ref="R190:S190"/>
    <mergeCell ref="AC191:AD191"/>
    <mergeCell ref="K355:L355"/>
    <mergeCell ref="AC361:AD361"/>
    <mergeCell ref="R383:S383"/>
    <mergeCell ref="R384:S384"/>
    <mergeCell ref="R385:S385"/>
    <mergeCell ref="R386:S386"/>
    <mergeCell ref="AC386:AD386"/>
    <mergeCell ref="AC311:AD311"/>
    <mergeCell ref="B301:AF301"/>
    <mergeCell ref="K305:L305"/>
    <mergeCell ref="R315:S315"/>
    <mergeCell ref="AC316:AD316"/>
    <mergeCell ref="X327:AF327"/>
    <mergeCell ref="K328:N328"/>
    <mergeCell ref="T328:U328"/>
    <mergeCell ref="B326:AF326"/>
    <mergeCell ref="U330:W330"/>
    <mergeCell ref="R332:S332"/>
    <mergeCell ref="R333:S333"/>
    <mergeCell ref="R334:S334"/>
    <mergeCell ref="R335:S335"/>
    <mergeCell ref="R336:S336"/>
    <mergeCell ref="AC336:AD336"/>
    <mergeCell ref="K330:L330"/>
    <mergeCell ref="K329:L329"/>
    <mergeCell ref="R310:S310"/>
    <mergeCell ref="R311:S311"/>
    <mergeCell ref="U405:W405"/>
    <mergeCell ref="R407:S407"/>
    <mergeCell ref="R408:S408"/>
    <mergeCell ref="B401:AF401"/>
    <mergeCell ref="R409:S409"/>
    <mergeCell ref="R410:S410"/>
    <mergeCell ref="R411:S411"/>
    <mergeCell ref="R413:S413"/>
    <mergeCell ref="R364:S364"/>
    <mergeCell ref="R365:S365"/>
    <mergeCell ref="AC366:AD366"/>
    <mergeCell ref="X377:AF377"/>
    <mergeCell ref="AE363:AF363"/>
    <mergeCell ref="K378:N378"/>
    <mergeCell ref="T378:U378"/>
    <mergeCell ref="K379:L379"/>
    <mergeCell ref="K380:L380"/>
    <mergeCell ref="U380:W380"/>
    <mergeCell ref="R382:S382"/>
    <mergeCell ref="X452:AF452"/>
    <mergeCell ref="K453:N453"/>
    <mergeCell ref="T453:U453"/>
    <mergeCell ref="K454:L454"/>
    <mergeCell ref="K455:L455"/>
    <mergeCell ref="U455:W455"/>
    <mergeCell ref="R457:S457"/>
    <mergeCell ref="R458:S458"/>
    <mergeCell ref="R459:S459"/>
    <mergeCell ref="R460:S460"/>
    <mergeCell ref="R461:S461"/>
    <mergeCell ref="AC461:AD461"/>
    <mergeCell ref="B451:AF451"/>
    <mergeCell ref="AE438:AF438"/>
    <mergeCell ref="R414:S414"/>
    <mergeCell ref="R415:S415"/>
    <mergeCell ref="AC416:AD416"/>
    <mergeCell ref="X427:AF427"/>
    <mergeCell ref="K428:N428"/>
    <mergeCell ref="T428:U428"/>
    <mergeCell ref="K429:L429"/>
    <mergeCell ref="K430:L430"/>
    <mergeCell ref="U430:W430"/>
    <mergeCell ref="R432:S432"/>
    <mergeCell ref="R433:S433"/>
    <mergeCell ref="R434:S434"/>
    <mergeCell ref="R435:S435"/>
    <mergeCell ref="B426:AF426"/>
    <mergeCell ref="R436:S436"/>
    <mergeCell ref="AC436:AD436"/>
    <mergeCell ref="R463:S463"/>
    <mergeCell ref="R464:S464"/>
    <mergeCell ref="R465:S465"/>
    <mergeCell ref="AC466:AD466"/>
    <mergeCell ref="X477:AF477"/>
    <mergeCell ref="K478:N478"/>
    <mergeCell ref="T478:U478"/>
    <mergeCell ref="K479:L479"/>
    <mergeCell ref="K480:L480"/>
    <mergeCell ref="U480:W480"/>
    <mergeCell ref="R482:S482"/>
    <mergeCell ref="R483:S483"/>
    <mergeCell ref="R484:S484"/>
    <mergeCell ref="R485:S485"/>
    <mergeCell ref="R486:S486"/>
    <mergeCell ref="AC486:AD486"/>
    <mergeCell ref="R488:S488"/>
    <mergeCell ref="B476:AF476"/>
    <mergeCell ref="AE463:AF463"/>
    <mergeCell ref="AE488:AF488"/>
    <mergeCell ref="B475:AF475"/>
    <mergeCell ref="R489:S489"/>
    <mergeCell ref="R490:S490"/>
    <mergeCell ref="AC491:AD491"/>
    <mergeCell ref="X502:AF502"/>
    <mergeCell ref="K503:N503"/>
    <mergeCell ref="T503:U503"/>
    <mergeCell ref="K504:L504"/>
    <mergeCell ref="K505:L505"/>
    <mergeCell ref="U505:W505"/>
    <mergeCell ref="R507:S507"/>
    <mergeCell ref="R508:S508"/>
    <mergeCell ref="R509:S509"/>
    <mergeCell ref="R510:S510"/>
    <mergeCell ref="R511:S511"/>
    <mergeCell ref="AC511:AD511"/>
    <mergeCell ref="R513:S513"/>
    <mergeCell ref="R514:S514"/>
    <mergeCell ref="B501:AF501"/>
    <mergeCell ref="AE513:AF513"/>
    <mergeCell ref="B500:AF500"/>
    <mergeCell ref="AC516:AD516"/>
    <mergeCell ref="X527:AF527"/>
    <mergeCell ref="K528:N528"/>
    <mergeCell ref="T528:U528"/>
    <mergeCell ref="K529:L529"/>
    <mergeCell ref="K530:L530"/>
    <mergeCell ref="U530:W530"/>
    <mergeCell ref="R532:S532"/>
    <mergeCell ref="R533:S533"/>
    <mergeCell ref="R534:S534"/>
    <mergeCell ref="R535:S535"/>
    <mergeCell ref="R536:S536"/>
    <mergeCell ref="AC536:AD536"/>
    <mergeCell ref="R538:S538"/>
    <mergeCell ref="R539:S539"/>
    <mergeCell ref="R540:S540"/>
    <mergeCell ref="B526:AF526"/>
    <mergeCell ref="AE538:AF538"/>
    <mergeCell ref="B525:AF525"/>
    <mergeCell ref="AC541:AD541"/>
    <mergeCell ref="X552:AF552"/>
    <mergeCell ref="K553:N553"/>
    <mergeCell ref="T553:U553"/>
    <mergeCell ref="K554:L554"/>
    <mergeCell ref="K555:L555"/>
    <mergeCell ref="U555:W555"/>
    <mergeCell ref="R557:S557"/>
    <mergeCell ref="R558:S558"/>
    <mergeCell ref="R559:S559"/>
    <mergeCell ref="R560:S560"/>
    <mergeCell ref="R561:S561"/>
    <mergeCell ref="AC561:AD561"/>
    <mergeCell ref="R563:S563"/>
    <mergeCell ref="R564:S564"/>
    <mergeCell ref="R565:S565"/>
    <mergeCell ref="AC566:AD566"/>
    <mergeCell ref="B551:AF551"/>
    <mergeCell ref="AE563:AF563"/>
    <mergeCell ref="B550:AF550"/>
    <mergeCell ref="X577:AF577"/>
    <mergeCell ref="K578:N578"/>
    <mergeCell ref="T578:U578"/>
    <mergeCell ref="K579:L579"/>
    <mergeCell ref="K580:L580"/>
    <mergeCell ref="U580:W580"/>
    <mergeCell ref="R582:S582"/>
    <mergeCell ref="R583:S583"/>
    <mergeCell ref="R584:S584"/>
    <mergeCell ref="R585:S585"/>
    <mergeCell ref="R586:S586"/>
    <mergeCell ref="AC586:AD586"/>
    <mergeCell ref="R588:S588"/>
    <mergeCell ref="R589:S589"/>
    <mergeCell ref="R590:S590"/>
    <mergeCell ref="AC591:AD591"/>
    <mergeCell ref="X602:AF602"/>
    <mergeCell ref="AE588:AF588"/>
    <mergeCell ref="B601:AF601"/>
    <mergeCell ref="K603:N603"/>
    <mergeCell ref="T603:U603"/>
    <mergeCell ref="K604:L604"/>
    <mergeCell ref="K605:L605"/>
    <mergeCell ref="U605:W605"/>
    <mergeCell ref="R607:S607"/>
    <mergeCell ref="R608:S608"/>
    <mergeCell ref="R609:S609"/>
    <mergeCell ref="R610:S610"/>
    <mergeCell ref="R611:S611"/>
    <mergeCell ref="AC611:AD611"/>
    <mergeCell ref="R613:S613"/>
    <mergeCell ref="R614:S614"/>
    <mergeCell ref="R615:S615"/>
    <mergeCell ref="AC616:AD616"/>
    <mergeCell ref="X627:AF627"/>
    <mergeCell ref="K628:N628"/>
    <mergeCell ref="T628:U628"/>
    <mergeCell ref="B626:AF626"/>
    <mergeCell ref="K629:L629"/>
    <mergeCell ref="K630:L630"/>
    <mergeCell ref="U630:W630"/>
    <mergeCell ref="R632:S632"/>
    <mergeCell ref="R633:S633"/>
    <mergeCell ref="R634:S634"/>
    <mergeCell ref="R635:S635"/>
    <mergeCell ref="R636:S636"/>
    <mergeCell ref="AC636:AD636"/>
    <mergeCell ref="R638:S638"/>
    <mergeCell ref="R639:S639"/>
    <mergeCell ref="R640:S640"/>
    <mergeCell ref="AC641:AD641"/>
    <mergeCell ref="X652:AF652"/>
    <mergeCell ref="K653:N653"/>
    <mergeCell ref="T653:U653"/>
    <mergeCell ref="K654:L654"/>
    <mergeCell ref="B651:AF651"/>
    <mergeCell ref="AE638:AF638"/>
    <mergeCell ref="X727:AF727"/>
    <mergeCell ref="K728:N728"/>
    <mergeCell ref="T728:U728"/>
    <mergeCell ref="K729:L729"/>
    <mergeCell ref="K730:L730"/>
    <mergeCell ref="U730:W730"/>
    <mergeCell ref="R732:S732"/>
    <mergeCell ref="R736:S736"/>
    <mergeCell ref="AC736:AD736"/>
    <mergeCell ref="AE738:AF738"/>
    <mergeCell ref="R740:S740"/>
    <mergeCell ref="R708:S708"/>
    <mergeCell ref="R709:S709"/>
    <mergeCell ref="R710:S710"/>
    <mergeCell ref="R711:S711"/>
    <mergeCell ref="AC711:AD711"/>
    <mergeCell ref="R713:S713"/>
    <mergeCell ref="R714:S714"/>
    <mergeCell ref="R715:S715"/>
    <mergeCell ref="AC716:AD716"/>
    <mergeCell ref="AE713:AF713"/>
    <mergeCell ref="B726:AF726"/>
    <mergeCell ref="AC741:AD741"/>
    <mergeCell ref="X752:AF752"/>
    <mergeCell ref="K753:N753"/>
    <mergeCell ref="T753:U753"/>
    <mergeCell ref="K754:L754"/>
    <mergeCell ref="K755:L755"/>
    <mergeCell ref="U755:W755"/>
    <mergeCell ref="R757:S757"/>
    <mergeCell ref="R758:S758"/>
    <mergeCell ref="R759:S759"/>
    <mergeCell ref="R760:S760"/>
    <mergeCell ref="R761:S761"/>
    <mergeCell ref="AC761:AD761"/>
    <mergeCell ref="R763:S763"/>
    <mergeCell ref="R764:S764"/>
    <mergeCell ref="R765:S765"/>
    <mergeCell ref="AC766:AD766"/>
    <mergeCell ref="B751:AF751"/>
    <mergeCell ref="X777:AF777"/>
    <mergeCell ref="K778:N778"/>
    <mergeCell ref="T778:U778"/>
    <mergeCell ref="K779:L779"/>
    <mergeCell ref="AE763:AF763"/>
    <mergeCell ref="K780:L780"/>
    <mergeCell ref="U780:W780"/>
    <mergeCell ref="R782:S782"/>
    <mergeCell ref="R783:S783"/>
    <mergeCell ref="R784:S784"/>
    <mergeCell ref="R785:S785"/>
    <mergeCell ref="R786:S786"/>
    <mergeCell ref="AC786:AD786"/>
    <mergeCell ref="R788:S788"/>
    <mergeCell ref="R789:S789"/>
    <mergeCell ref="R790:S790"/>
    <mergeCell ref="AC791:AD791"/>
    <mergeCell ref="X802:AF802"/>
    <mergeCell ref="K803:N803"/>
    <mergeCell ref="T803:U803"/>
    <mergeCell ref="K804:L804"/>
    <mergeCell ref="K805:L805"/>
    <mergeCell ref="U805:W805"/>
    <mergeCell ref="AE788:AF788"/>
    <mergeCell ref="B801:AF801"/>
    <mergeCell ref="R807:S807"/>
    <mergeCell ref="R808:S808"/>
    <mergeCell ref="R809:S809"/>
    <mergeCell ref="R810:S810"/>
    <mergeCell ref="R811:S811"/>
    <mergeCell ref="AC811:AD811"/>
    <mergeCell ref="R813:S813"/>
    <mergeCell ref="R814:S814"/>
    <mergeCell ref="R815:S815"/>
    <mergeCell ref="AC816:AD816"/>
    <mergeCell ref="X827:AF827"/>
    <mergeCell ref="K828:N828"/>
    <mergeCell ref="T828:U828"/>
    <mergeCell ref="K829:L829"/>
    <mergeCell ref="K830:L830"/>
    <mergeCell ref="U830:W830"/>
    <mergeCell ref="R832:S832"/>
    <mergeCell ref="AE813:AF813"/>
    <mergeCell ref="B826:AF826"/>
    <mergeCell ref="R833:S833"/>
    <mergeCell ref="R834:S834"/>
    <mergeCell ref="R835:S835"/>
    <mergeCell ref="R836:S836"/>
    <mergeCell ref="AC836:AD836"/>
    <mergeCell ref="R838:S838"/>
    <mergeCell ref="R839:S839"/>
    <mergeCell ref="R840:S840"/>
    <mergeCell ref="AC841:AD841"/>
    <mergeCell ref="X852:AF852"/>
    <mergeCell ref="K853:N853"/>
    <mergeCell ref="T853:U853"/>
    <mergeCell ref="K854:L854"/>
    <mergeCell ref="B851:AF851"/>
    <mergeCell ref="K855:L855"/>
    <mergeCell ref="U855:W855"/>
    <mergeCell ref="R857:S857"/>
    <mergeCell ref="AE838:AF838"/>
    <mergeCell ref="R858:S858"/>
    <mergeCell ref="R859:S859"/>
    <mergeCell ref="R860:S860"/>
    <mergeCell ref="R861:S861"/>
    <mergeCell ref="AC861:AD861"/>
    <mergeCell ref="R863:S863"/>
    <mergeCell ref="R864:S864"/>
    <mergeCell ref="R865:S865"/>
    <mergeCell ref="AC866:AD866"/>
    <mergeCell ref="X877:AF877"/>
    <mergeCell ref="K878:N878"/>
    <mergeCell ref="T878:U878"/>
    <mergeCell ref="K879:L879"/>
    <mergeCell ref="K880:L880"/>
    <mergeCell ref="U880:W880"/>
    <mergeCell ref="B876:AF876"/>
    <mergeCell ref="R882:S882"/>
    <mergeCell ref="AE863:AF863"/>
    <mergeCell ref="R883:S883"/>
    <mergeCell ref="R884:S884"/>
    <mergeCell ref="R885:S885"/>
    <mergeCell ref="R886:S886"/>
    <mergeCell ref="AC886:AD886"/>
    <mergeCell ref="R933:S933"/>
    <mergeCell ref="R934:S934"/>
    <mergeCell ref="AE913:AF913"/>
    <mergeCell ref="B926:AF926"/>
    <mergeCell ref="R935:S935"/>
    <mergeCell ref="R936:S936"/>
    <mergeCell ref="AC936:AD936"/>
    <mergeCell ref="R888:S888"/>
    <mergeCell ref="R889:S889"/>
    <mergeCell ref="R890:S890"/>
    <mergeCell ref="AC891:AD891"/>
    <mergeCell ref="X902:AF902"/>
    <mergeCell ref="K903:N903"/>
    <mergeCell ref="T903:U903"/>
    <mergeCell ref="K904:L904"/>
    <mergeCell ref="K905:L905"/>
    <mergeCell ref="U905:W905"/>
    <mergeCell ref="R907:S907"/>
    <mergeCell ref="R908:S908"/>
    <mergeCell ref="AE888:AF888"/>
    <mergeCell ref="B901:AF901"/>
    <mergeCell ref="R909:S909"/>
    <mergeCell ref="R910:S910"/>
    <mergeCell ref="R911:S911"/>
    <mergeCell ref="AC911:AD911"/>
    <mergeCell ref="X977:AF977"/>
    <mergeCell ref="K978:N978"/>
    <mergeCell ref="T978:U978"/>
    <mergeCell ref="K979:L979"/>
    <mergeCell ref="K980:L980"/>
    <mergeCell ref="U980:W980"/>
    <mergeCell ref="R982:S982"/>
    <mergeCell ref="R983:S983"/>
    <mergeCell ref="R984:S984"/>
    <mergeCell ref="R985:S985"/>
    <mergeCell ref="B976:AF976"/>
    <mergeCell ref="AE963:AF963"/>
    <mergeCell ref="R986:S986"/>
    <mergeCell ref="AC986:AD986"/>
    <mergeCell ref="R938:S938"/>
    <mergeCell ref="R939:S939"/>
    <mergeCell ref="R940:S940"/>
    <mergeCell ref="AC941:AD941"/>
    <mergeCell ref="X952:AF952"/>
    <mergeCell ref="K953:N953"/>
    <mergeCell ref="T953:U953"/>
    <mergeCell ref="K954:L954"/>
    <mergeCell ref="K955:L955"/>
    <mergeCell ref="U955:W955"/>
    <mergeCell ref="R957:S957"/>
    <mergeCell ref="R958:S958"/>
    <mergeCell ref="R959:S959"/>
    <mergeCell ref="B951:AF951"/>
    <mergeCell ref="AE938:AF938"/>
    <mergeCell ref="R960:S960"/>
    <mergeCell ref="R961:S961"/>
    <mergeCell ref="AC961:AD961"/>
    <mergeCell ref="R988:S988"/>
    <mergeCell ref="R989:S989"/>
    <mergeCell ref="R990:S990"/>
    <mergeCell ref="AC991:AD991"/>
    <mergeCell ref="X1002:AF1002"/>
    <mergeCell ref="K1003:N1003"/>
    <mergeCell ref="T1003:U1003"/>
    <mergeCell ref="K1004:L1004"/>
    <mergeCell ref="K1005:L1005"/>
    <mergeCell ref="U1005:W1005"/>
    <mergeCell ref="R1007:S1007"/>
    <mergeCell ref="R1008:S1008"/>
    <mergeCell ref="R1009:S1009"/>
    <mergeCell ref="R1010:S1010"/>
    <mergeCell ref="R1011:S1011"/>
    <mergeCell ref="AC1011:AD1011"/>
    <mergeCell ref="B1001:AF1001"/>
    <mergeCell ref="AE988:AF988"/>
    <mergeCell ref="B1000:AF1000"/>
    <mergeCell ref="R1013:S1013"/>
    <mergeCell ref="R1014:S1014"/>
    <mergeCell ref="R1015:S1015"/>
    <mergeCell ref="AC1016:AD1016"/>
    <mergeCell ref="X1027:AF1027"/>
    <mergeCell ref="K1028:N1028"/>
    <mergeCell ref="T1028:U1028"/>
    <mergeCell ref="K1029:L1029"/>
    <mergeCell ref="K1030:L1030"/>
    <mergeCell ref="U1030:W1030"/>
    <mergeCell ref="R1032:S1032"/>
    <mergeCell ref="R1033:S1033"/>
    <mergeCell ref="R1034:S1034"/>
    <mergeCell ref="R1035:S1035"/>
    <mergeCell ref="R1036:S1036"/>
    <mergeCell ref="AC1036:AD1036"/>
    <mergeCell ref="R1038:S1038"/>
    <mergeCell ref="AE1013:AF1013"/>
    <mergeCell ref="AE1038:AF1038"/>
    <mergeCell ref="B1026:AF1026"/>
    <mergeCell ref="B1025:AF1025"/>
    <mergeCell ref="R1039:S1039"/>
    <mergeCell ref="R1040:S1040"/>
    <mergeCell ref="AC1041:AD1041"/>
    <mergeCell ref="X1052:AF1052"/>
    <mergeCell ref="K1053:N1053"/>
    <mergeCell ref="T1053:U1053"/>
    <mergeCell ref="K1054:L1054"/>
    <mergeCell ref="K1055:L1055"/>
    <mergeCell ref="U1055:W1055"/>
    <mergeCell ref="R1057:S1057"/>
    <mergeCell ref="R1058:S1058"/>
    <mergeCell ref="R1059:S1059"/>
    <mergeCell ref="R1060:S1060"/>
    <mergeCell ref="R1061:S1061"/>
    <mergeCell ref="AC1061:AD1061"/>
    <mergeCell ref="R1063:S1063"/>
    <mergeCell ref="R1064:S1064"/>
    <mergeCell ref="B1051:AF1051"/>
    <mergeCell ref="AE1063:AF1063"/>
    <mergeCell ref="B1050:AF1050"/>
    <mergeCell ref="R1065:S1065"/>
    <mergeCell ref="AC1066:AD1066"/>
    <mergeCell ref="X1077:AF1077"/>
    <mergeCell ref="K1078:N1078"/>
    <mergeCell ref="T1078:U1078"/>
    <mergeCell ref="K1079:L1079"/>
    <mergeCell ref="K1080:L1080"/>
    <mergeCell ref="U1080:W1080"/>
    <mergeCell ref="R1082:S1082"/>
    <mergeCell ref="R1083:S1083"/>
    <mergeCell ref="R1084:S1084"/>
    <mergeCell ref="R1085:S1085"/>
    <mergeCell ref="R1086:S1086"/>
    <mergeCell ref="AC1086:AD1086"/>
    <mergeCell ref="R1088:S1088"/>
    <mergeCell ref="R1089:S1089"/>
    <mergeCell ref="R1090:S1090"/>
    <mergeCell ref="AE1088:AF1088"/>
    <mergeCell ref="R1108:S1108"/>
    <mergeCell ref="R1109:S1109"/>
    <mergeCell ref="R1110:S1110"/>
    <mergeCell ref="R1111:S1111"/>
    <mergeCell ref="AC1111:AD1111"/>
    <mergeCell ref="R1113:S1113"/>
    <mergeCell ref="R1114:S1114"/>
    <mergeCell ref="R1115:S1115"/>
    <mergeCell ref="AC1116:AD1116"/>
    <mergeCell ref="X1127:AF1127"/>
    <mergeCell ref="K1128:N1128"/>
    <mergeCell ref="T1128:U1128"/>
    <mergeCell ref="K1129:L1129"/>
    <mergeCell ref="K1130:L1130"/>
    <mergeCell ref="U1130:W1130"/>
    <mergeCell ref="R1132:S1132"/>
    <mergeCell ref="R1133:S1133"/>
    <mergeCell ref="B1126:AF1126"/>
    <mergeCell ref="AE1113:AF1113"/>
    <mergeCell ref="R1134:S1134"/>
    <mergeCell ref="R1135:S1135"/>
    <mergeCell ref="R1136:S1136"/>
    <mergeCell ref="AC1136:AD1136"/>
    <mergeCell ref="R1138:S1138"/>
    <mergeCell ref="R1139:S1139"/>
    <mergeCell ref="R1140:S1140"/>
    <mergeCell ref="AC1141:AD1141"/>
    <mergeCell ref="X1152:AF1152"/>
    <mergeCell ref="K1153:N1153"/>
    <mergeCell ref="T1153:U1153"/>
    <mergeCell ref="K1154:L1154"/>
    <mergeCell ref="K1155:L1155"/>
    <mergeCell ref="U1155:W1155"/>
    <mergeCell ref="R1157:S1157"/>
    <mergeCell ref="R1158:S1158"/>
    <mergeCell ref="R1159:S1159"/>
    <mergeCell ref="B1151:AF1151"/>
    <mergeCell ref="AE1138:AF1138"/>
    <mergeCell ref="R1160:S1160"/>
    <mergeCell ref="R1161:S1161"/>
    <mergeCell ref="AC1161:AD1161"/>
    <mergeCell ref="R1163:S1163"/>
    <mergeCell ref="R1164:S1164"/>
    <mergeCell ref="R1165:S1165"/>
    <mergeCell ref="AC1166:AD1166"/>
    <mergeCell ref="X1177:AF1177"/>
    <mergeCell ref="K1178:N1178"/>
    <mergeCell ref="T1178:U1178"/>
    <mergeCell ref="K1179:L1179"/>
    <mergeCell ref="K1180:L1180"/>
    <mergeCell ref="U1180:W1180"/>
    <mergeCell ref="R1182:S1182"/>
    <mergeCell ref="R1183:S1183"/>
    <mergeCell ref="R1184:S1184"/>
    <mergeCell ref="R1185:S1185"/>
    <mergeCell ref="B1176:AF1176"/>
    <mergeCell ref="AE1163:AF1163"/>
    <mergeCell ref="R1186:S1186"/>
    <mergeCell ref="AC1186:AD1186"/>
    <mergeCell ref="R1188:S1188"/>
    <mergeCell ref="R1189:S1189"/>
    <mergeCell ref="R1190:S1190"/>
    <mergeCell ref="AC1191:AD1191"/>
    <mergeCell ref="X1202:AF1202"/>
    <mergeCell ref="K1203:N1203"/>
    <mergeCell ref="T1203:U1203"/>
    <mergeCell ref="K1204:L1204"/>
    <mergeCell ref="K1205:L1205"/>
    <mergeCell ref="U1205:W1205"/>
    <mergeCell ref="R1207:S1207"/>
    <mergeCell ref="R1208:S1208"/>
    <mergeCell ref="R1209:S1209"/>
    <mergeCell ref="R1210:S1210"/>
    <mergeCell ref="R1211:S1211"/>
    <mergeCell ref="AC1211:AD1211"/>
    <mergeCell ref="B1201:AF1201"/>
    <mergeCell ref="AE1188:AF1188"/>
    <mergeCell ref="R1213:S1213"/>
    <mergeCell ref="R1214:S1214"/>
    <mergeCell ref="R1215:S1215"/>
    <mergeCell ref="AC1216:AD1216"/>
    <mergeCell ref="X1227:AF1227"/>
    <mergeCell ref="K1228:N1228"/>
    <mergeCell ref="T1228:U1228"/>
    <mergeCell ref="K1229:L1229"/>
    <mergeCell ref="K1230:L1230"/>
    <mergeCell ref="U1230:W1230"/>
    <mergeCell ref="R1232:S1232"/>
    <mergeCell ref="R1233:S1233"/>
    <mergeCell ref="R1234:S1234"/>
    <mergeCell ref="R1235:S1235"/>
    <mergeCell ref="R1236:S1236"/>
    <mergeCell ref="AC1236:AD1236"/>
    <mergeCell ref="R1238:S1238"/>
    <mergeCell ref="B1226:AF1226"/>
    <mergeCell ref="AE1213:AF1213"/>
    <mergeCell ref="AE1238:AF1238"/>
    <mergeCell ref="R1239:S1239"/>
    <mergeCell ref="R1240:S1240"/>
    <mergeCell ref="AC1241:AD1241"/>
    <mergeCell ref="X1252:AF1252"/>
    <mergeCell ref="K1253:N1253"/>
    <mergeCell ref="T1253:U1253"/>
    <mergeCell ref="K1254:L1254"/>
    <mergeCell ref="K1255:L1255"/>
    <mergeCell ref="U1255:W1255"/>
    <mergeCell ref="R1257:S1257"/>
    <mergeCell ref="R1258:S1258"/>
    <mergeCell ref="R1259:S1259"/>
    <mergeCell ref="R1260:S1260"/>
    <mergeCell ref="R1261:S1261"/>
    <mergeCell ref="AC1261:AD1261"/>
    <mergeCell ref="R1263:S1263"/>
    <mergeCell ref="R1264:S1264"/>
    <mergeCell ref="B1251:AF1251"/>
    <mergeCell ref="AE1263:AF1263"/>
    <mergeCell ref="R1265:S1265"/>
    <mergeCell ref="AC1266:AD1266"/>
    <mergeCell ref="X1277:AF1277"/>
    <mergeCell ref="K1278:N1278"/>
    <mergeCell ref="T1278:U1278"/>
    <mergeCell ref="K1279:L1279"/>
    <mergeCell ref="K1280:L1280"/>
    <mergeCell ref="U1280:W1280"/>
    <mergeCell ref="R1282:S1282"/>
    <mergeCell ref="R1283:S1283"/>
    <mergeCell ref="R1284:S1284"/>
    <mergeCell ref="R1285:S1285"/>
    <mergeCell ref="R1286:S1286"/>
    <mergeCell ref="AC1286:AD1286"/>
    <mergeCell ref="R1288:S1288"/>
    <mergeCell ref="R1289:S1289"/>
    <mergeCell ref="R1290:S1290"/>
    <mergeCell ref="AE1288:AF1288"/>
    <mergeCell ref="B1276:AF1276"/>
    <mergeCell ref="AC1291:AD1291"/>
    <mergeCell ref="X1302:AF1302"/>
    <mergeCell ref="K1303:N1303"/>
    <mergeCell ref="T1303:U1303"/>
    <mergeCell ref="K1304:L1304"/>
    <mergeCell ref="K1305:L1305"/>
    <mergeCell ref="U1305:W1305"/>
    <mergeCell ref="R1307:S1307"/>
    <mergeCell ref="R1308:S1308"/>
    <mergeCell ref="R1309:S1309"/>
    <mergeCell ref="R1310:S1310"/>
    <mergeCell ref="R1311:S1311"/>
    <mergeCell ref="AC1311:AD1311"/>
    <mergeCell ref="R1313:S1313"/>
    <mergeCell ref="R1314:S1314"/>
    <mergeCell ref="R1315:S1315"/>
    <mergeCell ref="AC1316:AD1316"/>
    <mergeCell ref="B1301:AF1301"/>
    <mergeCell ref="AE1313:AF1313"/>
    <mergeCell ref="R1339:S1339"/>
    <mergeCell ref="R1340:S1340"/>
    <mergeCell ref="AC1341:AD1341"/>
    <mergeCell ref="X1352:AF1352"/>
    <mergeCell ref="K1353:N1353"/>
    <mergeCell ref="T1353:U1353"/>
    <mergeCell ref="K1354:L1354"/>
    <mergeCell ref="B1351:AF1351"/>
    <mergeCell ref="K1355:L1355"/>
    <mergeCell ref="U1355:W1355"/>
    <mergeCell ref="R1357:S1357"/>
    <mergeCell ref="R1358:S1358"/>
    <mergeCell ref="R1359:S1359"/>
    <mergeCell ref="R1360:S1360"/>
    <mergeCell ref="R1361:S1361"/>
    <mergeCell ref="AC1361:AD1361"/>
    <mergeCell ref="R1363:S1363"/>
    <mergeCell ref="AE1363:AF1363"/>
    <mergeCell ref="R1364:S1364"/>
    <mergeCell ref="R1365:S1365"/>
    <mergeCell ref="AC1366:AD1366"/>
    <mergeCell ref="X1377:AF1377"/>
    <mergeCell ref="K1378:N1378"/>
    <mergeCell ref="T1378:U1378"/>
    <mergeCell ref="AC1386:AD1386"/>
    <mergeCell ref="R1388:S1388"/>
    <mergeCell ref="B1376:AF1376"/>
    <mergeCell ref="R1389:S1389"/>
    <mergeCell ref="R1390:S1390"/>
    <mergeCell ref="AC1391:AD1391"/>
    <mergeCell ref="X1403:AF1403"/>
    <mergeCell ref="K1404:N1404"/>
    <mergeCell ref="T1404:U1404"/>
    <mergeCell ref="K1405:L1405"/>
    <mergeCell ref="K1406:L1406"/>
    <mergeCell ref="U1406:W1406"/>
    <mergeCell ref="AE1388:AF1388"/>
    <mergeCell ref="K1379:L1379"/>
    <mergeCell ref="K1380:L1380"/>
    <mergeCell ref="U1380:W1380"/>
    <mergeCell ref="R1382:S1382"/>
    <mergeCell ref="R1383:S1383"/>
    <mergeCell ref="R1384:S1384"/>
    <mergeCell ref="R1385:S1385"/>
    <mergeCell ref="R1386:S1386"/>
    <mergeCell ref="R1408:S1408"/>
    <mergeCell ref="R1409:S1409"/>
    <mergeCell ref="R1410:S1410"/>
    <mergeCell ref="R1411:S1411"/>
    <mergeCell ref="R1412:S1412"/>
    <mergeCell ref="AC1412:AD1412"/>
    <mergeCell ref="R1414:S1414"/>
    <mergeCell ref="R1415:S1415"/>
    <mergeCell ref="B1402:AF1402"/>
    <mergeCell ref="R1416:S1416"/>
    <mergeCell ref="AC1417:AD1417"/>
    <mergeCell ref="X1428:AF1428"/>
    <mergeCell ref="K1429:N1429"/>
    <mergeCell ref="T1429:U1429"/>
    <mergeCell ref="K1430:L1430"/>
    <mergeCell ref="K1431:L1431"/>
    <mergeCell ref="U1431:W1431"/>
    <mergeCell ref="B1427:AF1427"/>
    <mergeCell ref="AE1414:AF1414"/>
    <mergeCell ref="R1465:S1465"/>
    <mergeCell ref="R1466:S1466"/>
    <mergeCell ref="AC1467:AD1467"/>
    <mergeCell ref="X1478:AF1478"/>
    <mergeCell ref="K1479:N1479"/>
    <mergeCell ref="T1479:U1479"/>
    <mergeCell ref="K1480:L1480"/>
    <mergeCell ref="K1481:L1481"/>
    <mergeCell ref="U1481:W1481"/>
    <mergeCell ref="R1483:S1483"/>
    <mergeCell ref="R1484:S1484"/>
    <mergeCell ref="B1477:AF1477"/>
    <mergeCell ref="AE1464:AF1464"/>
    <mergeCell ref="R1433:S1433"/>
    <mergeCell ref="R1434:S1434"/>
    <mergeCell ref="R1435:S1435"/>
    <mergeCell ref="R1436:S1436"/>
    <mergeCell ref="R1437:S1437"/>
    <mergeCell ref="AC1437:AD1437"/>
    <mergeCell ref="R1439:S1439"/>
    <mergeCell ref="R1440:S1440"/>
    <mergeCell ref="R1441:S1441"/>
    <mergeCell ref="AC1442:AD1442"/>
    <mergeCell ref="X1453:AF1453"/>
    <mergeCell ref="K1454:N1454"/>
    <mergeCell ref="T1454:U1454"/>
    <mergeCell ref="K1455:L1455"/>
    <mergeCell ref="K1456:L1456"/>
    <mergeCell ref="U1456:W1456"/>
    <mergeCell ref="R1458:S1458"/>
    <mergeCell ref="B1452:AF1452"/>
    <mergeCell ref="AE1439:AF1439"/>
    <mergeCell ref="X1528:AF1528"/>
    <mergeCell ref="K1529:N1529"/>
    <mergeCell ref="T1529:U1529"/>
    <mergeCell ref="K1530:L1530"/>
    <mergeCell ref="K1531:L1531"/>
    <mergeCell ref="U1531:W1531"/>
    <mergeCell ref="AE1514:AF1514"/>
    <mergeCell ref="B1527:AF1527"/>
    <mergeCell ref="R1485:S1485"/>
    <mergeCell ref="R1486:S1486"/>
    <mergeCell ref="R1487:S1487"/>
    <mergeCell ref="AC1487:AD1487"/>
    <mergeCell ref="R1489:S1489"/>
    <mergeCell ref="R1490:S1490"/>
    <mergeCell ref="R1491:S1491"/>
    <mergeCell ref="AE1489:AF1489"/>
    <mergeCell ref="K1506:L1506"/>
    <mergeCell ref="U1506:W1506"/>
    <mergeCell ref="AC1492:AD1492"/>
    <mergeCell ref="X1503:AF1503"/>
    <mergeCell ref="K1504:N1504"/>
    <mergeCell ref="T1504:U1504"/>
    <mergeCell ref="K1505:L1505"/>
    <mergeCell ref="B1502:AF1502"/>
    <mergeCell ref="R1508:S1508"/>
    <mergeCell ref="R1533:S1533"/>
    <mergeCell ref="R1534:S1534"/>
    <mergeCell ref="R1535:S1535"/>
    <mergeCell ref="R1536:S1536"/>
    <mergeCell ref="R1537:S1537"/>
    <mergeCell ref="AC1537:AD1537"/>
    <mergeCell ref="R1539:S1539"/>
    <mergeCell ref="R1540:S1540"/>
    <mergeCell ref="R1541:S1541"/>
    <mergeCell ref="AC1542:AD1542"/>
    <mergeCell ref="X1553:AF1553"/>
    <mergeCell ref="K1554:N1554"/>
    <mergeCell ref="T1554:U1554"/>
    <mergeCell ref="K1555:L1555"/>
    <mergeCell ref="K1556:L1556"/>
    <mergeCell ref="U1556:W1556"/>
    <mergeCell ref="R1558:S1558"/>
    <mergeCell ref="B1552:AF1552"/>
    <mergeCell ref="AE1539:AF1539"/>
    <mergeCell ref="B1551:AF1551"/>
    <mergeCell ref="R1559:S1559"/>
    <mergeCell ref="R1560:S1560"/>
    <mergeCell ref="R1561:S1561"/>
    <mergeCell ref="R1562:S1562"/>
    <mergeCell ref="AC1562:AD1562"/>
    <mergeCell ref="R1564:S1564"/>
    <mergeCell ref="R1565:S1565"/>
    <mergeCell ref="R1566:S1566"/>
    <mergeCell ref="AC1567:AD1567"/>
    <mergeCell ref="X1578:AF1578"/>
    <mergeCell ref="K1579:N1579"/>
    <mergeCell ref="T1579:U1579"/>
    <mergeCell ref="K1580:L1580"/>
    <mergeCell ref="K1581:L1581"/>
    <mergeCell ref="U1581:W1581"/>
    <mergeCell ref="R1583:S1583"/>
    <mergeCell ref="R1584:S1584"/>
    <mergeCell ref="B1577:AF1577"/>
    <mergeCell ref="AE1564:AF1564"/>
    <mergeCell ref="R1585:S1585"/>
    <mergeCell ref="R1586:S1586"/>
    <mergeCell ref="R1587:S1587"/>
    <mergeCell ref="AC1587:AD1587"/>
    <mergeCell ref="R1589:S1589"/>
    <mergeCell ref="R1590:S1590"/>
    <mergeCell ref="R1591:S1591"/>
    <mergeCell ref="AC1592:AD1592"/>
    <mergeCell ref="X1603:AF1603"/>
    <mergeCell ref="K1604:N1604"/>
    <mergeCell ref="T1604:U1604"/>
    <mergeCell ref="K1605:L1605"/>
    <mergeCell ref="K1606:L1606"/>
    <mergeCell ref="U1606:W1606"/>
    <mergeCell ref="R1608:S1608"/>
    <mergeCell ref="R1609:S1609"/>
    <mergeCell ref="R1610:S1610"/>
    <mergeCell ref="B1602:AF1602"/>
    <mergeCell ref="AE1589:AF1589"/>
    <mergeCell ref="R1611:S1611"/>
    <mergeCell ref="R1612:S1612"/>
    <mergeCell ref="AC1612:AD1612"/>
    <mergeCell ref="R1614:S1614"/>
    <mergeCell ref="R1615:S1615"/>
    <mergeCell ref="R1616:S1616"/>
    <mergeCell ref="AC1617:AD1617"/>
    <mergeCell ref="X1628:AF1628"/>
    <mergeCell ref="K1629:N1629"/>
    <mergeCell ref="T1629:U1629"/>
    <mergeCell ref="K1630:L1630"/>
    <mergeCell ref="K1631:L1631"/>
    <mergeCell ref="U1631:W1631"/>
    <mergeCell ref="R1633:S1633"/>
    <mergeCell ref="R1634:S1634"/>
    <mergeCell ref="R1635:S1635"/>
    <mergeCell ref="R1636:S1636"/>
    <mergeCell ref="AE1614:AF1614"/>
    <mergeCell ref="B1627:AF1627"/>
    <mergeCell ref="B1626:AF1626"/>
    <mergeCell ref="R1637:S1637"/>
    <mergeCell ref="AC1637:AD1637"/>
    <mergeCell ref="R1639:S1639"/>
    <mergeCell ref="R1640:S1640"/>
    <mergeCell ref="R1641:S1641"/>
    <mergeCell ref="AC1642:AD1642"/>
    <mergeCell ref="X1653:AF1653"/>
    <mergeCell ref="K1654:N1654"/>
    <mergeCell ref="T1654:U1654"/>
    <mergeCell ref="K1655:L1655"/>
    <mergeCell ref="K1656:L1656"/>
    <mergeCell ref="U1656:W1656"/>
    <mergeCell ref="R1658:S1658"/>
    <mergeCell ref="R1659:S1659"/>
    <mergeCell ref="R1660:S1660"/>
    <mergeCell ref="R1661:S1661"/>
    <mergeCell ref="R1662:S1662"/>
    <mergeCell ref="AC1662:AD1662"/>
    <mergeCell ref="B1652:AF1652"/>
    <mergeCell ref="AE1639:AF1639"/>
    <mergeCell ref="B1651:AF1651"/>
    <mergeCell ref="R1664:S1664"/>
    <mergeCell ref="R1665:S1665"/>
    <mergeCell ref="R1666:S1666"/>
    <mergeCell ref="AC1667:AD1667"/>
    <mergeCell ref="X1678:AF1678"/>
    <mergeCell ref="K1679:N1679"/>
    <mergeCell ref="T1679:U1679"/>
    <mergeCell ref="K1680:L1680"/>
    <mergeCell ref="K1681:L1681"/>
    <mergeCell ref="U1681:W1681"/>
    <mergeCell ref="R1683:S1683"/>
    <mergeCell ref="R1684:S1684"/>
    <mergeCell ref="R1685:S1685"/>
    <mergeCell ref="R1686:S1686"/>
    <mergeCell ref="R1687:S1687"/>
    <mergeCell ref="AC1687:AD1687"/>
    <mergeCell ref="R1689:S1689"/>
    <mergeCell ref="AE1664:AF1664"/>
    <mergeCell ref="AE1689:AF1689"/>
    <mergeCell ref="B1677:AF1677"/>
    <mergeCell ref="B1676:AF1676"/>
    <mergeCell ref="R1690:S1690"/>
    <mergeCell ref="R1691:S1691"/>
    <mergeCell ref="AC1692:AD1692"/>
    <mergeCell ref="X1703:AF1703"/>
    <mergeCell ref="K1704:N1704"/>
    <mergeCell ref="T1704:U1704"/>
    <mergeCell ref="K1705:L1705"/>
    <mergeCell ref="K1706:L1706"/>
    <mergeCell ref="U1706:W1706"/>
    <mergeCell ref="R1708:S1708"/>
    <mergeCell ref="R1709:S1709"/>
    <mergeCell ref="R1710:S1710"/>
    <mergeCell ref="R1711:S1711"/>
    <mergeCell ref="R1712:S1712"/>
    <mergeCell ref="AC1712:AD1712"/>
    <mergeCell ref="R1714:S1714"/>
    <mergeCell ref="R1715:S1715"/>
    <mergeCell ref="AE1714:AF1714"/>
    <mergeCell ref="B1702:AF1702"/>
    <mergeCell ref="B1701:AF1701"/>
    <mergeCell ref="R1716:S1716"/>
    <mergeCell ref="AC1717:AD1717"/>
    <mergeCell ref="X1728:AF1728"/>
    <mergeCell ref="K1729:N1729"/>
    <mergeCell ref="T1729:U1729"/>
    <mergeCell ref="K1730:L1730"/>
    <mergeCell ref="K1731:L1731"/>
    <mergeCell ref="U1731:W1731"/>
    <mergeCell ref="R1733:S1733"/>
    <mergeCell ref="R1734:S1734"/>
    <mergeCell ref="R1735:S1735"/>
    <mergeCell ref="R1736:S1736"/>
    <mergeCell ref="R1737:S1737"/>
    <mergeCell ref="AC1737:AD1737"/>
    <mergeCell ref="R1739:S1739"/>
    <mergeCell ref="R1740:S1740"/>
    <mergeCell ref="R1741:S1741"/>
    <mergeCell ref="B1727:AF1727"/>
    <mergeCell ref="AE1739:AF1739"/>
    <mergeCell ref="B1726:AF1726"/>
    <mergeCell ref="AC1742:AD1742"/>
    <mergeCell ref="X1753:AF1753"/>
    <mergeCell ref="K1754:N1754"/>
    <mergeCell ref="T1754:U1754"/>
    <mergeCell ref="K1755:L1755"/>
    <mergeCell ref="K1756:L1756"/>
    <mergeCell ref="U1756:W1756"/>
    <mergeCell ref="R1758:S1758"/>
    <mergeCell ref="R1759:S1759"/>
    <mergeCell ref="R1760:S1760"/>
    <mergeCell ref="R1761:S1761"/>
    <mergeCell ref="R1762:S1762"/>
    <mergeCell ref="AC1762:AD1762"/>
    <mergeCell ref="R1764:S1764"/>
    <mergeCell ref="R1765:S1765"/>
    <mergeCell ref="R1766:S1766"/>
    <mergeCell ref="AC1767:AD1767"/>
    <mergeCell ref="AE1764:AF1764"/>
    <mergeCell ref="B1752:AF1752"/>
    <mergeCell ref="B1751:AF1751"/>
    <mergeCell ref="X1778:AF1778"/>
    <mergeCell ref="K1779:N1779"/>
    <mergeCell ref="T1779:U1779"/>
    <mergeCell ref="K1780:L1780"/>
    <mergeCell ref="K1781:L1781"/>
    <mergeCell ref="U1781:W1781"/>
    <mergeCell ref="R1783:S1783"/>
    <mergeCell ref="R1784:S1784"/>
    <mergeCell ref="R1785:S1785"/>
    <mergeCell ref="R1786:S1786"/>
    <mergeCell ref="R1787:S1787"/>
    <mergeCell ref="AC1787:AD1787"/>
    <mergeCell ref="R1789:S1789"/>
    <mergeCell ref="R1790:S1790"/>
    <mergeCell ref="R1791:S1791"/>
    <mergeCell ref="AC1792:AD1792"/>
    <mergeCell ref="X1803:AF1803"/>
    <mergeCell ref="AE1789:AF1789"/>
    <mergeCell ref="B1802:AF1802"/>
    <mergeCell ref="B1801:AF1801"/>
    <mergeCell ref="K1804:N1804"/>
    <mergeCell ref="T1804:U1804"/>
    <mergeCell ref="K1805:L1805"/>
    <mergeCell ref="K1806:L1806"/>
    <mergeCell ref="U1806:W1806"/>
    <mergeCell ref="R1808:S1808"/>
    <mergeCell ref="R1809:S1809"/>
    <mergeCell ref="R1810:S1810"/>
    <mergeCell ref="R1811:S1811"/>
    <mergeCell ref="R1812:S1812"/>
    <mergeCell ref="AC1812:AD1812"/>
    <mergeCell ref="R1814:S1814"/>
    <mergeCell ref="R1815:S1815"/>
    <mergeCell ref="R1816:S1816"/>
    <mergeCell ref="AC1817:AD1817"/>
    <mergeCell ref="X1828:AF1828"/>
    <mergeCell ref="K1829:N1829"/>
    <mergeCell ref="T1829:U1829"/>
    <mergeCell ref="AE1814:AF1814"/>
    <mergeCell ref="B1827:AF1827"/>
    <mergeCell ref="B1826:AF1826"/>
    <mergeCell ref="K1830:L1830"/>
    <mergeCell ref="K1831:L1831"/>
    <mergeCell ref="U1831:W1831"/>
    <mergeCell ref="R1833:S1833"/>
    <mergeCell ref="R1834:S1834"/>
    <mergeCell ref="R1835:S1835"/>
    <mergeCell ref="R1836:S1836"/>
    <mergeCell ref="R1837:S1837"/>
    <mergeCell ref="AC1837:AD1837"/>
    <mergeCell ref="R1839:S1839"/>
    <mergeCell ref="R1840:S1840"/>
    <mergeCell ref="R1841:S1841"/>
    <mergeCell ref="AC1842:AD1842"/>
    <mergeCell ref="X1853:AF1853"/>
    <mergeCell ref="K1854:N1854"/>
    <mergeCell ref="T1854:U1854"/>
    <mergeCell ref="K1855:L1855"/>
    <mergeCell ref="AE1839:AF1839"/>
    <mergeCell ref="B1851:AF1851"/>
    <mergeCell ref="K1880:N1880"/>
    <mergeCell ref="T1880:U1880"/>
    <mergeCell ref="K1881:L1881"/>
    <mergeCell ref="K1882:L1882"/>
    <mergeCell ref="U1882:W1882"/>
    <mergeCell ref="AE1864:AF1864"/>
    <mergeCell ref="R1884:S1884"/>
    <mergeCell ref="R1885:S1885"/>
    <mergeCell ref="R1886:S1886"/>
    <mergeCell ref="R1887:S1887"/>
    <mergeCell ref="R1888:S1888"/>
    <mergeCell ref="AC1888:AD1888"/>
    <mergeCell ref="R1890:S1890"/>
    <mergeCell ref="R1891:S1891"/>
    <mergeCell ref="R1892:S1892"/>
    <mergeCell ref="AC1893:AD1893"/>
    <mergeCell ref="X1904:AF1904"/>
    <mergeCell ref="B1903:AF1903"/>
    <mergeCell ref="B1877:AF1877"/>
    <mergeCell ref="K1905:N1905"/>
    <mergeCell ref="T1905:U1905"/>
    <mergeCell ref="K1906:L1906"/>
    <mergeCell ref="K1907:L1907"/>
    <mergeCell ref="U1907:W1907"/>
    <mergeCell ref="R1909:S1909"/>
    <mergeCell ref="AE1890:AF1890"/>
    <mergeCell ref="R1910:S1910"/>
    <mergeCell ref="R1911:S1911"/>
    <mergeCell ref="R1912:S1912"/>
    <mergeCell ref="R1913:S1913"/>
    <mergeCell ref="AC1913:AD1913"/>
    <mergeCell ref="R1915:S1915"/>
    <mergeCell ref="R1916:S1916"/>
    <mergeCell ref="R1917:S1917"/>
    <mergeCell ref="AC1918:AD1918"/>
    <mergeCell ref="X1929:AF1929"/>
    <mergeCell ref="B1902:AF1902"/>
    <mergeCell ref="K1930:N1930"/>
    <mergeCell ref="T1930:U1930"/>
    <mergeCell ref="K1931:L1931"/>
    <mergeCell ref="K1932:L1932"/>
    <mergeCell ref="U1932:W1932"/>
    <mergeCell ref="R1934:S1934"/>
    <mergeCell ref="R1935:S1935"/>
    <mergeCell ref="B1928:AF1928"/>
    <mergeCell ref="AE1915:AF1915"/>
    <mergeCell ref="R1936:S1936"/>
    <mergeCell ref="R1937:S1937"/>
    <mergeCell ref="R1938:S1938"/>
    <mergeCell ref="AC1938:AD1938"/>
    <mergeCell ref="R1940:S1940"/>
    <mergeCell ref="R1941:S1941"/>
    <mergeCell ref="R1942:S1942"/>
    <mergeCell ref="AC1943:AD1943"/>
    <mergeCell ref="B1927:AF1927"/>
    <mergeCell ref="X1954:AF1954"/>
    <mergeCell ref="K1955:N1955"/>
    <mergeCell ref="T1955:U1955"/>
    <mergeCell ref="K1956:L1956"/>
    <mergeCell ref="K1957:L1957"/>
    <mergeCell ref="U1957:W1957"/>
    <mergeCell ref="R1959:S1959"/>
    <mergeCell ref="R1960:S1960"/>
    <mergeCell ref="R1961:S1961"/>
    <mergeCell ref="B1953:AF1953"/>
    <mergeCell ref="AE1940:AF1940"/>
    <mergeCell ref="R1962:S1962"/>
    <mergeCell ref="R1963:S1963"/>
    <mergeCell ref="AC1963:AD1963"/>
    <mergeCell ref="R1965:S1965"/>
    <mergeCell ref="R1966:S1966"/>
    <mergeCell ref="R1967:S1967"/>
    <mergeCell ref="B1952:AF1952"/>
    <mergeCell ref="AC1968:AD1968"/>
    <mergeCell ref="X1979:AF1979"/>
    <mergeCell ref="K1980:N1980"/>
    <mergeCell ref="T1980:U1980"/>
    <mergeCell ref="K1981:L1981"/>
    <mergeCell ref="K1982:L1982"/>
    <mergeCell ref="U1982:W1982"/>
    <mergeCell ref="R1984:S1984"/>
    <mergeCell ref="R1985:S1985"/>
    <mergeCell ref="R1986:S1986"/>
    <mergeCell ref="R1987:S1987"/>
    <mergeCell ref="AE1965:AF1965"/>
    <mergeCell ref="R1988:S1988"/>
    <mergeCell ref="AC1988:AD1988"/>
    <mergeCell ref="R1990:S1990"/>
    <mergeCell ref="R1991:S1991"/>
    <mergeCell ref="R1992:S1992"/>
    <mergeCell ref="B1977:AF1977"/>
    <mergeCell ref="AC1993:AD1993"/>
    <mergeCell ref="X2004:AF2004"/>
    <mergeCell ref="K2005:N2005"/>
    <mergeCell ref="T2005:U2005"/>
    <mergeCell ref="K2006:L2006"/>
    <mergeCell ref="K2007:L2007"/>
    <mergeCell ref="U2007:W2007"/>
    <mergeCell ref="R2009:S2009"/>
    <mergeCell ref="R2010:S2010"/>
    <mergeCell ref="R2011:S2011"/>
    <mergeCell ref="R2012:S2012"/>
    <mergeCell ref="R2013:S2013"/>
    <mergeCell ref="AC2013:AD2013"/>
    <mergeCell ref="B2003:AF2003"/>
    <mergeCell ref="AE1990:AF1990"/>
    <mergeCell ref="R2015:S2015"/>
    <mergeCell ref="R2016:S2016"/>
    <mergeCell ref="B2002:AF2002"/>
    <mergeCell ref="R2017:S2017"/>
    <mergeCell ref="AC2018:AD2018"/>
    <mergeCell ref="X2029:AF2029"/>
    <mergeCell ref="K2030:N2030"/>
    <mergeCell ref="T2030:U2030"/>
    <mergeCell ref="K2031:L2031"/>
    <mergeCell ref="K2032:L2032"/>
    <mergeCell ref="U2032:W2032"/>
    <mergeCell ref="R2034:S2034"/>
    <mergeCell ref="R2035:S2035"/>
    <mergeCell ref="R2036:S2036"/>
    <mergeCell ref="R2037:S2037"/>
    <mergeCell ref="R2038:S2038"/>
    <mergeCell ref="AC2038:AD2038"/>
    <mergeCell ref="R2040:S2040"/>
    <mergeCell ref="AE2015:AF2015"/>
    <mergeCell ref="AE2040:AF2040"/>
    <mergeCell ref="B2028:AF2028"/>
    <mergeCell ref="B2027:AF2027"/>
    <mergeCell ref="R2041:S2041"/>
    <mergeCell ref="R2042:S2042"/>
    <mergeCell ref="AC2043:AD2043"/>
    <mergeCell ref="X2054:AF2054"/>
    <mergeCell ref="K2055:N2055"/>
    <mergeCell ref="T2055:U2055"/>
    <mergeCell ref="K2056:L2056"/>
    <mergeCell ref="K2057:L2057"/>
    <mergeCell ref="U2057:W2057"/>
    <mergeCell ref="R2059:S2059"/>
    <mergeCell ref="R2060:S2060"/>
    <mergeCell ref="R2061:S2061"/>
    <mergeCell ref="R2062:S2062"/>
    <mergeCell ref="R2063:S2063"/>
    <mergeCell ref="AC2063:AD2063"/>
    <mergeCell ref="R2065:S2065"/>
    <mergeCell ref="R2066:S2066"/>
    <mergeCell ref="B2053:AF2053"/>
    <mergeCell ref="AE2065:AF2065"/>
    <mergeCell ref="B2052:AF2052"/>
    <mergeCell ref="R2067:S2067"/>
    <mergeCell ref="AC2068:AD2068"/>
    <mergeCell ref="X2079:AF2079"/>
    <mergeCell ref="K2080:N2080"/>
    <mergeCell ref="T2080:U2080"/>
    <mergeCell ref="K2081:L2081"/>
    <mergeCell ref="K2082:L2082"/>
    <mergeCell ref="U2082:W2082"/>
    <mergeCell ref="R2084:S2084"/>
    <mergeCell ref="R2085:S2085"/>
    <mergeCell ref="R2086:S2086"/>
    <mergeCell ref="R2087:S2087"/>
    <mergeCell ref="R2088:S2088"/>
    <mergeCell ref="AC2088:AD2088"/>
    <mergeCell ref="R2090:S2090"/>
    <mergeCell ref="R2091:S2091"/>
    <mergeCell ref="R2092:S2092"/>
    <mergeCell ref="AE2090:AF2090"/>
    <mergeCell ref="B2078:AF2078"/>
    <mergeCell ref="B2077:AF2077"/>
    <mergeCell ref="AC2093:AD2093"/>
    <mergeCell ref="X2104:AF2104"/>
    <mergeCell ref="K2105:N2105"/>
    <mergeCell ref="T2105:U2105"/>
    <mergeCell ref="K2106:L2106"/>
    <mergeCell ref="K2107:L2107"/>
    <mergeCell ref="U2107:W2107"/>
    <mergeCell ref="R2109:S2109"/>
    <mergeCell ref="R2110:S2110"/>
    <mergeCell ref="R2111:S2111"/>
    <mergeCell ref="R2112:S2112"/>
    <mergeCell ref="R2113:S2113"/>
    <mergeCell ref="AC2113:AD2113"/>
    <mergeCell ref="R2115:S2115"/>
    <mergeCell ref="R2116:S2116"/>
    <mergeCell ref="R2117:S2117"/>
    <mergeCell ref="AC2118:AD2118"/>
    <mergeCell ref="B2103:AF2103"/>
    <mergeCell ref="B2102:AF2102"/>
    <mergeCell ref="X2129:AF2129"/>
    <mergeCell ref="K2130:N2130"/>
    <mergeCell ref="T2130:U2130"/>
    <mergeCell ref="K2131:L2131"/>
    <mergeCell ref="K2132:L2132"/>
    <mergeCell ref="U2132:W2132"/>
    <mergeCell ref="R2134:S2134"/>
    <mergeCell ref="R2135:S2135"/>
    <mergeCell ref="R2136:S2136"/>
    <mergeCell ref="R2137:S2137"/>
    <mergeCell ref="R2138:S2138"/>
    <mergeCell ref="AC2138:AD2138"/>
    <mergeCell ref="R2140:S2140"/>
    <mergeCell ref="R2141:S2141"/>
    <mergeCell ref="R2142:S2142"/>
    <mergeCell ref="AC2143:AD2143"/>
    <mergeCell ref="X2154:AF2154"/>
    <mergeCell ref="B2153:AF2153"/>
    <mergeCell ref="K2155:N2155"/>
    <mergeCell ref="T2155:U2155"/>
    <mergeCell ref="K2156:L2156"/>
    <mergeCell ref="K2157:L2157"/>
    <mergeCell ref="U2157:W2157"/>
    <mergeCell ref="R2159:S2159"/>
    <mergeCell ref="R2160:S2160"/>
    <mergeCell ref="R2161:S2161"/>
    <mergeCell ref="R2162:S2162"/>
    <mergeCell ref="R2163:S2163"/>
    <mergeCell ref="AC2163:AD2163"/>
    <mergeCell ref="R2165:S2165"/>
    <mergeCell ref="R2166:S2166"/>
    <mergeCell ref="R2167:S2167"/>
    <mergeCell ref="AC2168:AD2168"/>
    <mergeCell ref="X2179:AF2179"/>
    <mergeCell ref="K2180:N2180"/>
    <mergeCell ref="T2180:U2180"/>
    <mergeCell ref="AE2165:AF2165"/>
    <mergeCell ref="B2178:AF2178"/>
    <mergeCell ref="K2181:L2181"/>
    <mergeCell ref="K2182:L2182"/>
    <mergeCell ref="U2182:W2182"/>
    <mergeCell ref="R2184:S2184"/>
    <mergeCell ref="R2185:S2185"/>
    <mergeCell ref="R2186:S2186"/>
    <mergeCell ref="R2187:S2187"/>
    <mergeCell ref="R2188:S2188"/>
    <mergeCell ref="AC2188:AD2188"/>
    <mergeCell ref="R2190:S2190"/>
    <mergeCell ref="R2191:S2191"/>
    <mergeCell ref="R2192:S2192"/>
    <mergeCell ref="AC2193:AD2193"/>
    <mergeCell ref="X2204:AF2204"/>
    <mergeCell ref="K2205:N2205"/>
    <mergeCell ref="T2205:U2205"/>
    <mergeCell ref="K2206:L2206"/>
    <mergeCell ref="K2207:L2207"/>
    <mergeCell ref="U2207:W2207"/>
    <mergeCell ref="R2209:S2209"/>
    <mergeCell ref="R2210:S2210"/>
    <mergeCell ref="R2211:S2211"/>
    <mergeCell ref="R2212:S2212"/>
    <mergeCell ref="R2213:S2213"/>
    <mergeCell ref="AC2213:AD2213"/>
    <mergeCell ref="R2215:S2215"/>
    <mergeCell ref="R2216:S2216"/>
    <mergeCell ref="R2217:S2217"/>
    <mergeCell ref="AC2218:AD2218"/>
    <mergeCell ref="X2229:AF2229"/>
    <mergeCell ref="K2230:N2230"/>
    <mergeCell ref="T2230:U2230"/>
    <mergeCell ref="K2231:L2231"/>
    <mergeCell ref="K2232:L2232"/>
    <mergeCell ref="U2232:W2232"/>
    <mergeCell ref="AE2215:AF2215"/>
    <mergeCell ref="B2228:AF2228"/>
    <mergeCell ref="R2234:S2234"/>
    <mergeCell ref="R2235:S2235"/>
    <mergeCell ref="R2236:S2236"/>
    <mergeCell ref="R2237:S2237"/>
    <mergeCell ref="R2238:S2238"/>
    <mergeCell ref="AC2238:AD2238"/>
    <mergeCell ref="R2240:S2240"/>
    <mergeCell ref="R2241:S2241"/>
    <mergeCell ref="R2242:S2242"/>
    <mergeCell ref="AC2243:AD2243"/>
    <mergeCell ref="X2254:AF2254"/>
    <mergeCell ref="K2255:N2255"/>
    <mergeCell ref="T2255:U2255"/>
    <mergeCell ref="K2256:L2256"/>
    <mergeCell ref="K2257:L2257"/>
    <mergeCell ref="U2257:W2257"/>
    <mergeCell ref="R2259:S2259"/>
    <mergeCell ref="R2260:S2260"/>
    <mergeCell ref="R2261:S2261"/>
    <mergeCell ref="R2262:S2262"/>
    <mergeCell ref="R2263:S2263"/>
    <mergeCell ref="AC2263:AD2263"/>
    <mergeCell ref="R2265:S2265"/>
    <mergeCell ref="R2266:S2266"/>
    <mergeCell ref="R2267:S2267"/>
    <mergeCell ref="AC2268:AD2268"/>
    <mergeCell ref="X2279:AF2279"/>
    <mergeCell ref="K2280:N2280"/>
    <mergeCell ref="T2280:U2280"/>
    <mergeCell ref="K2281:L2281"/>
    <mergeCell ref="K2282:L2282"/>
    <mergeCell ref="U2282:W2282"/>
    <mergeCell ref="R2284:S2284"/>
    <mergeCell ref="R2285:S2285"/>
    <mergeCell ref="K2307:L2307"/>
    <mergeCell ref="U2307:W2307"/>
    <mergeCell ref="R2309:S2309"/>
    <mergeCell ref="R2310:S2310"/>
    <mergeCell ref="R2311:S2311"/>
    <mergeCell ref="AE2290:AF2290"/>
    <mergeCell ref="B2303:AF2303"/>
    <mergeCell ref="R2312:S2312"/>
    <mergeCell ref="R2313:S2313"/>
    <mergeCell ref="AC2313:AD2313"/>
    <mergeCell ref="R2315:S2315"/>
    <mergeCell ref="R2316:S2316"/>
    <mergeCell ref="R2317:S2317"/>
    <mergeCell ref="AC2318:AD2318"/>
    <mergeCell ref="X2329:AF2329"/>
    <mergeCell ref="K2330:N2330"/>
    <mergeCell ref="T2330:U2330"/>
    <mergeCell ref="R2290:S2290"/>
    <mergeCell ref="R2291:S2291"/>
    <mergeCell ref="R2292:S2292"/>
    <mergeCell ref="AC2293:AD2293"/>
    <mergeCell ref="X2304:AF2304"/>
    <mergeCell ref="K2305:N2305"/>
    <mergeCell ref="T2305:U2305"/>
    <mergeCell ref="K2306:L2306"/>
    <mergeCell ref="K2331:L2331"/>
    <mergeCell ref="K2332:L2332"/>
    <mergeCell ref="U2332:W2332"/>
    <mergeCell ref="R2334:S2334"/>
    <mergeCell ref="R2335:S2335"/>
    <mergeCell ref="R2336:S2336"/>
    <mergeCell ref="R2337:S2337"/>
    <mergeCell ref="AE2315:AF2315"/>
    <mergeCell ref="R2338:S2338"/>
    <mergeCell ref="AC2338:AD2338"/>
    <mergeCell ref="R2340:S2340"/>
    <mergeCell ref="R2341:S2341"/>
    <mergeCell ref="R2342:S2342"/>
    <mergeCell ref="AC2343:AD2343"/>
    <mergeCell ref="X2355:AF2355"/>
    <mergeCell ref="K2356:N2356"/>
    <mergeCell ref="T2356:U2356"/>
    <mergeCell ref="K2357:L2357"/>
    <mergeCell ref="K2358:L2358"/>
    <mergeCell ref="U2358:W2358"/>
    <mergeCell ref="R2360:S2360"/>
    <mergeCell ref="R2361:S2361"/>
    <mergeCell ref="R2362:S2362"/>
    <mergeCell ref="R2363:S2363"/>
    <mergeCell ref="R2364:S2364"/>
    <mergeCell ref="AC2364:AD2364"/>
    <mergeCell ref="AE2340:AF2340"/>
    <mergeCell ref="R2366:S2366"/>
    <mergeCell ref="R2367:S2367"/>
    <mergeCell ref="R2368:S2368"/>
    <mergeCell ref="AC2369:AD2369"/>
    <mergeCell ref="X2380:AF2380"/>
    <mergeCell ref="K2381:N2381"/>
    <mergeCell ref="T2381:U2381"/>
    <mergeCell ref="B2379:AF2379"/>
    <mergeCell ref="K2382:L2382"/>
    <mergeCell ref="K2383:L2383"/>
    <mergeCell ref="U2383:W2383"/>
    <mergeCell ref="R2385:S2385"/>
    <mergeCell ref="R2386:S2386"/>
    <mergeCell ref="R2387:S2387"/>
    <mergeCell ref="R2388:S2388"/>
    <mergeCell ref="R2389:S2389"/>
    <mergeCell ref="AC2389:AD2389"/>
    <mergeCell ref="R2391:S2391"/>
    <mergeCell ref="R2392:S2392"/>
    <mergeCell ref="R2393:S2393"/>
    <mergeCell ref="AC2394:AD2394"/>
    <mergeCell ref="X2405:AF2405"/>
    <mergeCell ref="K2406:N2406"/>
    <mergeCell ref="T2406:U2406"/>
    <mergeCell ref="K2407:L2407"/>
    <mergeCell ref="AE2391:AF2391"/>
    <mergeCell ref="B2404:AF2404"/>
    <mergeCell ref="K2408:L2408"/>
    <mergeCell ref="U2408:W2408"/>
    <mergeCell ref="R2410:S2410"/>
    <mergeCell ref="R2411:S2411"/>
    <mergeCell ref="R2412:S2412"/>
    <mergeCell ref="R2413:S2413"/>
    <mergeCell ref="R2414:S2414"/>
    <mergeCell ref="AC2414:AD2414"/>
    <mergeCell ref="R2416:S2416"/>
    <mergeCell ref="R2417:S2417"/>
    <mergeCell ref="R2418:S2418"/>
    <mergeCell ref="AC2419:AD2419"/>
    <mergeCell ref="X2430:AF2430"/>
    <mergeCell ref="K2431:N2431"/>
    <mergeCell ref="T2431:U2431"/>
    <mergeCell ref="K2432:L2432"/>
    <mergeCell ref="K2433:L2433"/>
    <mergeCell ref="U2433:W2433"/>
    <mergeCell ref="AE2416:AF2416"/>
    <mergeCell ref="B2429:AF2429"/>
    <mergeCell ref="R2435:S2435"/>
    <mergeCell ref="R2436:S2436"/>
    <mergeCell ref="R2437:S2437"/>
    <mergeCell ref="R2438:S2438"/>
    <mergeCell ref="R2439:S2439"/>
    <mergeCell ref="AC2439:AD2439"/>
    <mergeCell ref="R2441:S2441"/>
    <mergeCell ref="R2442:S2442"/>
    <mergeCell ref="R2443:S2443"/>
    <mergeCell ref="AC2444:AD2444"/>
    <mergeCell ref="X2455:AF2455"/>
    <mergeCell ref="K2456:N2456"/>
    <mergeCell ref="T2456:U2456"/>
    <mergeCell ref="K2457:L2457"/>
    <mergeCell ref="K2458:L2458"/>
    <mergeCell ref="U2458:W2458"/>
    <mergeCell ref="R2460:S2460"/>
    <mergeCell ref="AE2441:AF2441"/>
    <mergeCell ref="B2454:AF2454"/>
    <mergeCell ref="R2461:S2461"/>
    <mergeCell ref="R2462:S2462"/>
    <mergeCell ref="R2463:S2463"/>
    <mergeCell ref="R2464:S2464"/>
    <mergeCell ref="AC2464:AD2464"/>
    <mergeCell ref="R2466:S2466"/>
    <mergeCell ref="R2467:S2467"/>
    <mergeCell ref="R2468:S2468"/>
    <mergeCell ref="AC2469:AD2469"/>
    <mergeCell ref="X2480:AF2480"/>
    <mergeCell ref="K2481:N2481"/>
    <mergeCell ref="T2481:U2481"/>
    <mergeCell ref="K2482:L2482"/>
    <mergeCell ref="K2483:L2483"/>
    <mergeCell ref="U2483:W2483"/>
    <mergeCell ref="R2485:S2485"/>
    <mergeCell ref="R2486:S2486"/>
    <mergeCell ref="AE2466:AF2466"/>
    <mergeCell ref="B2479:AF2479"/>
    <mergeCell ref="R2487:S2487"/>
    <mergeCell ref="R2488:S2488"/>
    <mergeCell ref="R2489:S2489"/>
    <mergeCell ref="AC2489:AD2489"/>
    <mergeCell ref="R2491:S2491"/>
    <mergeCell ref="R2492:S2492"/>
    <mergeCell ref="R2493:S2493"/>
    <mergeCell ref="AC2494:AD2494"/>
    <mergeCell ref="X2505:AF2505"/>
    <mergeCell ref="AE2491:AF2491"/>
    <mergeCell ref="K2506:N2506"/>
    <mergeCell ref="T2506:U2506"/>
    <mergeCell ref="K2507:L2507"/>
    <mergeCell ref="K2508:L2508"/>
    <mergeCell ref="U2508:W2508"/>
    <mergeCell ref="R2510:S2510"/>
    <mergeCell ref="R2511:S2511"/>
    <mergeCell ref="B2504:AF2504"/>
    <mergeCell ref="R2512:S2512"/>
    <mergeCell ref="R2513:S2513"/>
    <mergeCell ref="R2514:S2514"/>
    <mergeCell ref="AC2514:AD2514"/>
    <mergeCell ref="R2516:S2516"/>
    <mergeCell ref="R2517:S2517"/>
    <mergeCell ref="R2518:S2518"/>
    <mergeCell ref="AC2519:AD2519"/>
    <mergeCell ref="X2530:AF2530"/>
    <mergeCell ref="K2531:N2531"/>
    <mergeCell ref="T2531:U2531"/>
    <mergeCell ref="K2532:L2532"/>
    <mergeCell ref="K2533:L2533"/>
    <mergeCell ref="U2533:W2533"/>
    <mergeCell ref="R2535:S2535"/>
    <mergeCell ref="R2536:S2536"/>
    <mergeCell ref="R2537:S2537"/>
    <mergeCell ref="B2529:AF2529"/>
    <mergeCell ref="AE2516:AF2516"/>
    <mergeCell ref="R2538:S2538"/>
    <mergeCell ref="R2539:S2539"/>
    <mergeCell ref="AC2539:AD2539"/>
    <mergeCell ref="R2541:S2541"/>
    <mergeCell ref="R2542:S2542"/>
    <mergeCell ref="R2543:S2543"/>
    <mergeCell ref="AC2544:AD2544"/>
    <mergeCell ref="X2555:AF2555"/>
    <mergeCell ref="K2556:N2556"/>
    <mergeCell ref="T2556:U2556"/>
    <mergeCell ref="K2557:L2557"/>
    <mergeCell ref="K2558:L2558"/>
    <mergeCell ref="U2558:W2558"/>
    <mergeCell ref="R2560:S2560"/>
    <mergeCell ref="R2561:S2561"/>
    <mergeCell ref="R2562:S2562"/>
    <mergeCell ref="R2563:S2563"/>
    <mergeCell ref="AE2541:AF2541"/>
    <mergeCell ref="B2554:AF2554"/>
    <mergeCell ref="R2564:S2564"/>
    <mergeCell ref="AC2564:AD2564"/>
    <mergeCell ref="R2566:S2566"/>
    <mergeCell ref="R2567:S2567"/>
    <mergeCell ref="R2568:S2568"/>
    <mergeCell ref="AC2569:AD2569"/>
    <mergeCell ref="X2580:AF2580"/>
    <mergeCell ref="K2581:N2581"/>
    <mergeCell ref="T2581:U2581"/>
    <mergeCell ref="K2582:L2582"/>
    <mergeCell ref="K2583:L2583"/>
    <mergeCell ref="U2583:W2583"/>
    <mergeCell ref="R2585:S2585"/>
    <mergeCell ref="R2586:S2586"/>
    <mergeCell ref="R2587:S2587"/>
    <mergeCell ref="R2588:S2588"/>
    <mergeCell ref="R2589:S2589"/>
    <mergeCell ref="AC2589:AD2589"/>
    <mergeCell ref="B2579:AF2579"/>
    <mergeCell ref="AE2566:AF2566"/>
    <mergeCell ref="B2578:AF2578"/>
    <mergeCell ref="R2591:S2591"/>
    <mergeCell ref="R2592:S2592"/>
    <mergeCell ref="R2593:S2593"/>
    <mergeCell ref="AC2594:AD2594"/>
    <mergeCell ref="X2605:AF2605"/>
    <mergeCell ref="K2606:N2606"/>
    <mergeCell ref="T2606:U2606"/>
    <mergeCell ref="K2607:L2607"/>
    <mergeCell ref="K2608:L2608"/>
    <mergeCell ref="U2608:W2608"/>
    <mergeCell ref="R2610:S2610"/>
    <mergeCell ref="R2611:S2611"/>
    <mergeCell ref="R2612:S2612"/>
    <mergeCell ref="R2613:S2613"/>
    <mergeCell ref="R2614:S2614"/>
    <mergeCell ref="AC2614:AD2614"/>
    <mergeCell ref="R2616:S2616"/>
    <mergeCell ref="AE2591:AF2591"/>
    <mergeCell ref="AE2616:AF2616"/>
    <mergeCell ref="B2604:AF2604"/>
    <mergeCell ref="B2603:AF2603"/>
    <mergeCell ref="R2617:S2617"/>
    <mergeCell ref="R2618:S2618"/>
    <mergeCell ref="AC2619:AD2619"/>
    <mergeCell ref="X2630:AF2630"/>
    <mergeCell ref="K2631:N2631"/>
    <mergeCell ref="T2631:U2631"/>
    <mergeCell ref="K2632:L2632"/>
    <mergeCell ref="K2633:L2633"/>
    <mergeCell ref="U2633:W2633"/>
    <mergeCell ref="R2635:S2635"/>
    <mergeCell ref="R2636:S2636"/>
    <mergeCell ref="R2637:S2637"/>
    <mergeCell ref="R2638:S2638"/>
    <mergeCell ref="R2639:S2639"/>
    <mergeCell ref="AC2639:AD2639"/>
    <mergeCell ref="R2641:S2641"/>
    <mergeCell ref="R2642:S2642"/>
    <mergeCell ref="B2629:AF2629"/>
    <mergeCell ref="AE2641:AF2641"/>
    <mergeCell ref="B2628:AF2628"/>
    <mergeCell ref="R2643:S2643"/>
    <mergeCell ref="AC2644:AD2644"/>
    <mergeCell ref="X2655:AF2655"/>
    <mergeCell ref="K2656:N2656"/>
    <mergeCell ref="T2656:U2656"/>
    <mergeCell ref="K2657:L2657"/>
    <mergeCell ref="K2658:L2658"/>
    <mergeCell ref="U2658:W2658"/>
    <mergeCell ref="R2660:S2660"/>
    <mergeCell ref="R2661:S2661"/>
    <mergeCell ref="R2662:S2662"/>
    <mergeCell ref="R2663:S2663"/>
    <mergeCell ref="R2664:S2664"/>
    <mergeCell ref="AC2664:AD2664"/>
    <mergeCell ref="R2666:S2666"/>
    <mergeCell ref="R2667:S2667"/>
    <mergeCell ref="R2668:S2668"/>
    <mergeCell ref="B2654:AF2654"/>
    <mergeCell ref="AE2666:AF2666"/>
    <mergeCell ref="B2653:AF2653"/>
    <mergeCell ref="AC2669:AD2669"/>
    <mergeCell ref="X2680:AF2680"/>
    <mergeCell ref="K2681:N2681"/>
    <mergeCell ref="T2681:U2681"/>
    <mergeCell ref="K2682:L2682"/>
    <mergeCell ref="K2683:L2683"/>
    <mergeCell ref="U2683:W2683"/>
    <mergeCell ref="R2685:S2685"/>
    <mergeCell ref="R2686:S2686"/>
    <mergeCell ref="R2687:S2687"/>
    <mergeCell ref="R2688:S2688"/>
    <mergeCell ref="B2679:AF2679"/>
    <mergeCell ref="R2689:S2689"/>
    <mergeCell ref="AC2689:AD2689"/>
    <mergeCell ref="R2691:S2691"/>
    <mergeCell ref="R2692:S2692"/>
    <mergeCell ref="R2693:S2693"/>
    <mergeCell ref="B2678:AF2678"/>
    <mergeCell ref="AC2694:AD2694"/>
    <mergeCell ref="X2705:AF2705"/>
    <mergeCell ref="K2706:N2706"/>
    <mergeCell ref="T2706:U2706"/>
    <mergeCell ref="K2707:L2707"/>
    <mergeCell ref="K2708:L2708"/>
    <mergeCell ref="U2708:W2708"/>
    <mergeCell ref="R2710:S2710"/>
    <mergeCell ref="R2711:S2711"/>
    <mergeCell ref="R2712:S2712"/>
    <mergeCell ref="R2713:S2713"/>
    <mergeCell ref="R2714:S2714"/>
    <mergeCell ref="AC2714:AD2714"/>
    <mergeCell ref="B2704:AF2704"/>
    <mergeCell ref="AE2691:AF2691"/>
    <mergeCell ref="U2733:W2733"/>
    <mergeCell ref="R2735:S2735"/>
    <mergeCell ref="AE2716:AF2716"/>
    <mergeCell ref="B2729:AF2729"/>
    <mergeCell ref="R2716:S2716"/>
    <mergeCell ref="R2717:S2717"/>
    <mergeCell ref="R2718:S2718"/>
    <mergeCell ref="AC2719:AD2719"/>
    <mergeCell ref="X2730:AF2730"/>
    <mergeCell ref="K2731:N2731"/>
    <mergeCell ref="T2731:U2731"/>
    <mergeCell ref="K2732:L2732"/>
    <mergeCell ref="K2733:L2733"/>
    <mergeCell ref="B2703:AF2703"/>
    <mergeCell ref="B2728:AF2728"/>
    <mergeCell ref="K2758:L2758"/>
    <mergeCell ref="U2758:W2758"/>
    <mergeCell ref="B2754:AF2754"/>
    <mergeCell ref="R2760:S2760"/>
    <mergeCell ref="AE2741:AF2741"/>
    <mergeCell ref="R2761:S2761"/>
    <mergeCell ref="R2762:S2762"/>
    <mergeCell ref="R2763:S2763"/>
    <mergeCell ref="R2764:S2764"/>
    <mergeCell ref="AC2764:AD2764"/>
    <mergeCell ref="R2766:S2766"/>
    <mergeCell ref="R2767:S2767"/>
    <mergeCell ref="R2768:S2768"/>
    <mergeCell ref="AC2769:AD2769"/>
    <mergeCell ref="X2780:AF2780"/>
    <mergeCell ref="K2781:N2781"/>
    <mergeCell ref="T2781:U2781"/>
    <mergeCell ref="B2753:AF2753"/>
    <mergeCell ref="K2782:L2782"/>
    <mergeCell ref="K2783:L2783"/>
    <mergeCell ref="U2783:W2783"/>
    <mergeCell ref="R2785:S2785"/>
    <mergeCell ref="R2786:S2786"/>
    <mergeCell ref="AE2766:AF2766"/>
    <mergeCell ref="R2787:S2787"/>
    <mergeCell ref="R2788:S2788"/>
    <mergeCell ref="R2789:S2789"/>
    <mergeCell ref="AC2789:AD2789"/>
    <mergeCell ref="B2779:AF2779"/>
    <mergeCell ref="R2791:S2791"/>
    <mergeCell ref="R2792:S2792"/>
    <mergeCell ref="R2793:S2793"/>
    <mergeCell ref="AC2794:AD2794"/>
    <mergeCell ref="X2805:AF2805"/>
    <mergeCell ref="K2806:N2806"/>
    <mergeCell ref="T2806:U2806"/>
    <mergeCell ref="B2778:AF2778"/>
    <mergeCell ref="K2807:L2807"/>
    <mergeCell ref="K2808:L2808"/>
    <mergeCell ref="U2808:W2808"/>
    <mergeCell ref="R2810:S2810"/>
    <mergeCell ref="R2811:S2811"/>
    <mergeCell ref="B2804:AF2804"/>
    <mergeCell ref="AE2791:AF2791"/>
    <mergeCell ref="R2812:S2812"/>
    <mergeCell ref="R2813:S2813"/>
    <mergeCell ref="R2814:S2814"/>
    <mergeCell ref="AC2814:AD2814"/>
    <mergeCell ref="R2816:S2816"/>
    <mergeCell ref="R2817:S2817"/>
    <mergeCell ref="R2818:S2818"/>
    <mergeCell ref="AC2819:AD2819"/>
    <mergeCell ref="X2830:AF2830"/>
    <mergeCell ref="K2831:N2831"/>
    <mergeCell ref="T2831:U2831"/>
    <mergeCell ref="B2803:AF2803"/>
    <mergeCell ref="K2832:L2832"/>
    <mergeCell ref="K2833:L2833"/>
    <mergeCell ref="U2833:W2833"/>
    <mergeCell ref="R2835:S2835"/>
    <mergeCell ref="R2836:S2836"/>
    <mergeCell ref="R2837:S2837"/>
    <mergeCell ref="B2829:AF2829"/>
    <mergeCell ref="AE2816:AF2816"/>
    <mergeCell ref="R2838:S2838"/>
    <mergeCell ref="R2839:S2839"/>
    <mergeCell ref="AC2839:AD2839"/>
    <mergeCell ref="R2841:S2841"/>
    <mergeCell ref="R2842:S2842"/>
    <mergeCell ref="R2843:S2843"/>
    <mergeCell ref="AC2844:AD2844"/>
    <mergeCell ref="X2855:AF2855"/>
    <mergeCell ref="K2856:N2856"/>
    <mergeCell ref="T2856:U2856"/>
    <mergeCell ref="B2828:AF2828"/>
    <mergeCell ref="K2857:L2857"/>
    <mergeCell ref="K2858:L2858"/>
    <mergeCell ref="U2858:W2858"/>
    <mergeCell ref="R2860:S2860"/>
    <mergeCell ref="R2861:S2861"/>
    <mergeCell ref="R2862:S2862"/>
    <mergeCell ref="R2863:S2863"/>
    <mergeCell ref="AE2841:AF2841"/>
    <mergeCell ref="X2880:AF2880"/>
    <mergeCell ref="K2881:N2881"/>
    <mergeCell ref="T2881:U2881"/>
    <mergeCell ref="B2854:AF2854"/>
    <mergeCell ref="K2882:L2882"/>
    <mergeCell ref="K2883:L2883"/>
    <mergeCell ref="U2883:W2883"/>
    <mergeCell ref="R2885:S2885"/>
    <mergeCell ref="R2886:S2886"/>
    <mergeCell ref="B2853:AF2853"/>
    <mergeCell ref="R2887:S2887"/>
    <mergeCell ref="R2888:S2888"/>
    <mergeCell ref="R2889:S2889"/>
    <mergeCell ref="AC2889:AD2889"/>
    <mergeCell ref="R2891:S2891"/>
    <mergeCell ref="B2879:AF2879"/>
    <mergeCell ref="R2864:S2864"/>
    <mergeCell ref="AC2864:AD2864"/>
    <mergeCell ref="R2866:S2866"/>
    <mergeCell ref="R2867:S2867"/>
    <mergeCell ref="R2868:S2868"/>
    <mergeCell ref="AC2869:AD2869"/>
    <mergeCell ref="AE2866:AF2866"/>
    <mergeCell ref="AE2891:AF2891"/>
    <mergeCell ref="R2892:S2892"/>
    <mergeCell ref="R2893:S2893"/>
    <mergeCell ref="AC2894:AD2894"/>
    <mergeCell ref="B2878:AF2878"/>
    <mergeCell ref="X2905:AF2905"/>
    <mergeCell ref="K2906:N2906"/>
    <mergeCell ref="T2906:U2906"/>
    <mergeCell ref="K2907:L2907"/>
    <mergeCell ref="K2908:L2908"/>
    <mergeCell ref="U2908:W2908"/>
    <mergeCell ref="R2910:S2910"/>
    <mergeCell ref="R2911:S2911"/>
    <mergeCell ref="R2912:S2912"/>
    <mergeCell ref="R2913:S2913"/>
    <mergeCell ref="R2914:S2914"/>
    <mergeCell ref="AC2914:AD2914"/>
    <mergeCell ref="R2916:S2916"/>
    <mergeCell ref="R2917:S2917"/>
    <mergeCell ref="B2904:AF2904"/>
    <mergeCell ref="AE2916:AF2916"/>
    <mergeCell ref="R2918:S2918"/>
    <mergeCell ref="AC2919:AD2919"/>
    <mergeCell ref="X2930:AF2930"/>
    <mergeCell ref="K2931:N2931"/>
    <mergeCell ref="T2931:U2931"/>
    <mergeCell ref="K2932:L2932"/>
    <mergeCell ref="K2933:L2933"/>
    <mergeCell ref="U2933:W2933"/>
    <mergeCell ref="R2935:S2935"/>
    <mergeCell ref="R2936:S2936"/>
    <mergeCell ref="R2937:S2937"/>
    <mergeCell ref="R2938:S2938"/>
    <mergeCell ref="R2939:S2939"/>
    <mergeCell ref="AC2939:AD2939"/>
    <mergeCell ref="R2941:S2941"/>
    <mergeCell ref="R2942:S2942"/>
    <mergeCell ref="R2943:S2943"/>
    <mergeCell ref="AE2941:AF2941"/>
    <mergeCell ref="B2929:AF2929"/>
    <mergeCell ref="AC2944:AD2944"/>
    <mergeCell ref="X2955:AF2955"/>
    <mergeCell ref="K2956:N2956"/>
    <mergeCell ref="T2956:U2956"/>
    <mergeCell ref="K2957:L2957"/>
    <mergeCell ref="K2958:L2958"/>
    <mergeCell ref="U2958:W2958"/>
    <mergeCell ref="R2960:S2960"/>
    <mergeCell ref="R2961:S2961"/>
    <mergeCell ref="R2962:S2962"/>
    <mergeCell ref="R2963:S2963"/>
    <mergeCell ref="R2964:S2964"/>
    <mergeCell ref="AC2964:AD2964"/>
    <mergeCell ref="R2966:S2966"/>
    <mergeCell ref="R2967:S2967"/>
    <mergeCell ref="R2968:S2968"/>
    <mergeCell ref="AC2969:AD2969"/>
    <mergeCell ref="AE2966:AF2966"/>
    <mergeCell ref="B2954:AF2954"/>
    <mergeCell ref="R2989:S2989"/>
    <mergeCell ref="AC2989:AD2989"/>
    <mergeCell ref="R2991:S2991"/>
    <mergeCell ref="R2992:S2992"/>
    <mergeCell ref="R2993:S2993"/>
    <mergeCell ref="AC2994:AD2994"/>
    <mergeCell ref="X3005:AF3005"/>
    <mergeCell ref="AE2991:AF2991"/>
    <mergeCell ref="B3004:AF3004"/>
    <mergeCell ref="R3011:S3011"/>
    <mergeCell ref="R3012:S3012"/>
    <mergeCell ref="R3013:S3013"/>
    <mergeCell ref="R3014:S3014"/>
    <mergeCell ref="AC3014:AD3014"/>
    <mergeCell ref="R3016:S3016"/>
    <mergeCell ref="R3017:S3017"/>
    <mergeCell ref="R3018:S3018"/>
    <mergeCell ref="AC3019:AD3019"/>
    <mergeCell ref="X3030:AF3030"/>
    <mergeCell ref="K3031:N3031"/>
    <mergeCell ref="T3031:U3031"/>
    <mergeCell ref="K3032:L3032"/>
    <mergeCell ref="K3033:L3033"/>
    <mergeCell ref="U3033:W3033"/>
    <mergeCell ref="R3035:S3035"/>
    <mergeCell ref="R3036:S3036"/>
    <mergeCell ref="AE3016:AF3016"/>
    <mergeCell ref="B3029:AF3029"/>
    <mergeCell ref="R3037:S3037"/>
    <mergeCell ref="R3038:S3038"/>
    <mergeCell ref="R3039:S3039"/>
    <mergeCell ref="AC3039:AD3039"/>
    <mergeCell ref="R3041:S3041"/>
    <mergeCell ref="R3042:S3042"/>
    <mergeCell ref="R3043:S3043"/>
    <mergeCell ref="AC3044:AD3044"/>
    <mergeCell ref="X3055:AF3055"/>
    <mergeCell ref="K3056:N3056"/>
    <mergeCell ref="T3056:U3056"/>
    <mergeCell ref="K3057:L3057"/>
    <mergeCell ref="K3058:L3058"/>
    <mergeCell ref="U3058:W3058"/>
    <mergeCell ref="R3060:S3060"/>
    <mergeCell ref="R3061:S3061"/>
    <mergeCell ref="R3062:S3062"/>
    <mergeCell ref="B3054:AF3054"/>
    <mergeCell ref="AE3041:AF3041"/>
    <mergeCell ref="R3063:S3063"/>
    <mergeCell ref="R3064:S3064"/>
    <mergeCell ref="AC3064:AD3064"/>
    <mergeCell ref="R3066:S3066"/>
    <mergeCell ref="R3067:S3067"/>
    <mergeCell ref="R3068:S3068"/>
    <mergeCell ref="AC3069:AD3069"/>
    <mergeCell ref="X3080:AF3080"/>
    <mergeCell ref="K3081:N3081"/>
    <mergeCell ref="T3081:U3081"/>
    <mergeCell ref="K3082:L3082"/>
    <mergeCell ref="K3083:L3083"/>
    <mergeCell ref="U3083:W3083"/>
    <mergeCell ref="R3085:S3085"/>
    <mergeCell ref="R3086:S3086"/>
    <mergeCell ref="R3087:S3087"/>
    <mergeCell ref="R3088:S3088"/>
    <mergeCell ref="B3079:AF3079"/>
    <mergeCell ref="AE3066:AF3066"/>
    <mergeCell ref="R3089:S3089"/>
    <mergeCell ref="AC3089:AD3089"/>
    <mergeCell ref="R3091:S3091"/>
    <mergeCell ref="R3092:S3092"/>
    <mergeCell ref="R3093:S3093"/>
    <mergeCell ref="AC3094:AD3094"/>
    <mergeCell ref="X3105:AF3105"/>
    <mergeCell ref="K3106:N3106"/>
    <mergeCell ref="T3106:U3106"/>
    <mergeCell ref="K3107:L3107"/>
    <mergeCell ref="K3108:L3108"/>
    <mergeCell ref="U3108:W3108"/>
    <mergeCell ref="R3110:S3110"/>
    <mergeCell ref="R3111:S3111"/>
    <mergeCell ref="R3112:S3112"/>
    <mergeCell ref="R3113:S3113"/>
    <mergeCell ref="R3114:S3114"/>
    <mergeCell ref="AC3114:AD3114"/>
    <mergeCell ref="B3104:AF3104"/>
    <mergeCell ref="AE3091:AF3091"/>
    <mergeCell ref="AE3166:AF3166"/>
    <mergeCell ref="B3154:AF3154"/>
    <mergeCell ref="R3116:S3116"/>
    <mergeCell ref="R3117:S3117"/>
    <mergeCell ref="R3118:S3118"/>
    <mergeCell ref="AC3119:AD3119"/>
    <mergeCell ref="X3130:AF3130"/>
    <mergeCell ref="K3131:N3131"/>
    <mergeCell ref="T3131:U3131"/>
    <mergeCell ref="K3132:L3132"/>
    <mergeCell ref="K3133:L3133"/>
    <mergeCell ref="U3133:W3133"/>
    <mergeCell ref="R3135:S3135"/>
    <mergeCell ref="R3136:S3136"/>
    <mergeCell ref="R3137:S3137"/>
    <mergeCell ref="R3138:S3138"/>
    <mergeCell ref="R3139:S3139"/>
    <mergeCell ref="AC3139:AD3139"/>
    <mergeCell ref="R3141:S3141"/>
    <mergeCell ref="B3129:AF3129"/>
    <mergeCell ref="AE3116:AF3116"/>
    <mergeCell ref="AE3141:AF3141"/>
    <mergeCell ref="K3181:N3181"/>
    <mergeCell ref="T3181:U3181"/>
    <mergeCell ref="K3182:L3182"/>
    <mergeCell ref="K3183:L3183"/>
    <mergeCell ref="U3183:W3183"/>
    <mergeCell ref="R3185:S3185"/>
    <mergeCell ref="R3186:S3186"/>
    <mergeCell ref="R3187:S3187"/>
    <mergeCell ref="R3188:S3188"/>
    <mergeCell ref="R3189:S3189"/>
    <mergeCell ref="AC3189:AD3189"/>
    <mergeCell ref="R3191:S3191"/>
    <mergeCell ref="R3192:S3192"/>
    <mergeCell ref="R3193:S3193"/>
    <mergeCell ref="AE3191:AF3191"/>
    <mergeCell ref="R3142:S3142"/>
    <mergeCell ref="R3143:S3143"/>
    <mergeCell ref="AC3144:AD3144"/>
    <mergeCell ref="X3155:AF3155"/>
    <mergeCell ref="K3156:N3156"/>
    <mergeCell ref="T3156:U3156"/>
    <mergeCell ref="K3157:L3157"/>
    <mergeCell ref="K3158:L3158"/>
    <mergeCell ref="U3158:W3158"/>
    <mergeCell ref="R3160:S3160"/>
    <mergeCell ref="R3161:S3161"/>
    <mergeCell ref="R3162:S3162"/>
    <mergeCell ref="R3163:S3163"/>
    <mergeCell ref="R3164:S3164"/>
    <mergeCell ref="AC3164:AD3164"/>
    <mergeCell ref="R3166:S3166"/>
    <mergeCell ref="R3167:S3167"/>
    <mergeCell ref="K3207:L3207"/>
    <mergeCell ref="K3208:L3208"/>
    <mergeCell ref="U3208:W3208"/>
    <mergeCell ref="R3210:S3210"/>
    <mergeCell ref="R3211:S3211"/>
    <mergeCell ref="R3212:S3212"/>
    <mergeCell ref="R3213:S3213"/>
    <mergeCell ref="R3214:S3214"/>
    <mergeCell ref="AC3214:AD3214"/>
    <mergeCell ref="R3216:S3216"/>
    <mergeCell ref="R3217:S3217"/>
    <mergeCell ref="R3218:S3218"/>
    <mergeCell ref="AC3219:AD3219"/>
    <mergeCell ref="AE3216:AF3216"/>
    <mergeCell ref="B3204:AF3204"/>
    <mergeCell ref="X3230:AF3230"/>
    <mergeCell ref="K3231:N3231"/>
    <mergeCell ref="T3231:U3231"/>
    <mergeCell ref="K3232:L3232"/>
    <mergeCell ref="K3233:L3233"/>
    <mergeCell ref="U3233:W3233"/>
    <mergeCell ref="R3235:S3235"/>
    <mergeCell ref="R3236:S3236"/>
    <mergeCell ref="R3237:S3237"/>
    <mergeCell ref="R3238:S3238"/>
    <mergeCell ref="R3239:S3239"/>
    <mergeCell ref="AC3239:AD3239"/>
    <mergeCell ref="R3241:S3241"/>
    <mergeCell ref="R3242:S3242"/>
    <mergeCell ref="R3243:S3243"/>
    <mergeCell ref="AC3244:AD3244"/>
    <mergeCell ref="X3255:AF3255"/>
    <mergeCell ref="AE3241:AF3241"/>
    <mergeCell ref="K3256:N3256"/>
    <mergeCell ref="T3256:U3256"/>
    <mergeCell ref="B3254:AF3254"/>
    <mergeCell ref="K3257:L3257"/>
    <mergeCell ref="K3258:L3258"/>
    <mergeCell ref="U3258:W3258"/>
    <mergeCell ref="R3260:S3260"/>
    <mergeCell ref="R3261:S3261"/>
    <mergeCell ref="R3262:S3262"/>
    <mergeCell ref="R3263:S3263"/>
    <mergeCell ref="R3264:S3264"/>
    <mergeCell ref="AC3264:AD3264"/>
    <mergeCell ref="R3266:S3266"/>
    <mergeCell ref="R3267:S3267"/>
    <mergeCell ref="R3268:S3268"/>
    <mergeCell ref="AC3269:AD3269"/>
    <mergeCell ref="X3280:AF3280"/>
    <mergeCell ref="K3281:N3281"/>
    <mergeCell ref="T3281:U3281"/>
    <mergeCell ref="B3279:AF3279"/>
    <mergeCell ref="AE3266:AF3266"/>
    <mergeCell ref="K3282:L3282"/>
    <mergeCell ref="K3283:L3283"/>
    <mergeCell ref="U3283:W3283"/>
    <mergeCell ref="R3285:S3285"/>
    <mergeCell ref="R3286:S3286"/>
    <mergeCell ref="R3287:S3287"/>
    <mergeCell ref="R3288:S3288"/>
    <mergeCell ref="R3289:S3289"/>
    <mergeCell ref="AC3289:AD3289"/>
    <mergeCell ref="R3291:S3291"/>
    <mergeCell ref="R3292:S3292"/>
    <mergeCell ref="R3293:S3293"/>
    <mergeCell ref="AC3294:AD3294"/>
    <mergeCell ref="X3305:AF3305"/>
    <mergeCell ref="K3306:N3306"/>
    <mergeCell ref="T3306:U3306"/>
    <mergeCell ref="K3307:L3307"/>
    <mergeCell ref="B3304:AF3304"/>
    <mergeCell ref="AE3291:AF3291"/>
    <mergeCell ref="K3308:L3308"/>
    <mergeCell ref="U3308:W3308"/>
    <mergeCell ref="R3310:S3310"/>
    <mergeCell ref="R3311:S3311"/>
    <mergeCell ref="R3312:S3312"/>
    <mergeCell ref="R3313:S3313"/>
    <mergeCell ref="R3314:S3314"/>
    <mergeCell ref="AC3314:AD3314"/>
    <mergeCell ref="R3316:S3316"/>
    <mergeCell ref="R3317:S3317"/>
    <mergeCell ref="R3318:S3318"/>
    <mergeCell ref="AC3319:AD3319"/>
    <mergeCell ref="X3330:AF3330"/>
    <mergeCell ref="K3331:N3331"/>
    <mergeCell ref="T3331:U3331"/>
    <mergeCell ref="K3332:L3332"/>
    <mergeCell ref="K3333:L3333"/>
    <mergeCell ref="U3333:W3333"/>
    <mergeCell ref="B3329:AF3329"/>
    <mergeCell ref="AE3316:AF3316"/>
    <mergeCell ref="R3335:S3335"/>
    <mergeCell ref="R3336:S3336"/>
    <mergeCell ref="R3337:S3337"/>
    <mergeCell ref="R3338:S3338"/>
    <mergeCell ref="R3339:S3339"/>
    <mergeCell ref="AC3339:AD3339"/>
    <mergeCell ref="R3341:S3341"/>
    <mergeCell ref="R3342:S3342"/>
    <mergeCell ref="R3343:S3343"/>
    <mergeCell ref="AC3344:AD3344"/>
    <mergeCell ref="X3355:AF3355"/>
    <mergeCell ref="K3356:N3356"/>
    <mergeCell ref="T3356:U3356"/>
    <mergeCell ref="K3357:L3357"/>
    <mergeCell ref="K3358:L3358"/>
    <mergeCell ref="U3358:W3358"/>
    <mergeCell ref="R3360:S3360"/>
    <mergeCell ref="AE3341:AF3341"/>
    <mergeCell ref="B3354:AF3354"/>
    <mergeCell ref="R3361:S3361"/>
    <mergeCell ref="R3362:S3362"/>
    <mergeCell ref="R3363:S3363"/>
    <mergeCell ref="R3364:S3364"/>
    <mergeCell ref="AC3364:AD3364"/>
    <mergeCell ref="R3366:S3366"/>
    <mergeCell ref="R3367:S3367"/>
    <mergeCell ref="R3368:S3368"/>
    <mergeCell ref="AC3369:AD3369"/>
    <mergeCell ref="X3380:AF3380"/>
    <mergeCell ref="K3381:N3381"/>
    <mergeCell ref="T3381:U3381"/>
    <mergeCell ref="K3382:L3382"/>
    <mergeCell ref="K3383:L3383"/>
    <mergeCell ref="U3383:W3383"/>
    <mergeCell ref="R3385:S3385"/>
    <mergeCell ref="R3386:S3386"/>
    <mergeCell ref="AE3366:AF3366"/>
    <mergeCell ref="R3393:S3393"/>
    <mergeCell ref="AC3394:AD3394"/>
    <mergeCell ref="X3405:AF3405"/>
    <mergeCell ref="K3406:N3406"/>
    <mergeCell ref="T3406:U3406"/>
    <mergeCell ref="K3407:L3407"/>
    <mergeCell ref="K3408:L3408"/>
    <mergeCell ref="U3408:W3408"/>
    <mergeCell ref="R3410:S3410"/>
    <mergeCell ref="R3411:S3411"/>
    <mergeCell ref="R3412:S3412"/>
    <mergeCell ref="AE3391:AF3391"/>
    <mergeCell ref="K3434:L3434"/>
    <mergeCell ref="U3434:W3434"/>
    <mergeCell ref="R3436:S3436"/>
    <mergeCell ref="R3437:S3437"/>
    <mergeCell ref="R3438:S3438"/>
    <mergeCell ref="R3439:S3439"/>
    <mergeCell ref="AE3416:AF3416"/>
    <mergeCell ref="R3440:S3440"/>
    <mergeCell ref="AC3440:AD3440"/>
    <mergeCell ref="R3442:S3442"/>
    <mergeCell ref="R3443:S3443"/>
    <mergeCell ref="R3444:S3444"/>
    <mergeCell ref="AC3445:AD3445"/>
    <mergeCell ref="X3456:AF3456"/>
    <mergeCell ref="K3457:N3457"/>
    <mergeCell ref="T3457:U3457"/>
    <mergeCell ref="K3458:L3458"/>
    <mergeCell ref="K3459:L3459"/>
    <mergeCell ref="U3459:W3459"/>
    <mergeCell ref="R3461:S3461"/>
    <mergeCell ref="R3462:S3462"/>
    <mergeCell ref="R3463:S3463"/>
    <mergeCell ref="R3464:S3464"/>
    <mergeCell ref="R3465:S3465"/>
    <mergeCell ref="AC3465:AD3465"/>
    <mergeCell ref="AE3442:AF3442"/>
    <mergeCell ref="B3455:AF3455"/>
    <mergeCell ref="R3467:S3467"/>
    <mergeCell ref="R3468:S3468"/>
    <mergeCell ref="R3469:S3469"/>
    <mergeCell ref="AC3470:AD3470"/>
    <mergeCell ref="X3481:AF3481"/>
    <mergeCell ref="K3482:N3482"/>
    <mergeCell ref="T3482:U3482"/>
    <mergeCell ref="K3483:L3483"/>
    <mergeCell ref="K3484:L3484"/>
    <mergeCell ref="U3484:W3484"/>
    <mergeCell ref="R3486:S3486"/>
    <mergeCell ref="R3487:S3487"/>
    <mergeCell ref="R3488:S3488"/>
    <mergeCell ref="R3489:S3489"/>
    <mergeCell ref="R3490:S3490"/>
    <mergeCell ref="AC3490:AD3490"/>
    <mergeCell ref="R3492:S3492"/>
    <mergeCell ref="AE3517:AF3517"/>
    <mergeCell ref="R3517:S3517"/>
    <mergeCell ref="AC3515:AD3515"/>
    <mergeCell ref="R3515:S3515"/>
    <mergeCell ref="R3514:S3514"/>
    <mergeCell ref="R3513:S3513"/>
    <mergeCell ref="R3512:S3512"/>
    <mergeCell ref="R3511:S3511"/>
    <mergeCell ref="U3509:W3509"/>
    <mergeCell ref="K3509:L3509"/>
    <mergeCell ref="K3508:L3508"/>
    <mergeCell ref="T3507:U3507"/>
    <mergeCell ref="K3507:N3507"/>
    <mergeCell ref="X3506:AF3506"/>
    <mergeCell ref="R3493:S3493"/>
    <mergeCell ref="R3494:S3494"/>
    <mergeCell ref="AC3495:AD3495"/>
    <mergeCell ref="R3518:S3518"/>
    <mergeCell ref="R3519:S3519"/>
    <mergeCell ref="AC3520:AD3520"/>
    <mergeCell ref="X3532:AF3532"/>
    <mergeCell ref="K3533:N3533"/>
    <mergeCell ref="T3533:U3533"/>
    <mergeCell ref="K3534:L3534"/>
    <mergeCell ref="K3535:L3535"/>
    <mergeCell ref="U3535:W3535"/>
    <mergeCell ref="R3537:S3537"/>
    <mergeCell ref="R3538:S3538"/>
    <mergeCell ref="R3539:S3539"/>
    <mergeCell ref="R3540:S3540"/>
    <mergeCell ref="R3541:S3541"/>
    <mergeCell ref="AC3541:AD3541"/>
    <mergeCell ref="R3543:S3543"/>
    <mergeCell ref="R3544:S3544"/>
    <mergeCell ref="R3545:S3545"/>
    <mergeCell ref="AC3546:AD3546"/>
    <mergeCell ref="B3556:AF3556"/>
    <mergeCell ref="X3557:AF3557"/>
    <mergeCell ref="K3558:N3558"/>
    <mergeCell ref="T3558:U3558"/>
    <mergeCell ref="K3559:L3559"/>
    <mergeCell ref="K3560:L3560"/>
    <mergeCell ref="U3560:W3560"/>
    <mergeCell ref="R3562:S3562"/>
    <mergeCell ref="R3563:S3563"/>
    <mergeCell ref="R3564:S3564"/>
    <mergeCell ref="R3565:S3565"/>
    <mergeCell ref="R3566:S3566"/>
    <mergeCell ref="AC3566:AD3566"/>
    <mergeCell ref="R3568:S3568"/>
    <mergeCell ref="R3569:S3569"/>
    <mergeCell ref="AE3568:AF3568"/>
    <mergeCell ref="R3615:S3615"/>
    <mergeCell ref="R3616:S3616"/>
    <mergeCell ref="R3619:S3619"/>
    <mergeCell ref="R3620:S3620"/>
    <mergeCell ref="B3606:AF3606"/>
    <mergeCell ref="X3607:AF3607"/>
    <mergeCell ref="K3608:N3608"/>
    <mergeCell ref="T3608:U3608"/>
    <mergeCell ref="K3609:L3609"/>
    <mergeCell ref="U3610:W3610"/>
    <mergeCell ref="R3612:S3612"/>
    <mergeCell ref="AC3616:AD3616"/>
    <mergeCell ref="R3618:S3618"/>
    <mergeCell ref="AC3621:AD3621"/>
    <mergeCell ref="R3570:S3570"/>
    <mergeCell ref="AC3571:AD3571"/>
    <mergeCell ref="B3581:AF3581"/>
    <mergeCell ref="X3582:AF3582"/>
    <mergeCell ref="K3583:N3583"/>
    <mergeCell ref="T3583:U3583"/>
    <mergeCell ref="K3584:L3584"/>
    <mergeCell ref="K3585:L3585"/>
    <mergeCell ref="U3585:W3585"/>
    <mergeCell ref="R3587:S3587"/>
    <mergeCell ref="R3588:S3588"/>
    <mergeCell ref="R3589:S3589"/>
    <mergeCell ref="R3590:S3590"/>
    <mergeCell ref="R3591:S3591"/>
    <mergeCell ref="AC3591:AD3591"/>
    <mergeCell ref="R3593:S3593"/>
    <mergeCell ref="R3594:S3594"/>
    <mergeCell ref="R3595:S3595"/>
    <mergeCell ref="B3631:AF3631"/>
    <mergeCell ref="X3632:AF3632"/>
    <mergeCell ref="K3633:N3633"/>
    <mergeCell ref="T3633:U3633"/>
    <mergeCell ref="K3634:L3634"/>
    <mergeCell ref="K3635:L3635"/>
    <mergeCell ref="U3635:W3635"/>
    <mergeCell ref="R3637:S3637"/>
    <mergeCell ref="R3638:S3638"/>
    <mergeCell ref="R3639:S3639"/>
    <mergeCell ref="R3640:S3640"/>
    <mergeCell ref="R3641:S3641"/>
    <mergeCell ref="AC3641:AD3641"/>
    <mergeCell ref="R3643:S3643"/>
    <mergeCell ref="R3644:S3644"/>
    <mergeCell ref="R3645:S3645"/>
    <mergeCell ref="AC3646:AD3646"/>
    <mergeCell ref="X3682:AF3682"/>
    <mergeCell ref="X3707:AF3707"/>
    <mergeCell ref="X3757:AF3757"/>
    <mergeCell ref="B3656:AF3656"/>
    <mergeCell ref="X3657:AF3657"/>
    <mergeCell ref="K3658:N3658"/>
    <mergeCell ref="T3658:U3658"/>
    <mergeCell ref="K3659:L3659"/>
    <mergeCell ref="K3660:L3660"/>
    <mergeCell ref="U3660:W3660"/>
    <mergeCell ref="R3662:S3662"/>
    <mergeCell ref="R3663:S3663"/>
    <mergeCell ref="R3664:S3664"/>
    <mergeCell ref="R3665:S3665"/>
    <mergeCell ref="R3666:S3666"/>
    <mergeCell ref="AC3666:AD3666"/>
    <mergeCell ref="R3668:S3668"/>
    <mergeCell ref="R3669:S3669"/>
    <mergeCell ref="R3670:S3670"/>
    <mergeCell ref="AC3671:AD3671"/>
    <mergeCell ref="R3691:S3691"/>
    <mergeCell ref="AC3691:AD3691"/>
    <mergeCell ref="R3693:S3693"/>
    <mergeCell ref="R3694:S3694"/>
    <mergeCell ref="R3695:S3695"/>
    <mergeCell ref="AC3696:AD3696"/>
    <mergeCell ref="K3733:N3733"/>
    <mergeCell ref="T3733:U3733"/>
    <mergeCell ref="K3734:L3734"/>
    <mergeCell ref="B25:AF25"/>
    <mergeCell ref="B50:AF50"/>
    <mergeCell ref="B75:AF75"/>
    <mergeCell ref="B100:AF100"/>
    <mergeCell ref="B125:AF125"/>
    <mergeCell ref="B175:AF175"/>
    <mergeCell ref="B200:AF200"/>
    <mergeCell ref="B225:AF225"/>
    <mergeCell ref="B250:AF250"/>
    <mergeCell ref="B275:AF275"/>
    <mergeCell ref="B300:AF300"/>
    <mergeCell ref="B325:AF325"/>
    <mergeCell ref="B350:AF350"/>
    <mergeCell ref="B375:AF375"/>
    <mergeCell ref="B400:AF400"/>
    <mergeCell ref="B425:AF425"/>
    <mergeCell ref="B450:AF450"/>
    <mergeCell ref="R438:S438"/>
    <mergeCell ref="R439:S439"/>
    <mergeCell ref="R440:S440"/>
    <mergeCell ref="AC441:AD441"/>
    <mergeCell ref="AE413:AF413"/>
    <mergeCell ref="AC411:AD411"/>
    <mergeCell ref="R388:S388"/>
    <mergeCell ref="R389:S389"/>
    <mergeCell ref="R390:S390"/>
    <mergeCell ref="AC391:AD391"/>
    <mergeCell ref="X402:AF402"/>
    <mergeCell ref="K403:N403"/>
    <mergeCell ref="T403:U403"/>
    <mergeCell ref="K404:L404"/>
    <mergeCell ref="K405:L405"/>
    <mergeCell ref="B575:AF575"/>
    <mergeCell ref="B600:AF600"/>
    <mergeCell ref="B625:AF625"/>
    <mergeCell ref="B650:AF650"/>
    <mergeCell ref="B675:AF675"/>
    <mergeCell ref="B700:AF700"/>
    <mergeCell ref="B725:AF725"/>
    <mergeCell ref="B750:AF750"/>
    <mergeCell ref="B775:AF775"/>
    <mergeCell ref="B800:AF800"/>
    <mergeCell ref="B825:AF825"/>
    <mergeCell ref="B850:AF850"/>
    <mergeCell ref="B875:AF875"/>
    <mergeCell ref="B900:AF900"/>
    <mergeCell ref="B925:AF925"/>
    <mergeCell ref="B950:AF950"/>
    <mergeCell ref="B975:AF975"/>
    <mergeCell ref="R963:S963"/>
    <mergeCell ref="R964:S964"/>
    <mergeCell ref="R965:S965"/>
    <mergeCell ref="AC966:AD966"/>
    <mergeCell ref="R913:S913"/>
    <mergeCell ref="R914:S914"/>
    <mergeCell ref="R915:S915"/>
    <mergeCell ref="AC916:AD916"/>
    <mergeCell ref="X927:AF927"/>
    <mergeCell ref="K928:N928"/>
    <mergeCell ref="T928:U928"/>
    <mergeCell ref="K929:L929"/>
    <mergeCell ref="K930:L930"/>
    <mergeCell ref="U930:W930"/>
    <mergeCell ref="R932:S932"/>
    <mergeCell ref="B1100:AF1100"/>
    <mergeCell ref="B1125:AF1125"/>
    <mergeCell ref="B1150:AF1150"/>
    <mergeCell ref="B1175:AF1175"/>
    <mergeCell ref="B1200:AF1200"/>
    <mergeCell ref="B1225:AF1225"/>
    <mergeCell ref="B1250:AF1250"/>
    <mergeCell ref="B1275:AF1275"/>
    <mergeCell ref="B1300:AF1300"/>
    <mergeCell ref="B1325:AF1325"/>
    <mergeCell ref="B1350:AF1350"/>
    <mergeCell ref="B1375:AF1375"/>
    <mergeCell ref="B1426:AF1426"/>
    <mergeCell ref="B1451:AF1451"/>
    <mergeCell ref="B1476:AF1476"/>
    <mergeCell ref="B1501:AF1501"/>
    <mergeCell ref="B1526:AF1526"/>
    <mergeCell ref="R1509:S1509"/>
    <mergeCell ref="R1510:S1510"/>
    <mergeCell ref="R1511:S1511"/>
    <mergeCell ref="R1512:S1512"/>
    <mergeCell ref="AC1512:AD1512"/>
    <mergeCell ref="R1514:S1514"/>
    <mergeCell ref="R1515:S1515"/>
    <mergeCell ref="R1516:S1516"/>
    <mergeCell ref="AC1517:AD1517"/>
    <mergeCell ref="R1459:S1459"/>
    <mergeCell ref="R1460:S1460"/>
    <mergeCell ref="R1461:S1461"/>
    <mergeCell ref="R1462:S1462"/>
    <mergeCell ref="AC1462:AD1462"/>
    <mergeCell ref="R1464:S1464"/>
    <mergeCell ref="B2903:AF2903"/>
    <mergeCell ref="B2928:AF2928"/>
    <mergeCell ref="B2953:AF2953"/>
    <mergeCell ref="B2978:AF2978"/>
    <mergeCell ref="B3003:AF3003"/>
    <mergeCell ref="B3028:AF3028"/>
    <mergeCell ref="B3053:AF3053"/>
    <mergeCell ref="B3103:AF3103"/>
    <mergeCell ref="B3128:AF3128"/>
    <mergeCell ref="B3153:AF3153"/>
    <mergeCell ref="B3178:AF3178"/>
    <mergeCell ref="B3203:AF3203"/>
    <mergeCell ref="B2127:AF2127"/>
    <mergeCell ref="B2152:AF2152"/>
    <mergeCell ref="B2177:AF2177"/>
    <mergeCell ref="B2202:AF2202"/>
    <mergeCell ref="B2227:AF2227"/>
    <mergeCell ref="B2252:AF2252"/>
    <mergeCell ref="B2277:AF2277"/>
    <mergeCell ref="B2302:AF2302"/>
    <mergeCell ref="B2327:AF2327"/>
    <mergeCell ref="B2352:AF2352"/>
    <mergeCell ref="B2378:AF2378"/>
    <mergeCell ref="B2403:AF2403"/>
    <mergeCell ref="B2428:AF2428"/>
    <mergeCell ref="B2453:AF2453"/>
    <mergeCell ref="B2478:AF2478"/>
    <mergeCell ref="B2503:AF2503"/>
    <mergeCell ref="B2553:AF2553"/>
    <mergeCell ref="R3168:S3168"/>
    <mergeCell ref="AC3169:AD3169"/>
    <mergeCell ref="X3180:AF3180"/>
  </mergeCells>
  <phoneticPr fontId="35" type="noConversion"/>
  <printOptions horizontalCentered="1"/>
  <pageMargins left="0" right="0" top="0.28740157500000002" bottom="0" header="0" footer="0"/>
  <pageSetup paperSize="9" scale="80" orientation="portrait" r:id="rId1"/>
  <rowBreaks count="77" manualBreakCount="77">
    <brk id="50" max="16383" man="1"/>
    <brk id="100" max="16383" man="1"/>
    <brk id="150" max="16383" man="1"/>
    <brk id="200" max="16383" man="1"/>
    <brk id="250" max="16383" man="1"/>
    <brk id="299" max="16383" man="1"/>
    <brk id="349" max="16383" man="1"/>
    <brk id="400" max="16383" man="1"/>
    <brk id="450" max="16383" man="1"/>
    <brk id="500" max="16383" man="1"/>
    <brk id="550" max="16383" man="1"/>
    <brk id="600" max="16383" man="1"/>
    <brk id="650" max="16383" man="1"/>
    <brk id="700" max="16383" man="1"/>
    <brk id="750" max="16383" man="1"/>
    <brk id="800" max="16383" man="1"/>
    <brk id="850" max="16383" man="1"/>
    <brk id="900" max="16383" man="1"/>
    <brk id="949" max="16383" man="1"/>
    <brk id="1000" max="16383" man="1"/>
    <brk id="1050" max="16383" man="1"/>
    <brk id="1100" max="16383" man="1"/>
    <brk id="1150" max="16383" man="1"/>
    <brk id="1200" max="16383" man="1"/>
    <brk id="1250" max="16383" man="1"/>
    <brk id="1300" max="16383" man="1"/>
    <brk id="1350" max="16383" man="1"/>
    <brk id="1401" max="16383" man="1"/>
    <brk id="1451" max="16383" man="1"/>
    <brk id="1501" max="16383" man="1"/>
    <brk id="1551" max="16383" man="1"/>
    <brk id="1601" max="16383" man="1"/>
    <brk id="1651" max="16383" man="1"/>
    <brk id="1701" max="16383" man="1"/>
    <brk id="1751" max="16383" man="1"/>
    <brk id="1800" max="16383" man="1"/>
    <brk id="1851" max="16383" man="1"/>
    <brk id="1902" max="16383" man="1"/>
    <brk id="1952" max="16383" man="1"/>
    <brk id="2002" max="16383" man="1"/>
    <brk id="2052" max="16383" man="1"/>
    <brk id="2102" max="16383" man="1"/>
    <brk id="2152" max="16383" man="1"/>
    <brk id="2202" max="16383" man="1"/>
    <brk id="2252" max="16383" man="1"/>
    <brk id="2302" max="16383" man="1"/>
    <brk id="2353" max="16383" man="1"/>
    <brk id="2403" max="16383" man="1"/>
    <brk id="2453" max="16383" man="1"/>
    <brk id="2503" max="16383" man="1"/>
    <brk id="2553" max="16383" man="1"/>
    <brk id="2603" max="16383" man="1"/>
    <brk id="2653" max="16383" man="1"/>
    <brk id="2703" max="16383" man="1"/>
    <brk id="2753" max="16383" man="1"/>
    <brk id="2803" max="16383" man="1"/>
    <brk id="2852" max="16383" man="1"/>
    <brk id="2903" max="16383" man="1"/>
    <brk id="2928" max="16383" man="1"/>
    <brk id="2953" max="16383" man="1"/>
    <brk id="3003" max="16383" man="1"/>
    <brk id="3053" max="16383" man="1"/>
    <brk id="3103" max="16383" man="1"/>
    <brk id="3153" max="16383" man="1"/>
    <brk id="3203" max="16383" man="1"/>
    <brk id="3253" max="16383" man="1"/>
    <brk id="3303" max="16383" man="1"/>
    <brk id="3353" max="16383" man="1"/>
    <brk id="3403" max="16383" man="1"/>
    <brk id="3454" max="16383" man="1"/>
    <brk id="3504" max="16383" man="1"/>
    <brk id="3555" max="16383" man="1"/>
    <brk id="3605" max="16383" man="1"/>
    <brk id="3655" max="16383" man="1"/>
    <brk id="3704" max="16383" man="1"/>
    <brk id="3754" max="31" man="1"/>
    <brk id="3869" max="31" man="1"/>
  </rowBreaks>
  <colBreaks count="1" manualBreakCount="1">
    <brk id="32" max="1048575" man="1"/>
  </col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5">
    <tabColor theme="9" tint="-0.249977111117893"/>
  </sheetPr>
  <dimension ref="A1:CX94"/>
  <sheetViews>
    <sheetView view="pageBreakPreview" topLeftCell="A28" zoomScaleNormal="126" zoomScaleSheetLayoutView="100" workbookViewId="0">
      <selection activeCell="BB90" sqref="BB90"/>
    </sheetView>
  </sheetViews>
  <sheetFormatPr defaultColWidth="9.140625" defaultRowHeight="15"/>
  <cols>
    <col min="1" max="1" width="3.28515625" style="328" customWidth="1"/>
    <col min="2" max="2" width="5.7109375" style="329" customWidth="1"/>
    <col min="3" max="3" width="7.85546875" style="330" customWidth="1"/>
    <col min="4" max="4" width="8" style="331" customWidth="1"/>
    <col min="5" max="5" width="11.28515625" style="332" customWidth="1"/>
    <col min="6" max="6" width="6" style="333" customWidth="1"/>
    <col min="7" max="7" width="6.28515625" style="334" customWidth="1"/>
    <col min="8" max="8" width="7.7109375" style="335" customWidth="1"/>
    <col min="9" max="9" width="8.7109375" style="336" customWidth="1"/>
    <col min="10" max="10" width="7.140625" style="336" customWidth="1"/>
    <col min="11" max="11" width="3.5703125" style="337" customWidth="1"/>
    <col min="12" max="12" width="3.7109375" style="338" customWidth="1"/>
    <col min="13" max="14" width="3.140625" style="338" customWidth="1"/>
    <col min="15" max="15" width="3.140625" style="339" customWidth="1"/>
    <col min="16" max="16" width="4.5703125" style="340" customWidth="1"/>
    <col min="17" max="17" width="3.5703125" style="341" customWidth="1"/>
    <col min="18" max="18" width="3.140625" style="341" customWidth="1"/>
    <col min="19" max="19" width="5" style="342" customWidth="1"/>
    <col min="20" max="20" width="4.7109375" style="342" customWidth="1"/>
    <col min="21" max="21" width="4.85546875" style="342" customWidth="1"/>
    <col min="22" max="22" width="6.28515625" style="342" customWidth="1"/>
    <col min="23" max="23" width="5" style="342" customWidth="1"/>
    <col min="24" max="24" width="4.7109375" style="342" customWidth="1"/>
    <col min="25" max="25" width="6.140625" style="342" customWidth="1"/>
    <col min="26" max="26" width="7.85546875" style="338" customWidth="1"/>
    <col min="27" max="27" width="7" style="338" customWidth="1"/>
    <col min="28" max="28" width="7.28515625" style="338" customWidth="1"/>
    <col min="29" max="29" width="7.28515625" style="343" customWidth="1"/>
    <col min="30" max="30" width="7.42578125" style="338" customWidth="1"/>
    <col min="31" max="31" width="6.85546875" style="338" customWidth="1"/>
    <col min="32" max="33" width="7" style="668" customWidth="1"/>
    <col min="34" max="34" width="5.7109375" style="338" customWidth="1"/>
    <col min="35" max="35" width="7" style="338" customWidth="1"/>
    <col min="36" max="36" width="7.5703125" style="338" customWidth="1"/>
    <col min="37" max="37" width="5.140625" style="338" customWidth="1"/>
    <col min="38" max="40" width="7.140625" style="338" customWidth="1"/>
    <col min="41" max="41" width="5.5703125" style="338" customWidth="1"/>
    <col min="42" max="42" width="5.42578125" style="338" customWidth="1"/>
    <col min="43" max="44" width="8.5703125" style="338" customWidth="1"/>
    <col min="45" max="45" width="4.42578125" style="345" customWidth="1"/>
    <col min="46" max="46" width="6.42578125" style="338" customWidth="1"/>
    <col min="47" max="47" width="10.7109375" style="346" customWidth="1"/>
    <col min="48" max="48" width="15.85546875" style="347" customWidth="1"/>
    <col min="49" max="49" width="10.7109375" style="539" customWidth="1"/>
    <col min="50" max="50" width="9.85546875" style="348" customWidth="1"/>
    <col min="51" max="51" width="8.28515625" style="343" customWidth="1"/>
    <col min="52" max="52" width="19" style="338" customWidth="1"/>
    <col min="53" max="53" width="12.5703125" style="349" customWidth="1"/>
    <col min="54" max="55" width="10.42578125" style="349" customWidth="1"/>
    <col min="56" max="56" width="12.42578125" style="349" customWidth="1"/>
    <col min="57" max="58" width="10.42578125" style="349" customWidth="1"/>
    <col min="59" max="59" width="7.140625" style="349" customWidth="1"/>
    <col min="60" max="62" width="11" style="349" customWidth="1"/>
    <col min="63" max="63" width="10.140625" style="342" customWidth="1"/>
    <col min="64" max="70" width="9.140625" style="342" customWidth="1"/>
    <col min="71" max="73" width="9.140625" style="333" customWidth="1"/>
    <col min="74" max="82" width="9.140625" style="342" customWidth="1"/>
    <col min="83" max="92" width="9.140625" style="333"/>
    <col min="93" max="102" width="9.140625" style="350"/>
    <col min="103" max="16384" width="9.140625" style="351"/>
  </cols>
  <sheetData>
    <row r="1" spans="1:102" ht="44.25" customHeight="1">
      <c r="A1" s="909" t="s">
        <v>239</v>
      </c>
      <c r="B1" s="909"/>
      <c r="C1" s="909"/>
      <c r="D1" s="909"/>
      <c r="E1" s="909"/>
      <c r="F1" s="909"/>
      <c r="G1" s="909"/>
      <c r="H1" s="909"/>
      <c r="I1" s="909"/>
      <c r="J1" s="909"/>
      <c r="K1" s="909"/>
      <c r="L1" s="909"/>
      <c r="M1" s="909"/>
      <c r="N1" s="909"/>
      <c r="O1" s="909"/>
      <c r="P1" s="909"/>
      <c r="Q1" s="909"/>
      <c r="R1" s="909"/>
      <c r="S1" s="909"/>
      <c r="T1" s="909"/>
      <c r="U1" s="909"/>
      <c r="V1" s="909"/>
      <c r="W1" s="909"/>
      <c r="X1" s="909"/>
      <c r="Y1" s="909"/>
      <c r="Z1" s="909"/>
      <c r="AA1" s="909"/>
      <c r="AB1" s="909"/>
      <c r="AC1" s="909"/>
      <c r="AD1" s="909"/>
      <c r="AE1" s="909"/>
      <c r="AF1" s="909"/>
      <c r="AG1" s="909"/>
      <c r="AH1" s="909"/>
      <c r="AI1" s="909"/>
      <c r="AJ1" s="909"/>
      <c r="AK1" s="909"/>
      <c r="AL1" s="909"/>
      <c r="AM1" s="909"/>
      <c r="AN1" s="909"/>
      <c r="AO1" s="909"/>
      <c r="AP1" s="909"/>
      <c r="AQ1" s="909"/>
      <c r="AR1" s="909"/>
      <c r="AS1" s="909"/>
      <c r="AT1" s="909"/>
      <c r="AU1" s="909"/>
      <c r="AV1" s="909"/>
      <c r="AW1" s="909"/>
      <c r="AX1" s="909"/>
      <c r="AY1" s="909"/>
      <c r="AZ1" s="909"/>
      <c r="BA1" s="909"/>
      <c r="BB1" s="909"/>
    </row>
    <row r="2" spans="1:102" ht="24.75" customHeight="1">
      <c r="A2" s="352" t="s">
        <v>240</v>
      </c>
      <c r="B2" s="603"/>
      <c r="C2" s="604"/>
      <c r="D2" s="604"/>
      <c r="E2" s="604"/>
      <c r="F2" s="604"/>
      <c r="G2" s="604"/>
      <c r="H2" s="604"/>
      <c r="I2" s="606"/>
      <c r="J2" s="607"/>
      <c r="K2" s="605"/>
      <c r="L2" s="608"/>
      <c r="M2" s="608"/>
      <c r="N2" s="608"/>
      <c r="O2" s="609"/>
      <c r="P2" s="610"/>
      <c r="Q2" s="611"/>
      <c r="R2" s="611"/>
      <c r="S2" s="605"/>
      <c r="T2" s="605"/>
      <c r="U2" s="605"/>
      <c r="V2" s="605"/>
      <c r="W2" s="605"/>
      <c r="X2" s="605"/>
      <c r="Y2" s="605"/>
      <c r="Z2" s="605"/>
      <c r="AA2" s="605"/>
      <c r="AB2" s="605"/>
      <c r="AC2" s="605"/>
      <c r="AD2" s="605"/>
      <c r="AE2" s="605"/>
      <c r="AF2" s="612"/>
      <c r="AG2" s="612"/>
      <c r="AH2" s="605"/>
      <c r="AI2" s="605"/>
      <c r="AJ2" s="605"/>
      <c r="AK2" s="605"/>
      <c r="AL2" s="605"/>
      <c r="AM2" s="605"/>
      <c r="AN2" s="605"/>
      <c r="AO2" s="605"/>
      <c r="AP2" s="605"/>
      <c r="AQ2" s="605"/>
      <c r="AR2" s="605"/>
      <c r="AS2" s="613"/>
      <c r="AT2" s="605"/>
      <c r="AU2" s="614"/>
      <c r="AV2" s="615"/>
      <c r="AW2" s="605"/>
      <c r="AX2" s="610"/>
      <c r="AY2" s="605"/>
      <c r="AZ2" s="605"/>
    </row>
    <row r="3" spans="1:102" ht="30.75" customHeight="1">
      <c r="A3" s="1024" t="s">
        <v>906</v>
      </c>
      <c r="B3" s="1024"/>
      <c r="C3" s="1024"/>
      <c r="D3" s="1024"/>
      <c r="E3" s="1024"/>
      <c r="F3" s="1024"/>
      <c r="G3" s="1024"/>
      <c r="H3" s="1024"/>
      <c r="I3" s="1024"/>
      <c r="J3" s="1024"/>
      <c r="K3" s="1024"/>
      <c r="L3" s="1024"/>
      <c r="M3" s="1024"/>
      <c r="N3" s="1024"/>
      <c r="O3" s="1024"/>
      <c r="P3" s="1024"/>
      <c r="Q3" s="1024"/>
      <c r="R3" s="1024"/>
      <c r="S3" s="1024"/>
      <c r="T3" s="1024"/>
      <c r="U3" s="1024"/>
      <c r="V3" s="1024"/>
      <c r="W3" s="1024"/>
      <c r="X3" s="1024"/>
      <c r="Y3" s="1024"/>
      <c r="Z3" s="1024"/>
      <c r="AA3" s="1024"/>
      <c r="AB3" s="1024"/>
      <c r="AC3" s="1024"/>
      <c r="AD3" s="1024"/>
      <c r="AE3" s="1024"/>
      <c r="AF3" s="1024"/>
      <c r="AG3" s="1024"/>
      <c r="AH3" s="1024"/>
      <c r="AI3" s="1024"/>
      <c r="AJ3" s="1024"/>
      <c r="AK3" s="1024"/>
      <c r="AL3" s="1024"/>
      <c r="AM3" s="1024"/>
      <c r="AN3" s="1024"/>
      <c r="AO3" s="1024"/>
      <c r="AP3" s="1024"/>
      <c r="AQ3" s="1024"/>
      <c r="AR3" s="1024"/>
      <c r="AS3" s="1024"/>
      <c r="AT3" s="1024"/>
      <c r="AU3" s="1024"/>
      <c r="AV3" s="1024"/>
      <c r="AW3" s="1024"/>
      <c r="AX3" s="1024"/>
      <c r="AY3" s="1024"/>
      <c r="AZ3" s="1024"/>
      <c r="BA3" s="1024"/>
      <c r="BB3" s="1024"/>
      <c r="BC3" s="1024"/>
    </row>
    <row r="4" spans="1:102" s="370" customFormat="1" ht="21.75" customHeight="1">
      <c r="A4" s="1025" t="s">
        <v>17</v>
      </c>
      <c r="B4" s="1026" t="s">
        <v>18</v>
      </c>
      <c r="C4" s="1027"/>
      <c r="D4" s="1027" t="s">
        <v>42</v>
      </c>
      <c r="E4" s="1027"/>
      <c r="F4" s="1028" t="s">
        <v>0</v>
      </c>
      <c r="G4" s="1028" t="s">
        <v>1</v>
      </c>
      <c r="H4" s="1028" t="s">
        <v>21</v>
      </c>
      <c r="I4" s="1028" t="s">
        <v>2</v>
      </c>
      <c r="J4" s="1028" t="s">
        <v>269</v>
      </c>
      <c r="K4" s="969" t="s">
        <v>22</v>
      </c>
      <c r="L4" s="1039" t="s">
        <v>43</v>
      </c>
      <c r="M4" s="959" t="s">
        <v>268</v>
      </c>
      <c r="N4" s="959"/>
      <c r="O4" s="959"/>
      <c r="P4" s="1040" t="s">
        <v>491</v>
      </c>
      <c r="Q4" s="964" t="s">
        <v>24</v>
      </c>
      <c r="R4" s="964" t="s">
        <v>11</v>
      </c>
      <c r="S4" s="965" t="s">
        <v>25</v>
      </c>
      <c r="T4" s="969" t="s">
        <v>26</v>
      </c>
      <c r="U4" s="969"/>
      <c r="V4" s="969"/>
      <c r="W4" s="969"/>
      <c r="X4" s="969"/>
      <c r="Y4" s="969"/>
      <c r="Z4" s="969" t="s">
        <v>30</v>
      </c>
      <c r="AA4" s="969"/>
      <c r="AB4" s="969"/>
      <c r="AC4" s="969"/>
      <c r="AD4" s="969"/>
      <c r="AE4" s="969"/>
      <c r="AF4" s="1038"/>
      <c r="AG4" s="1038"/>
      <c r="AH4" s="969"/>
      <c r="AI4" s="969"/>
      <c r="AJ4" s="969"/>
      <c r="AK4" s="969"/>
      <c r="AL4" s="969"/>
      <c r="AM4" s="969"/>
      <c r="AN4" s="969"/>
      <c r="AO4" s="969"/>
      <c r="AP4" s="969"/>
      <c r="AQ4" s="1029" t="s">
        <v>39</v>
      </c>
      <c r="AR4" s="371"/>
      <c r="AS4" s="1030" t="s">
        <v>46</v>
      </c>
      <c r="AT4" s="964" t="s">
        <v>271</v>
      </c>
      <c r="AU4" s="1034" t="s">
        <v>435</v>
      </c>
      <c r="AV4" s="1035" t="s">
        <v>554</v>
      </c>
      <c r="AW4" s="1036" t="s">
        <v>272</v>
      </c>
      <c r="AX4" s="1036"/>
      <c r="AY4" s="1036"/>
      <c r="AZ4" s="969" t="s">
        <v>63</v>
      </c>
      <c r="BA4" s="616"/>
      <c r="BB4" s="616"/>
      <c r="BC4" s="616"/>
      <c r="BD4" s="366"/>
      <c r="BE4" s="366"/>
      <c r="BF4" s="366"/>
      <c r="BG4" s="366"/>
      <c r="BH4" s="366"/>
      <c r="BI4" s="366"/>
      <c r="BJ4" s="366"/>
      <c r="BK4" s="367"/>
      <c r="BL4" s="367"/>
      <c r="BM4" s="367"/>
      <c r="BN4" s="367"/>
      <c r="BO4" s="367"/>
      <c r="BP4" s="367"/>
      <c r="BQ4" s="367"/>
      <c r="BR4" s="367"/>
      <c r="BS4" s="368"/>
      <c r="BT4" s="368"/>
      <c r="BU4" s="368"/>
      <c r="BV4" s="367"/>
      <c r="BW4" s="367"/>
      <c r="BX4" s="367"/>
      <c r="BY4" s="367"/>
      <c r="BZ4" s="367"/>
      <c r="CA4" s="367"/>
      <c r="CB4" s="367"/>
      <c r="CC4" s="367"/>
      <c r="CD4" s="367"/>
      <c r="CE4" s="368"/>
      <c r="CF4" s="368"/>
      <c r="CG4" s="368"/>
      <c r="CH4" s="368"/>
      <c r="CI4" s="368"/>
      <c r="CJ4" s="368"/>
      <c r="CK4" s="368"/>
      <c r="CL4" s="368"/>
      <c r="CM4" s="368"/>
      <c r="CN4" s="368"/>
      <c r="CO4" s="369"/>
      <c r="CP4" s="369"/>
      <c r="CQ4" s="369"/>
      <c r="CR4" s="369"/>
      <c r="CS4" s="369"/>
      <c r="CT4" s="369"/>
      <c r="CU4" s="369"/>
      <c r="CV4" s="369"/>
      <c r="CW4" s="369"/>
      <c r="CX4" s="369"/>
    </row>
    <row r="5" spans="1:102" s="370" customFormat="1" ht="80.25" customHeight="1">
      <c r="A5" s="1025"/>
      <c r="B5" s="1026"/>
      <c r="C5" s="1027"/>
      <c r="D5" s="1027"/>
      <c r="E5" s="1027"/>
      <c r="F5" s="1028"/>
      <c r="G5" s="1028"/>
      <c r="H5" s="1028"/>
      <c r="I5" s="1028"/>
      <c r="J5" s="1028"/>
      <c r="K5" s="969"/>
      <c r="L5" s="1039"/>
      <c r="M5" s="959"/>
      <c r="N5" s="959"/>
      <c r="O5" s="959"/>
      <c r="P5" s="1040"/>
      <c r="Q5" s="964"/>
      <c r="R5" s="964"/>
      <c r="S5" s="965"/>
      <c r="T5" s="371" t="s">
        <v>202</v>
      </c>
      <c r="U5" s="372" t="s">
        <v>531</v>
      </c>
      <c r="V5" s="373" t="s">
        <v>529</v>
      </c>
      <c r="W5" s="371" t="s">
        <v>27</v>
      </c>
      <c r="X5" s="371" t="s">
        <v>28</v>
      </c>
      <c r="Y5" s="371" t="s">
        <v>29</v>
      </c>
      <c r="Z5" s="376" t="s">
        <v>31</v>
      </c>
      <c r="AA5" s="375" t="s">
        <v>32</v>
      </c>
      <c r="AB5" s="375" t="s">
        <v>646</v>
      </c>
      <c r="AC5" s="376" t="s">
        <v>33</v>
      </c>
      <c r="AD5" s="376" t="s">
        <v>425</v>
      </c>
      <c r="AE5" s="376" t="s">
        <v>34</v>
      </c>
      <c r="AF5" s="617" t="s">
        <v>72</v>
      </c>
      <c r="AG5" s="618" t="s">
        <v>907</v>
      </c>
      <c r="AH5" s="376" t="s">
        <v>454</v>
      </c>
      <c r="AI5" s="376" t="s">
        <v>831</v>
      </c>
      <c r="AJ5" s="376" t="s">
        <v>36</v>
      </c>
      <c r="AK5" s="376" t="s">
        <v>71</v>
      </c>
      <c r="AL5" s="376" t="s">
        <v>37</v>
      </c>
      <c r="AM5" s="376" t="s">
        <v>122</v>
      </c>
      <c r="AN5" s="376" t="s">
        <v>123</v>
      </c>
      <c r="AO5" s="619" t="s">
        <v>67</v>
      </c>
      <c r="AP5" s="376" t="s">
        <v>38</v>
      </c>
      <c r="AQ5" s="1029"/>
      <c r="AR5" s="376" t="s">
        <v>861</v>
      </c>
      <c r="AS5" s="1030"/>
      <c r="AT5" s="964"/>
      <c r="AU5" s="1034"/>
      <c r="AV5" s="1035"/>
      <c r="AW5" s="379" t="s">
        <v>47</v>
      </c>
      <c r="AX5" s="380" t="s">
        <v>40</v>
      </c>
      <c r="AY5" s="376" t="s">
        <v>41</v>
      </c>
      <c r="AZ5" s="969"/>
      <c r="BA5" s="379" t="s">
        <v>908</v>
      </c>
      <c r="BB5" s="620" t="s">
        <v>909</v>
      </c>
      <c r="BC5" s="376" t="s">
        <v>63</v>
      </c>
      <c r="BD5" s="366"/>
      <c r="BE5" s="366"/>
      <c r="BF5" s="366"/>
      <c r="BG5" s="366"/>
      <c r="BH5" s="366"/>
      <c r="BI5" s="366"/>
      <c r="BJ5" s="366"/>
      <c r="BK5" s="367"/>
      <c r="BL5" s="367"/>
      <c r="BM5" s="367"/>
      <c r="BN5" s="367"/>
      <c r="BO5" s="367"/>
      <c r="BP5" s="367"/>
      <c r="BQ5" s="367"/>
      <c r="BR5" s="367"/>
      <c r="BS5" s="368"/>
      <c r="BT5" s="368"/>
      <c r="BU5" s="368"/>
      <c r="BV5" s="367"/>
      <c r="BW5" s="367"/>
      <c r="BX5" s="367"/>
      <c r="BY5" s="367"/>
      <c r="BZ5" s="367"/>
      <c r="CA5" s="367"/>
      <c r="CB5" s="367"/>
      <c r="CC5" s="367"/>
      <c r="CD5" s="367"/>
      <c r="CE5" s="368"/>
      <c r="CF5" s="368"/>
      <c r="CG5" s="368"/>
      <c r="CH5" s="368"/>
      <c r="CI5" s="368"/>
      <c r="CJ5" s="368"/>
      <c r="CK5" s="368"/>
      <c r="CL5" s="368"/>
      <c r="CM5" s="368"/>
      <c r="CN5" s="368"/>
      <c r="CO5" s="369"/>
      <c r="CP5" s="369"/>
      <c r="CQ5" s="369"/>
      <c r="CR5" s="369"/>
      <c r="CS5" s="369"/>
      <c r="CT5" s="369"/>
      <c r="CU5" s="369"/>
      <c r="CV5" s="369"/>
      <c r="CW5" s="369"/>
      <c r="CX5" s="369"/>
    </row>
    <row r="6" spans="1:102" s="408" customFormat="1" ht="0.75" customHeight="1">
      <c r="A6" s="621"/>
      <c r="B6" s="622" t="s">
        <v>867</v>
      </c>
      <c r="C6" s="623"/>
      <c r="D6" s="1037" t="s">
        <v>868</v>
      </c>
      <c r="E6" s="1037"/>
      <c r="F6" s="624"/>
      <c r="G6" s="625" t="s">
        <v>869</v>
      </c>
      <c r="H6" s="624"/>
      <c r="I6" s="626" t="s">
        <v>870</v>
      </c>
      <c r="J6" s="626"/>
      <c r="K6" s="627" t="s">
        <v>871</v>
      </c>
      <c r="L6" s="389" t="s">
        <v>872</v>
      </c>
      <c r="M6" s="389"/>
      <c r="N6" s="389"/>
      <c r="O6" s="390"/>
      <c r="P6" s="628" t="s">
        <v>873</v>
      </c>
      <c r="Q6" s="392" t="s">
        <v>874</v>
      </c>
      <c r="R6" s="392" t="s">
        <v>875</v>
      </c>
      <c r="S6" s="393" t="s">
        <v>876</v>
      </c>
      <c r="T6" s="393" t="s">
        <v>877</v>
      </c>
      <c r="U6" s="394" t="s">
        <v>532</v>
      </c>
      <c r="V6" s="394" t="s">
        <v>878</v>
      </c>
      <c r="W6" s="393" t="s">
        <v>879</v>
      </c>
      <c r="X6" s="393" t="s">
        <v>880</v>
      </c>
      <c r="Y6" s="393" t="s">
        <v>881</v>
      </c>
      <c r="Z6" s="393" t="s">
        <v>882</v>
      </c>
      <c r="AA6" s="394" t="s">
        <v>883</v>
      </c>
      <c r="AB6" s="394" t="s">
        <v>648</v>
      </c>
      <c r="AC6" s="393" t="s">
        <v>884</v>
      </c>
      <c r="AD6" s="393" t="s">
        <v>885</v>
      </c>
      <c r="AE6" s="393" t="s">
        <v>886</v>
      </c>
      <c r="AF6" s="629" t="s">
        <v>887</v>
      </c>
      <c r="AG6" s="629"/>
      <c r="AH6" s="393" t="s">
        <v>888</v>
      </c>
      <c r="AI6" s="397" t="s">
        <v>749</v>
      </c>
      <c r="AJ6" s="393" t="s">
        <v>889</v>
      </c>
      <c r="AK6" s="393" t="s">
        <v>288</v>
      </c>
      <c r="AL6" s="393" t="s">
        <v>890</v>
      </c>
      <c r="AM6" s="393" t="s">
        <v>891</v>
      </c>
      <c r="AN6" s="393" t="s">
        <v>892</v>
      </c>
      <c r="AO6" s="630" t="s">
        <v>893</v>
      </c>
      <c r="AP6" s="393" t="s">
        <v>894</v>
      </c>
      <c r="AQ6" s="631" t="s">
        <v>247</v>
      </c>
      <c r="AR6" s="393"/>
      <c r="AS6" s="393" t="s">
        <v>895</v>
      </c>
      <c r="AT6" s="393" t="s">
        <v>896</v>
      </c>
      <c r="AU6" s="632" t="s">
        <v>897</v>
      </c>
      <c r="AV6" s="633" t="s">
        <v>557</v>
      </c>
      <c r="AW6" s="397" t="s">
        <v>898</v>
      </c>
      <c r="AX6" s="634" t="s">
        <v>899</v>
      </c>
      <c r="AY6" s="393" t="s">
        <v>900</v>
      </c>
      <c r="AZ6" s="635" t="s">
        <v>901</v>
      </c>
      <c r="BA6" s="636"/>
      <c r="BB6" s="636"/>
      <c r="BC6" s="636"/>
      <c r="BD6" s="405"/>
      <c r="BE6" s="405"/>
      <c r="BF6" s="405"/>
      <c r="BG6" s="405"/>
      <c r="BH6" s="405"/>
      <c r="BI6" s="405"/>
      <c r="BJ6" s="405"/>
      <c r="BK6" s="406"/>
      <c r="BL6" s="406"/>
      <c r="BM6" s="406"/>
      <c r="BN6" s="406"/>
      <c r="BO6" s="406"/>
      <c r="BP6" s="406"/>
      <c r="BQ6" s="406"/>
      <c r="BR6" s="406"/>
      <c r="BS6" s="337"/>
      <c r="BT6" s="337"/>
      <c r="BU6" s="337"/>
      <c r="BV6" s="406"/>
      <c r="BW6" s="406"/>
      <c r="BX6" s="406"/>
      <c r="BY6" s="406"/>
      <c r="BZ6" s="406"/>
      <c r="CA6" s="406"/>
      <c r="CB6" s="406"/>
      <c r="CC6" s="406"/>
      <c r="CD6" s="406"/>
      <c r="CE6" s="337"/>
      <c r="CF6" s="337"/>
      <c r="CG6" s="337"/>
      <c r="CH6" s="337"/>
      <c r="CI6" s="337"/>
      <c r="CJ6" s="337"/>
      <c r="CK6" s="337"/>
      <c r="CL6" s="337"/>
      <c r="CM6" s="337"/>
      <c r="CN6" s="337"/>
      <c r="CO6" s="407"/>
      <c r="CP6" s="407"/>
      <c r="CQ6" s="407"/>
      <c r="CR6" s="407"/>
      <c r="CS6" s="407"/>
      <c r="CT6" s="407"/>
      <c r="CU6" s="407"/>
      <c r="CV6" s="407"/>
      <c r="CW6" s="407"/>
      <c r="CX6" s="407"/>
    </row>
    <row r="7" spans="1:102" s="370" customFormat="1" ht="68.25" customHeight="1">
      <c r="A7" s="409" t="s">
        <v>3</v>
      </c>
      <c r="B7" s="410" t="s">
        <v>10</v>
      </c>
      <c r="C7" s="411" t="s">
        <v>263</v>
      </c>
      <c r="D7" s="412" t="s">
        <v>902</v>
      </c>
      <c r="E7" s="413" t="s">
        <v>9</v>
      </c>
      <c r="F7" s="411" t="s">
        <v>5</v>
      </c>
      <c r="G7" s="411" t="s">
        <v>125</v>
      </c>
      <c r="H7" s="411" t="s">
        <v>48</v>
      </c>
      <c r="I7" s="414" t="s">
        <v>14</v>
      </c>
      <c r="J7" s="414" t="s">
        <v>270</v>
      </c>
      <c r="K7" s="415" t="s">
        <v>4</v>
      </c>
      <c r="L7" s="416" t="s">
        <v>44</v>
      </c>
      <c r="M7" s="417" t="s">
        <v>16</v>
      </c>
      <c r="N7" s="418" t="s">
        <v>99</v>
      </c>
      <c r="O7" s="419" t="s">
        <v>97</v>
      </c>
      <c r="P7" s="433" t="s">
        <v>6</v>
      </c>
      <c r="Q7" s="421" t="s">
        <v>45</v>
      </c>
      <c r="R7" s="421" t="s">
        <v>65</v>
      </c>
      <c r="S7" s="422" t="s">
        <v>20</v>
      </c>
      <c r="T7" s="422" t="s">
        <v>49</v>
      </c>
      <c r="U7" s="423" t="s">
        <v>533</v>
      </c>
      <c r="V7" s="423" t="s">
        <v>530</v>
      </c>
      <c r="W7" s="422" t="s">
        <v>50</v>
      </c>
      <c r="X7" s="422" t="s">
        <v>51</v>
      </c>
      <c r="Y7" s="422" t="s">
        <v>358</v>
      </c>
      <c r="Z7" s="422" t="s">
        <v>53</v>
      </c>
      <c r="AA7" s="423" t="s">
        <v>54</v>
      </c>
      <c r="AB7" s="423" t="s">
        <v>647</v>
      </c>
      <c r="AC7" s="422" t="s">
        <v>52</v>
      </c>
      <c r="AD7" s="422" t="s">
        <v>426</v>
      </c>
      <c r="AE7" s="422" t="s">
        <v>55</v>
      </c>
      <c r="AF7" s="637" t="s">
        <v>57</v>
      </c>
      <c r="AG7" s="638" t="s">
        <v>910</v>
      </c>
      <c r="AH7" s="422" t="s">
        <v>246</v>
      </c>
      <c r="AI7" s="422" t="s">
        <v>832</v>
      </c>
      <c r="AJ7" s="422" t="s">
        <v>58</v>
      </c>
      <c r="AK7" s="422" t="s">
        <v>903</v>
      </c>
      <c r="AL7" s="422" t="s">
        <v>56</v>
      </c>
      <c r="AM7" s="422" t="s">
        <v>124</v>
      </c>
      <c r="AN7" s="422" t="s">
        <v>70</v>
      </c>
      <c r="AO7" s="426" t="s">
        <v>135</v>
      </c>
      <c r="AP7" s="422" t="s">
        <v>904</v>
      </c>
      <c r="AQ7" s="426" t="s">
        <v>384</v>
      </c>
      <c r="AR7" s="422" t="s">
        <v>331</v>
      </c>
      <c r="AS7" s="639" t="s">
        <v>59</v>
      </c>
      <c r="AT7" s="422" t="s">
        <v>60</v>
      </c>
      <c r="AU7" s="425" t="s">
        <v>434</v>
      </c>
      <c r="AV7" s="640" t="s">
        <v>555</v>
      </c>
      <c r="AW7" s="432" t="s">
        <v>66</v>
      </c>
      <c r="AX7" s="433" t="s">
        <v>61</v>
      </c>
      <c r="AY7" s="422" t="s">
        <v>62</v>
      </c>
      <c r="AZ7" s="641" t="s">
        <v>64</v>
      </c>
      <c r="BA7" s="642"/>
      <c r="BB7" s="643"/>
      <c r="BC7" s="644"/>
      <c r="BD7" s="435"/>
      <c r="BE7" s="435"/>
      <c r="BF7" s="435"/>
      <c r="BG7" s="366"/>
      <c r="BH7" s="436"/>
      <c r="BI7" s="436"/>
      <c r="BJ7" s="436"/>
      <c r="BK7" s="367"/>
      <c r="BL7" s="367"/>
      <c r="BM7" s="367"/>
      <c r="BN7" s="367"/>
      <c r="BO7" s="367"/>
      <c r="BP7" s="367"/>
      <c r="BQ7" s="367"/>
      <c r="BR7" s="367"/>
      <c r="BS7" s="368"/>
      <c r="BT7" s="368"/>
      <c r="BU7" s="368"/>
      <c r="BV7" s="367"/>
      <c r="BW7" s="367"/>
      <c r="BX7" s="367"/>
      <c r="BY7" s="367"/>
      <c r="BZ7" s="367"/>
      <c r="CA7" s="367"/>
      <c r="CB7" s="367"/>
      <c r="CC7" s="367"/>
      <c r="CD7" s="367"/>
      <c r="CE7" s="368"/>
      <c r="CF7" s="368"/>
      <c r="CG7" s="368"/>
      <c r="CH7" s="368"/>
      <c r="CI7" s="368"/>
      <c r="CJ7" s="368"/>
      <c r="CK7" s="368"/>
      <c r="CL7" s="368"/>
      <c r="CM7" s="368"/>
      <c r="CN7" s="368"/>
      <c r="CO7" s="369"/>
      <c r="CP7" s="369"/>
      <c r="CQ7" s="369"/>
      <c r="CR7" s="369"/>
      <c r="CS7" s="369"/>
      <c r="CT7" s="369"/>
      <c r="CU7" s="369"/>
      <c r="CV7" s="369"/>
      <c r="CW7" s="369"/>
      <c r="CX7" s="369"/>
    </row>
    <row r="8" spans="1:102" s="457" customFormat="1" ht="39.75" customHeight="1">
      <c r="A8" s="437">
        <f>[1]source!A8</f>
        <v>1</v>
      </c>
      <c r="B8" s="438" t="str">
        <f>[1]source!B8</f>
        <v>P0004</v>
      </c>
      <c r="C8" s="415"/>
      <c r="D8" s="645" t="str">
        <f>[1]source!D8</f>
        <v>វ៉ាត​  វ៉ាន់ថាវរ៉ាត់</v>
      </c>
      <c r="E8" s="440" t="str">
        <f>[1]source!E8</f>
        <v>VAT VANTHAVRAT</v>
      </c>
      <c r="F8" s="422" t="str">
        <f>[1]source!J8</f>
        <v>Color</v>
      </c>
      <c r="G8" s="415" t="str">
        <f>[1]source!K8</f>
        <v>HP/MP</v>
      </c>
      <c r="H8" s="422" t="str">
        <f>[1]source!I8</f>
        <v>Operator</v>
      </c>
      <c r="I8" s="441">
        <f>[1]source!M8</f>
        <v>41806</v>
      </c>
      <c r="J8" s="441">
        <f>[1]source!G8</f>
        <v>28862</v>
      </c>
      <c r="K8" s="415" t="str">
        <f>[1]source!F8</f>
        <v>M</v>
      </c>
      <c r="L8" s="514" t="str">
        <f>[1]source!H8</f>
        <v>ខ្មែរ</v>
      </c>
      <c r="M8" s="442" t="s">
        <v>89</v>
      </c>
      <c r="N8" s="442"/>
      <c r="O8" s="443">
        <v>3</v>
      </c>
      <c r="P8" s="444">
        <f>[1]source!O8</f>
        <v>408</v>
      </c>
      <c r="Q8" s="445">
        <v>26</v>
      </c>
      <c r="R8" s="437">
        <f>[1]source!MI8</f>
        <v>1</v>
      </c>
      <c r="S8" s="446">
        <f>'[1]att report'!AL8-[1]source!MJ8</f>
        <v>24.5</v>
      </c>
      <c r="T8" s="446">
        <f>'[1]OT report'!BQ8-'[1]OT report'!BR8</f>
        <v>0</v>
      </c>
      <c r="U8" s="446">
        <f>'[1]OT report'!BR8</f>
        <v>0</v>
      </c>
      <c r="V8" s="446">
        <f>'[1]att report'!AM8/8</f>
        <v>0</v>
      </c>
      <c r="W8" s="446">
        <f>'[1]OT report'!BY8</f>
        <v>0</v>
      </c>
      <c r="X8" s="446">
        <f>'[1]att report'!AU8</f>
        <v>0</v>
      </c>
      <c r="Y8" s="646"/>
      <c r="Z8" s="448">
        <f t="shared" ref="Z8:Z71" si="0">P8/Q8*(S8+R8)</f>
        <v>400.15384615384613</v>
      </c>
      <c r="AA8" s="448">
        <f t="shared" ref="AA8:AA71" si="1">P8/Q8/8*T8*150%</f>
        <v>0</v>
      </c>
      <c r="AB8" s="448">
        <f t="shared" ref="AB8:AB71" si="2">P8/Q8/8*U8*200%</f>
        <v>0</v>
      </c>
      <c r="AC8" s="448">
        <f t="shared" ref="AC8:AC71" si="3">P8/Q8/8*W8*200%</f>
        <v>0</v>
      </c>
      <c r="AD8" s="448">
        <f t="shared" ref="AD8:AD71" si="4">P8/Q8*V8*150%</f>
        <v>0</v>
      </c>
      <c r="AE8" s="448">
        <f t="shared" ref="AE8:AE71" si="5">P8/Q8/8*X8*200%</f>
        <v>0</v>
      </c>
      <c r="AF8" s="448">
        <f>[1]source!RV8</f>
        <v>0.85186684955350067</v>
      </c>
      <c r="AG8" s="647">
        <v>1.4878727667132647</v>
      </c>
      <c r="AH8" s="448">
        <f>[1]source!MK8</f>
        <v>9</v>
      </c>
      <c r="AI8" s="448">
        <v>0</v>
      </c>
      <c r="AJ8" s="448">
        <f>'[1]att report'!AY8</f>
        <v>10</v>
      </c>
      <c r="AK8" s="448">
        <f>[1]source!ND8</f>
        <v>0</v>
      </c>
      <c r="AL8" s="448">
        <f>'[1]att report'!AZ8</f>
        <v>8</v>
      </c>
      <c r="AM8" s="448">
        <f>'[1]att report'!EA8</f>
        <v>11.5</v>
      </c>
      <c r="AN8" s="448">
        <f>'[1]OT report'!EM8/4000</f>
        <v>0</v>
      </c>
      <c r="AO8" s="448">
        <f>([1]source!MZ8/26)*('[1]att report'!AL8+'[1]att report'!AM8/8+[1]source!ME8/2+'[1]att report'!AV8-[1]source!MJ8)+[1]source!NA8</f>
        <v>0</v>
      </c>
      <c r="AP8" s="448">
        <v>0</v>
      </c>
      <c r="AQ8" s="449">
        <f>SUM(Z8:AP8)</f>
        <v>440.99358577011293</v>
      </c>
      <c r="AR8" s="146">
        <v>5.828071879553181</v>
      </c>
      <c r="AS8" s="450">
        <v>0</v>
      </c>
      <c r="AT8" s="448">
        <f>[1]source!P8/4000</f>
        <v>0.5</v>
      </c>
      <c r="AU8" s="600">
        <v>193.58</v>
      </c>
      <c r="AV8" s="544" t="s">
        <v>558</v>
      </c>
      <c r="AW8" s="327">
        <f>ROUND(((AQ8)-(AR8+AS8+AT8)),1)-AU8</f>
        <v>241.11999999999998</v>
      </c>
      <c r="AX8" s="451">
        <f t="shared" ref="AX8:AX71" si="6">INT(AW8)</f>
        <v>241</v>
      </c>
      <c r="AY8" s="452">
        <f t="shared" ref="AY8:AY71" si="7">ROUND((MOD(AW8,1)*4000),0)</f>
        <v>480</v>
      </c>
      <c r="AZ8" s="599"/>
      <c r="BA8" s="648">
        <f>AW8-AF8+AG8</f>
        <v>241.75600591715974</v>
      </c>
      <c r="BB8" s="649">
        <f>BA8-AW8</f>
        <v>0.63600591715976407</v>
      </c>
      <c r="BC8" s="650"/>
      <c r="BD8" s="651"/>
      <c r="BE8" s="454"/>
      <c r="BF8" s="454"/>
      <c r="BG8" s="454"/>
      <c r="BH8" s="454"/>
      <c r="BI8" s="454"/>
      <c r="BJ8" s="454"/>
      <c r="BK8" s="455"/>
      <c r="BL8" s="455"/>
      <c r="BM8" s="455"/>
      <c r="BN8" s="455"/>
      <c r="BO8" s="455"/>
      <c r="BP8" s="455"/>
      <c r="BQ8" s="455"/>
      <c r="BR8" s="455"/>
      <c r="BS8" s="456"/>
      <c r="BT8" s="456"/>
      <c r="BU8" s="456"/>
      <c r="BV8" s="455"/>
      <c r="BW8" s="455"/>
      <c r="BX8" s="455"/>
      <c r="BY8" s="455"/>
      <c r="BZ8" s="455"/>
      <c r="CA8" s="455"/>
      <c r="CB8" s="455"/>
      <c r="CC8" s="455"/>
      <c r="CD8" s="455"/>
      <c r="CE8" s="456"/>
      <c r="CF8" s="456"/>
      <c r="CG8" s="456"/>
      <c r="CH8" s="456"/>
      <c r="CI8" s="456"/>
      <c r="CJ8" s="456"/>
      <c r="CK8" s="456"/>
      <c r="CL8" s="456"/>
      <c r="CM8" s="456"/>
      <c r="CN8" s="456"/>
      <c r="CO8" s="456"/>
      <c r="CP8" s="456"/>
      <c r="CQ8" s="456"/>
      <c r="CR8" s="456"/>
      <c r="CS8" s="456"/>
      <c r="CT8" s="456"/>
      <c r="CU8" s="456"/>
      <c r="CV8" s="456"/>
      <c r="CW8" s="456"/>
      <c r="CX8" s="456"/>
    </row>
    <row r="9" spans="1:102" s="462" customFormat="1" ht="39.75" customHeight="1">
      <c r="A9" s="437">
        <f>A8+1</f>
        <v>2</v>
      </c>
      <c r="B9" s="438" t="str">
        <f>[1]source!B10</f>
        <v>AE0005</v>
      </c>
      <c r="C9" s="415"/>
      <c r="D9" s="439" t="str">
        <f>[1]source!D10</f>
        <v>ភី ភាព</v>
      </c>
      <c r="E9" s="440" t="str">
        <f>[1]source!E10</f>
        <v>PHY PHEAP</v>
      </c>
      <c r="F9" s="422" t="str">
        <f>[1]source!J10</f>
        <v>EMB</v>
      </c>
      <c r="G9" s="415" t="str">
        <f>[1]source!K10</f>
        <v>EMB</v>
      </c>
      <c r="H9" s="422" t="str">
        <f>[1]source!I10</f>
        <v>Laser Leader</v>
      </c>
      <c r="I9" s="441">
        <f>[1]source!M10</f>
        <v>41836</v>
      </c>
      <c r="J9" s="441">
        <f>[1]source!G10</f>
        <v>29745</v>
      </c>
      <c r="K9" s="415" t="str">
        <f>[1]source!F10</f>
        <v>M</v>
      </c>
      <c r="L9" s="514" t="str">
        <f>[1]source!H10</f>
        <v>ខ្មែរ</v>
      </c>
      <c r="M9" s="442" t="s">
        <v>89</v>
      </c>
      <c r="N9" s="458"/>
      <c r="O9" s="459">
        <v>2</v>
      </c>
      <c r="P9" s="444">
        <f>[1]source!O10</f>
        <v>298</v>
      </c>
      <c r="Q9" s="445">
        <v>26</v>
      </c>
      <c r="R9" s="445">
        <f>[1]source!MI10</f>
        <v>1</v>
      </c>
      <c r="S9" s="446">
        <f>'[1]att report'!AL10-[1]source!MJ10</f>
        <v>23.5</v>
      </c>
      <c r="T9" s="446">
        <f>'[1]OT report'!BQ10-'[1]OT report'!BR10</f>
        <v>0</v>
      </c>
      <c r="U9" s="446">
        <f>'[1]OT report'!BR10</f>
        <v>0</v>
      </c>
      <c r="V9" s="446">
        <f>'[1]att report'!AM10/8</f>
        <v>0</v>
      </c>
      <c r="W9" s="446">
        <f>'[1]OT report'!BY10</f>
        <v>0</v>
      </c>
      <c r="X9" s="446">
        <f>'[1]att report'!AU10</f>
        <v>0</v>
      </c>
      <c r="Y9" s="646">
        <v>1</v>
      </c>
      <c r="Z9" s="448">
        <f t="shared" si="0"/>
        <v>280.80769230769232</v>
      </c>
      <c r="AA9" s="448">
        <f t="shared" si="1"/>
        <v>0</v>
      </c>
      <c r="AB9" s="448">
        <f t="shared" si="2"/>
        <v>0</v>
      </c>
      <c r="AC9" s="448">
        <f t="shared" si="3"/>
        <v>0</v>
      </c>
      <c r="AD9" s="448">
        <f t="shared" si="4"/>
        <v>0</v>
      </c>
      <c r="AE9" s="448">
        <f t="shared" si="5"/>
        <v>0</v>
      </c>
      <c r="AF9" s="652">
        <f>[1]source!RV10</f>
        <v>6.9554290726946064</v>
      </c>
      <c r="AG9" s="647">
        <v>8.7673225638188583</v>
      </c>
      <c r="AH9" s="448">
        <f>[1]source!MK10</f>
        <v>9</v>
      </c>
      <c r="AI9" s="448">
        <v>0</v>
      </c>
      <c r="AJ9" s="448">
        <f>'[1]att report'!AY10</f>
        <v>10</v>
      </c>
      <c r="AK9" s="448">
        <f>[1]source!ND10</f>
        <v>0</v>
      </c>
      <c r="AL9" s="448">
        <f>'[1]att report'!AZ10</f>
        <v>8</v>
      </c>
      <c r="AM9" s="448">
        <f>'[1]att report'!EA10</f>
        <v>8.5</v>
      </c>
      <c r="AN9" s="448">
        <f>'[1]OT report'!EM10/4000</f>
        <v>0</v>
      </c>
      <c r="AO9" s="448">
        <f>([1]source!MZ10/26)*('[1]att report'!AL10+'[1]att report'!AM10/8+[1]source!ME10/2+'[1]att report'!AV10-[1]source!MJ10)+[1]source!NA10</f>
        <v>0</v>
      </c>
      <c r="AP9" s="448">
        <v>0</v>
      </c>
      <c r="AQ9" s="449">
        <f t="shared" ref="AQ9:AQ41" si="8">SUM(Z9:AP9)</f>
        <v>332.03044394420579</v>
      </c>
      <c r="AR9" s="146">
        <v>5.828071879553181</v>
      </c>
      <c r="AS9" s="450">
        <v>0</v>
      </c>
      <c r="AT9" s="448">
        <f>[1]source!P10/4000</f>
        <v>0</v>
      </c>
      <c r="AU9" s="600">
        <v>144.22</v>
      </c>
      <c r="AV9" s="545" t="s">
        <v>576</v>
      </c>
      <c r="AW9" s="327">
        <f t="shared" ref="AW9:AW72" si="9">ROUND(((AQ9)-(AR9+AS9+AT9)),1)-AU9</f>
        <v>181.98</v>
      </c>
      <c r="AX9" s="451">
        <f t="shared" si="6"/>
        <v>181</v>
      </c>
      <c r="AY9" s="452">
        <f t="shared" si="7"/>
        <v>3920</v>
      </c>
      <c r="AZ9" s="453"/>
      <c r="BA9" s="648">
        <f t="shared" ref="BA9:BA72" si="10">AW9-AF9+AG9</f>
        <v>183.79189349112423</v>
      </c>
      <c r="BB9" s="649">
        <f t="shared" ref="BB9:BB72" si="11">BA9-AW9</f>
        <v>1.8118934911242377</v>
      </c>
      <c r="BC9" s="650"/>
      <c r="BD9" s="454"/>
      <c r="BE9" s="454"/>
      <c r="BF9" s="454"/>
      <c r="BG9" s="454"/>
      <c r="BH9" s="454"/>
      <c r="BI9" s="454"/>
      <c r="BJ9" s="454"/>
      <c r="BK9" s="461"/>
      <c r="BL9" s="461"/>
      <c r="BM9" s="461"/>
      <c r="BN9" s="461"/>
      <c r="BO9" s="461"/>
      <c r="BP9" s="461"/>
      <c r="BQ9" s="461"/>
      <c r="BR9" s="461"/>
      <c r="BS9" s="461"/>
      <c r="BT9" s="461"/>
      <c r="BU9" s="461"/>
      <c r="BV9" s="461"/>
      <c r="BW9" s="461"/>
      <c r="BX9" s="461"/>
      <c r="BY9" s="461"/>
      <c r="BZ9" s="461"/>
      <c r="CA9" s="461"/>
      <c r="CB9" s="461"/>
      <c r="CC9" s="461"/>
      <c r="CD9" s="461"/>
      <c r="CE9" s="461"/>
      <c r="CF9" s="461"/>
      <c r="CG9" s="461"/>
      <c r="CH9" s="461"/>
      <c r="CI9" s="461"/>
      <c r="CJ9" s="461"/>
      <c r="CK9" s="461"/>
      <c r="CL9" s="461"/>
      <c r="CM9" s="461"/>
      <c r="CN9" s="461"/>
      <c r="CO9" s="461"/>
      <c r="CP9" s="461"/>
      <c r="CQ9" s="461"/>
      <c r="CR9" s="461"/>
      <c r="CS9" s="461"/>
      <c r="CT9" s="461"/>
      <c r="CU9" s="461"/>
      <c r="CV9" s="461"/>
      <c r="CW9" s="461"/>
      <c r="CX9" s="461"/>
    </row>
    <row r="10" spans="1:102" s="462" customFormat="1" ht="39.75" customHeight="1">
      <c r="A10" s="437">
        <f t="shared" ref="A10:A73" si="12">A9+1</f>
        <v>3</v>
      </c>
      <c r="B10" s="438" t="str">
        <f>[1]source!B13</f>
        <v>P0128</v>
      </c>
      <c r="C10" s="415"/>
      <c r="D10" s="439" t="str">
        <f>[1]source!D13</f>
        <v>ម៉ៅ ត្រេត</v>
      </c>
      <c r="E10" s="440" t="str">
        <f>[1]source!E13</f>
        <v>MAO TRAT</v>
      </c>
      <c r="F10" s="422" t="str">
        <f>[1]source!J13</f>
        <v>QC</v>
      </c>
      <c r="G10" s="415" t="str">
        <f>[1]source!K13</f>
        <v>HP/MP</v>
      </c>
      <c r="H10" s="422" t="str">
        <f>[1]source!I13</f>
        <v xml:space="preserve"> Leader</v>
      </c>
      <c r="I10" s="441">
        <f>[1]source!M13</f>
        <v>41892</v>
      </c>
      <c r="J10" s="441">
        <f>[1]source!G13</f>
        <v>31171</v>
      </c>
      <c r="K10" s="415" t="str">
        <f>[1]source!F13</f>
        <v>F</v>
      </c>
      <c r="L10" s="514" t="str">
        <f>[1]source!H13</f>
        <v>ខ្មែរ</v>
      </c>
      <c r="M10" s="442" t="s">
        <v>89</v>
      </c>
      <c r="N10" s="463"/>
      <c r="O10" s="445">
        <v>2</v>
      </c>
      <c r="P10" s="444">
        <f>[1]source!O13</f>
        <v>286</v>
      </c>
      <c r="Q10" s="445">
        <v>26</v>
      </c>
      <c r="R10" s="445">
        <f>[1]source!MI13</f>
        <v>1</v>
      </c>
      <c r="S10" s="446">
        <f>'[1]att report'!AL13-[1]source!MJ13</f>
        <v>25</v>
      </c>
      <c r="T10" s="446">
        <f>'[1]OT report'!BQ13-'[1]OT report'!BR13</f>
        <v>0</v>
      </c>
      <c r="U10" s="446">
        <f>'[1]OT report'!BR13</f>
        <v>0</v>
      </c>
      <c r="V10" s="446">
        <f>'[1]att report'!AM13/8</f>
        <v>0</v>
      </c>
      <c r="W10" s="446">
        <f>'[1]OT report'!BY13</f>
        <v>0</v>
      </c>
      <c r="X10" s="446">
        <f>'[1]att report'!AU13</f>
        <v>0</v>
      </c>
      <c r="Y10" s="646">
        <v>1</v>
      </c>
      <c r="Z10" s="448">
        <f t="shared" si="0"/>
        <v>286</v>
      </c>
      <c r="AA10" s="448">
        <f t="shared" si="1"/>
        <v>0</v>
      </c>
      <c r="AB10" s="448">
        <f t="shared" si="2"/>
        <v>0</v>
      </c>
      <c r="AC10" s="448">
        <f t="shared" si="3"/>
        <v>0</v>
      </c>
      <c r="AD10" s="448">
        <f t="shared" si="4"/>
        <v>0</v>
      </c>
      <c r="AE10" s="448">
        <f t="shared" si="5"/>
        <v>0</v>
      </c>
      <c r="AF10" s="652">
        <f>[1]source!RV13</f>
        <v>1.4091833062081864</v>
      </c>
      <c r="AG10" s="647">
        <v>1.8746320241569059</v>
      </c>
      <c r="AH10" s="448">
        <f>[1]source!MK13</f>
        <v>9</v>
      </c>
      <c r="AI10" s="448">
        <v>0</v>
      </c>
      <c r="AJ10" s="448">
        <f>'[1]att report'!AY13</f>
        <v>10</v>
      </c>
      <c r="AK10" s="448">
        <v>0</v>
      </c>
      <c r="AL10" s="448">
        <f>'[1]att report'!AZ13</f>
        <v>8</v>
      </c>
      <c r="AM10" s="448">
        <f>'[1]att report'!EA13</f>
        <v>12</v>
      </c>
      <c r="AN10" s="448">
        <f>'[1]OT report'!EM13/4000</f>
        <v>0</v>
      </c>
      <c r="AO10" s="448">
        <f>([1]source!MZ13/26)*('[1]att report'!AL13+'[1]att report'!AM13/8+[1]source!ME13/2+'[1]att report'!AV13-[1]source!MJ13)+[1]source!NA13</f>
        <v>0</v>
      </c>
      <c r="AP10" s="448">
        <v>0</v>
      </c>
      <c r="AQ10" s="449">
        <f t="shared" si="8"/>
        <v>328.28381533036509</v>
      </c>
      <c r="AR10" s="146">
        <v>5.828071879553181</v>
      </c>
      <c r="AS10" s="450">
        <v>0</v>
      </c>
      <c r="AT10" s="448">
        <f>[1]source!P13/4000</f>
        <v>0.5</v>
      </c>
      <c r="AU10" s="600">
        <v>140.72</v>
      </c>
      <c r="AV10" s="546" t="s">
        <v>636</v>
      </c>
      <c r="AW10" s="327">
        <f t="shared" si="9"/>
        <v>181.28</v>
      </c>
      <c r="AX10" s="451">
        <f t="shared" si="6"/>
        <v>181</v>
      </c>
      <c r="AY10" s="452">
        <f t="shared" si="7"/>
        <v>1120</v>
      </c>
      <c r="AZ10" s="453"/>
      <c r="BA10" s="648">
        <f t="shared" si="10"/>
        <v>181.74544871794873</v>
      </c>
      <c r="BB10" s="649">
        <f t="shared" si="11"/>
        <v>0.46544871794873188</v>
      </c>
      <c r="BC10" s="650"/>
      <c r="BD10" s="454"/>
      <c r="BE10" s="454"/>
      <c r="BF10" s="454"/>
      <c r="BG10" s="454"/>
      <c r="BH10" s="454"/>
      <c r="BI10" s="454"/>
      <c r="BJ10" s="454"/>
      <c r="BK10" s="461"/>
      <c r="BL10" s="461"/>
      <c r="BM10" s="461"/>
      <c r="BN10" s="461"/>
      <c r="BO10" s="461"/>
      <c r="BP10" s="461"/>
      <c r="BQ10" s="461"/>
      <c r="BR10" s="461"/>
      <c r="BS10" s="461"/>
      <c r="BT10" s="461"/>
      <c r="BU10" s="461"/>
      <c r="BV10" s="461"/>
      <c r="BW10" s="461"/>
      <c r="BX10" s="461"/>
      <c r="BY10" s="461"/>
      <c r="BZ10" s="461"/>
      <c r="CA10" s="461"/>
      <c r="CB10" s="461"/>
      <c r="CC10" s="461"/>
      <c r="CD10" s="461"/>
      <c r="CE10" s="461"/>
      <c r="CF10" s="461"/>
      <c r="CG10" s="461"/>
      <c r="CH10" s="461"/>
      <c r="CI10" s="461"/>
      <c r="CJ10" s="461"/>
      <c r="CK10" s="461"/>
      <c r="CL10" s="461"/>
      <c r="CM10" s="461"/>
      <c r="CN10" s="461"/>
      <c r="CO10" s="461"/>
      <c r="CP10" s="461"/>
      <c r="CQ10" s="461"/>
      <c r="CR10" s="461"/>
      <c r="CS10" s="461"/>
      <c r="CT10" s="461"/>
      <c r="CU10" s="461"/>
      <c r="CV10" s="461"/>
      <c r="CW10" s="461"/>
      <c r="CX10" s="461"/>
    </row>
    <row r="11" spans="1:102" s="462" customFormat="1" ht="39.75" customHeight="1">
      <c r="A11" s="437">
        <f t="shared" si="12"/>
        <v>4</v>
      </c>
      <c r="B11" s="438" t="str">
        <f>[1]source!B14</f>
        <v>AE0051</v>
      </c>
      <c r="C11" s="415"/>
      <c r="D11" s="439" t="str">
        <f>[1]source!D14</f>
        <v>ផេង​ កុសល់</v>
      </c>
      <c r="E11" s="440" t="str">
        <f>[1]source!E14</f>
        <v>PEHNG KOSAL</v>
      </c>
      <c r="F11" s="422" t="str">
        <f>[1]source!J14</f>
        <v>EMB</v>
      </c>
      <c r="G11" s="415" t="str">
        <f>[1]source!K14</f>
        <v>EMB</v>
      </c>
      <c r="H11" s="422" t="str">
        <f>[1]source!I14</f>
        <v>Machine Leader</v>
      </c>
      <c r="I11" s="441">
        <f>[1]source!M14</f>
        <v>41939</v>
      </c>
      <c r="J11" s="441">
        <f>[1]source!G14</f>
        <v>32057</v>
      </c>
      <c r="K11" s="415" t="str">
        <f>[1]source!F14</f>
        <v>M</v>
      </c>
      <c r="L11" s="514" t="str">
        <f>[1]source!H14</f>
        <v>ខ្មែរ</v>
      </c>
      <c r="M11" s="442" t="s">
        <v>89</v>
      </c>
      <c r="N11" s="463"/>
      <c r="O11" s="445">
        <v>2</v>
      </c>
      <c r="P11" s="444">
        <f>[1]source!O14</f>
        <v>286</v>
      </c>
      <c r="Q11" s="445">
        <v>26</v>
      </c>
      <c r="R11" s="445">
        <f>[1]source!MI14</f>
        <v>1</v>
      </c>
      <c r="S11" s="446">
        <f>'[1]att report'!AL14-[1]source!MJ14</f>
        <v>22</v>
      </c>
      <c r="T11" s="446">
        <f>'[1]OT report'!BQ14-'[1]OT report'!BR14</f>
        <v>0</v>
      </c>
      <c r="U11" s="446">
        <f>'[1]OT report'!BR14</f>
        <v>0</v>
      </c>
      <c r="V11" s="446">
        <f>'[1]att report'!AM14/8</f>
        <v>0</v>
      </c>
      <c r="W11" s="446">
        <f>'[1]OT report'!BY14</f>
        <v>0</v>
      </c>
      <c r="X11" s="446">
        <f>'[1]att report'!AU14</f>
        <v>0</v>
      </c>
      <c r="Y11" s="646">
        <v>1</v>
      </c>
      <c r="Z11" s="448">
        <f t="shared" si="0"/>
        <v>253</v>
      </c>
      <c r="AA11" s="448">
        <f t="shared" si="1"/>
        <v>0</v>
      </c>
      <c r="AB11" s="448">
        <f t="shared" si="2"/>
        <v>0</v>
      </c>
      <c r="AC11" s="448">
        <f t="shared" si="3"/>
        <v>0</v>
      </c>
      <c r="AD11" s="448">
        <f t="shared" si="4"/>
        <v>0</v>
      </c>
      <c r="AE11" s="448">
        <f t="shared" si="5"/>
        <v>0</v>
      </c>
      <c r="AF11" s="652">
        <f>[1]source!RV14</f>
        <v>13.746288566901363</v>
      </c>
      <c r="AG11" s="647">
        <v>16.630647541260323</v>
      </c>
      <c r="AH11" s="448">
        <f>[1]source!MK14</f>
        <v>9</v>
      </c>
      <c r="AI11" s="448">
        <v>0</v>
      </c>
      <c r="AJ11" s="448">
        <f>'[1]att report'!AY14</f>
        <v>10</v>
      </c>
      <c r="AK11" s="448">
        <f>[1]source!ND14</f>
        <v>0</v>
      </c>
      <c r="AL11" s="448">
        <f>'[1]att report'!AZ14</f>
        <v>8</v>
      </c>
      <c r="AM11" s="448">
        <f>'[1]att report'!EA14</f>
        <v>6</v>
      </c>
      <c r="AN11" s="448">
        <f>'[1]OT report'!EM14/4000</f>
        <v>0</v>
      </c>
      <c r="AO11" s="448">
        <f>([1]source!MZ14/26)*('[1]att report'!AL14+'[1]att report'!AM14/8+[1]source!ME14/2+'[1]att report'!AV14-[1]source!MJ14)+[1]source!NA14</f>
        <v>0</v>
      </c>
      <c r="AP11" s="448">
        <v>0</v>
      </c>
      <c r="AQ11" s="449">
        <f t="shared" si="8"/>
        <v>316.37693610816166</v>
      </c>
      <c r="AR11" s="146">
        <v>5.828071879553181</v>
      </c>
      <c r="AS11" s="450">
        <v>0</v>
      </c>
      <c r="AT11" s="448">
        <f>[1]source!P14/4000</f>
        <v>0.5</v>
      </c>
      <c r="AU11" s="600">
        <v>138.86000000000001</v>
      </c>
      <c r="AV11" s="547" t="s">
        <v>561</v>
      </c>
      <c r="AW11" s="327">
        <f t="shared" si="9"/>
        <v>171.14</v>
      </c>
      <c r="AX11" s="451">
        <f t="shared" si="6"/>
        <v>171</v>
      </c>
      <c r="AY11" s="452">
        <f t="shared" si="7"/>
        <v>560</v>
      </c>
      <c r="AZ11" s="453"/>
      <c r="BA11" s="648">
        <f t="shared" si="10"/>
        <v>174.02435897435893</v>
      </c>
      <c r="BB11" s="649">
        <f t="shared" si="11"/>
        <v>2.8843589743589462</v>
      </c>
      <c r="BC11" s="650"/>
      <c r="BD11" s="454"/>
      <c r="BE11" s="454"/>
      <c r="BF11" s="454"/>
      <c r="BG11" s="454"/>
      <c r="BH11" s="454"/>
      <c r="BI11" s="454"/>
      <c r="BJ11" s="454"/>
      <c r="BK11" s="461"/>
      <c r="BL11" s="461"/>
      <c r="BM11" s="461"/>
      <c r="BN11" s="461"/>
      <c r="BO11" s="461"/>
      <c r="BP11" s="461"/>
      <c r="BQ11" s="461"/>
      <c r="BR11" s="461"/>
      <c r="BS11" s="461"/>
      <c r="BT11" s="461"/>
      <c r="BU11" s="461"/>
      <c r="BV11" s="461"/>
      <c r="BW11" s="461"/>
      <c r="BX11" s="461"/>
      <c r="BY11" s="461"/>
      <c r="BZ11" s="461"/>
      <c r="CA11" s="461"/>
      <c r="CB11" s="461"/>
      <c r="CC11" s="461"/>
      <c r="CD11" s="461"/>
      <c r="CE11" s="461"/>
      <c r="CF11" s="461"/>
      <c r="CG11" s="461"/>
      <c r="CH11" s="461"/>
      <c r="CI11" s="461"/>
      <c r="CJ11" s="461"/>
      <c r="CK11" s="461"/>
      <c r="CL11" s="461"/>
      <c r="CM11" s="461"/>
      <c r="CN11" s="461"/>
      <c r="CO11" s="461"/>
      <c r="CP11" s="461"/>
      <c r="CQ11" s="461"/>
      <c r="CR11" s="461"/>
      <c r="CS11" s="461"/>
      <c r="CT11" s="461"/>
      <c r="CU11" s="461"/>
      <c r="CV11" s="461"/>
      <c r="CW11" s="461"/>
      <c r="CX11" s="461"/>
    </row>
    <row r="12" spans="1:102" s="462" customFormat="1" ht="39.75" customHeight="1">
      <c r="A12" s="437">
        <f t="shared" si="12"/>
        <v>5</v>
      </c>
      <c r="B12" s="438" t="str">
        <f>[1]source!B16</f>
        <v>P0174</v>
      </c>
      <c r="C12" s="415"/>
      <c r="D12" s="439" t="str">
        <f>[1]source!D16</f>
        <v>ចន ពិសី</v>
      </c>
      <c r="E12" s="440" t="str">
        <f>[1]source!E16</f>
        <v>CHON PISEY</v>
      </c>
      <c r="F12" s="422" t="str">
        <f>[1]source!J16</f>
        <v>Office</v>
      </c>
      <c r="G12" s="415" t="str">
        <f>[1]source!K16</f>
        <v>CR</v>
      </c>
      <c r="H12" s="422" t="str">
        <f>[1]source!I16</f>
        <v>Assist to Personnel</v>
      </c>
      <c r="I12" s="441">
        <f>[1]source!M16</f>
        <v>41954</v>
      </c>
      <c r="J12" s="441">
        <f>[1]source!G16</f>
        <v>34970</v>
      </c>
      <c r="K12" s="415" t="str">
        <f>[1]source!F16</f>
        <v>F</v>
      </c>
      <c r="L12" s="514" t="str">
        <f>[1]source!H16</f>
        <v>ខ្មែរ</v>
      </c>
      <c r="M12" s="442" t="s">
        <v>89</v>
      </c>
      <c r="N12" s="442"/>
      <c r="O12" s="445">
        <v>1</v>
      </c>
      <c r="P12" s="444">
        <f>[1]source!O16</f>
        <v>348</v>
      </c>
      <c r="Q12" s="445">
        <v>26</v>
      </c>
      <c r="R12" s="445">
        <f>[1]source!MI16</f>
        <v>1</v>
      </c>
      <c r="S12" s="446">
        <f>'[1]att report'!AL16-[1]source!MJ16</f>
        <v>25</v>
      </c>
      <c r="T12" s="446">
        <f>'[1]OT report'!BQ16-'[1]OT report'!BR16</f>
        <v>0</v>
      </c>
      <c r="U12" s="446">
        <f>'[1]OT report'!BR16</f>
        <v>0</v>
      </c>
      <c r="V12" s="446">
        <f>'[1]att report'!AM16/8</f>
        <v>0</v>
      </c>
      <c r="W12" s="446">
        <f>'[1]OT report'!BY16</f>
        <v>0</v>
      </c>
      <c r="X12" s="446">
        <f>'[1]att report'!AU16</f>
        <v>0</v>
      </c>
      <c r="Y12" s="646">
        <v>1</v>
      </c>
      <c r="Z12" s="448">
        <f t="shared" si="0"/>
        <v>348</v>
      </c>
      <c r="AA12" s="448">
        <f t="shared" si="1"/>
        <v>0</v>
      </c>
      <c r="AB12" s="448">
        <f t="shared" si="2"/>
        <v>0</v>
      </c>
      <c r="AC12" s="448">
        <f t="shared" si="3"/>
        <v>0</v>
      </c>
      <c r="AD12" s="448">
        <f t="shared" si="4"/>
        <v>0</v>
      </c>
      <c r="AE12" s="448">
        <f t="shared" si="5"/>
        <v>0</v>
      </c>
      <c r="AF12" s="652">
        <f>[1]source!RV16</f>
        <v>5.3785276265034305</v>
      </c>
      <c r="AG12" s="647">
        <v>6.499873780349585</v>
      </c>
      <c r="AH12" s="448">
        <f>[1]source!MK16</f>
        <v>9</v>
      </c>
      <c r="AI12" s="448">
        <v>0</v>
      </c>
      <c r="AJ12" s="448">
        <f>'[1]att report'!AY16</f>
        <v>10</v>
      </c>
      <c r="AK12" s="448">
        <f>[1]source!ND16</f>
        <v>5</v>
      </c>
      <c r="AL12" s="448">
        <f>'[1]att report'!AZ16</f>
        <v>8</v>
      </c>
      <c r="AM12" s="448">
        <f>'[1]att report'!EA16</f>
        <v>11.5</v>
      </c>
      <c r="AN12" s="448">
        <f>'[1]OT report'!EM16/4000</f>
        <v>0</v>
      </c>
      <c r="AO12" s="448">
        <f>([1]source!MZ16/26)*('[1]att report'!AL16+'[1]att report'!AM16/8+[1]source!ME16/2+'[1]att report'!AV16-[1]source!MJ16)+[1]source!NA16</f>
        <v>0</v>
      </c>
      <c r="AP12" s="448">
        <v>0</v>
      </c>
      <c r="AQ12" s="449">
        <f t="shared" si="8"/>
        <v>403.37840140685302</v>
      </c>
      <c r="AR12" s="146">
        <v>5.828071879553181</v>
      </c>
      <c r="AS12" s="450">
        <v>0</v>
      </c>
      <c r="AT12" s="448">
        <f>[1]source!P16/4000</f>
        <v>0</v>
      </c>
      <c r="AU12" s="600">
        <v>175.63</v>
      </c>
      <c r="AV12" s="548" t="s">
        <v>624</v>
      </c>
      <c r="AW12" s="327">
        <f t="shared" si="9"/>
        <v>221.97000000000003</v>
      </c>
      <c r="AX12" s="451">
        <f t="shared" si="6"/>
        <v>221</v>
      </c>
      <c r="AY12" s="452">
        <f t="shared" si="7"/>
        <v>3880</v>
      </c>
      <c r="AZ12" s="453"/>
      <c r="BA12" s="648">
        <f t="shared" si="10"/>
        <v>223.09134615384619</v>
      </c>
      <c r="BB12" s="649">
        <f t="shared" si="11"/>
        <v>1.1213461538461615</v>
      </c>
      <c r="BC12" s="650"/>
      <c r="BD12" s="454"/>
      <c r="BE12" s="454"/>
      <c r="BF12" s="454"/>
      <c r="BG12" s="454"/>
      <c r="BH12" s="454"/>
      <c r="BI12" s="454"/>
      <c r="BJ12" s="454"/>
      <c r="BK12" s="461"/>
      <c r="BL12" s="461"/>
      <c r="BM12" s="461"/>
      <c r="BN12" s="461"/>
      <c r="BO12" s="461"/>
      <c r="BP12" s="461"/>
      <c r="BQ12" s="461"/>
      <c r="BR12" s="461"/>
      <c r="BS12" s="461"/>
      <c r="BT12" s="461"/>
      <c r="BU12" s="461"/>
      <c r="BV12" s="461"/>
      <c r="BW12" s="461"/>
      <c r="BX12" s="461"/>
      <c r="BY12" s="461"/>
      <c r="BZ12" s="461"/>
      <c r="CA12" s="461"/>
      <c r="CB12" s="461"/>
      <c r="CC12" s="461"/>
      <c r="CD12" s="461"/>
      <c r="CE12" s="461"/>
      <c r="CF12" s="461"/>
      <c r="CG12" s="461"/>
      <c r="CH12" s="461"/>
      <c r="CI12" s="461"/>
      <c r="CJ12" s="461"/>
      <c r="CK12" s="461"/>
      <c r="CL12" s="461"/>
      <c r="CM12" s="461"/>
      <c r="CN12" s="461"/>
      <c r="CO12" s="461"/>
      <c r="CP12" s="461"/>
      <c r="CQ12" s="461"/>
      <c r="CR12" s="461"/>
      <c r="CS12" s="461"/>
      <c r="CT12" s="461"/>
      <c r="CU12" s="461"/>
      <c r="CV12" s="461"/>
      <c r="CW12" s="461"/>
      <c r="CX12" s="461"/>
    </row>
    <row r="13" spans="1:102" s="462" customFormat="1" ht="39.75" customHeight="1">
      <c r="A13" s="437">
        <f t="shared" si="12"/>
        <v>6</v>
      </c>
      <c r="B13" s="438" t="str">
        <f>[1]source!B19</f>
        <v>AE0111</v>
      </c>
      <c r="C13" s="415"/>
      <c r="D13" s="439" t="str">
        <f>[1]source!D19</f>
        <v>ងៀម សូរីយា</v>
      </c>
      <c r="E13" s="440" t="str">
        <f>[1]source!E19</f>
        <v>NGIEM SORYA</v>
      </c>
      <c r="F13" s="422" t="str">
        <f>[1]source!J19</f>
        <v>EMB</v>
      </c>
      <c r="G13" s="415" t="str">
        <f>[1]source!K19</f>
        <v>EMB</v>
      </c>
      <c r="H13" s="422" t="str">
        <f>[1]source!I19</f>
        <v>Machine Leader</v>
      </c>
      <c r="I13" s="441">
        <f>[1]source!M19</f>
        <v>41974</v>
      </c>
      <c r="J13" s="441">
        <f>[1]source!G19</f>
        <v>35144</v>
      </c>
      <c r="K13" s="415" t="str">
        <f>[1]source!F19</f>
        <v>M</v>
      </c>
      <c r="L13" s="514" t="str">
        <f>[1]source!H19</f>
        <v>ខ្មែរ</v>
      </c>
      <c r="M13" s="442" t="s">
        <v>89</v>
      </c>
      <c r="N13" s="442"/>
      <c r="O13" s="459">
        <v>1</v>
      </c>
      <c r="P13" s="444">
        <f>[1]source!O19</f>
        <v>323</v>
      </c>
      <c r="Q13" s="445">
        <v>26</v>
      </c>
      <c r="R13" s="445">
        <f>[1]source!MI19</f>
        <v>1</v>
      </c>
      <c r="S13" s="446">
        <f>'[1]att report'!AL19-[1]source!MJ19</f>
        <v>21</v>
      </c>
      <c r="T13" s="446">
        <f>'[1]OT report'!BQ19-'[1]OT report'!BR19</f>
        <v>0</v>
      </c>
      <c r="U13" s="446">
        <f>'[1]OT report'!BR19</f>
        <v>0</v>
      </c>
      <c r="V13" s="446">
        <f>'[1]att report'!AM19/8</f>
        <v>0</v>
      </c>
      <c r="W13" s="446">
        <f>'[1]OT report'!BY19</f>
        <v>0</v>
      </c>
      <c r="X13" s="446">
        <f>'[1]att report'!AU19</f>
        <v>0</v>
      </c>
      <c r="Y13" s="646">
        <v>6</v>
      </c>
      <c r="Z13" s="448">
        <f t="shared" si="0"/>
        <v>273.30769230769232</v>
      </c>
      <c r="AA13" s="448">
        <f t="shared" si="1"/>
        <v>0</v>
      </c>
      <c r="AB13" s="448">
        <f t="shared" si="2"/>
        <v>0</v>
      </c>
      <c r="AC13" s="448">
        <f t="shared" si="3"/>
        <v>0</v>
      </c>
      <c r="AD13" s="448">
        <f t="shared" si="4"/>
        <v>0</v>
      </c>
      <c r="AE13" s="448">
        <f t="shared" si="5"/>
        <v>0</v>
      </c>
      <c r="AF13" s="652">
        <f>[1]source!RV19</f>
        <v>23.132467157938876</v>
      </c>
      <c r="AG13" s="647">
        <v>26.626357690483239</v>
      </c>
      <c r="AH13" s="448">
        <f>[1]source!MK19</f>
        <v>9</v>
      </c>
      <c r="AI13" s="448">
        <v>0</v>
      </c>
      <c r="AJ13" s="448">
        <f>'[1]att report'!AY19</f>
        <v>10</v>
      </c>
      <c r="AK13" s="448">
        <f>[1]source!ND19</f>
        <v>0</v>
      </c>
      <c r="AL13" s="448">
        <f>'[1]att report'!AZ19</f>
        <v>8</v>
      </c>
      <c r="AM13" s="448">
        <f>'[1]att report'!EA19</f>
        <v>5.75</v>
      </c>
      <c r="AN13" s="448">
        <f>'[1]OT report'!EM19/4000</f>
        <v>0</v>
      </c>
      <c r="AO13" s="448">
        <f>([1]source!MZ19/26)*('[1]att report'!AL19+'[1]att report'!AM19/8+[1]source!ME19/2+'[1]att report'!AV19-[1]source!MJ19)+[1]source!NA19</f>
        <v>55.38461538461538</v>
      </c>
      <c r="AP13" s="448">
        <v>0</v>
      </c>
      <c r="AQ13" s="449">
        <f t="shared" si="8"/>
        <v>411.20113254072982</v>
      </c>
      <c r="AR13" s="146">
        <v>5.828071879553181</v>
      </c>
      <c r="AS13" s="450">
        <v>0</v>
      </c>
      <c r="AT13" s="448">
        <f>[1]source!P19/4000</f>
        <v>0.5</v>
      </c>
      <c r="AU13" s="600">
        <v>201.94</v>
      </c>
      <c r="AV13" s="549" t="s">
        <v>564</v>
      </c>
      <c r="AW13" s="327">
        <f t="shared" si="9"/>
        <v>202.95999999999998</v>
      </c>
      <c r="AX13" s="451">
        <f t="shared" si="6"/>
        <v>202</v>
      </c>
      <c r="AY13" s="452">
        <f t="shared" si="7"/>
        <v>3840</v>
      </c>
      <c r="AZ13" s="453"/>
      <c r="BA13" s="648">
        <f t="shared" si="10"/>
        <v>206.45389053254434</v>
      </c>
      <c r="BB13" s="649">
        <f t="shared" si="11"/>
        <v>3.4938905325443557</v>
      </c>
      <c r="BC13" s="650"/>
      <c r="BD13" s="454"/>
      <c r="BE13" s="454"/>
      <c r="BF13" s="454"/>
      <c r="BG13" s="454"/>
      <c r="BH13" s="454"/>
      <c r="BI13" s="454"/>
      <c r="BJ13" s="454"/>
      <c r="BK13" s="461"/>
      <c r="BL13" s="461"/>
      <c r="BM13" s="461"/>
      <c r="BN13" s="461"/>
      <c r="BO13" s="461"/>
      <c r="BP13" s="461"/>
      <c r="BQ13" s="461"/>
      <c r="BR13" s="461"/>
      <c r="BS13" s="461"/>
      <c r="BT13" s="461"/>
      <c r="BU13" s="461"/>
      <c r="BV13" s="461"/>
      <c r="BW13" s="461"/>
      <c r="BX13" s="461"/>
      <c r="BY13" s="461"/>
      <c r="BZ13" s="461"/>
      <c r="CA13" s="461"/>
      <c r="CB13" s="461"/>
      <c r="CC13" s="461"/>
      <c r="CD13" s="461"/>
      <c r="CE13" s="461"/>
      <c r="CF13" s="461"/>
      <c r="CG13" s="461"/>
      <c r="CH13" s="461"/>
      <c r="CI13" s="461"/>
      <c r="CJ13" s="461"/>
      <c r="CK13" s="461"/>
      <c r="CL13" s="461"/>
      <c r="CM13" s="461"/>
      <c r="CN13" s="461"/>
      <c r="CO13" s="461"/>
      <c r="CP13" s="461"/>
      <c r="CQ13" s="461"/>
      <c r="CR13" s="461"/>
      <c r="CS13" s="461"/>
      <c r="CT13" s="461"/>
      <c r="CU13" s="461"/>
      <c r="CV13" s="461"/>
      <c r="CW13" s="461"/>
      <c r="CX13" s="461"/>
    </row>
    <row r="14" spans="1:102" s="462" customFormat="1" ht="39.75" customHeight="1">
      <c r="A14" s="437">
        <f t="shared" si="12"/>
        <v>7</v>
      </c>
      <c r="B14" s="438" t="str">
        <f>[1]source!B20</f>
        <v>AE0112</v>
      </c>
      <c r="C14" s="415"/>
      <c r="D14" s="439" t="str">
        <f>[1]source!D20</f>
        <v>កាន់ ស្រីនិច</v>
      </c>
      <c r="E14" s="440" t="str">
        <f>[1]source!E20</f>
        <v>KAN  SREYNICH</v>
      </c>
      <c r="F14" s="422" t="str">
        <f>[1]source!J20</f>
        <v>EMB</v>
      </c>
      <c r="G14" s="415" t="str">
        <f>[1]source!K20</f>
        <v>EMB</v>
      </c>
      <c r="H14" s="422" t="str">
        <f>[1]source!I20</f>
        <v>Emb QC</v>
      </c>
      <c r="I14" s="441">
        <f>[1]source!M20</f>
        <v>41974</v>
      </c>
      <c r="J14" s="441">
        <f>[1]source!G20</f>
        <v>34366</v>
      </c>
      <c r="K14" s="415" t="str">
        <f>[1]source!F20</f>
        <v>F</v>
      </c>
      <c r="L14" s="514" t="str">
        <f>[1]source!H20</f>
        <v>ខ្មែរ</v>
      </c>
      <c r="M14" s="442" t="s">
        <v>89</v>
      </c>
      <c r="N14" s="442"/>
      <c r="O14" s="459">
        <v>1</v>
      </c>
      <c r="P14" s="444">
        <f>[1]source!O20</f>
        <v>200</v>
      </c>
      <c r="Q14" s="445">
        <v>26</v>
      </c>
      <c r="R14" s="445">
        <f>[1]source!MI20</f>
        <v>1</v>
      </c>
      <c r="S14" s="446">
        <f>'[1]att report'!AL20-[1]source!MJ20</f>
        <v>21</v>
      </c>
      <c r="T14" s="446">
        <f>'[1]OT report'!BQ20-'[1]OT report'!BR20</f>
        <v>0</v>
      </c>
      <c r="U14" s="446">
        <f>'[1]OT report'!BR20</f>
        <v>0</v>
      </c>
      <c r="V14" s="446">
        <f>'[1]att report'!AM20/8</f>
        <v>0</v>
      </c>
      <c r="W14" s="446">
        <f>'[1]OT report'!BY20</f>
        <v>0</v>
      </c>
      <c r="X14" s="446">
        <f>'[1]att report'!AU20</f>
        <v>0</v>
      </c>
      <c r="Y14" s="646">
        <v>2</v>
      </c>
      <c r="Z14" s="448">
        <f t="shared" si="0"/>
        <v>169.23076923076923</v>
      </c>
      <c r="AA14" s="448">
        <f t="shared" si="1"/>
        <v>0</v>
      </c>
      <c r="AB14" s="448">
        <f t="shared" si="2"/>
        <v>0</v>
      </c>
      <c r="AC14" s="448">
        <f t="shared" si="3"/>
        <v>0</v>
      </c>
      <c r="AD14" s="448">
        <f t="shared" si="4"/>
        <v>0</v>
      </c>
      <c r="AE14" s="448">
        <f t="shared" si="5"/>
        <v>0</v>
      </c>
      <c r="AF14" s="652">
        <f>[1]source!RV20</f>
        <v>20.432649294547588</v>
      </c>
      <c r="AG14" s="647">
        <v>22.939809057861201</v>
      </c>
      <c r="AH14" s="448">
        <f>[1]source!MK20</f>
        <v>9</v>
      </c>
      <c r="AI14" s="448">
        <v>0</v>
      </c>
      <c r="AJ14" s="448">
        <f>'[1]att report'!AY20</f>
        <v>9.6153846153846168</v>
      </c>
      <c r="AK14" s="448">
        <f>[1]source!ND20</f>
        <v>0</v>
      </c>
      <c r="AL14" s="448">
        <f>'[1]att report'!AZ20</f>
        <v>8</v>
      </c>
      <c r="AM14" s="448">
        <f>'[1]att report'!EA20</f>
        <v>6</v>
      </c>
      <c r="AN14" s="448">
        <f>'[1]OT report'!EM20/4000</f>
        <v>0</v>
      </c>
      <c r="AO14" s="448">
        <f>([1]source!MZ20/26)*('[1]att report'!AL20+'[1]att report'!AM20/8+[1]source!ME20/2+'[1]att report'!AV20-[1]source!MJ20)+[1]source!NA20</f>
        <v>49.71153846153846</v>
      </c>
      <c r="AP14" s="448">
        <v>0</v>
      </c>
      <c r="AQ14" s="449">
        <f t="shared" si="8"/>
        <v>294.93015066010111</v>
      </c>
      <c r="AR14" s="146">
        <v>5.4594463331714422</v>
      </c>
      <c r="AS14" s="450">
        <v>0</v>
      </c>
      <c r="AT14" s="448">
        <f>[1]source!P20/4000</f>
        <v>0.5</v>
      </c>
      <c r="AU14" s="600">
        <v>128.69</v>
      </c>
      <c r="AV14" s="550" t="s">
        <v>586</v>
      </c>
      <c r="AW14" s="327">
        <f t="shared" si="9"/>
        <v>160.31</v>
      </c>
      <c r="AX14" s="451">
        <f t="shared" si="6"/>
        <v>160</v>
      </c>
      <c r="AY14" s="452">
        <f t="shared" si="7"/>
        <v>1240</v>
      </c>
      <c r="AZ14" s="453"/>
      <c r="BA14" s="648">
        <f t="shared" si="10"/>
        <v>162.81715976331361</v>
      </c>
      <c r="BB14" s="649">
        <f t="shared" si="11"/>
        <v>2.5071597633136093</v>
      </c>
      <c r="BC14" s="650"/>
      <c r="BD14" s="454"/>
      <c r="BE14" s="454"/>
      <c r="BF14" s="454"/>
      <c r="BG14" s="454"/>
      <c r="BH14" s="454"/>
      <c r="BI14" s="454"/>
      <c r="BJ14" s="454"/>
      <c r="BK14" s="461"/>
      <c r="BL14" s="461"/>
      <c r="BM14" s="461"/>
      <c r="BN14" s="461"/>
      <c r="BO14" s="461"/>
      <c r="BP14" s="461"/>
      <c r="BQ14" s="461"/>
      <c r="BR14" s="461"/>
      <c r="BS14" s="461"/>
      <c r="BT14" s="461"/>
      <c r="BU14" s="461"/>
      <c r="BV14" s="461"/>
      <c r="BW14" s="461"/>
      <c r="BX14" s="461"/>
      <c r="BY14" s="461"/>
      <c r="BZ14" s="461"/>
      <c r="CA14" s="461"/>
      <c r="CB14" s="461"/>
      <c r="CC14" s="461"/>
      <c r="CD14" s="461"/>
      <c r="CE14" s="461"/>
      <c r="CF14" s="461"/>
      <c r="CG14" s="461"/>
      <c r="CH14" s="461"/>
      <c r="CI14" s="461"/>
      <c r="CJ14" s="461"/>
      <c r="CK14" s="461"/>
      <c r="CL14" s="461"/>
      <c r="CM14" s="461"/>
      <c r="CN14" s="461"/>
      <c r="CO14" s="461"/>
      <c r="CP14" s="461"/>
      <c r="CQ14" s="461"/>
      <c r="CR14" s="461"/>
      <c r="CS14" s="461"/>
      <c r="CT14" s="461"/>
      <c r="CU14" s="461"/>
      <c r="CV14" s="461"/>
      <c r="CW14" s="461"/>
      <c r="CX14" s="461"/>
    </row>
    <row r="15" spans="1:102" s="462" customFormat="1" ht="39.75" customHeight="1">
      <c r="A15" s="437">
        <f t="shared" si="12"/>
        <v>8</v>
      </c>
      <c r="B15" s="438" t="str">
        <f>[1]source!B21</f>
        <v>AE0113</v>
      </c>
      <c r="C15" s="415"/>
      <c r="D15" s="439" t="str">
        <f>[1]source!D21</f>
        <v>ងៀម រ៉ង</v>
      </c>
      <c r="E15" s="440" t="str">
        <f>[1]source!E21</f>
        <v>NGIEM RORNG</v>
      </c>
      <c r="F15" s="422" t="str">
        <f>[1]source!J21</f>
        <v>EMB</v>
      </c>
      <c r="G15" s="415" t="str">
        <f>[1]source!K21</f>
        <v>EMB</v>
      </c>
      <c r="H15" s="422" t="str">
        <f>[1]source!I21</f>
        <v>Machine</v>
      </c>
      <c r="I15" s="441">
        <f>[1]source!M21</f>
        <v>41974</v>
      </c>
      <c r="J15" s="441">
        <f>[1]source!G21</f>
        <v>34157</v>
      </c>
      <c r="K15" s="415" t="str">
        <f>[1]source!F21</f>
        <v>M</v>
      </c>
      <c r="L15" s="514" t="str">
        <f>[1]source!H21</f>
        <v>ខ្មែរ</v>
      </c>
      <c r="M15" s="442" t="s">
        <v>89</v>
      </c>
      <c r="N15" s="458"/>
      <c r="O15" s="459">
        <v>1</v>
      </c>
      <c r="P15" s="444">
        <f>[1]source!O21</f>
        <v>205</v>
      </c>
      <c r="Q15" s="445">
        <v>26</v>
      </c>
      <c r="R15" s="445">
        <f>[1]source!MI21</f>
        <v>1</v>
      </c>
      <c r="S15" s="446">
        <f>'[1]att report'!AL21-[1]source!MJ21</f>
        <v>22</v>
      </c>
      <c r="T15" s="446">
        <f>'[1]OT report'!BQ21-'[1]OT report'!BR21</f>
        <v>0</v>
      </c>
      <c r="U15" s="446">
        <f>'[1]OT report'!BR21</f>
        <v>0</v>
      </c>
      <c r="V15" s="446">
        <f>'[1]att report'!AM21/8</f>
        <v>0</v>
      </c>
      <c r="W15" s="446">
        <f>'[1]OT report'!BY21</f>
        <v>0</v>
      </c>
      <c r="X15" s="446">
        <f>'[1]att report'!AU21</f>
        <v>0</v>
      </c>
      <c r="Y15" s="646">
        <v>2</v>
      </c>
      <c r="Z15" s="448">
        <f t="shared" si="0"/>
        <v>181.34615384615387</v>
      </c>
      <c r="AA15" s="448">
        <f t="shared" si="1"/>
        <v>0</v>
      </c>
      <c r="AB15" s="448">
        <f t="shared" si="2"/>
        <v>0</v>
      </c>
      <c r="AC15" s="448">
        <f t="shared" si="3"/>
        <v>0</v>
      </c>
      <c r="AD15" s="448">
        <f t="shared" si="4"/>
        <v>0</v>
      </c>
      <c r="AE15" s="448">
        <f t="shared" si="5"/>
        <v>0</v>
      </c>
      <c r="AF15" s="652">
        <f>[1]source!RV21</f>
        <v>9.8151685308938603</v>
      </c>
      <c r="AG15" s="647">
        <v>12.007552653181822</v>
      </c>
      <c r="AH15" s="448">
        <f>[1]source!MK21</f>
        <v>9</v>
      </c>
      <c r="AI15" s="448">
        <v>0</v>
      </c>
      <c r="AJ15" s="448">
        <f>'[1]att report'!AY21</f>
        <v>10</v>
      </c>
      <c r="AK15" s="448">
        <f>[1]source!ND21</f>
        <v>0</v>
      </c>
      <c r="AL15" s="448">
        <f>'[1]att report'!AZ21</f>
        <v>8</v>
      </c>
      <c r="AM15" s="448">
        <f>'[1]att report'!EA21</f>
        <v>6</v>
      </c>
      <c r="AN15" s="448">
        <f>'[1]OT report'!EM21/4000</f>
        <v>0</v>
      </c>
      <c r="AO15" s="448">
        <f>([1]source!MZ21/26)*('[1]att report'!AL21+'[1]att report'!AM21/8+[1]source!ME21/2+'[1]att report'!AV21-[1]source!MJ21)+[1]source!NA21</f>
        <v>4.7115384615384617</v>
      </c>
      <c r="AP15" s="448">
        <v>0</v>
      </c>
      <c r="AQ15" s="449">
        <f t="shared" si="8"/>
        <v>240.880413491768</v>
      </c>
      <c r="AR15" s="146">
        <v>4.5908207867897035</v>
      </c>
      <c r="AS15" s="450">
        <v>0</v>
      </c>
      <c r="AT15" s="448">
        <f>[1]source!P21/4000</f>
        <v>0.5</v>
      </c>
      <c r="AU15" s="600">
        <v>104.66</v>
      </c>
      <c r="AV15" s="551" t="s">
        <v>559</v>
      </c>
      <c r="AW15" s="327">
        <f t="shared" si="9"/>
        <v>131.14000000000001</v>
      </c>
      <c r="AX15" s="451">
        <f t="shared" si="6"/>
        <v>131</v>
      </c>
      <c r="AY15" s="452">
        <f t="shared" si="7"/>
        <v>560</v>
      </c>
      <c r="AZ15" s="453"/>
      <c r="BA15" s="648">
        <f t="shared" si="10"/>
        <v>133.33238412228798</v>
      </c>
      <c r="BB15" s="649">
        <f t="shared" si="11"/>
        <v>2.1923841222879616</v>
      </c>
      <c r="BC15" s="650"/>
      <c r="BD15" s="454"/>
      <c r="BE15" s="454"/>
      <c r="BF15" s="454"/>
      <c r="BG15" s="454"/>
      <c r="BH15" s="454"/>
      <c r="BI15" s="454"/>
      <c r="BJ15" s="454"/>
      <c r="BK15" s="461"/>
      <c r="BL15" s="461"/>
      <c r="BM15" s="461"/>
      <c r="BN15" s="461"/>
      <c r="BO15" s="461"/>
      <c r="BP15" s="461"/>
      <c r="BQ15" s="461"/>
      <c r="BR15" s="461"/>
      <c r="BS15" s="461"/>
      <c r="BT15" s="461"/>
      <c r="BU15" s="461"/>
      <c r="BV15" s="461"/>
      <c r="BW15" s="461"/>
      <c r="BX15" s="461"/>
      <c r="BY15" s="461"/>
      <c r="BZ15" s="461"/>
      <c r="CA15" s="461"/>
      <c r="CB15" s="461"/>
      <c r="CC15" s="461"/>
      <c r="CD15" s="461"/>
      <c r="CE15" s="461"/>
      <c r="CF15" s="461"/>
      <c r="CG15" s="461"/>
      <c r="CH15" s="461"/>
      <c r="CI15" s="461"/>
      <c r="CJ15" s="461"/>
      <c r="CK15" s="461"/>
      <c r="CL15" s="461"/>
      <c r="CM15" s="461"/>
      <c r="CN15" s="461"/>
      <c r="CO15" s="461"/>
      <c r="CP15" s="461"/>
      <c r="CQ15" s="461"/>
      <c r="CR15" s="461"/>
      <c r="CS15" s="461"/>
      <c r="CT15" s="461"/>
      <c r="CU15" s="461"/>
      <c r="CV15" s="461"/>
      <c r="CW15" s="461"/>
      <c r="CX15" s="461"/>
    </row>
    <row r="16" spans="1:102" s="465" customFormat="1" ht="39.75" customHeight="1">
      <c r="A16" s="437">
        <f t="shared" si="12"/>
        <v>9</v>
      </c>
      <c r="B16" s="438" t="str">
        <f>[1]source!B23</f>
        <v>AE0184</v>
      </c>
      <c r="C16" s="415"/>
      <c r="D16" s="439" t="str">
        <f>[1]source!D23</f>
        <v>ហួត ចាន់ធី</v>
      </c>
      <c r="E16" s="440" t="str">
        <f>[1]source!E23</f>
        <v>HOUT CHANTHY</v>
      </c>
      <c r="F16" s="422" t="str">
        <f>[1]source!J23</f>
        <v>EMB</v>
      </c>
      <c r="G16" s="415" t="str">
        <f>[1]source!K23</f>
        <v>EMB</v>
      </c>
      <c r="H16" s="422" t="str">
        <f>[1]source!I23</f>
        <v>Machine</v>
      </c>
      <c r="I16" s="441">
        <f>[1]source!M23</f>
        <v>42006</v>
      </c>
      <c r="J16" s="441">
        <f>[1]source!G23</f>
        <v>31595</v>
      </c>
      <c r="K16" s="415" t="str">
        <f>[1]source!F23</f>
        <v>F</v>
      </c>
      <c r="L16" s="514" t="str">
        <f>[1]source!H23</f>
        <v>ខ្មែរ</v>
      </c>
      <c r="M16" s="442" t="s">
        <v>89</v>
      </c>
      <c r="N16" s="464"/>
      <c r="O16" s="459">
        <v>1</v>
      </c>
      <c r="P16" s="444">
        <f>[1]source!O23</f>
        <v>210</v>
      </c>
      <c r="Q16" s="445">
        <v>26</v>
      </c>
      <c r="R16" s="445">
        <f>[1]source!MI23</f>
        <v>1</v>
      </c>
      <c r="S16" s="446">
        <f>'[1]att report'!AL23-[1]source!MJ23</f>
        <v>20.5</v>
      </c>
      <c r="T16" s="446">
        <f>'[1]OT report'!BQ23-'[1]OT report'!BR23</f>
        <v>0</v>
      </c>
      <c r="U16" s="446">
        <f>'[1]OT report'!BR23</f>
        <v>0</v>
      </c>
      <c r="V16" s="446">
        <f>'[1]att report'!AM23/8</f>
        <v>0</v>
      </c>
      <c r="W16" s="446">
        <f>'[1]OT report'!BY23</f>
        <v>0</v>
      </c>
      <c r="X16" s="446">
        <f>'[1]att report'!AU23</f>
        <v>0</v>
      </c>
      <c r="Y16" s="646">
        <v>7</v>
      </c>
      <c r="Z16" s="448">
        <f t="shared" si="0"/>
        <v>173.65384615384616</v>
      </c>
      <c r="AA16" s="448">
        <f t="shared" si="1"/>
        <v>0</v>
      </c>
      <c r="AB16" s="448">
        <f t="shared" si="2"/>
        <v>0</v>
      </c>
      <c r="AC16" s="448">
        <f t="shared" si="3"/>
        <v>0</v>
      </c>
      <c r="AD16" s="448">
        <f t="shared" si="4"/>
        <v>0</v>
      </c>
      <c r="AE16" s="448">
        <f t="shared" si="5"/>
        <v>0</v>
      </c>
      <c r="AF16" s="652">
        <f>[1]source!RV23</f>
        <v>9.4565900820578577</v>
      </c>
      <c r="AG16" s="647">
        <v>11.754457439059827</v>
      </c>
      <c r="AH16" s="448">
        <f>[1]source!MK23</f>
        <v>8</v>
      </c>
      <c r="AI16" s="448">
        <v>0</v>
      </c>
      <c r="AJ16" s="448">
        <f>'[1]att report'!AY23</f>
        <v>9.6153846153846168</v>
      </c>
      <c r="AK16" s="448">
        <f>[1]source!ND23</f>
        <v>0</v>
      </c>
      <c r="AL16" s="448">
        <f>'[1]att report'!AZ23</f>
        <v>8</v>
      </c>
      <c r="AM16" s="448">
        <f>'[1]att report'!EA23</f>
        <v>5</v>
      </c>
      <c r="AN16" s="448">
        <f>'[1]OT report'!EM23/4000</f>
        <v>0</v>
      </c>
      <c r="AO16" s="448">
        <f>([1]source!MZ23/26)*('[1]att report'!AL23+'[1]att report'!AM23/8+[1]source!ME23/2+'[1]att report'!AV23-[1]source!MJ23)+[1]source!NA23</f>
        <v>0</v>
      </c>
      <c r="AP16" s="448">
        <v>0</v>
      </c>
      <c r="AQ16" s="449">
        <f t="shared" si="8"/>
        <v>225.48027829034845</v>
      </c>
      <c r="AR16" s="146">
        <v>4.2860611947547351</v>
      </c>
      <c r="AS16" s="450">
        <v>0</v>
      </c>
      <c r="AT16" s="448">
        <f>[1]source!P23/4000</f>
        <v>0.5</v>
      </c>
      <c r="AU16" s="600">
        <v>109.35</v>
      </c>
      <c r="AV16" s="552" t="s">
        <v>575</v>
      </c>
      <c r="AW16" s="327">
        <f t="shared" si="9"/>
        <v>111.35</v>
      </c>
      <c r="AX16" s="451">
        <f t="shared" si="6"/>
        <v>111</v>
      </c>
      <c r="AY16" s="452">
        <f t="shared" si="7"/>
        <v>1400</v>
      </c>
      <c r="AZ16" s="453"/>
      <c r="BA16" s="648">
        <f t="shared" si="10"/>
        <v>113.64786735700196</v>
      </c>
      <c r="BB16" s="649">
        <f t="shared" si="11"/>
        <v>2.2978673570019623</v>
      </c>
      <c r="BC16" s="650"/>
      <c r="BD16" s="454"/>
      <c r="BE16" s="454"/>
      <c r="BF16" s="454"/>
      <c r="BG16" s="454"/>
      <c r="BH16" s="454"/>
      <c r="BI16" s="454"/>
      <c r="BJ16" s="454"/>
      <c r="BK16" s="342"/>
      <c r="BL16" s="342"/>
      <c r="BM16" s="342"/>
      <c r="BN16" s="342"/>
      <c r="BO16" s="342"/>
      <c r="BP16" s="342"/>
      <c r="BQ16" s="342"/>
      <c r="BR16" s="342"/>
      <c r="BS16" s="342"/>
      <c r="BT16" s="342"/>
      <c r="BU16" s="342"/>
      <c r="BV16" s="342"/>
      <c r="BW16" s="342"/>
      <c r="BX16" s="342"/>
      <c r="BY16" s="342"/>
      <c r="BZ16" s="342"/>
      <c r="CA16" s="342"/>
      <c r="CB16" s="342"/>
      <c r="CC16" s="342"/>
      <c r="CD16" s="342"/>
      <c r="CE16" s="342"/>
      <c r="CF16" s="342"/>
      <c r="CG16" s="342"/>
      <c r="CH16" s="342"/>
      <c r="CI16" s="342"/>
      <c r="CJ16" s="342"/>
      <c r="CK16" s="342"/>
      <c r="CL16" s="342"/>
      <c r="CM16" s="342"/>
      <c r="CN16" s="342"/>
      <c r="CO16" s="342"/>
      <c r="CP16" s="342"/>
      <c r="CQ16" s="342"/>
      <c r="CR16" s="342"/>
      <c r="CS16" s="342"/>
      <c r="CT16" s="342"/>
      <c r="CU16" s="342"/>
      <c r="CV16" s="342"/>
      <c r="CW16" s="342"/>
      <c r="CX16" s="342"/>
    </row>
    <row r="17" spans="1:102" s="465" customFormat="1" ht="39.75" customHeight="1">
      <c r="A17" s="437">
        <f t="shared" si="12"/>
        <v>10</v>
      </c>
      <c r="B17" s="438" t="str">
        <f>[1]source!B24</f>
        <v>AE0189</v>
      </c>
      <c r="C17" s="415"/>
      <c r="D17" s="439" t="str">
        <f>[1]source!D24</f>
        <v>ឈន វ៉ុង</v>
      </c>
      <c r="E17" s="440" t="str">
        <f>[1]source!E24</f>
        <v>CHHON VONG</v>
      </c>
      <c r="F17" s="422" t="str">
        <f>[1]source!J24</f>
        <v>EMB</v>
      </c>
      <c r="G17" s="415" t="str">
        <f>[1]source!K24</f>
        <v>EMB</v>
      </c>
      <c r="H17" s="422" t="str">
        <f>[1]source!I24</f>
        <v>Machine</v>
      </c>
      <c r="I17" s="441">
        <f>[1]source!M24</f>
        <v>42006</v>
      </c>
      <c r="J17" s="441">
        <f>[1]source!G24</f>
        <v>35035</v>
      </c>
      <c r="K17" s="415" t="str">
        <f>[1]source!F24</f>
        <v>M</v>
      </c>
      <c r="L17" s="514" t="str">
        <f>[1]source!H24</f>
        <v>ខ្មែរ</v>
      </c>
      <c r="M17" s="458"/>
      <c r="N17" s="442" t="s">
        <v>89</v>
      </c>
      <c r="O17" s="459"/>
      <c r="P17" s="444">
        <f>[1]source!O24</f>
        <v>260</v>
      </c>
      <c r="Q17" s="445">
        <v>26</v>
      </c>
      <c r="R17" s="445">
        <f>[1]source!MI24</f>
        <v>1</v>
      </c>
      <c r="S17" s="446">
        <f>'[1]att report'!AL24-[1]source!MJ24</f>
        <v>24.5</v>
      </c>
      <c r="T17" s="446">
        <f>'[1]OT report'!BQ24-'[1]OT report'!BR24</f>
        <v>0</v>
      </c>
      <c r="U17" s="446">
        <f>'[1]OT report'!BR24</f>
        <v>0</v>
      </c>
      <c r="V17" s="446">
        <f>'[1]att report'!AM24/8</f>
        <v>0</v>
      </c>
      <c r="W17" s="446">
        <f>'[1]OT report'!BY24</f>
        <v>0</v>
      </c>
      <c r="X17" s="446">
        <f>'[1]att report'!AU24</f>
        <v>0</v>
      </c>
      <c r="Y17" s="646">
        <v>1</v>
      </c>
      <c r="Z17" s="448">
        <f t="shared" si="0"/>
        <v>255</v>
      </c>
      <c r="AA17" s="448">
        <f t="shared" si="1"/>
        <v>0</v>
      </c>
      <c r="AB17" s="448">
        <f t="shared" si="2"/>
        <v>0</v>
      </c>
      <c r="AC17" s="448">
        <f t="shared" si="3"/>
        <v>0</v>
      </c>
      <c r="AD17" s="448">
        <f t="shared" si="4"/>
        <v>0</v>
      </c>
      <c r="AE17" s="448">
        <f t="shared" si="5"/>
        <v>0</v>
      </c>
      <c r="AF17" s="652">
        <f>[1]source!RV24</f>
        <v>2.4187964719257344</v>
      </c>
      <c r="AG17" s="647">
        <v>2.8394374975667596</v>
      </c>
      <c r="AH17" s="448">
        <f>[1]source!MK24</f>
        <v>8</v>
      </c>
      <c r="AI17" s="448">
        <v>0</v>
      </c>
      <c r="AJ17" s="448">
        <f>'[1]att report'!AY24</f>
        <v>10</v>
      </c>
      <c r="AK17" s="448">
        <f>[1]source!ND24</f>
        <v>0</v>
      </c>
      <c r="AL17" s="448">
        <f>'[1]att report'!AZ24</f>
        <v>8</v>
      </c>
      <c r="AM17" s="448">
        <f>'[1]att report'!EA24</f>
        <v>11.5</v>
      </c>
      <c r="AN17" s="448">
        <f>'[1]OT report'!EM24/4000</f>
        <v>0</v>
      </c>
      <c r="AO17" s="448">
        <f>([1]source!MZ24/26)*('[1]att report'!AL24+'[1]att report'!AM24/8+[1]source!ME24/2+'[1]att report'!AV24-[1]source!MJ24)+[1]source!NA24</f>
        <v>0</v>
      </c>
      <c r="AP17" s="448">
        <v>0</v>
      </c>
      <c r="AQ17" s="449">
        <f t="shared" si="8"/>
        <v>297.75823396949249</v>
      </c>
      <c r="AR17" s="146">
        <v>5.828071879553181</v>
      </c>
      <c r="AS17" s="450">
        <v>0</v>
      </c>
      <c r="AT17" s="448">
        <f>[1]source!P24/4000</f>
        <v>0.5</v>
      </c>
      <c r="AU17" s="600">
        <v>127.74</v>
      </c>
      <c r="AV17" s="553" t="s">
        <v>570</v>
      </c>
      <c r="AW17" s="327">
        <f t="shared" si="9"/>
        <v>163.65999999999997</v>
      </c>
      <c r="AX17" s="451">
        <f t="shared" si="6"/>
        <v>163</v>
      </c>
      <c r="AY17" s="452">
        <f t="shared" si="7"/>
        <v>2640</v>
      </c>
      <c r="AZ17" s="453"/>
      <c r="BA17" s="648">
        <f t="shared" si="10"/>
        <v>164.080641025641</v>
      </c>
      <c r="BB17" s="649">
        <f t="shared" si="11"/>
        <v>0.42064102564103223</v>
      </c>
      <c r="BC17" s="650"/>
      <c r="BD17" s="454"/>
      <c r="BE17" s="454"/>
      <c r="BF17" s="454"/>
      <c r="BG17" s="454"/>
      <c r="BH17" s="454"/>
      <c r="BI17" s="454"/>
      <c r="BJ17" s="454"/>
      <c r="BK17" s="342"/>
      <c r="BL17" s="342"/>
      <c r="BM17" s="342"/>
      <c r="BN17" s="342"/>
      <c r="BO17" s="342"/>
      <c r="BP17" s="342"/>
      <c r="BQ17" s="342"/>
      <c r="BR17" s="342"/>
      <c r="BS17" s="342"/>
      <c r="BT17" s="342"/>
      <c r="BU17" s="342"/>
      <c r="BV17" s="342"/>
      <c r="BW17" s="342"/>
      <c r="BX17" s="342"/>
      <c r="BY17" s="342"/>
      <c r="BZ17" s="342"/>
      <c r="CA17" s="342"/>
      <c r="CB17" s="342"/>
      <c r="CC17" s="342"/>
      <c r="CD17" s="342"/>
      <c r="CE17" s="342"/>
      <c r="CF17" s="342"/>
      <c r="CG17" s="342"/>
      <c r="CH17" s="342"/>
      <c r="CI17" s="342"/>
      <c r="CJ17" s="342"/>
      <c r="CK17" s="342"/>
      <c r="CL17" s="342"/>
      <c r="CM17" s="342"/>
      <c r="CN17" s="342"/>
      <c r="CO17" s="342"/>
      <c r="CP17" s="342"/>
      <c r="CQ17" s="342"/>
      <c r="CR17" s="342"/>
      <c r="CS17" s="342"/>
      <c r="CT17" s="342"/>
      <c r="CU17" s="342"/>
      <c r="CV17" s="342"/>
      <c r="CW17" s="342"/>
      <c r="CX17" s="342"/>
    </row>
    <row r="18" spans="1:102" s="465" customFormat="1" ht="39.75" customHeight="1">
      <c r="A18" s="437">
        <f t="shared" si="12"/>
        <v>11</v>
      </c>
      <c r="B18" s="438" t="str">
        <f>[1]source!B26</f>
        <v>AE0202</v>
      </c>
      <c r="C18" s="415"/>
      <c r="D18" s="439" t="str">
        <f>[1]source!D26</f>
        <v>នេត ស្រី</v>
      </c>
      <c r="E18" s="440" t="str">
        <f>[1]source!E26</f>
        <v>NET SREY</v>
      </c>
      <c r="F18" s="422" t="str">
        <f>[1]source!J26</f>
        <v>EMB</v>
      </c>
      <c r="G18" s="415" t="str">
        <f>[1]source!K26</f>
        <v>EMB</v>
      </c>
      <c r="H18" s="422" t="str">
        <f>[1]source!I26</f>
        <v>Emb QC</v>
      </c>
      <c r="I18" s="441">
        <f>[1]source!M26</f>
        <v>42023</v>
      </c>
      <c r="J18" s="441">
        <f>[1]source!G26</f>
        <v>32548</v>
      </c>
      <c r="K18" s="415" t="str">
        <f>[1]source!F26</f>
        <v>F</v>
      </c>
      <c r="L18" s="514" t="str">
        <f>[1]source!H26</f>
        <v>ខ្មែរ</v>
      </c>
      <c r="M18" s="442" t="s">
        <v>89</v>
      </c>
      <c r="N18" s="458"/>
      <c r="O18" s="459"/>
      <c r="P18" s="444">
        <f>[1]source!O26</f>
        <v>203</v>
      </c>
      <c r="Q18" s="445">
        <v>26</v>
      </c>
      <c r="R18" s="445">
        <f>[1]source!MI26</f>
        <v>1</v>
      </c>
      <c r="S18" s="446">
        <f>'[1]att report'!AL26-[1]source!MJ26</f>
        <v>22</v>
      </c>
      <c r="T18" s="446">
        <f>'[1]OT report'!BQ26-'[1]OT report'!BR26</f>
        <v>0</v>
      </c>
      <c r="U18" s="446">
        <f>'[1]OT report'!BR26</f>
        <v>0</v>
      </c>
      <c r="V18" s="446">
        <f>'[1]att report'!AM26/8</f>
        <v>0</v>
      </c>
      <c r="W18" s="446">
        <f>'[1]OT report'!BY26</f>
        <v>0</v>
      </c>
      <c r="X18" s="446">
        <f>'[1]att report'!AU26</f>
        <v>0</v>
      </c>
      <c r="Y18" s="646">
        <v>3</v>
      </c>
      <c r="Z18" s="448">
        <f t="shared" si="0"/>
        <v>179.57692307692307</v>
      </c>
      <c r="AA18" s="448">
        <f t="shared" si="1"/>
        <v>0</v>
      </c>
      <c r="AB18" s="448">
        <f t="shared" si="2"/>
        <v>0</v>
      </c>
      <c r="AC18" s="448">
        <f t="shared" si="3"/>
        <v>0</v>
      </c>
      <c r="AD18" s="448">
        <f t="shared" si="4"/>
        <v>0</v>
      </c>
      <c r="AE18" s="448">
        <f t="shared" si="5"/>
        <v>0</v>
      </c>
      <c r="AF18" s="652">
        <f>[1]source!RV26</f>
        <v>4.5796407097576788</v>
      </c>
      <c r="AG18" s="647">
        <v>5.5621111239588563</v>
      </c>
      <c r="AH18" s="448">
        <f>[1]source!MK26</f>
        <v>8</v>
      </c>
      <c r="AI18" s="448">
        <v>0</v>
      </c>
      <c r="AJ18" s="448">
        <f>'[1]att report'!AY26</f>
        <v>10</v>
      </c>
      <c r="AK18" s="448">
        <f>[1]source!ND26</f>
        <v>0</v>
      </c>
      <c r="AL18" s="448">
        <f>'[1]att report'!AZ26</f>
        <v>8</v>
      </c>
      <c r="AM18" s="448">
        <f>'[1]att report'!EA26</f>
        <v>8.5</v>
      </c>
      <c r="AN18" s="448">
        <f>'[1]OT report'!EM26/4000</f>
        <v>0</v>
      </c>
      <c r="AO18" s="448">
        <f>([1]source!MZ26/26)*('[1]att report'!AL26+'[1]att report'!AM26/8+[1]source!ME26/2+'[1]att report'!AV26-[1]source!MJ26)+[1]source!NA26</f>
        <v>0</v>
      </c>
      <c r="AP18" s="448">
        <v>0</v>
      </c>
      <c r="AQ18" s="449">
        <f t="shared" si="8"/>
        <v>224.21867491063961</v>
      </c>
      <c r="AR18" s="146">
        <v>4.3625546381738705</v>
      </c>
      <c r="AS18" s="450">
        <v>0</v>
      </c>
      <c r="AT18" s="448">
        <f>[1]source!P26/4000</f>
        <v>0.5</v>
      </c>
      <c r="AU18" s="600">
        <v>102.9</v>
      </c>
      <c r="AV18" s="554" t="s">
        <v>569</v>
      </c>
      <c r="AW18" s="327">
        <f t="shared" si="9"/>
        <v>116.5</v>
      </c>
      <c r="AX18" s="451">
        <f t="shared" si="6"/>
        <v>116</v>
      </c>
      <c r="AY18" s="452">
        <f t="shared" si="7"/>
        <v>2000</v>
      </c>
      <c r="AZ18" s="453"/>
      <c r="BA18" s="648">
        <f t="shared" si="10"/>
        <v>117.48247041420117</v>
      </c>
      <c r="BB18" s="649">
        <f t="shared" si="11"/>
        <v>0.98247041420117398</v>
      </c>
      <c r="BC18" s="650"/>
      <c r="BD18" s="454"/>
      <c r="BE18" s="454"/>
      <c r="BF18" s="454"/>
      <c r="BG18" s="454"/>
      <c r="BH18" s="454"/>
      <c r="BI18" s="454"/>
      <c r="BJ18" s="454"/>
      <c r="BK18" s="342"/>
      <c r="BL18" s="342"/>
      <c r="BM18" s="342"/>
      <c r="BN18" s="342"/>
      <c r="BO18" s="342"/>
      <c r="BP18" s="342"/>
      <c r="BQ18" s="342"/>
      <c r="BR18" s="342"/>
      <c r="BS18" s="342"/>
      <c r="BT18" s="342"/>
      <c r="BU18" s="342"/>
      <c r="BV18" s="342"/>
      <c r="BW18" s="342"/>
      <c r="BX18" s="342"/>
      <c r="BY18" s="342"/>
      <c r="BZ18" s="342"/>
      <c r="CA18" s="342"/>
      <c r="CB18" s="342"/>
      <c r="CC18" s="342"/>
      <c r="CD18" s="342"/>
      <c r="CE18" s="342"/>
      <c r="CF18" s="342"/>
      <c r="CG18" s="342"/>
      <c r="CH18" s="342"/>
      <c r="CI18" s="342"/>
      <c r="CJ18" s="342"/>
      <c r="CK18" s="342"/>
      <c r="CL18" s="342"/>
      <c r="CM18" s="342"/>
      <c r="CN18" s="342"/>
      <c r="CO18" s="342"/>
      <c r="CP18" s="342"/>
      <c r="CQ18" s="342"/>
      <c r="CR18" s="342"/>
      <c r="CS18" s="342"/>
      <c r="CT18" s="342"/>
      <c r="CU18" s="342"/>
      <c r="CV18" s="342"/>
      <c r="CW18" s="342"/>
      <c r="CX18" s="342"/>
    </row>
    <row r="19" spans="1:102" s="465" customFormat="1" ht="39.75" customHeight="1">
      <c r="A19" s="437">
        <f t="shared" si="12"/>
        <v>12</v>
      </c>
      <c r="B19" s="438" t="str">
        <f>[1]source!B27</f>
        <v>AE0214</v>
      </c>
      <c r="C19" s="415"/>
      <c r="D19" s="439" t="str">
        <f>[1]source!D27</f>
        <v>យ៉ាន់ រ័ត្ន</v>
      </c>
      <c r="E19" s="440" t="str">
        <f>[1]source!E27</f>
        <v>YANN RATH</v>
      </c>
      <c r="F19" s="422" t="str">
        <f>[1]source!J27</f>
        <v>EMB</v>
      </c>
      <c r="G19" s="415" t="str">
        <f>[1]source!K27</f>
        <v>EMB</v>
      </c>
      <c r="H19" s="422" t="str">
        <f>[1]source!I27</f>
        <v>Machine</v>
      </c>
      <c r="I19" s="441">
        <f>[1]source!M27</f>
        <v>42095</v>
      </c>
      <c r="J19" s="441">
        <f>[1]source!G27</f>
        <v>33762</v>
      </c>
      <c r="K19" s="415" t="str">
        <f>[1]source!F27</f>
        <v>M</v>
      </c>
      <c r="L19" s="514" t="str">
        <f>[1]source!H27</f>
        <v>ខ្មែរ</v>
      </c>
      <c r="M19" s="442" t="s">
        <v>89</v>
      </c>
      <c r="N19" s="458"/>
      <c r="O19" s="459">
        <v>1</v>
      </c>
      <c r="P19" s="444">
        <f>[1]source!O27</f>
        <v>203</v>
      </c>
      <c r="Q19" s="445">
        <v>26</v>
      </c>
      <c r="R19" s="445">
        <f>[1]source!MI27</f>
        <v>1</v>
      </c>
      <c r="S19" s="446">
        <f>'[1]att report'!AL27-[1]source!MJ27</f>
        <v>22</v>
      </c>
      <c r="T19" s="446">
        <f>'[1]OT report'!BQ27-'[1]OT report'!BR27</f>
        <v>0</v>
      </c>
      <c r="U19" s="446">
        <f>'[1]OT report'!BR27</f>
        <v>0</v>
      </c>
      <c r="V19" s="446">
        <f>'[1]att report'!AM27/8</f>
        <v>0</v>
      </c>
      <c r="W19" s="446">
        <f>'[1]OT report'!BY27</f>
        <v>0</v>
      </c>
      <c r="X19" s="446">
        <f>'[1]att report'!AU27</f>
        <v>0</v>
      </c>
      <c r="Y19" s="646">
        <v>3</v>
      </c>
      <c r="Z19" s="448">
        <f t="shared" si="0"/>
        <v>179.57692307692307</v>
      </c>
      <c r="AA19" s="448">
        <f t="shared" si="1"/>
        <v>0</v>
      </c>
      <c r="AB19" s="448">
        <f t="shared" si="2"/>
        <v>0</v>
      </c>
      <c r="AC19" s="448">
        <f t="shared" si="3"/>
        <v>0</v>
      </c>
      <c r="AD19" s="448">
        <f t="shared" si="4"/>
        <v>0</v>
      </c>
      <c r="AE19" s="448">
        <f t="shared" si="5"/>
        <v>0</v>
      </c>
      <c r="AF19" s="652">
        <f>[1]source!RV27</f>
        <v>10.225655106338216</v>
      </c>
      <c r="AG19" s="647">
        <v>12.366195047166617</v>
      </c>
      <c r="AH19" s="448">
        <f>[1]source!MK27</f>
        <v>8</v>
      </c>
      <c r="AI19" s="448">
        <v>0</v>
      </c>
      <c r="AJ19" s="448">
        <f>'[1]att report'!AY27</f>
        <v>10</v>
      </c>
      <c r="AK19" s="448">
        <f>[1]source!ND27</f>
        <v>0</v>
      </c>
      <c r="AL19" s="448">
        <f>'[1]att report'!AZ27</f>
        <v>8</v>
      </c>
      <c r="AM19" s="448">
        <f>'[1]att report'!EA27</f>
        <v>6</v>
      </c>
      <c r="AN19" s="448">
        <f>'[1]OT report'!EM27/4000</f>
        <v>0</v>
      </c>
      <c r="AO19" s="448">
        <f>([1]source!MZ27/26)*('[1]att report'!AL27+'[1]att report'!AM27/8+[1]source!ME27/2+'[1]att report'!AV27-[1]source!MJ27)+[1]source!NA27</f>
        <v>0</v>
      </c>
      <c r="AP19" s="448">
        <v>0</v>
      </c>
      <c r="AQ19" s="449">
        <f t="shared" si="8"/>
        <v>234.16877323042792</v>
      </c>
      <c r="AR19" s="146">
        <v>4.4485186983972804</v>
      </c>
      <c r="AS19" s="450">
        <v>0</v>
      </c>
      <c r="AT19" s="448">
        <f>[1]source!P27/4000</f>
        <v>0.5</v>
      </c>
      <c r="AU19" s="600">
        <v>102.83</v>
      </c>
      <c r="AV19" s="555" t="s">
        <v>566</v>
      </c>
      <c r="AW19" s="327">
        <f t="shared" si="9"/>
        <v>126.36999999999999</v>
      </c>
      <c r="AX19" s="451">
        <f t="shared" si="6"/>
        <v>126</v>
      </c>
      <c r="AY19" s="452">
        <f t="shared" si="7"/>
        <v>1480</v>
      </c>
      <c r="AZ19" s="453"/>
      <c r="BA19" s="648">
        <f t="shared" si="10"/>
        <v>128.51053994082841</v>
      </c>
      <c r="BB19" s="649">
        <f t="shared" si="11"/>
        <v>2.1405399408284183</v>
      </c>
      <c r="BC19" s="650"/>
      <c r="BD19" s="454"/>
      <c r="BE19" s="454"/>
      <c r="BF19" s="454"/>
      <c r="BG19" s="454"/>
      <c r="BH19" s="454"/>
      <c r="BI19" s="454"/>
      <c r="BJ19" s="454"/>
      <c r="BK19" s="342"/>
      <c r="BL19" s="342"/>
      <c r="BM19" s="342"/>
      <c r="BN19" s="342"/>
      <c r="BO19" s="342"/>
      <c r="BP19" s="342"/>
      <c r="BQ19" s="342"/>
      <c r="BR19" s="342"/>
      <c r="BS19" s="342"/>
      <c r="BT19" s="342"/>
      <c r="BU19" s="342"/>
      <c r="BV19" s="342"/>
      <c r="BW19" s="342"/>
      <c r="BX19" s="342"/>
      <c r="BY19" s="342"/>
      <c r="BZ19" s="342"/>
      <c r="CA19" s="342"/>
      <c r="CB19" s="342"/>
      <c r="CC19" s="342"/>
      <c r="CD19" s="342"/>
      <c r="CE19" s="342"/>
      <c r="CF19" s="342"/>
      <c r="CG19" s="342"/>
      <c r="CH19" s="342"/>
      <c r="CI19" s="342"/>
      <c r="CJ19" s="342"/>
      <c r="CK19" s="342"/>
      <c r="CL19" s="342"/>
      <c r="CM19" s="342"/>
      <c r="CN19" s="342"/>
      <c r="CO19" s="342"/>
      <c r="CP19" s="342"/>
      <c r="CQ19" s="342"/>
      <c r="CR19" s="342"/>
      <c r="CS19" s="342"/>
      <c r="CT19" s="342"/>
      <c r="CU19" s="342"/>
      <c r="CV19" s="342"/>
      <c r="CW19" s="342"/>
      <c r="CX19" s="342"/>
    </row>
    <row r="20" spans="1:102" s="465" customFormat="1" ht="39.75" customHeight="1">
      <c r="A20" s="437">
        <f t="shared" si="12"/>
        <v>13</v>
      </c>
      <c r="B20" s="438" t="str">
        <f>[1]source!B29</f>
        <v>P0351</v>
      </c>
      <c r="C20" s="415"/>
      <c r="D20" s="439" t="str">
        <f>[1]source!D29</f>
        <v>អ៊ុំ ពន្លក</v>
      </c>
      <c r="E20" s="440" t="str">
        <f>[1]source!E29</f>
        <v>UM PONLOK</v>
      </c>
      <c r="F20" s="422" t="str">
        <f>[1]source!J29</f>
        <v>Store</v>
      </c>
      <c r="G20" s="415" t="str">
        <f>[1]source!K29</f>
        <v>CR</v>
      </c>
      <c r="H20" s="422" t="str">
        <f>[1]source!I29</f>
        <v>Store</v>
      </c>
      <c r="I20" s="441">
        <f>[1]source!M29</f>
        <v>42129</v>
      </c>
      <c r="J20" s="441">
        <f>[1]source!G29</f>
        <v>34191</v>
      </c>
      <c r="K20" s="415" t="str">
        <f>[1]source!F29</f>
        <v>M</v>
      </c>
      <c r="L20" s="514" t="str">
        <f>[1]source!H29</f>
        <v>ខ្មែរ</v>
      </c>
      <c r="M20" s="458"/>
      <c r="N20" s="442" t="s">
        <v>89</v>
      </c>
      <c r="O20" s="459"/>
      <c r="P20" s="444">
        <f>[1]source!O29</f>
        <v>223</v>
      </c>
      <c r="Q20" s="445">
        <v>26</v>
      </c>
      <c r="R20" s="445">
        <f>[1]source!MI29</f>
        <v>1</v>
      </c>
      <c r="S20" s="446">
        <f>'[1]att report'!AL29-[1]source!MJ29</f>
        <v>21</v>
      </c>
      <c r="T20" s="446">
        <f>'[1]OT report'!BQ29-'[1]OT report'!BR29</f>
        <v>0</v>
      </c>
      <c r="U20" s="446">
        <f>'[1]OT report'!BR29</f>
        <v>0</v>
      </c>
      <c r="V20" s="446">
        <f>'[1]att report'!AM29/8</f>
        <v>0</v>
      </c>
      <c r="W20" s="446">
        <f>'[1]OT report'!BY29</f>
        <v>0</v>
      </c>
      <c r="X20" s="446">
        <f>'[1]att report'!AU29</f>
        <v>0</v>
      </c>
      <c r="Y20" s="646"/>
      <c r="Z20" s="448">
        <f t="shared" si="0"/>
        <v>188.69230769230768</v>
      </c>
      <c r="AA20" s="448">
        <f t="shared" si="1"/>
        <v>0</v>
      </c>
      <c r="AB20" s="448">
        <f t="shared" si="2"/>
        <v>0</v>
      </c>
      <c r="AC20" s="448">
        <f t="shared" si="3"/>
        <v>0</v>
      </c>
      <c r="AD20" s="448">
        <f t="shared" si="4"/>
        <v>0</v>
      </c>
      <c r="AE20" s="448">
        <f t="shared" si="5"/>
        <v>0</v>
      </c>
      <c r="AF20" s="448">
        <f>[1]source!RV29</f>
        <v>4.4723164936596618</v>
      </c>
      <c r="AG20" s="647">
        <v>5.2750309907010813</v>
      </c>
      <c r="AH20" s="448">
        <f>[1]source!MK29</f>
        <v>8</v>
      </c>
      <c r="AI20" s="448">
        <v>0</v>
      </c>
      <c r="AJ20" s="448">
        <f>'[1]att report'!AY29</f>
        <v>10</v>
      </c>
      <c r="AK20" s="448">
        <f>[1]source!ND29</f>
        <v>0</v>
      </c>
      <c r="AL20" s="448">
        <f>'[1]att report'!AZ29</f>
        <v>8</v>
      </c>
      <c r="AM20" s="448">
        <f>'[1]att report'!EA29</f>
        <v>6.5</v>
      </c>
      <c r="AN20" s="448">
        <f>'[1]OT report'!EM29/4000</f>
        <v>0</v>
      </c>
      <c r="AO20" s="448">
        <f>([1]source!MZ29/26)*('[1]att report'!AL29+'[1]att report'!AM29/8+[1]source!ME29/2+'[1]att report'!AV29-[1]source!MJ29)+[1]source!NA29</f>
        <v>0</v>
      </c>
      <c r="AP20" s="448">
        <v>0</v>
      </c>
      <c r="AQ20" s="449">
        <f t="shared" si="8"/>
        <v>230.93965517666842</v>
      </c>
      <c r="AR20" s="146">
        <v>4.491500728508985</v>
      </c>
      <c r="AS20" s="450">
        <v>0</v>
      </c>
      <c r="AT20" s="448">
        <f>[1]source!P29/4000</f>
        <v>0.5</v>
      </c>
      <c r="AU20" s="600">
        <v>83.79</v>
      </c>
      <c r="AV20" s="556">
        <v>7002550012509</v>
      </c>
      <c r="AW20" s="327">
        <f t="shared" si="9"/>
        <v>142.11000000000001</v>
      </c>
      <c r="AX20" s="451">
        <f t="shared" si="6"/>
        <v>142</v>
      </c>
      <c r="AY20" s="452">
        <f t="shared" si="7"/>
        <v>440</v>
      </c>
      <c r="AZ20" s="453"/>
      <c r="BA20" s="648">
        <f t="shared" si="10"/>
        <v>142.91271449704143</v>
      </c>
      <c r="BB20" s="649">
        <f t="shared" si="11"/>
        <v>0.80271449704142128</v>
      </c>
      <c r="BC20" s="650"/>
      <c r="BD20" s="454"/>
      <c r="BE20" s="454"/>
      <c r="BF20" s="454"/>
      <c r="BG20" s="454"/>
      <c r="BH20" s="454"/>
      <c r="BI20" s="454"/>
      <c r="BJ20" s="454"/>
      <c r="BK20" s="342"/>
      <c r="BL20" s="342"/>
      <c r="BM20" s="342"/>
      <c r="BN20" s="342"/>
      <c r="BO20" s="342"/>
      <c r="BP20" s="342"/>
      <c r="BQ20" s="342"/>
      <c r="BR20" s="342"/>
      <c r="BS20" s="342"/>
      <c r="BT20" s="342"/>
      <c r="BU20" s="342"/>
      <c r="BV20" s="342"/>
      <c r="BW20" s="342"/>
      <c r="BX20" s="342"/>
      <c r="BY20" s="342"/>
      <c r="BZ20" s="342"/>
      <c r="CA20" s="342"/>
      <c r="CB20" s="342"/>
      <c r="CC20" s="342"/>
      <c r="CD20" s="342"/>
      <c r="CE20" s="342"/>
      <c r="CF20" s="342"/>
      <c r="CG20" s="342"/>
      <c r="CH20" s="342"/>
      <c r="CI20" s="342"/>
      <c r="CJ20" s="342"/>
      <c r="CK20" s="342"/>
      <c r="CL20" s="342"/>
      <c r="CM20" s="342"/>
      <c r="CN20" s="342"/>
      <c r="CO20" s="342"/>
      <c r="CP20" s="342"/>
      <c r="CQ20" s="342"/>
      <c r="CR20" s="342"/>
      <c r="CS20" s="342"/>
      <c r="CT20" s="342"/>
      <c r="CU20" s="342"/>
      <c r="CV20" s="342"/>
      <c r="CW20" s="342"/>
      <c r="CX20" s="342"/>
    </row>
    <row r="21" spans="1:102" s="465" customFormat="1" ht="39.75" customHeight="1">
      <c r="A21" s="437">
        <f t="shared" si="12"/>
        <v>14</v>
      </c>
      <c r="B21" s="438" t="str">
        <f>[1]source!B30</f>
        <v>AE0250</v>
      </c>
      <c r="C21" s="415"/>
      <c r="D21" s="439" t="str">
        <f>[1]source!D30</f>
        <v>ព្រហ្ម សារិទ្ធ</v>
      </c>
      <c r="E21" s="440" t="str">
        <f>[1]source!E30</f>
        <v>PROUM SARETH</v>
      </c>
      <c r="F21" s="422" t="str">
        <f>[1]source!J30</f>
        <v>Store</v>
      </c>
      <c r="G21" s="415" t="str">
        <f>[1]source!K30</f>
        <v>CR</v>
      </c>
      <c r="H21" s="422" t="str">
        <f>[1]source!I30</f>
        <v>Store</v>
      </c>
      <c r="I21" s="441">
        <f>[1]source!M30</f>
        <v>42146</v>
      </c>
      <c r="J21" s="441">
        <f>[1]source!G30</f>
        <v>35490</v>
      </c>
      <c r="K21" s="415" t="str">
        <f>[1]source!F30</f>
        <v>M</v>
      </c>
      <c r="L21" s="514" t="str">
        <f>[1]source!H30</f>
        <v>ខ្មែរ</v>
      </c>
      <c r="M21" s="464" t="s">
        <v>89</v>
      </c>
      <c r="N21" s="467"/>
      <c r="O21" s="459">
        <v>1</v>
      </c>
      <c r="P21" s="444">
        <f>[1]source!O30</f>
        <v>223</v>
      </c>
      <c r="Q21" s="445">
        <v>26</v>
      </c>
      <c r="R21" s="445">
        <f>[1]source!MI30</f>
        <v>1</v>
      </c>
      <c r="S21" s="446">
        <f>'[1]att report'!AL30-[1]source!MJ30</f>
        <v>20</v>
      </c>
      <c r="T21" s="446">
        <f>'[1]OT report'!BQ30-'[1]OT report'!BR30</f>
        <v>0</v>
      </c>
      <c r="U21" s="446">
        <f>'[1]OT report'!BR30</f>
        <v>0</v>
      </c>
      <c r="V21" s="446">
        <f>'[1]att report'!AM30/8</f>
        <v>0</v>
      </c>
      <c r="W21" s="446">
        <f>'[1]OT report'!BY30</f>
        <v>0</v>
      </c>
      <c r="X21" s="446">
        <f>'[1]att report'!AU30</f>
        <v>0</v>
      </c>
      <c r="Y21" s="646"/>
      <c r="Z21" s="448">
        <f t="shared" si="0"/>
        <v>180.11538461538461</v>
      </c>
      <c r="AA21" s="448">
        <f t="shared" si="1"/>
        <v>0</v>
      </c>
      <c r="AB21" s="448">
        <f t="shared" si="2"/>
        <v>0</v>
      </c>
      <c r="AC21" s="448">
        <f t="shared" si="3"/>
        <v>0</v>
      </c>
      <c r="AD21" s="448">
        <f t="shared" si="4"/>
        <v>0</v>
      </c>
      <c r="AE21" s="448">
        <f t="shared" si="5"/>
        <v>0</v>
      </c>
      <c r="AF21" s="448">
        <f>[1]source!RV30</f>
        <v>1.8231051067646202</v>
      </c>
      <c r="AG21" s="647">
        <v>2.5973876511433218</v>
      </c>
      <c r="AH21" s="448">
        <f>[1]source!MK30</f>
        <v>8</v>
      </c>
      <c r="AI21" s="448">
        <v>0</v>
      </c>
      <c r="AJ21" s="448">
        <f>'[1]att report'!AY30</f>
        <v>10</v>
      </c>
      <c r="AK21" s="448">
        <f>[1]source!ND30</f>
        <v>0</v>
      </c>
      <c r="AL21" s="448">
        <f>'[1]att report'!AZ30</f>
        <v>8</v>
      </c>
      <c r="AM21" s="448">
        <f>'[1]att report'!EA30</f>
        <v>7.5</v>
      </c>
      <c r="AN21" s="448">
        <f>'[1]OT report'!EM30/4000</f>
        <v>0</v>
      </c>
      <c r="AO21" s="448">
        <f>([1]source!MZ30/26)*('[1]att report'!AL30+'[1]att report'!AM30/8+[1]source!ME30/2+'[1]att report'!AV30-[1]source!MJ30)+[1]source!NA30</f>
        <v>0</v>
      </c>
      <c r="AP21" s="448">
        <v>0</v>
      </c>
      <c r="AQ21" s="449">
        <f t="shared" si="8"/>
        <v>218.03587737329255</v>
      </c>
      <c r="AR21" s="146">
        <v>4.2785332685769788</v>
      </c>
      <c r="AS21" s="450">
        <v>0</v>
      </c>
      <c r="AT21" s="448">
        <f>[1]source!P30/4000</f>
        <v>0.5</v>
      </c>
      <c r="AU21" s="600">
        <v>78.31</v>
      </c>
      <c r="AV21" s="557" t="s">
        <v>641</v>
      </c>
      <c r="AW21" s="327">
        <f t="shared" si="9"/>
        <v>134.99</v>
      </c>
      <c r="AX21" s="451">
        <f t="shared" si="6"/>
        <v>134</v>
      </c>
      <c r="AY21" s="452">
        <f t="shared" si="7"/>
        <v>3960</v>
      </c>
      <c r="AZ21" s="453"/>
      <c r="BA21" s="648">
        <f t="shared" si="10"/>
        <v>135.76428254437872</v>
      </c>
      <c r="BB21" s="649">
        <f t="shared" si="11"/>
        <v>0.77428254437870692</v>
      </c>
      <c r="BC21" s="650"/>
      <c r="BD21" s="454"/>
      <c r="BE21" s="454"/>
      <c r="BF21" s="454"/>
      <c r="BG21" s="454"/>
      <c r="BH21" s="454"/>
      <c r="BI21" s="454"/>
      <c r="BJ21" s="454"/>
      <c r="BK21" s="342"/>
      <c r="BL21" s="342"/>
      <c r="BM21" s="342"/>
      <c r="BN21" s="342"/>
      <c r="BO21" s="342"/>
      <c r="BP21" s="342"/>
      <c r="BQ21" s="342"/>
      <c r="BR21" s="342"/>
      <c r="BS21" s="342"/>
      <c r="BT21" s="342"/>
      <c r="BU21" s="342"/>
      <c r="BV21" s="342"/>
      <c r="BW21" s="342"/>
      <c r="BX21" s="342"/>
      <c r="BY21" s="342"/>
      <c r="BZ21" s="342"/>
      <c r="CA21" s="342"/>
      <c r="CB21" s="342"/>
      <c r="CC21" s="342"/>
      <c r="CD21" s="342"/>
      <c r="CE21" s="342"/>
      <c r="CF21" s="342"/>
      <c r="CG21" s="342"/>
      <c r="CH21" s="342"/>
      <c r="CI21" s="342"/>
      <c r="CJ21" s="342"/>
      <c r="CK21" s="342"/>
      <c r="CL21" s="342"/>
      <c r="CM21" s="342"/>
      <c r="CN21" s="342"/>
      <c r="CO21" s="342"/>
      <c r="CP21" s="342"/>
      <c r="CQ21" s="342"/>
      <c r="CR21" s="342"/>
      <c r="CS21" s="342"/>
      <c r="CT21" s="342"/>
      <c r="CU21" s="342"/>
      <c r="CV21" s="342"/>
      <c r="CW21" s="342"/>
      <c r="CX21" s="342"/>
    </row>
    <row r="22" spans="1:102" s="465" customFormat="1" ht="39.75" customHeight="1">
      <c r="A22" s="437">
        <f t="shared" si="12"/>
        <v>15</v>
      </c>
      <c r="B22" s="438" t="str">
        <f>[1]source!B31</f>
        <v>AE0268</v>
      </c>
      <c r="C22" s="415"/>
      <c r="D22" s="439" t="str">
        <f>[1]source!D31</f>
        <v>សៀង ឌីម</v>
      </c>
      <c r="E22" s="440" t="str">
        <f>[1]source!E31</f>
        <v>SEANG DIM</v>
      </c>
      <c r="F22" s="422" t="str">
        <f>[1]source!J31</f>
        <v>EMB</v>
      </c>
      <c r="G22" s="415" t="str">
        <f>[1]source!K31</f>
        <v>EMB</v>
      </c>
      <c r="H22" s="422" t="str">
        <f>[1]source!I31</f>
        <v>Machine</v>
      </c>
      <c r="I22" s="441">
        <f>[1]source!M31</f>
        <v>42159</v>
      </c>
      <c r="J22" s="441">
        <f>[1]source!G31</f>
        <v>31023</v>
      </c>
      <c r="K22" s="415" t="str">
        <f>[1]source!F31</f>
        <v>F</v>
      </c>
      <c r="L22" s="514" t="str">
        <f>[1]source!H31</f>
        <v>ខ្មែរ</v>
      </c>
      <c r="M22" s="458"/>
      <c r="N22" s="442" t="s">
        <v>89</v>
      </c>
      <c r="O22" s="459"/>
      <c r="P22" s="444">
        <f>[1]source!O31</f>
        <v>203</v>
      </c>
      <c r="Q22" s="445">
        <v>26</v>
      </c>
      <c r="R22" s="445">
        <f>[1]source!MI31</f>
        <v>1</v>
      </c>
      <c r="S22" s="446">
        <f>'[1]att report'!AL31-[1]source!MJ31</f>
        <v>19.5</v>
      </c>
      <c r="T22" s="446">
        <f>'[1]OT report'!BQ31-'[1]OT report'!BR31</f>
        <v>0</v>
      </c>
      <c r="U22" s="446">
        <f>'[1]OT report'!BR31</f>
        <v>0</v>
      </c>
      <c r="V22" s="446">
        <f>'[1]att report'!AM31/8</f>
        <v>0</v>
      </c>
      <c r="W22" s="446">
        <f>'[1]OT report'!BY31</f>
        <v>0</v>
      </c>
      <c r="X22" s="446">
        <f>'[1]att report'!AU31</f>
        <v>0</v>
      </c>
      <c r="Y22" s="646">
        <v>3</v>
      </c>
      <c r="Z22" s="448">
        <f t="shared" si="0"/>
        <v>160.05769230769229</v>
      </c>
      <c r="AA22" s="448">
        <f t="shared" si="1"/>
        <v>0</v>
      </c>
      <c r="AB22" s="448">
        <f t="shared" si="2"/>
        <v>0</v>
      </c>
      <c r="AC22" s="448">
        <f t="shared" si="3"/>
        <v>0</v>
      </c>
      <c r="AD22" s="448">
        <f t="shared" si="4"/>
        <v>0</v>
      </c>
      <c r="AE22" s="448">
        <f t="shared" si="5"/>
        <v>0</v>
      </c>
      <c r="AF22" s="652">
        <f>[1]source!RV31</f>
        <v>7.7929684078013173</v>
      </c>
      <c r="AG22" s="647">
        <v>9.2244279738762671</v>
      </c>
      <c r="AH22" s="448">
        <f>[1]source!MK31</f>
        <v>8</v>
      </c>
      <c r="AI22" s="448">
        <v>0</v>
      </c>
      <c r="AJ22" s="448">
        <f>'[1]att report'!AY31</f>
        <v>9.6153846153846168</v>
      </c>
      <c r="AK22" s="448">
        <f>[1]source!ND31</f>
        <v>0</v>
      </c>
      <c r="AL22" s="448">
        <f>'[1]att report'!AZ31</f>
        <v>8</v>
      </c>
      <c r="AM22" s="448">
        <f>'[1]att report'!EA31</f>
        <v>5</v>
      </c>
      <c r="AN22" s="448">
        <f>'[1]OT report'!EM31/4000</f>
        <v>0</v>
      </c>
      <c r="AO22" s="448">
        <f>([1]source!MZ31/26)*('[1]att report'!AL31+'[1]att report'!AM31/8+[1]source!ME31/2+'[1]att report'!AV31-[1]source!MJ31)+[1]source!NA31</f>
        <v>0</v>
      </c>
      <c r="AP22" s="448">
        <v>0</v>
      </c>
      <c r="AQ22" s="449">
        <f t="shared" si="8"/>
        <v>207.69047330475448</v>
      </c>
      <c r="AR22" s="146">
        <v>3.9560466245750363</v>
      </c>
      <c r="AS22" s="450">
        <v>0</v>
      </c>
      <c r="AT22" s="448">
        <f>[1]source!P31/4000</f>
        <v>0.5</v>
      </c>
      <c r="AU22" s="600">
        <v>94.05</v>
      </c>
      <c r="AV22" s="558" t="s">
        <v>580</v>
      </c>
      <c r="AW22" s="327">
        <f t="shared" si="9"/>
        <v>109.14999999999999</v>
      </c>
      <c r="AX22" s="451">
        <f t="shared" si="6"/>
        <v>109</v>
      </c>
      <c r="AY22" s="452">
        <f t="shared" si="7"/>
        <v>600</v>
      </c>
      <c r="AZ22" s="453"/>
      <c r="BA22" s="648">
        <f t="shared" si="10"/>
        <v>110.58145956607495</v>
      </c>
      <c r="BB22" s="649">
        <f t="shared" si="11"/>
        <v>1.4314595660749632</v>
      </c>
      <c r="BC22" s="650"/>
      <c r="BD22" s="454"/>
      <c r="BE22" s="454"/>
      <c r="BF22" s="454"/>
      <c r="BG22" s="454"/>
      <c r="BH22" s="454"/>
      <c r="BI22" s="454"/>
      <c r="BJ22" s="454"/>
      <c r="BK22" s="342"/>
      <c r="BL22" s="342"/>
      <c r="BM22" s="342"/>
      <c r="BN22" s="342"/>
      <c r="BO22" s="342"/>
      <c r="BP22" s="342"/>
      <c r="BQ22" s="342"/>
      <c r="BR22" s="342"/>
      <c r="BS22" s="342"/>
      <c r="BT22" s="342"/>
      <c r="BU22" s="342"/>
      <c r="BV22" s="342"/>
      <c r="BW22" s="342"/>
      <c r="BX22" s="342"/>
      <c r="BY22" s="342"/>
      <c r="BZ22" s="342"/>
      <c r="CA22" s="342"/>
      <c r="CB22" s="342"/>
      <c r="CC22" s="342"/>
      <c r="CD22" s="342"/>
      <c r="CE22" s="342"/>
      <c r="CF22" s="342"/>
      <c r="CG22" s="342"/>
      <c r="CH22" s="342"/>
      <c r="CI22" s="342"/>
      <c r="CJ22" s="342"/>
      <c r="CK22" s="342"/>
      <c r="CL22" s="342"/>
      <c r="CM22" s="342"/>
      <c r="CN22" s="342"/>
      <c r="CO22" s="342"/>
      <c r="CP22" s="342"/>
      <c r="CQ22" s="342"/>
      <c r="CR22" s="342"/>
      <c r="CS22" s="342"/>
      <c r="CT22" s="342"/>
      <c r="CU22" s="342"/>
      <c r="CV22" s="342"/>
      <c r="CW22" s="342"/>
      <c r="CX22" s="342"/>
    </row>
    <row r="23" spans="1:102" s="465" customFormat="1" ht="39.75" customHeight="1">
      <c r="A23" s="437">
        <f t="shared" si="12"/>
        <v>16</v>
      </c>
      <c r="B23" s="438" t="str">
        <f>[1]source!B32</f>
        <v>P0360</v>
      </c>
      <c r="C23" s="415"/>
      <c r="D23" s="439" t="str">
        <f>[1]source!D32</f>
        <v>រុត ភារ័ត្ន</v>
      </c>
      <c r="E23" s="440" t="str">
        <f>[1]source!E32</f>
        <v>RUT PHEARATH</v>
      </c>
      <c r="F23" s="422" t="str">
        <f>[1]source!J32</f>
        <v>Color</v>
      </c>
      <c r="G23" s="415" t="str">
        <f>[1]source!K32</f>
        <v>HP/MP</v>
      </c>
      <c r="H23" s="422" t="str">
        <f>[1]source!I32</f>
        <v>Operator</v>
      </c>
      <c r="I23" s="441">
        <f>[1]source!M32</f>
        <v>42163</v>
      </c>
      <c r="J23" s="441">
        <f>[1]source!G32</f>
        <v>34394</v>
      </c>
      <c r="K23" s="415" t="str">
        <f>[1]source!F32</f>
        <v>M</v>
      </c>
      <c r="L23" s="514" t="str">
        <f>[1]source!H32</f>
        <v>ខ្មែរ</v>
      </c>
      <c r="M23" s="464" t="s">
        <v>89</v>
      </c>
      <c r="N23" s="467"/>
      <c r="O23" s="459">
        <v>1</v>
      </c>
      <c r="P23" s="444">
        <f>[1]source!O32</f>
        <v>258</v>
      </c>
      <c r="Q23" s="445">
        <v>26</v>
      </c>
      <c r="R23" s="445">
        <f>[1]source!MI32</f>
        <v>1</v>
      </c>
      <c r="S23" s="446">
        <f>'[1]att report'!AL32-[1]source!MJ32</f>
        <v>23.5</v>
      </c>
      <c r="T23" s="446">
        <f>'[1]OT report'!BQ32-'[1]OT report'!BR32</f>
        <v>0</v>
      </c>
      <c r="U23" s="446">
        <f>'[1]OT report'!BR32</f>
        <v>0</v>
      </c>
      <c r="V23" s="446">
        <f>'[1]att report'!AM32/8</f>
        <v>0</v>
      </c>
      <c r="W23" s="446">
        <f>'[1]OT report'!BY32</f>
        <v>0</v>
      </c>
      <c r="X23" s="446">
        <f>'[1]att report'!AU32</f>
        <v>0</v>
      </c>
      <c r="Y23" s="646">
        <v>2</v>
      </c>
      <c r="Z23" s="448">
        <f t="shared" si="0"/>
        <v>243.11538461538461</v>
      </c>
      <c r="AA23" s="448">
        <f t="shared" si="1"/>
        <v>0</v>
      </c>
      <c r="AB23" s="448">
        <f t="shared" si="2"/>
        <v>0</v>
      </c>
      <c r="AC23" s="448">
        <f t="shared" si="3"/>
        <v>0</v>
      </c>
      <c r="AD23" s="448">
        <f t="shared" si="4"/>
        <v>0</v>
      </c>
      <c r="AE23" s="448">
        <f t="shared" si="5"/>
        <v>0</v>
      </c>
      <c r="AF23" s="652">
        <f>[1]source!RV32</f>
        <v>1.757554149216034</v>
      </c>
      <c r="AG23" s="647">
        <v>3.5762375811687042</v>
      </c>
      <c r="AH23" s="448">
        <f>[1]source!MK32</f>
        <v>8</v>
      </c>
      <c r="AI23" s="448">
        <v>0</v>
      </c>
      <c r="AJ23" s="448">
        <f>'[1]att report'!AY32</f>
        <v>10</v>
      </c>
      <c r="AK23" s="448">
        <f>[1]source!ND32</f>
        <v>0</v>
      </c>
      <c r="AL23" s="448">
        <f>'[1]att report'!AZ32</f>
        <v>8</v>
      </c>
      <c r="AM23" s="448">
        <f>'[1]att report'!EA32</f>
        <v>9.25</v>
      </c>
      <c r="AN23" s="448">
        <f>'[1]OT report'!EM32/4000</f>
        <v>0</v>
      </c>
      <c r="AO23" s="448">
        <f>([1]source!MZ32/26)*('[1]att report'!AL32+'[1]att report'!AM32/8+[1]source!ME32/2+'[1]att report'!AV32-[1]source!MJ32)+[1]source!NA32</f>
        <v>0</v>
      </c>
      <c r="AP23" s="448">
        <v>0</v>
      </c>
      <c r="AQ23" s="449">
        <f t="shared" si="8"/>
        <v>283.69917634576933</v>
      </c>
      <c r="AR23" s="146">
        <v>5.6202039825157843</v>
      </c>
      <c r="AS23" s="450">
        <v>0</v>
      </c>
      <c r="AT23" s="448">
        <f>[1]source!P32/4000</f>
        <v>0.5</v>
      </c>
      <c r="AU23" s="600">
        <v>123.53</v>
      </c>
      <c r="AV23" s="559" t="s">
        <v>556</v>
      </c>
      <c r="AW23" s="327">
        <f t="shared" si="9"/>
        <v>154.07000000000002</v>
      </c>
      <c r="AX23" s="451">
        <f t="shared" si="6"/>
        <v>154</v>
      </c>
      <c r="AY23" s="452">
        <f t="shared" si="7"/>
        <v>280</v>
      </c>
      <c r="AZ23" s="453"/>
      <c r="BA23" s="648">
        <f t="shared" si="10"/>
        <v>155.8886834319527</v>
      </c>
      <c r="BB23" s="649">
        <f t="shared" si="11"/>
        <v>1.8186834319526781</v>
      </c>
      <c r="BC23" s="650"/>
      <c r="BD23" s="454"/>
      <c r="BE23" s="454"/>
      <c r="BF23" s="454"/>
      <c r="BG23" s="454"/>
      <c r="BH23" s="454"/>
      <c r="BI23" s="454"/>
      <c r="BJ23" s="454"/>
      <c r="BK23" s="342"/>
      <c r="BL23" s="342"/>
      <c r="BM23" s="342"/>
      <c r="BN23" s="342"/>
      <c r="BO23" s="342"/>
      <c r="BP23" s="342"/>
      <c r="BQ23" s="342"/>
      <c r="BR23" s="342"/>
      <c r="BS23" s="342"/>
      <c r="BT23" s="342"/>
      <c r="BU23" s="342"/>
      <c r="BV23" s="342"/>
      <c r="BW23" s="342"/>
      <c r="BX23" s="342"/>
      <c r="BY23" s="342"/>
      <c r="BZ23" s="342"/>
      <c r="CA23" s="342"/>
      <c r="CB23" s="342"/>
      <c r="CC23" s="342"/>
      <c r="CD23" s="342"/>
      <c r="CE23" s="342"/>
      <c r="CF23" s="342"/>
      <c r="CG23" s="342"/>
      <c r="CH23" s="342"/>
      <c r="CI23" s="342"/>
      <c r="CJ23" s="342"/>
      <c r="CK23" s="342"/>
      <c r="CL23" s="342"/>
      <c r="CM23" s="342"/>
      <c r="CN23" s="342"/>
      <c r="CO23" s="342"/>
      <c r="CP23" s="342"/>
      <c r="CQ23" s="342"/>
      <c r="CR23" s="342"/>
      <c r="CS23" s="342"/>
      <c r="CT23" s="342"/>
      <c r="CU23" s="342"/>
      <c r="CV23" s="342"/>
      <c r="CW23" s="342"/>
      <c r="CX23" s="342"/>
    </row>
    <row r="24" spans="1:102" s="465" customFormat="1" ht="39.75" customHeight="1">
      <c r="A24" s="437">
        <f t="shared" si="12"/>
        <v>17</v>
      </c>
      <c r="B24" s="438" t="str">
        <f>[1]source!B33</f>
        <v>AE0275</v>
      </c>
      <c r="C24" s="415"/>
      <c r="D24" s="439" t="str">
        <f>[1]source!D33</f>
        <v>សំអាត​ ស៊ីណា</v>
      </c>
      <c r="E24" s="440" t="str">
        <f>[1]source!E33</f>
        <v>SAMART SINA</v>
      </c>
      <c r="F24" s="422" t="str">
        <f>[1]source!J33</f>
        <v>EMB.N</v>
      </c>
      <c r="G24" s="415" t="str">
        <f>[1]source!K33</f>
        <v>EMB.N</v>
      </c>
      <c r="H24" s="422" t="str">
        <f>[1]source!I33</f>
        <v>Machine</v>
      </c>
      <c r="I24" s="441">
        <f>[1]source!M33</f>
        <v>42182</v>
      </c>
      <c r="J24" s="441">
        <f>[1]source!G33</f>
        <v>33856</v>
      </c>
      <c r="K24" s="415" t="str">
        <f>[1]source!F33</f>
        <v>F</v>
      </c>
      <c r="L24" s="514" t="str">
        <f>[1]source!H33</f>
        <v>ខ្មែរ</v>
      </c>
      <c r="M24" s="463" t="s">
        <v>89</v>
      </c>
      <c r="N24" s="442"/>
      <c r="O24" s="459">
        <v>1</v>
      </c>
      <c r="P24" s="444">
        <f>[1]source!O33</f>
        <v>200</v>
      </c>
      <c r="Q24" s="445">
        <v>26</v>
      </c>
      <c r="R24" s="445">
        <f>[1]source!MI33</f>
        <v>1</v>
      </c>
      <c r="S24" s="446">
        <f>'[1]att report'!AL33-[1]source!MJ33</f>
        <v>18.5</v>
      </c>
      <c r="T24" s="446">
        <f>'[1]OT report'!BQ33-'[1]OT report'!BR33</f>
        <v>0</v>
      </c>
      <c r="U24" s="446">
        <f>'[1]OT report'!BR33</f>
        <v>0</v>
      </c>
      <c r="V24" s="446">
        <f>'[1]att report'!AM33/8</f>
        <v>0</v>
      </c>
      <c r="W24" s="446">
        <f>'[1]OT report'!BY33</f>
        <v>0</v>
      </c>
      <c r="X24" s="446">
        <f>'[1]att report'!AU33</f>
        <v>0</v>
      </c>
      <c r="Y24" s="646">
        <v>1</v>
      </c>
      <c r="Z24" s="448">
        <f t="shared" si="0"/>
        <v>150</v>
      </c>
      <c r="AA24" s="448">
        <f t="shared" si="1"/>
        <v>0</v>
      </c>
      <c r="AB24" s="448">
        <f t="shared" si="2"/>
        <v>0</v>
      </c>
      <c r="AC24" s="448">
        <f t="shared" si="3"/>
        <v>0</v>
      </c>
      <c r="AD24" s="448">
        <f t="shared" si="4"/>
        <v>0</v>
      </c>
      <c r="AE24" s="448">
        <f t="shared" si="5"/>
        <v>0</v>
      </c>
      <c r="AF24" s="652">
        <f>[1]source!RV33</f>
        <v>2.8271629493764001</v>
      </c>
      <c r="AG24" s="647">
        <v>3.0810411545046046</v>
      </c>
      <c r="AH24" s="448">
        <f>[1]source!MK33</f>
        <v>8</v>
      </c>
      <c r="AI24" s="448">
        <v>0</v>
      </c>
      <c r="AJ24" s="448">
        <f>'[1]att report'!AY33</f>
        <v>10</v>
      </c>
      <c r="AK24" s="448">
        <f>[1]source!ND33</f>
        <v>0</v>
      </c>
      <c r="AL24" s="448">
        <f>'[1]att report'!AZ33</f>
        <v>8</v>
      </c>
      <c r="AM24" s="448">
        <f>'[1]att report'!EA33</f>
        <v>5.5</v>
      </c>
      <c r="AN24" s="448">
        <f>'[1]OT report'!EM33/4000</f>
        <v>0</v>
      </c>
      <c r="AO24" s="448">
        <f>([1]source!MZ33/26)*('[1]att report'!AL33+'[1]att report'!AM33/8+[1]source!ME33/2+'[1]att report'!AV33-[1]source!MJ33)+[1]source!NA33</f>
        <v>0</v>
      </c>
      <c r="AP24" s="448">
        <v>0</v>
      </c>
      <c r="AQ24" s="449">
        <f t="shared" si="8"/>
        <v>187.40820410388102</v>
      </c>
      <c r="AR24" s="146">
        <v>3.6347741622146672</v>
      </c>
      <c r="AS24" s="450">
        <v>0</v>
      </c>
      <c r="AT24" s="448">
        <f>[1]source!P33/4000</f>
        <v>0.5</v>
      </c>
      <c r="AU24" s="600">
        <v>78.11</v>
      </c>
      <c r="AV24" s="560">
        <v>7002550012703</v>
      </c>
      <c r="AW24" s="327">
        <f t="shared" si="9"/>
        <v>105.19000000000001</v>
      </c>
      <c r="AX24" s="451">
        <f t="shared" si="6"/>
        <v>105</v>
      </c>
      <c r="AY24" s="452">
        <f t="shared" si="7"/>
        <v>760</v>
      </c>
      <c r="AZ24" s="453"/>
      <c r="BA24" s="648">
        <f t="shared" si="10"/>
        <v>105.44387820512821</v>
      </c>
      <c r="BB24" s="649">
        <f t="shared" si="11"/>
        <v>0.25387820512820269</v>
      </c>
      <c r="BC24" s="650"/>
      <c r="BD24" s="454"/>
      <c r="BE24" s="454"/>
      <c r="BF24" s="454"/>
      <c r="BG24" s="454"/>
      <c r="BH24" s="454"/>
      <c r="BI24" s="454"/>
      <c r="BJ24" s="454"/>
      <c r="BK24" s="342"/>
      <c r="BL24" s="342"/>
      <c r="BM24" s="342"/>
      <c r="BN24" s="342"/>
      <c r="BO24" s="342"/>
      <c r="BP24" s="342"/>
      <c r="BQ24" s="342"/>
      <c r="BR24" s="342"/>
      <c r="BS24" s="342"/>
      <c r="BT24" s="342"/>
      <c r="BU24" s="342"/>
      <c r="BV24" s="342"/>
      <c r="BW24" s="342"/>
      <c r="BX24" s="342"/>
      <c r="BY24" s="342"/>
      <c r="BZ24" s="342"/>
      <c r="CA24" s="342"/>
      <c r="CB24" s="342"/>
      <c r="CC24" s="342"/>
      <c r="CD24" s="342"/>
      <c r="CE24" s="342"/>
      <c r="CF24" s="342"/>
      <c r="CG24" s="342"/>
      <c r="CH24" s="342"/>
      <c r="CI24" s="342"/>
      <c r="CJ24" s="342"/>
      <c r="CK24" s="342"/>
      <c r="CL24" s="342"/>
      <c r="CM24" s="342"/>
      <c r="CN24" s="342"/>
      <c r="CO24" s="342"/>
      <c r="CP24" s="342"/>
      <c r="CQ24" s="342"/>
      <c r="CR24" s="342"/>
      <c r="CS24" s="342"/>
      <c r="CT24" s="342"/>
      <c r="CU24" s="342"/>
      <c r="CV24" s="342"/>
      <c r="CW24" s="342"/>
      <c r="CX24" s="342"/>
    </row>
    <row r="25" spans="1:102" s="465" customFormat="1" ht="39.75" customHeight="1">
      <c r="A25" s="437">
        <f t="shared" si="12"/>
        <v>18</v>
      </c>
      <c r="B25" s="438" t="str">
        <f>[1]source!B35</f>
        <v>P0407</v>
      </c>
      <c r="C25" s="415"/>
      <c r="D25" s="439" t="str">
        <f>[1]source!D35</f>
        <v>ឆុន ណែត</v>
      </c>
      <c r="E25" s="440" t="str">
        <f>[1]source!E35</f>
        <v>CHHON NET</v>
      </c>
      <c r="F25" s="422" t="str">
        <f>[1]source!J35</f>
        <v>HP</v>
      </c>
      <c r="G25" s="415" t="str">
        <f>[1]source!K35</f>
        <v>HP</v>
      </c>
      <c r="H25" s="422" t="str">
        <f>[1]source!I35</f>
        <v>Printer</v>
      </c>
      <c r="I25" s="441">
        <f>[1]source!M35</f>
        <v>42339</v>
      </c>
      <c r="J25" s="441">
        <f>[1]source!G35</f>
        <v>31938</v>
      </c>
      <c r="K25" s="415" t="str">
        <f>[1]source!F35</f>
        <v>M</v>
      </c>
      <c r="L25" s="514" t="str">
        <f>[1]source!H35</f>
        <v>ខ្មែរ</v>
      </c>
      <c r="M25" s="463" t="s">
        <v>89</v>
      </c>
      <c r="N25" s="442"/>
      <c r="O25" s="445">
        <v>2</v>
      </c>
      <c r="P25" s="444">
        <f>[1]source!O35</f>
        <v>283</v>
      </c>
      <c r="Q25" s="445">
        <v>26</v>
      </c>
      <c r="R25" s="445">
        <f>[1]source!MI35</f>
        <v>1</v>
      </c>
      <c r="S25" s="446">
        <f>'[1]att report'!AL35-[1]source!MJ35</f>
        <v>23</v>
      </c>
      <c r="T25" s="446">
        <f>'[1]OT report'!BQ35-'[1]OT report'!BR35</f>
        <v>0</v>
      </c>
      <c r="U25" s="446">
        <f>'[1]OT report'!BR35</f>
        <v>0</v>
      </c>
      <c r="V25" s="446">
        <f>'[1]att report'!AM35/8</f>
        <v>0</v>
      </c>
      <c r="W25" s="446">
        <f>'[1]OT report'!BY35</f>
        <v>0</v>
      </c>
      <c r="X25" s="446">
        <f>'[1]att report'!AU35</f>
        <v>0</v>
      </c>
      <c r="Y25" s="646">
        <v>3</v>
      </c>
      <c r="Z25" s="448">
        <f t="shared" si="0"/>
        <v>261.23076923076923</v>
      </c>
      <c r="AA25" s="448">
        <f t="shared" si="1"/>
        <v>0</v>
      </c>
      <c r="AB25" s="448">
        <f t="shared" si="2"/>
        <v>0</v>
      </c>
      <c r="AC25" s="448">
        <f t="shared" si="3"/>
        <v>0</v>
      </c>
      <c r="AD25" s="448">
        <f t="shared" si="4"/>
        <v>0</v>
      </c>
      <c r="AE25" s="448">
        <f t="shared" si="5"/>
        <v>0</v>
      </c>
      <c r="AF25" s="652">
        <f>[1]source!RV35</f>
        <v>6.0538625694738428</v>
      </c>
      <c r="AG25" s="647">
        <v>8.3648389008347941</v>
      </c>
      <c r="AH25" s="448">
        <f>[1]source!MK35</f>
        <v>8</v>
      </c>
      <c r="AI25" s="448">
        <v>0</v>
      </c>
      <c r="AJ25" s="448">
        <f>'[1]att report'!AY35</f>
        <v>10</v>
      </c>
      <c r="AK25" s="448">
        <f>[1]source!ND35</f>
        <v>0</v>
      </c>
      <c r="AL25" s="448">
        <f>'[1]att report'!AZ35</f>
        <v>8</v>
      </c>
      <c r="AM25" s="448">
        <f>'[1]att report'!EA35</f>
        <v>7</v>
      </c>
      <c r="AN25" s="448">
        <f>'[1]OT report'!EM35/4000</f>
        <v>0</v>
      </c>
      <c r="AO25" s="448">
        <f>([1]source!MZ35/26)*('[1]att report'!AL35+'[1]att report'!AM35/8+[1]source!ME35/2+'[1]att report'!AV35-[1]source!MJ35)+[1]source!NA35</f>
        <v>0</v>
      </c>
      <c r="AP25" s="448">
        <v>0</v>
      </c>
      <c r="AQ25" s="449">
        <f t="shared" si="8"/>
        <v>308.64947070107786</v>
      </c>
      <c r="AR25" s="146">
        <v>5.828071879553181</v>
      </c>
      <c r="AS25" s="450">
        <v>0</v>
      </c>
      <c r="AT25" s="448">
        <f>[1]source!P35/4000</f>
        <v>0.5</v>
      </c>
      <c r="AU25" s="600">
        <v>122.24</v>
      </c>
      <c r="AV25" s="561" t="s">
        <v>611</v>
      </c>
      <c r="AW25" s="327">
        <f t="shared" si="9"/>
        <v>180.06</v>
      </c>
      <c r="AX25" s="451">
        <f t="shared" si="6"/>
        <v>180</v>
      </c>
      <c r="AY25" s="452">
        <f t="shared" si="7"/>
        <v>240</v>
      </c>
      <c r="AZ25" s="453"/>
      <c r="BA25" s="648">
        <f t="shared" si="10"/>
        <v>182.37097633136096</v>
      </c>
      <c r="BB25" s="649">
        <f t="shared" si="11"/>
        <v>2.3109763313609619</v>
      </c>
      <c r="BC25" s="650"/>
      <c r="BD25" s="454"/>
      <c r="BE25" s="454"/>
      <c r="BF25" s="454"/>
      <c r="BG25" s="454"/>
      <c r="BH25" s="454"/>
      <c r="BI25" s="454"/>
      <c r="BJ25" s="454"/>
      <c r="BK25" s="342"/>
      <c r="BL25" s="342"/>
      <c r="BM25" s="342"/>
      <c r="BN25" s="342"/>
      <c r="BO25" s="342"/>
      <c r="BP25" s="342"/>
      <c r="BQ25" s="342"/>
      <c r="BR25" s="342"/>
      <c r="BS25" s="342"/>
      <c r="BT25" s="342"/>
      <c r="BU25" s="342"/>
      <c r="BV25" s="342"/>
      <c r="BW25" s="342"/>
      <c r="BX25" s="342"/>
      <c r="BY25" s="342"/>
      <c r="BZ25" s="342"/>
      <c r="CA25" s="342"/>
      <c r="CB25" s="342"/>
      <c r="CC25" s="342"/>
      <c r="CD25" s="342"/>
      <c r="CE25" s="342"/>
      <c r="CF25" s="342"/>
      <c r="CG25" s="342"/>
      <c r="CH25" s="342"/>
      <c r="CI25" s="342"/>
      <c r="CJ25" s="342"/>
      <c r="CK25" s="342"/>
      <c r="CL25" s="342"/>
      <c r="CM25" s="342"/>
      <c r="CN25" s="342"/>
      <c r="CO25" s="342"/>
      <c r="CP25" s="342"/>
      <c r="CQ25" s="342"/>
      <c r="CR25" s="342"/>
      <c r="CS25" s="342"/>
      <c r="CT25" s="342"/>
      <c r="CU25" s="342"/>
      <c r="CV25" s="342"/>
      <c r="CW25" s="342"/>
      <c r="CX25" s="342"/>
    </row>
    <row r="26" spans="1:102" s="465" customFormat="1" ht="39.75" customHeight="1">
      <c r="A26" s="437">
        <f t="shared" si="12"/>
        <v>19</v>
      </c>
      <c r="B26" s="438" t="str">
        <f>[1]source!B38</f>
        <v>AE0319</v>
      </c>
      <c r="C26" s="415"/>
      <c r="D26" s="439" t="str">
        <f>[1]source!D38</f>
        <v>ឈឺន ហៀង</v>
      </c>
      <c r="E26" s="440" t="str">
        <f>[1]source!E38</f>
        <v>CHHEUN HEANG</v>
      </c>
      <c r="F26" s="422" t="str">
        <f>[1]source!J38</f>
        <v>EMB</v>
      </c>
      <c r="G26" s="415" t="str">
        <f>[1]source!K38</f>
        <v>EMB</v>
      </c>
      <c r="H26" s="422" t="str">
        <f>[1]source!I38</f>
        <v>Machine</v>
      </c>
      <c r="I26" s="441">
        <f>[1]source!M38</f>
        <v>42391</v>
      </c>
      <c r="J26" s="441">
        <f>[1]source!G38</f>
        <v>35195</v>
      </c>
      <c r="K26" s="415" t="str">
        <f>[1]source!F38</f>
        <v>M</v>
      </c>
      <c r="L26" s="514" t="str">
        <f>[1]source!H38</f>
        <v>ខ្មែរ</v>
      </c>
      <c r="M26" s="464"/>
      <c r="N26" s="442" t="s">
        <v>89</v>
      </c>
      <c r="O26" s="445"/>
      <c r="P26" s="444">
        <f>[1]source!O38</f>
        <v>206</v>
      </c>
      <c r="Q26" s="445">
        <v>26</v>
      </c>
      <c r="R26" s="445">
        <f>[1]source!MI38</f>
        <v>1</v>
      </c>
      <c r="S26" s="446">
        <f>'[1]att report'!AL38-[1]source!MJ38</f>
        <v>22</v>
      </c>
      <c r="T26" s="446">
        <f>'[1]OT report'!BQ38-'[1]OT report'!BR38</f>
        <v>0</v>
      </c>
      <c r="U26" s="446">
        <f>'[1]OT report'!BR38</f>
        <v>0</v>
      </c>
      <c r="V26" s="446">
        <f>'[1]att report'!AM38/8</f>
        <v>0</v>
      </c>
      <c r="W26" s="446">
        <f>'[1]OT report'!BY38</f>
        <v>0</v>
      </c>
      <c r="X26" s="446">
        <f>'[1]att report'!AU38</f>
        <v>0</v>
      </c>
      <c r="Y26" s="646">
        <v>3</v>
      </c>
      <c r="Z26" s="448">
        <f t="shared" si="0"/>
        <v>182.23076923076923</v>
      </c>
      <c r="AA26" s="448">
        <f t="shared" si="1"/>
        <v>0</v>
      </c>
      <c r="AB26" s="448">
        <f t="shared" si="2"/>
        <v>0</v>
      </c>
      <c r="AC26" s="448">
        <f t="shared" si="3"/>
        <v>0</v>
      </c>
      <c r="AD26" s="448">
        <f t="shared" si="4"/>
        <v>0</v>
      </c>
      <c r="AE26" s="448">
        <f t="shared" si="5"/>
        <v>0</v>
      </c>
      <c r="AF26" s="652">
        <f>[1]source!RV38</f>
        <v>9.5494009162986444</v>
      </c>
      <c r="AG26" s="647">
        <v>11.409608016890353</v>
      </c>
      <c r="AH26" s="448">
        <f>[1]source!MK38</f>
        <v>7</v>
      </c>
      <c r="AI26" s="448">
        <v>0</v>
      </c>
      <c r="AJ26" s="448">
        <f>'[1]att report'!AY38</f>
        <v>10</v>
      </c>
      <c r="AK26" s="448">
        <f>[1]source!ND38</f>
        <v>0</v>
      </c>
      <c r="AL26" s="448">
        <f>'[1]att report'!AZ38</f>
        <v>8</v>
      </c>
      <c r="AM26" s="448">
        <f>'[1]att report'!EA38</f>
        <v>6.5</v>
      </c>
      <c r="AN26" s="448">
        <f>'[1]OT report'!EM38/4000</f>
        <v>0</v>
      </c>
      <c r="AO26" s="448">
        <f>([1]source!MZ38/26)*('[1]att report'!AL38+'[1]att report'!AM38/8+[1]source!ME38/2+'[1]att report'!AV38-[1]source!MJ38)+[1]source!NA38</f>
        <v>0</v>
      </c>
      <c r="AP26" s="448">
        <v>0</v>
      </c>
      <c r="AQ26" s="449">
        <f t="shared" si="8"/>
        <v>234.68977816395824</v>
      </c>
      <c r="AR26" s="146">
        <v>4.4723166585721223</v>
      </c>
      <c r="AS26" s="450">
        <v>0</v>
      </c>
      <c r="AT26" s="448">
        <f>[1]source!P38/4000</f>
        <v>0.5</v>
      </c>
      <c r="AU26" s="600">
        <v>103.2</v>
      </c>
      <c r="AV26" s="562" t="s">
        <v>565</v>
      </c>
      <c r="AW26" s="327">
        <f t="shared" si="9"/>
        <v>126.49999999999999</v>
      </c>
      <c r="AX26" s="451">
        <f t="shared" si="6"/>
        <v>126</v>
      </c>
      <c r="AY26" s="452">
        <f t="shared" si="7"/>
        <v>2000</v>
      </c>
      <c r="AZ26" s="453"/>
      <c r="BA26" s="648">
        <f t="shared" si="10"/>
        <v>128.36020710059171</v>
      </c>
      <c r="BB26" s="649">
        <f t="shared" si="11"/>
        <v>1.8602071005917225</v>
      </c>
      <c r="BC26" s="650"/>
      <c r="BD26" s="454"/>
      <c r="BE26" s="454"/>
      <c r="BF26" s="454"/>
      <c r="BG26" s="454"/>
      <c r="BH26" s="454"/>
      <c r="BI26" s="454"/>
      <c r="BJ26" s="454"/>
      <c r="BK26" s="342"/>
      <c r="BL26" s="342"/>
      <c r="BM26" s="342"/>
      <c r="BN26" s="342"/>
      <c r="BO26" s="342"/>
      <c r="BP26" s="342"/>
      <c r="BQ26" s="342"/>
      <c r="BR26" s="342"/>
      <c r="BS26" s="342"/>
      <c r="BT26" s="342"/>
      <c r="BU26" s="342"/>
      <c r="BV26" s="342"/>
      <c r="BW26" s="342"/>
      <c r="BX26" s="342"/>
      <c r="BY26" s="342"/>
      <c r="BZ26" s="342"/>
      <c r="CA26" s="342"/>
      <c r="CB26" s="342"/>
      <c r="CC26" s="342"/>
      <c r="CD26" s="342"/>
      <c r="CE26" s="342"/>
      <c r="CF26" s="342"/>
      <c r="CG26" s="342"/>
      <c r="CH26" s="342"/>
      <c r="CI26" s="342"/>
      <c r="CJ26" s="342"/>
      <c r="CK26" s="342"/>
      <c r="CL26" s="342"/>
      <c r="CM26" s="342"/>
      <c r="CN26" s="342"/>
      <c r="CO26" s="342"/>
      <c r="CP26" s="342"/>
      <c r="CQ26" s="342"/>
      <c r="CR26" s="342"/>
      <c r="CS26" s="342"/>
      <c r="CT26" s="342"/>
      <c r="CU26" s="342"/>
      <c r="CV26" s="342"/>
      <c r="CW26" s="342"/>
      <c r="CX26" s="342"/>
    </row>
    <row r="27" spans="1:102" s="484" customFormat="1" ht="39.75" customHeight="1">
      <c r="A27" s="437">
        <f t="shared" si="12"/>
        <v>20</v>
      </c>
      <c r="B27" s="469" t="str">
        <f>[1]source!B42</f>
        <v>AE0345</v>
      </c>
      <c r="C27" s="470"/>
      <c r="D27" s="471" t="str">
        <f>[1]source!D42</f>
        <v>សាំង​ ស្រីម៉ៅ</v>
      </c>
      <c r="E27" s="472" t="str">
        <f>[1]source!E42</f>
        <v>SANG SREYMOA</v>
      </c>
      <c r="F27" s="426" t="str">
        <f>[1]source!J42</f>
        <v>EMB.N</v>
      </c>
      <c r="G27" s="470" t="str">
        <f>[1]source!K42</f>
        <v>EMB.N</v>
      </c>
      <c r="H27" s="426" t="str">
        <f>[1]source!I42</f>
        <v>Machine</v>
      </c>
      <c r="I27" s="473">
        <f>[1]source!M42</f>
        <v>42451</v>
      </c>
      <c r="J27" s="473">
        <f>[1]source!G42</f>
        <v>33111</v>
      </c>
      <c r="K27" s="470" t="str">
        <f>[1]source!F42</f>
        <v>F</v>
      </c>
      <c r="L27" s="653" t="str">
        <f>[1]source!H42</f>
        <v>ខ្មែរ</v>
      </c>
      <c r="M27" s="654" t="s">
        <v>89</v>
      </c>
      <c r="N27" s="654"/>
      <c r="O27" s="655"/>
      <c r="P27" s="474">
        <f>[1]source!O42</f>
        <v>200</v>
      </c>
      <c r="Q27" s="475">
        <v>26</v>
      </c>
      <c r="R27" s="475">
        <f>[1]source!MI42</f>
        <v>1</v>
      </c>
      <c r="S27" s="446">
        <f>'[1]att report'!AL42-[1]source!MJ42</f>
        <v>18.5</v>
      </c>
      <c r="T27" s="446">
        <f>'[1]OT report'!BQ42-'[1]OT report'!BR42</f>
        <v>0</v>
      </c>
      <c r="U27" s="476">
        <f>'[1]OT report'!BR42</f>
        <v>0</v>
      </c>
      <c r="V27" s="477">
        <f>'[1]att report'!AM42/8</f>
        <v>0</v>
      </c>
      <c r="W27" s="476">
        <f>'[1]OT report'!BY42</f>
        <v>0</v>
      </c>
      <c r="X27" s="476">
        <f>'[1]att report'!AU42</f>
        <v>0</v>
      </c>
      <c r="Y27" s="646"/>
      <c r="Z27" s="478">
        <f t="shared" si="0"/>
        <v>150</v>
      </c>
      <c r="AA27" s="478">
        <f t="shared" si="1"/>
        <v>0</v>
      </c>
      <c r="AB27" s="478">
        <f t="shared" si="2"/>
        <v>0</v>
      </c>
      <c r="AC27" s="478">
        <f t="shared" si="3"/>
        <v>0</v>
      </c>
      <c r="AD27" s="478">
        <f t="shared" si="4"/>
        <v>0</v>
      </c>
      <c r="AE27" s="478">
        <f t="shared" si="5"/>
        <v>0</v>
      </c>
      <c r="AF27" s="478">
        <f>[1]source!RV42</f>
        <v>2.8544367601355285</v>
      </c>
      <c r="AG27" s="647">
        <v>3.1092124011611704</v>
      </c>
      <c r="AH27" s="478">
        <f>[1]source!MK42</f>
        <v>7</v>
      </c>
      <c r="AI27" s="478">
        <v>0</v>
      </c>
      <c r="AJ27" s="478">
        <f>'[1]att report'!AY42</f>
        <v>10</v>
      </c>
      <c r="AK27" s="478">
        <f>[1]source!ND42</f>
        <v>5</v>
      </c>
      <c r="AL27" s="478">
        <f>'[1]att report'!AZ42</f>
        <v>8</v>
      </c>
      <c r="AM27" s="448">
        <f>'[1]att report'!EA42</f>
        <v>5.5</v>
      </c>
      <c r="AN27" s="478">
        <f>'[1]OT report'!EM42/4000</f>
        <v>0</v>
      </c>
      <c r="AO27" s="448">
        <f>([1]source!MZ42/26)*('[1]att report'!AL42+'[1]att report'!AM42/8+[1]source!ME42/2+'[1]att report'!AV42-[1]source!MJ42)+[1]source!NA42</f>
        <v>0</v>
      </c>
      <c r="AP27" s="448">
        <v>0</v>
      </c>
      <c r="AQ27" s="449">
        <f t="shared" si="8"/>
        <v>191.4636491612967</v>
      </c>
      <c r="AR27" s="238">
        <v>3.7151529868868383</v>
      </c>
      <c r="AS27" s="479">
        <v>0</v>
      </c>
      <c r="AT27" s="478">
        <v>0.5</v>
      </c>
      <c r="AU27" s="600">
        <v>78.39</v>
      </c>
      <c r="AV27" s="563">
        <v>7002550012725</v>
      </c>
      <c r="AW27" s="327">
        <f t="shared" si="9"/>
        <v>108.80999999999999</v>
      </c>
      <c r="AX27" s="480">
        <f t="shared" si="6"/>
        <v>108</v>
      </c>
      <c r="AY27" s="481">
        <f t="shared" si="7"/>
        <v>3240</v>
      </c>
      <c r="AZ27" s="482"/>
      <c r="BA27" s="648">
        <f t="shared" si="10"/>
        <v>109.06477564102563</v>
      </c>
      <c r="BB27" s="649">
        <f t="shared" si="11"/>
        <v>0.25477564102564543</v>
      </c>
      <c r="BC27" s="656"/>
      <c r="BD27" s="487"/>
      <c r="BE27" s="487"/>
      <c r="BF27" s="487"/>
      <c r="BG27" s="487"/>
      <c r="BH27" s="487"/>
      <c r="BI27" s="487"/>
      <c r="BJ27" s="487"/>
      <c r="BK27" s="483"/>
      <c r="BL27" s="483"/>
      <c r="BM27" s="483"/>
      <c r="BN27" s="483"/>
      <c r="BO27" s="483"/>
      <c r="BP27" s="483"/>
      <c r="BQ27" s="483"/>
      <c r="BR27" s="483"/>
      <c r="BS27" s="483"/>
      <c r="BT27" s="483"/>
      <c r="BU27" s="483"/>
      <c r="BV27" s="483"/>
      <c r="BW27" s="483"/>
      <c r="BX27" s="483"/>
      <c r="BY27" s="483"/>
      <c r="BZ27" s="483"/>
      <c r="CA27" s="483"/>
      <c r="CB27" s="483"/>
      <c r="CC27" s="483"/>
      <c r="CD27" s="483"/>
      <c r="CE27" s="483"/>
      <c r="CF27" s="483"/>
      <c r="CG27" s="483"/>
      <c r="CH27" s="483"/>
      <c r="CI27" s="483"/>
      <c r="CJ27" s="483"/>
      <c r="CK27" s="483"/>
      <c r="CL27" s="483"/>
      <c r="CM27" s="483"/>
      <c r="CN27" s="483"/>
      <c r="CO27" s="483"/>
      <c r="CP27" s="483"/>
      <c r="CQ27" s="483"/>
      <c r="CR27" s="483"/>
      <c r="CS27" s="483"/>
      <c r="CT27" s="483"/>
      <c r="CU27" s="483"/>
      <c r="CV27" s="483"/>
      <c r="CW27" s="483"/>
      <c r="CX27" s="483"/>
    </row>
    <row r="28" spans="1:102" s="465" customFormat="1" ht="39.75" customHeight="1">
      <c r="A28" s="437">
        <f t="shared" si="12"/>
        <v>21</v>
      </c>
      <c r="B28" s="438" t="str">
        <f>[1]source!B43</f>
        <v>AE0351</v>
      </c>
      <c r="C28" s="415"/>
      <c r="D28" s="439" t="str">
        <f>[1]source!D43</f>
        <v>វុន រ៉ា</v>
      </c>
      <c r="E28" s="440" t="str">
        <f>[1]source!E43</f>
        <v>VUN RA</v>
      </c>
      <c r="F28" s="422" t="str">
        <f>[1]source!J43</f>
        <v>EMB</v>
      </c>
      <c r="G28" s="415" t="str">
        <f>[1]source!K43</f>
        <v>EMB</v>
      </c>
      <c r="H28" s="422" t="str">
        <f>[1]source!I43</f>
        <v>Emb QC</v>
      </c>
      <c r="I28" s="441">
        <f>[1]source!M43</f>
        <v>42493</v>
      </c>
      <c r="J28" s="441">
        <f>[1]source!G43</f>
        <v>32457</v>
      </c>
      <c r="K28" s="415" t="str">
        <f>[1]source!F43</f>
        <v>F</v>
      </c>
      <c r="L28" s="514" t="str">
        <f>[1]source!H43</f>
        <v>ខ្មែរ</v>
      </c>
      <c r="M28" s="442" t="s">
        <v>89</v>
      </c>
      <c r="N28" s="464"/>
      <c r="O28" s="445">
        <v>3</v>
      </c>
      <c r="P28" s="444">
        <f>[1]source!O43</f>
        <v>200</v>
      </c>
      <c r="Q28" s="445">
        <v>26</v>
      </c>
      <c r="R28" s="445">
        <f>[1]source!MI43</f>
        <v>1</v>
      </c>
      <c r="S28" s="446">
        <f>'[1]att report'!AL43-[1]source!MJ43</f>
        <v>20.5</v>
      </c>
      <c r="T28" s="446">
        <f>'[1]OT report'!BQ43-'[1]OT report'!BR43</f>
        <v>0</v>
      </c>
      <c r="U28" s="446">
        <f>'[1]OT report'!BR43</f>
        <v>0</v>
      </c>
      <c r="V28" s="446">
        <f>'[1]att report'!AM43/8</f>
        <v>0</v>
      </c>
      <c r="W28" s="446">
        <f>'[1]OT report'!BY43</f>
        <v>0</v>
      </c>
      <c r="X28" s="446">
        <f>'[1]att report'!AU43</f>
        <v>0</v>
      </c>
      <c r="Y28" s="646">
        <v>6</v>
      </c>
      <c r="Z28" s="448">
        <f t="shared" si="0"/>
        <v>165.38461538461539</v>
      </c>
      <c r="AA28" s="448">
        <f t="shared" si="1"/>
        <v>0</v>
      </c>
      <c r="AB28" s="448">
        <f t="shared" si="2"/>
        <v>0</v>
      </c>
      <c r="AC28" s="448">
        <f t="shared" si="3"/>
        <v>0</v>
      </c>
      <c r="AD28" s="448">
        <f t="shared" si="4"/>
        <v>0</v>
      </c>
      <c r="AE28" s="448">
        <f t="shared" si="5"/>
        <v>0</v>
      </c>
      <c r="AF28" s="652">
        <f>[1]source!RV43</f>
        <v>9.7094620998145604</v>
      </c>
      <c r="AG28" s="647">
        <v>11.54946209981456</v>
      </c>
      <c r="AH28" s="448">
        <f>[1]source!MK43</f>
        <v>7</v>
      </c>
      <c r="AI28" s="448">
        <v>0</v>
      </c>
      <c r="AJ28" s="448">
        <f>'[1]att report'!AY43</f>
        <v>9.6153846153846168</v>
      </c>
      <c r="AK28" s="448">
        <f>[1]source!ND43</f>
        <v>0</v>
      </c>
      <c r="AL28" s="448">
        <f>'[1]att report'!AZ43</f>
        <v>8</v>
      </c>
      <c r="AM28" s="448">
        <f>'[1]att report'!EA43</f>
        <v>5.5</v>
      </c>
      <c r="AN28" s="448">
        <f>'[1]OT report'!EM43/4000</f>
        <v>0</v>
      </c>
      <c r="AO28" s="448">
        <f>([1]source!MZ43/26)*('[1]att report'!AL43+'[1]att report'!AM43/8+[1]source!ME43/2+'[1]att report'!AV43-[1]source!MJ43)+[1]source!NA43</f>
        <v>0</v>
      </c>
      <c r="AP28" s="448">
        <v>0</v>
      </c>
      <c r="AQ28" s="449">
        <f t="shared" si="8"/>
        <v>216.75892419962912</v>
      </c>
      <c r="AR28" s="146">
        <v>4.1066051481301606</v>
      </c>
      <c r="AS28" s="450">
        <v>0</v>
      </c>
      <c r="AT28" s="448">
        <f>[1]source!P43/4000</f>
        <v>0.5</v>
      </c>
      <c r="AU28" s="600">
        <v>102.58</v>
      </c>
      <c r="AV28" s="564" t="s">
        <v>574</v>
      </c>
      <c r="AW28" s="327">
        <f t="shared" si="9"/>
        <v>109.61999999999999</v>
      </c>
      <c r="AX28" s="451">
        <f t="shared" si="6"/>
        <v>109</v>
      </c>
      <c r="AY28" s="452">
        <f t="shared" si="7"/>
        <v>2480</v>
      </c>
      <c r="AZ28" s="453"/>
      <c r="BA28" s="648">
        <f t="shared" si="10"/>
        <v>111.46</v>
      </c>
      <c r="BB28" s="649">
        <f t="shared" si="11"/>
        <v>1.8400000000000034</v>
      </c>
      <c r="BC28" s="650"/>
      <c r="BD28" s="454"/>
      <c r="BE28" s="454"/>
      <c r="BF28" s="454"/>
      <c r="BG28" s="454"/>
      <c r="BH28" s="454"/>
      <c r="BI28" s="454"/>
      <c r="BJ28" s="454"/>
      <c r="BK28" s="342"/>
      <c r="BL28" s="342"/>
      <c r="BM28" s="342"/>
      <c r="BN28" s="342"/>
      <c r="BO28" s="342"/>
      <c r="BP28" s="342"/>
      <c r="BQ28" s="342"/>
      <c r="BR28" s="342"/>
      <c r="BS28" s="342"/>
      <c r="BT28" s="342"/>
      <c r="BU28" s="342"/>
      <c r="BV28" s="342"/>
      <c r="BW28" s="342"/>
      <c r="BX28" s="342"/>
      <c r="BY28" s="342"/>
      <c r="BZ28" s="342"/>
      <c r="CA28" s="342"/>
      <c r="CB28" s="342"/>
      <c r="CC28" s="342"/>
      <c r="CD28" s="342"/>
      <c r="CE28" s="342"/>
      <c r="CF28" s="342"/>
      <c r="CG28" s="342"/>
      <c r="CH28" s="342"/>
      <c r="CI28" s="342"/>
      <c r="CJ28" s="342"/>
      <c r="CK28" s="342"/>
      <c r="CL28" s="342"/>
      <c r="CM28" s="342"/>
      <c r="CN28" s="342"/>
      <c r="CO28" s="342"/>
      <c r="CP28" s="342"/>
      <c r="CQ28" s="342"/>
      <c r="CR28" s="342"/>
      <c r="CS28" s="342"/>
      <c r="CT28" s="342"/>
      <c r="CU28" s="342"/>
      <c r="CV28" s="342"/>
      <c r="CW28" s="342"/>
      <c r="CX28" s="342"/>
    </row>
    <row r="29" spans="1:102" s="465" customFormat="1" ht="39.75" customHeight="1">
      <c r="A29" s="437">
        <f t="shared" si="12"/>
        <v>22</v>
      </c>
      <c r="B29" s="438" t="str">
        <f>[1]source!B45</f>
        <v>AE0362</v>
      </c>
      <c r="C29" s="415"/>
      <c r="D29" s="439" t="str">
        <f>[1]source!D45</f>
        <v>ផូ ភា</v>
      </c>
      <c r="E29" s="440" t="str">
        <f>[1]source!E45</f>
        <v>PHOU PHEA</v>
      </c>
      <c r="F29" s="422" t="str">
        <f>[1]source!J45</f>
        <v>EMB</v>
      </c>
      <c r="G29" s="415" t="str">
        <f>[1]source!K45</f>
        <v>EMB</v>
      </c>
      <c r="H29" s="422" t="str">
        <f>[1]source!I45</f>
        <v>Emb QC Leader</v>
      </c>
      <c r="I29" s="441">
        <f>[1]source!M45</f>
        <v>42525</v>
      </c>
      <c r="J29" s="441">
        <f>[1]source!G45</f>
        <v>35586</v>
      </c>
      <c r="K29" s="415" t="str">
        <f>[1]source!F45</f>
        <v>F</v>
      </c>
      <c r="L29" s="514" t="str">
        <f>[1]source!H45</f>
        <v>ខ្មែរ</v>
      </c>
      <c r="M29" s="442" t="s">
        <v>89</v>
      </c>
      <c r="N29" s="464"/>
      <c r="O29" s="445">
        <v>1</v>
      </c>
      <c r="P29" s="444">
        <f>[1]source!O45</f>
        <v>248</v>
      </c>
      <c r="Q29" s="445">
        <v>26</v>
      </c>
      <c r="R29" s="445">
        <f>[1]source!MI45</f>
        <v>1</v>
      </c>
      <c r="S29" s="446">
        <f>'[1]att report'!AL45-[1]source!MJ45</f>
        <v>19</v>
      </c>
      <c r="T29" s="446">
        <f>'[1]OT report'!BQ45-'[1]OT report'!BR45</f>
        <v>0</v>
      </c>
      <c r="U29" s="446">
        <f>'[1]OT report'!BR45</f>
        <v>0</v>
      </c>
      <c r="V29" s="446">
        <f>'[1]att report'!AM45/8</f>
        <v>0</v>
      </c>
      <c r="W29" s="446">
        <f>'[1]OT report'!BY45</f>
        <v>0</v>
      </c>
      <c r="X29" s="446">
        <f>'[1]att report'!AU45</f>
        <v>0</v>
      </c>
      <c r="Y29" s="646">
        <v>1</v>
      </c>
      <c r="Z29" s="448">
        <f t="shared" si="0"/>
        <v>190.76923076923077</v>
      </c>
      <c r="AA29" s="448">
        <f t="shared" si="1"/>
        <v>0</v>
      </c>
      <c r="AB29" s="448">
        <f t="shared" si="2"/>
        <v>0</v>
      </c>
      <c r="AC29" s="448">
        <f t="shared" si="3"/>
        <v>0</v>
      </c>
      <c r="AD29" s="448">
        <f t="shared" si="4"/>
        <v>0</v>
      </c>
      <c r="AE29" s="448">
        <f t="shared" si="5"/>
        <v>0</v>
      </c>
      <c r="AF29" s="652">
        <f>[1]source!RV45</f>
        <v>1.9376965013950951</v>
      </c>
      <c r="AG29" s="647">
        <v>2.2292324974503224</v>
      </c>
      <c r="AH29" s="448">
        <v>7</v>
      </c>
      <c r="AI29" s="448">
        <v>0</v>
      </c>
      <c r="AJ29" s="448">
        <f>'[1]att report'!AY45</f>
        <v>10</v>
      </c>
      <c r="AK29" s="448">
        <f>[1]source!ND45</f>
        <v>0</v>
      </c>
      <c r="AL29" s="448">
        <f>'[1]att report'!AZ45</f>
        <v>8</v>
      </c>
      <c r="AM29" s="448">
        <f>'[1]att report'!EA45</f>
        <v>6</v>
      </c>
      <c r="AN29" s="448">
        <f>'[1]OT report'!EM45/4000</f>
        <v>0</v>
      </c>
      <c r="AO29" s="448">
        <f>([1]source!MZ45/26)*('[1]att report'!AL45+'[1]att report'!AM45/8+[1]source!ME45/2+'[1]att report'!AV45-[1]source!MJ45)+[1]source!NA45</f>
        <v>0</v>
      </c>
      <c r="AP29" s="448">
        <v>0</v>
      </c>
      <c r="AQ29" s="449">
        <f t="shared" si="8"/>
        <v>225.93615976807618</v>
      </c>
      <c r="AR29" s="146">
        <v>4.4269062651772701</v>
      </c>
      <c r="AS29" s="450">
        <v>0</v>
      </c>
      <c r="AT29" s="448">
        <f>[1]source!P45/4000</f>
        <v>0</v>
      </c>
      <c r="AU29" s="600">
        <v>88.79</v>
      </c>
      <c r="AV29" s="565" t="s">
        <v>578</v>
      </c>
      <c r="AW29" s="327">
        <f t="shared" si="9"/>
        <v>132.70999999999998</v>
      </c>
      <c r="AX29" s="451">
        <f t="shared" si="6"/>
        <v>132</v>
      </c>
      <c r="AY29" s="452">
        <f t="shared" si="7"/>
        <v>2840</v>
      </c>
      <c r="AZ29" s="453"/>
      <c r="BA29" s="648">
        <f t="shared" si="10"/>
        <v>133.0015359960552</v>
      </c>
      <c r="BB29" s="649">
        <f t="shared" si="11"/>
        <v>0.29153599605521663</v>
      </c>
      <c r="BC29" s="650"/>
      <c r="BD29" s="454"/>
      <c r="BE29" s="454"/>
      <c r="BF29" s="454"/>
      <c r="BG29" s="454"/>
      <c r="BH29" s="454"/>
      <c r="BI29" s="454"/>
      <c r="BJ29" s="454"/>
      <c r="BK29" s="485"/>
      <c r="BL29" s="485"/>
      <c r="BM29" s="485"/>
      <c r="BN29" s="485"/>
      <c r="BO29" s="342"/>
      <c r="BP29" s="342"/>
      <c r="BQ29" s="342"/>
      <c r="BR29" s="342"/>
      <c r="BS29" s="342"/>
      <c r="BT29" s="342"/>
      <c r="BU29" s="342"/>
      <c r="BV29" s="342"/>
      <c r="BW29" s="342"/>
      <c r="BX29" s="342"/>
      <c r="BY29" s="342"/>
      <c r="BZ29" s="342"/>
      <c r="CA29" s="342"/>
      <c r="CB29" s="342"/>
      <c r="CC29" s="342"/>
      <c r="CD29" s="342"/>
      <c r="CE29" s="342"/>
      <c r="CF29" s="342"/>
      <c r="CG29" s="342"/>
      <c r="CH29" s="342"/>
      <c r="CI29" s="342"/>
      <c r="CJ29" s="342"/>
      <c r="CK29" s="342"/>
      <c r="CL29" s="342"/>
      <c r="CM29" s="342"/>
      <c r="CN29" s="342"/>
      <c r="CO29" s="342"/>
      <c r="CP29" s="342"/>
      <c r="CQ29" s="342"/>
      <c r="CR29" s="342"/>
      <c r="CS29" s="342"/>
      <c r="CT29" s="342"/>
      <c r="CU29" s="342"/>
      <c r="CV29" s="342"/>
      <c r="CW29" s="342"/>
      <c r="CX29" s="342"/>
    </row>
    <row r="30" spans="1:102" s="465" customFormat="1" ht="39.75" customHeight="1">
      <c r="A30" s="437">
        <f t="shared" si="12"/>
        <v>23</v>
      </c>
      <c r="B30" s="438" t="str">
        <f>[1]source!B47</f>
        <v>AE0370</v>
      </c>
      <c r="C30" s="415"/>
      <c r="D30" s="439" t="str">
        <f>[1]source!D47</f>
        <v>ជឿន វីឡា</v>
      </c>
      <c r="E30" s="440" t="str">
        <f>[1]source!E47</f>
        <v>CHOEUN VYLA</v>
      </c>
      <c r="F30" s="422" t="str">
        <f>[1]source!J47</f>
        <v>EMB</v>
      </c>
      <c r="G30" s="415" t="str">
        <f>[1]source!K47</f>
        <v>EMB</v>
      </c>
      <c r="H30" s="422" t="str">
        <f>[1]source!I47</f>
        <v>Machine</v>
      </c>
      <c r="I30" s="441">
        <f>[1]source!M47</f>
        <v>42542</v>
      </c>
      <c r="J30" s="441">
        <f>[1]source!G47</f>
        <v>35099</v>
      </c>
      <c r="K30" s="415" t="str">
        <f>[1]source!F47</f>
        <v>M</v>
      </c>
      <c r="L30" s="514" t="str">
        <f>[1]source!H47</f>
        <v>ខ្មែរ</v>
      </c>
      <c r="M30" s="464" t="s">
        <v>89</v>
      </c>
      <c r="N30" s="467"/>
      <c r="O30" s="459"/>
      <c r="P30" s="444">
        <f>[1]source!O47</f>
        <v>203</v>
      </c>
      <c r="Q30" s="445">
        <v>26</v>
      </c>
      <c r="R30" s="445">
        <f>[1]source!MI47</f>
        <v>1</v>
      </c>
      <c r="S30" s="446">
        <f>'[1]att report'!AL47-[1]source!MJ47</f>
        <v>20.5</v>
      </c>
      <c r="T30" s="446">
        <f>'[1]OT report'!BQ47-'[1]OT report'!BR47</f>
        <v>0</v>
      </c>
      <c r="U30" s="446">
        <f>'[1]OT report'!BR47</f>
        <v>0</v>
      </c>
      <c r="V30" s="446">
        <f>'[1]att report'!AM47/8</f>
        <v>0</v>
      </c>
      <c r="W30" s="446">
        <f>'[1]OT report'!BY47</f>
        <v>0</v>
      </c>
      <c r="X30" s="446">
        <f>'[1]att report'!AU47</f>
        <v>0</v>
      </c>
      <c r="Y30" s="646">
        <v>5</v>
      </c>
      <c r="Z30" s="448">
        <f t="shared" si="0"/>
        <v>167.86538461538461</v>
      </c>
      <c r="AA30" s="448">
        <f t="shared" si="1"/>
        <v>0</v>
      </c>
      <c r="AB30" s="448">
        <f t="shared" si="2"/>
        <v>0</v>
      </c>
      <c r="AC30" s="448">
        <f t="shared" si="3"/>
        <v>0</v>
      </c>
      <c r="AD30" s="448">
        <f t="shared" si="4"/>
        <v>0</v>
      </c>
      <c r="AE30" s="448">
        <f t="shared" si="5"/>
        <v>0</v>
      </c>
      <c r="AF30" s="652">
        <f>[1]source!RV47</f>
        <v>6.731196530323742</v>
      </c>
      <c r="AG30" s="647">
        <v>8.2250328222369582</v>
      </c>
      <c r="AH30" s="448">
        <f>[1]source!MK47</f>
        <v>7</v>
      </c>
      <c r="AI30" s="448">
        <v>0</v>
      </c>
      <c r="AJ30" s="448">
        <f>'[1]att report'!AY47</f>
        <v>10</v>
      </c>
      <c r="AK30" s="448">
        <f>[1]source!ND47</f>
        <v>0</v>
      </c>
      <c r="AL30" s="448">
        <f>'[1]att report'!AZ47</f>
        <v>8</v>
      </c>
      <c r="AM30" s="448">
        <f>'[1]att report'!EA47</f>
        <v>5.5</v>
      </c>
      <c r="AN30" s="448">
        <f>'[1]OT report'!EM47/4000</f>
        <v>0</v>
      </c>
      <c r="AO30" s="448">
        <f>([1]source!MZ47/26)*('[1]att report'!AL47+'[1]att report'!AM47/8+[1]source!ME47/2+'[1]att report'!AV47-[1]source!MJ47)+[1]source!NA47</f>
        <v>0</v>
      </c>
      <c r="AP30" s="448">
        <v>0</v>
      </c>
      <c r="AQ30" s="449">
        <f t="shared" si="8"/>
        <v>213.3216139679453</v>
      </c>
      <c r="AR30" s="146">
        <v>4.0898494414764448</v>
      </c>
      <c r="AS30" s="450">
        <v>0</v>
      </c>
      <c r="AT30" s="448">
        <f>[1]source!P47/4000</f>
        <v>0.5</v>
      </c>
      <c r="AU30" s="600">
        <v>96.85</v>
      </c>
      <c r="AV30" s="566" t="s">
        <v>572</v>
      </c>
      <c r="AW30" s="327">
        <f t="shared" si="9"/>
        <v>111.85</v>
      </c>
      <c r="AX30" s="451">
        <f t="shared" si="6"/>
        <v>111</v>
      </c>
      <c r="AY30" s="452">
        <f t="shared" si="7"/>
        <v>3400</v>
      </c>
      <c r="AZ30" s="453"/>
      <c r="BA30" s="648">
        <f t="shared" si="10"/>
        <v>113.34383629191321</v>
      </c>
      <c r="BB30" s="649">
        <f t="shared" si="11"/>
        <v>1.4938362919132118</v>
      </c>
      <c r="BC30" s="650"/>
      <c r="BD30" s="454"/>
      <c r="BE30" s="454"/>
      <c r="BF30" s="454"/>
      <c r="BG30" s="454"/>
      <c r="BH30" s="454"/>
      <c r="BI30" s="454"/>
      <c r="BJ30" s="454"/>
      <c r="BK30" s="485"/>
      <c r="BL30" s="485"/>
      <c r="BM30" s="485"/>
      <c r="BN30" s="485"/>
      <c r="BO30" s="342"/>
      <c r="BP30" s="342"/>
      <c r="BQ30" s="342"/>
      <c r="BR30" s="342"/>
      <c r="BS30" s="342"/>
      <c r="BT30" s="342"/>
      <c r="BU30" s="342"/>
      <c r="BV30" s="342"/>
      <c r="BW30" s="342"/>
      <c r="BX30" s="342"/>
      <c r="BY30" s="342"/>
      <c r="BZ30" s="342"/>
      <c r="CA30" s="342"/>
      <c r="CB30" s="342"/>
      <c r="CC30" s="342"/>
      <c r="CD30" s="342"/>
      <c r="CE30" s="342"/>
      <c r="CF30" s="342"/>
      <c r="CG30" s="342"/>
      <c r="CH30" s="342"/>
      <c r="CI30" s="342"/>
      <c r="CJ30" s="342"/>
      <c r="CK30" s="342"/>
      <c r="CL30" s="342"/>
      <c r="CM30" s="342"/>
      <c r="CN30" s="342"/>
      <c r="CO30" s="342"/>
      <c r="CP30" s="342"/>
      <c r="CQ30" s="342"/>
      <c r="CR30" s="342"/>
      <c r="CS30" s="342"/>
      <c r="CT30" s="342"/>
      <c r="CU30" s="342"/>
      <c r="CV30" s="342"/>
      <c r="CW30" s="342"/>
      <c r="CX30" s="342"/>
    </row>
    <row r="31" spans="1:102" s="486" customFormat="1" ht="39.75" customHeight="1">
      <c r="A31" s="437">
        <f t="shared" si="12"/>
        <v>24</v>
      </c>
      <c r="B31" s="438" t="str">
        <f>[1]source!B48</f>
        <v>AE0401</v>
      </c>
      <c r="C31" s="415"/>
      <c r="D31" s="439" t="str">
        <f>[1]source!D48</f>
        <v>ឈុត សុខលី</v>
      </c>
      <c r="E31" s="440" t="str">
        <f>[1]source!E48</f>
        <v>CHHUTH SOKLY</v>
      </c>
      <c r="F31" s="422" t="str">
        <f>[1]source!J48</f>
        <v>EMB</v>
      </c>
      <c r="G31" s="415" t="str">
        <f>[1]source!K48</f>
        <v>EMB</v>
      </c>
      <c r="H31" s="422" t="str">
        <f>[1]source!I48</f>
        <v>Emb QC</v>
      </c>
      <c r="I31" s="441">
        <f>[1]source!M48</f>
        <v>42675</v>
      </c>
      <c r="J31" s="441">
        <f>[1]source!G48</f>
        <v>30932</v>
      </c>
      <c r="K31" s="415" t="str">
        <f>[1]source!F48</f>
        <v>F</v>
      </c>
      <c r="L31" s="514" t="str">
        <f>[1]source!H48</f>
        <v>ខ្មែរ</v>
      </c>
      <c r="M31" s="442" t="s">
        <v>89</v>
      </c>
      <c r="N31" s="442"/>
      <c r="O31" s="445">
        <v>2</v>
      </c>
      <c r="P31" s="444">
        <f>[1]source!O48</f>
        <v>200</v>
      </c>
      <c r="Q31" s="445">
        <v>26</v>
      </c>
      <c r="R31" s="445">
        <f>[1]source!MI48</f>
        <v>1</v>
      </c>
      <c r="S31" s="446">
        <f>'[1]att report'!AL48-[1]source!MJ48</f>
        <v>21.5</v>
      </c>
      <c r="T31" s="446">
        <f>'[1]OT report'!BQ48-'[1]OT report'!BR48</f>
        <v>0</v>
      </c>
      <c r="U31" s="446">
        <f>'[1]OT report'!BR48</f>
        <v>0</v>
      </c>
      <c r="V31" s="446">
        <f>'[1]att report'!AM48/8</f>
        <v>0</v>
      </c>
      <c r="W31" s="446">
        <f>'[1]OT report'!BY48</f>
        <v>0</v>
      </c>
      <c r="X31" s="446">
        <f>'[1]att report'!AU48</f>
        <v>0</v>
      </c>
      <c r="Y31" s="646">
        <v>2</v>
      </c>
      <c r="Z31" s="448">
        <f t="shared" si="0"/>
        <v>173.07692307692309</v>
      </c>
      <c r="AA31" s="448">
        <f t="shared" si="1"/>
        <v>0</v>
      </c>
      <c r="AB31" s="448">
        <f t="shared" si="2"/>
        <v>0</v>
      </c>
      <c r="AC31" s="448">
        <f t="shared" si="3"/>
        <v>0</v>
      </c>
      <c r="AD31" s="448">
        <f t="shared" si="4"/>
        <v>0</v>
      </c>
      <c r="AE31" s="448">
        <f t="shared" si="5"/>
        <v>0</v>
      </c>
      <c r="AF31" s="652">
        <f>[1]source!RV48</f>
        <v>6.5017952613632097</v>
      </c>
      <c r="AG31" s="647">
        <v>7.7244481213237641</v>
      </c>
      <c r="AH31" s="448">
        <f>[1]source!MK48</f>
        <v>7</v>
      </c>
      <c r="AI31" s="448">
        <v>0</v>
      </c>
      <c r="AJ31" s="448">
        <f>'[1]att report'!AY48</f>
        <v>10</v>
      </c>
      <c r="AK31" s="448">
        <f>[1]source!ND48</f>
        <v>0</v>
      </c>
      <c r="AL31" s="448">
        <f>'[1]att report'!AZ48</f>
        <v>8</v>
      </c>
      <c r="AM31" s="448">
        <f>'[1]att report'!EA48</f>
        <v>7</v>
      </c>
      <c r="AN31" s="448">
        <f>'[1]OT report'!EM48/4000</f>
        <v>0</v>
      </c>
      <c r="AO31" s="448">
        <f>([1]source!MZ48/26)*('[1]att report'!AL48+'[1]att report'!AM48/8+[1]source!ME48/2+'[1]att report'!AV48-[1]source!MJ48)+[1]source!NA48</f>
        <v>0</v>
      </c>
      <c r="AP31" s="448">
        <v>0</v>
      </c>
      <c r="AQ31" s="449">
        <f t="shared" si="8"/>
        <v>219.30316645961008</v>
      </c>
      <c r="AR31" s="146">
        <v>4.2219524040796506</v>
      </c>
      <c r="AS31" s="450">
        <v>0</v>
      </c>
      <c r="AT31" s="448">
        <f>[1]source!P48/4000</f>
        <v>0.5</v>
      </c>
      <c r="AU31" s="600">
        <v>98.39</v>
      </c>
      <c r="AV31" s="567" t="s">
        <v>571</v>
      </c>
      <c r="AW31" s="327">
        <f t="shared" si="9"/>
        <v>116.21</v>
      </c>
      <c r="AX31" s="451">
        <f t="shared" si="6"/>
        <v>116</v>
      </c>
      <c r="AY31" s="452">
        <f t="shared" si="7"/>
        <v>840</v>
      </c>
      <c r="AZ31" s="453"/>
      <c r="BA31" s="648">
        <f t="shared" si="10"/>
        <v>117.43265285996054</v>
      </c>
      <c r="BB31" s="649">
        <f t="shared" si="11"/>
        <v>1.2226528599605473</v>
      </c>
      <c r="BC31" s="650"/>
      <c r="BD31" s="454"/>
      <c r="BE31" s="454"/>
      <c r="BF31" s="454"/>
      <c r="BG31" s="454"/>
      <c r="BH31" s="454"/>
      <c r="BI31" s="454"/>
      <c r="BJ31" s="454"/>
      <c r="BK31" s="342"/>
      <c r="BL31" s="342"/>
      <c r="BM31" s="342"/>
      <c r="BN31" s="342"/>
      <c r="BO31" s="342"/>
      <c r="BP31" s="342"/>
      <c r="BQ31" s="342"/>
      <c r="BR31" s="342"/>
      <c r="BS31" s="333"/>
      <c r="BT31" s="333"/>
      <c r="BU31" s="333"/>
      <c r="BV31" s="342"/>
      <c r="BW31" s="342"/>
      <c r="BX31" s="342"/>
      <c r="BY31" s="342"/>
      <c r="BZ31" s="342"/>
      <c r="CA31" s="342"/>
      <c r="CB31" s="342"/>
      <c r="CC31" s="342"/>
      <c r="CD31" s="342"/>
      <c r="CE31" s="333"/>
      <c r="CF31" s="333"/>
      <c r="CG31" s="333"/>
      <c r="CH31" s="333"/>
      <c r="CI31" s="333"/>
      <c r="CJ31" s="333"/>
      <c r="CK31" s="333"/>
      <c r="CL31" s="333"/>
      <c r="CM31" s="333"/>
      <c r="CN31" s="333"/>
      <c r="CO31" s="333"/>
      <c r="CP31" s="333"/>
      <c r="CQ31" s="333"/>
      <c r="CR31" s="333"/>
      <c r="CS31" s="333"/>
      <c r="CT31" s="333"/>
      <c r="CU31" s="333"/>
      <c r="CV31" s="333"/>
      <c r="CW31" s="333"/>
      <c r="CX31" s="333"/>
    </row>
    <row r="32" spans="1:102" s="486" customFormat="1" ht="39.75" customHeight="1">
      <c r="A32" s="437">
        <f t="shared" si="12"/>
        <v>25</v>
      </c>
      <c r="B32" s="438" t="str">
        <f>[1]source!B49</f>
        <v>AE0405</v>
      </c>
      <c r="C32" s="415"/>
      <c r="D32" s="439" t="str">
        <f>[1]source!D49</f>
        <v>ទូច សុខនី</v>
      </c>
      <c r="E32" s="440" t="str">
        <f>[1]source!E49</f>
        <v>TOUCH SOKNY</v>
      </c>
      <c r="F32" s="422" t="str">
        <f>[1]source!J49</f>
        <v>EMB</v>
      </c>
      <c r="G32" s="415" t="str">
        <f>[1]source!K49</f>
        <v>EMB</v>
      </c>
      <c r="H32" s="422" t="str">
        <f>[1]source!I49</f>
        <v>Emb QC</v>
      </c>
      <c r="I32" s="441">
        <f>[1]source!M49</f>
        <v>42675</v>
      </c>
      <c r="J32" s="441">
        <f>[1]source!G49</f>
        <v>33430</v>
      </c>
      <c r="K32" s="415" t="str">
        <f>[1]source!F49</f>
        <v>F</v>
      </c>
      <c r="L32" s="514" t="str">
        <f>[1]source!H49</f>
        <v>ខ្មែរ</v>
      </c>
      <c r="M32" s="442" t="s">
        <v>89</v>
      </c>
      <c r="N32" s="442"/>
      <c r="O32" s="445"/>
      <c r="P32" s="444">
        <f>[1]source!O49</f>
        <v>203</v>
      </c>
      <c r="Q32" s="445">
        <v>26</v>
      </c>
      <c r="R32" s="445">
        <f>[1]source!MI49</f>
        <v>1</v>
      </c>
      <c r="S32" s="446">
        <f>'[1]att report'!AL49-[1]source!MJ49</f>
        <v>21</v>
      </c>
      <c r="T32" s="446">
        <f>'[1]OT report'!BQ49-'[1]OT report'!BR49</f>
        <v>0</v>
      </c>
      <c r="U32" s="446">
        <f>'[1]OT report'!BR49</f>
        <v>0</v>
      </c>
      <c r="V32" s="446">
        <f>'[1]att report'!AM49/8</f>
        <v>0</v>
      </c>
      <c r="W32" s="446">
        <f>'[1]OT report'!BY49</f>
        <v>0</v>
      </c>
      <c r="X32" s="446">
        <f>'[1]att report'!AU49</f>
        <v>0</v>
      </c>
      <c r="Y32" s="646">
        <v>5</v>
      </c>
      <c r="Z32" s="448">
        <f t="shared" si="0"/>
        <v>171.76923076923077</v>
      </c>
      <c r="AA32" s="448">
        <f t="shared" si="1"/>
        <v>0</v>
      </c>
      <c r="AB32" s="448">
        <f t="shared" si="2"/>
        <v>0</v>
      </c>
      <c r="AC32" s="448">
        <f t="shared" si="3"/>
        <v>0</v>
      </c>
      <c r="AD32" s="448">
        <f t="shared" si="4"/>
        <v>0</v>
      </c>
      <c r="AE32" s="448">
        <f t="shared" si="5"/>
        <v>0</v>
      </c>
      <c r="AF32" s="652">
        <f>[1]source!RV49</f>
        <v>9.3711152371536546</v>
      </c>
      <c r="AG32" s="647">
        <v>11.131869675023482</v>
      </c>
      <c r="AH32" s="448">
        <f>[1]source!MK49</f>
        <v>7</v>
      </c>
      <c r="AI32" s="448">
        <v>0</v>
      </c>
      <c r="AJ32" s="448">
        <f>'[1]att report'!AY49</f>
        <v>10</v>
      </c>
      <c r="AK32" s="448">
        <f>[1]source!ND49</f>
        <v>0</v>
      </c>
      <c r="AL32" s="448">
        <f>'[1]att report'!AZ49</f>
        <v>8</v>
      </c>
      <c r="AM32" s="448">
        <f>'[1]att report'!EA49</f>
        <v>5.5</v>
      </c>
      <c r="AN32" s="448">
        <f>'[1]OT report'!EM49/4000</f>
        <v>0</v>
      </c>
      <c r="AO32" s="448">
        <f>([1]source!MZ49/26)*('[1]att report'!AL49+'[1]att report'!AM49/8+[1]source!ME49/2+'[1]att report'!AV49-[1]source!MJ49)+[1]source!NA49</f>
        <v>0</v>
      </c>
      <c r="AP32" s="448">
        <v>0</v>
      </c>
      <c r="AQ32" s="449">
        <f t="shared" si="8"/>
        <v>222.77221568140791</v>
      </c>
      <c r="AR32" s="146">
        <v>4.2297231665857211</v>
      </c>
      <c r="AS32" s="450">
        <v>0</v>
      </c>
      <c r="AT32" s="448">
        <f>[1]source!P49/4000</f>
        <v>0.5</v>
      </c>
      <c r="AU32" s="600">
        <v>97.99</v>
      </c>
      <c r="AV32" s="568" t="s">
        <v>585</v>
      </c>
      <c r="AW32" s="327">
        <f t="shared" si="9"/>
        <v>120.01</v>
      </c>
      <c r="AX32" s="451">
        <f t="shared" si="6"/>
        <v>120</v>
      </c>
      <c r="AY32" s="452">
        <f t="shared" si="7"/>
        <v>40</v>
      </c>
      <c r="AZ32" s="453"/>
      <c r="BA32" s="648">
        <f t="shared" si="10"/>
        <v>121.77075443786983</v>
      </c>
      <c r="BB32" s="649">
        <f t="shared" si="11"/>
        <v>1.7607544378698208</v>
      </c>
      <c r="BC32" s="650"/>
      <c r="BD32" s="454"/>
      <c r="BE32" s="454"/>
      <c r="BF32" s="454"/>
      <c r="BG32" s="454"/>
      <c r="BH32" s="454"/>
      <c r="BI32" s="454"/>
      <c r="BJ32" s="454"/>
      <c r="BK32" s="342"/>
      <c r="BL32" s="342"/>
      <c r="BM32" s="342"/>
      <c r="BN32" s="342"/>
      <c r="BO32" s="342"/>
      <c r="BP32" s="342"/>
      <c r="BQ32" s="342"/>
      <c r="BR32" s="342"/>
      <c r="BS32" s="333"/>
      <c r="BT32" s="333"/>
      <c r="BU32" s="333"/>
      <c r="BV32" s="342"/>
      <c r="BW32" s="342"/>
      <c r="BX32" s="342"/>
      <c r="BY32" s="342"/>
      <c r="BZ32" s="342"/>
      <c r="CA32" s="342"/>
      <c r="CB32" s="342"/>
      <c r="CC32" s="342"/>
      <c r="CD32" s="342"/>
      <c r="CE32" s="333"/>
      <c r="CF32" s="333"/>
      <c r="CG32" s="333"/>
      <c r="CH32" s="333"/>
      <c r="CI32" s="333"/>
      <c r="CJ32" s="333"/>
      <c r="CK32" s="333"/>
      <c r="CL32" s="333"/>
      <c r="CM32" s="333"/>
      <c r="CN32" s="333"/>
      <c r="CO32" s="333"/>
      <c r="CP32" s="333"/>
      <c r="CQ32" s="333"/>
      <c r="CR32" s="333"/>
      <c r="CS32" s="333"/>
      <c r="CT32" s="333"/>
      <c r="CU32" s="333"/>
      <c r="CV32" s="333"/>
      <c r="CW32" s="333"/>
      <c r="CX32" s="333"/>
    </row>
    <row r="33" spans="1:102" s="486" customFormat="1" ht="39.75" customHeight="1">
      <c r="A33" s="437">
        <f t="shared" si="12"/>
        <v>26</v>
      </c>
      <c r="B33" s="438" t="str">
        <f>[1]source!B50</f>
        <v>AE0406</v>
      </c>
      <c r="C33" s="415"/>
      <c r="D33" s="439" t="str">
        <f>[1]source!D50</f>
        <v>ចេង យឺន</v>
      </c>
      <c r="E33" s="440" t="str">
        <f>[1]source!E50</f>
        <v>CHENG YOEUN</v>
      </c>
      <c r="F33" s="422" t="str">
        <f>[1]source!J50</f>
        <v>EMB.N</v>
      </c>
      <c r="G33" s="415" t="str">
        <f>[1]source!K50</f>
        <v>EMB.N</v>
      </c>
      <c r="H33" s="422" t="str">
        <f>[1]source!I50</f>
        <v>Machine</v>
      </c>
      <c r="I33" s="441">
        <f>[1]source!M50</f>
        <v>42675</v>
      </c>
      <c r="J33" s="441">
        <f>[1]source!G50</f>
        <v>34188</v>
      </c>
      <c r="K33" s="415" t="str">
        <f>[1]source!F50</f>
        <v>F</v>
      </c>
      <c r="L33" s="514" t="str">
        <f>[1]source!H50</f>
        <v>ខ្មែរ</v>
      </c>
      <c r="M33" s="442" t="s">
        <v>89</v>
      </c>
      <c r="N33" s="442"/>
      <c r="O33" s="445">
        <v>2</v>
      </c>
      <c r="P33" s="444">
        <f>[1]source!O50</f>
        <v>200</v>
      </c>
      <c r="Q33" s="445">
        <v>26</v>
      </c>
      <c r="R33" s="445">
        <f>[1]source!MI50</f>
        <v>1</v>
      </c>
      <c r="S33" s="446">
        <f>'[1]att report'!AL50-[1]source!MJ50</f>
        <v>20</v>
      </c>
      <c r="T33" s="446">
        <f>'[1]OT report'!BQ50-'[1]OT report'!BR50</f>
        <v>0</v>
      </c>
      <c r="U33" s="446">
        <f>'[1]OT report'!BR50</f>
        <v>0</v>
      </c>
      <c r="V33" s="466">
        <f>'[1]att report'!AM50/8</f>
        <v>0</v>
      </c>
      <c r="W33" s="446">
        <f>'[1]OT report'!BY50</f>
        <v>0</v>
      </c>
      <c r="X33" s="446">
        <f>'[1]att report'!AU50</f>
        <v>0</v>
      </c>
      <c r="Y33" s="646">
        <v>0.5</v>
      </c>
      <c r="Z33" s="448">
        <f t="shared" si="0"/>
        <v>161.53846153846155</v>
      </c>
      <c r="AA33" s="448">
        <f t="shared" si="1"/>
        <v>0</v>
      </c>
      <c r="AB33" s="448">
        <f t="shared" si="2"/>
        <v>0</v>
      </c>
      <c r="AC33" s="448">
        <f t="shared" si="3"/>
        <v>0</v>
      </c>
      <c r="AD33" s="448">
        <f t="shared" si="4"/>
        <v>0</v>
      </c>
      <c r="AE33" s="448">
        <f t="shared" si="5"/>
        <v>0</v>
      </c>
      <c r="AF33" s="652">
        <f>[1]source!RV50</f>
        <v>2.4537709060340491</v>
      </c>
      <c r="AG33" s="647">
        <v>2.7382852058368092</v>
      </c>
      <c r="AH33" s="448">
        <f>[1]source!MK50</f>
        <v>7</v>
      </c>
      <c r="AI33" s="448">
        <v>0</v>
      </c>
      <c r="AJ33" s="448">
        <f>'[1]att report'!AY50</f>
        <v>10</v>
      </c>
      <c r="AK33" s="448">
        <f>[1]source!ND50</f>
        <v>0</v>
      </c>
      <c r="AL33" s="448">
        <f>'[1]att report'!AZ50</f>
        <v>8</v>
      </c>
      <c r="AM33" s="448">
        <f>'[1]att report'!EA50</f>
        <v>7</v>
      </c>
      <c r="AN33" s="448">
        <f>'[1]OT report'!EM50/4000</f>
        <v>0</v>
      </c>
      <c r="AO33" s="448">
        <f>([1]source!MZ50/26)*('[1]att report'!AL50+'[1]att report'!AM50/8+[1]source!ME50/2+'[1]att report'!AV50-[1]source!MJ50)+[1]source!NA50</f>
        <v>0</v>
      </c>
      <c r="AP33" s="448">
        <v>0</v>
      </c>
      <c r="AQ33" s="449">
        <f t="shared" si="8"/>
        <v>198.73051765033239</v>
      </c>
      <c r="AR33" s="146">
        <v>3.880281690140845</v>
      </c>
      <c r="AS33" s="450">
        <v>0</v>
      </c>
      <c r="AT33" s="448">
        <f>[1]source!P50/4000</f>
        <v>0.5</v>
      </c>
      <c r="AU33" s="600">
        <v>87.13</v>
      </c>
      <c r="AV33" s="569" t="s">
        <v>592</v>
      </c>
      <c r="AW33" s="327">
        <f t="shared" si="9"/>
        <v>107.27000000000001</v>
      </c>
      <c r="AX33" s="451">
        <f t="shared" si="6"/>
        <v>107</v>
      </c>
      <c r="AY33" s="452">
        <f t="shared" si="7"/>
        <v>1080</v>
      </c>
      <c r="AZ33" s="453"/>
      <c r="BA33" s="648">
        <f t="shared" si="10"/>
        <v>107.55451429980276</v>
      </c>
      <c r="BB33" s="649">
        <f t="shared" si="11"/>
        <v>0.28451429980275122</v>
      </c>
      <c r="BC33" s="650"/>
      <c r="BD33" s="454"/>
      <c r="BE33" s="454"/>
      <c r="BF33" s="454"/>
      <c r="BG33" s="454"/>
      <c r="BH33" s="454"/>
      <c r="BI33" s="454"/>
      <c r="BJ33" s="454"/>
      <c r="BK33" s="342"/>
      <c r="BL33" s="342"/>
      <c r="BM33" s="342"/>
      <c r="BN33" s="342"/>
      <c r="BO33" s="342"/>
      <c r="BP33" s="342"/>
      <c r="BQ33" s="342"/>
      <c r="BR33" s="342"/>
      <c r="BS33" s="333"/>
      <c r="BT33" s="333"/>
      <c r="BU33" s="333"/>
      <c r="BV33" s="342"/>
      <c r="BW33" s="342"/>
      <c r="BX33" s="342"/>
      <c r="BY33" s="342"/>
      <c r="BZ33" s="342"/>
      <c r="CA33" s="342"/>
      <c r="CB33" s="342"/>
      <c r="CC33" s="342"/>
      <c r="CD33" s="342"/>
      <c r="CE33" s="333"/>
      <c r="CF33" s="333"/>
      <c r="CG33" s="333"/>
      <c r="CH33" s="333"/>
      <c r="CI33" s="333"/>
      <c r="CJ33" s="333"/>
      <c r="CK33" s="333"/>
      <c r="CL33" s="333"/>
      <c r="CM33" s="333"/>
      <c r="CN33" s="333"/>
      <c r="CO33" s="333"/>
      <c r="CP33" s="333"/>
      <c r="CQ33" s="333"/>
      <c r="CR33" s="333"/>
      <c r="CS33" s="333"/>
      <c r="CT33" s="333"/>
      <c r="CU33" s="333"/>
      <c r="CV33" s="333"/>
      <c r="CW33" s="333"/>
      <c r="CX33" s="333"/>
    </row>
    <row r="34" spans="1:102" s="486" customFormat="1" ht="39.75" customHeight="1">
      <c r="A34" s="437">
        <f t="shared" si="12"/>
        <v>27</v>
      </c>
      <c r="B34" s="438" t="str">
        <f>[1]source!B51</f>
        <v>AE0410</v>
      </c>
      <c r="C34" s="415"/>
      <c r="D34" s="439" t="str">
        <f>[1]source!D51</f>
        <v>ហឿង ថាន្នា</v>
      </c>
      <c r="E34" s="440" t="str">
        <f>[1]source!E51</f>
        <v>HOEUNG THANA</v>
      </c>
      <c r="F34" s="422" t="str">
        <f>[1]source!J51</f>
        <v>EMB</v>
      </c>
      <c r="G34" s="415" t="str">
        <f>[1]source!K51</f>
        <v>EMB</v>
      </c>
      <c r="H34" s="422" t="str">
        <f>[1]source!I51</f>
        <v>Machine</v>
      </c>
      <c r="I34" s="441">
        <f>[1]source!M51</f>
        <v>42675</v>
      </c>
      <c r="J34" s="441">
        <f>[1]source!G51</f>
        <v>34397</v>
      </c>
      <c r="K34" s="415" t="str">
        <f>[1]source!F51</f>
        <v>M</v>
      </c>
      <c r="L34" s="514" t="str">
        <f>[1]source!H51</f>
        <v>ខ្មែរ</v>
      </c>
      <c r="M34" s="442" t="s">
        <v>89</v>
      </c>
      <c r="N34" s="442"/>
      <c r="O34" s="445"/>
      <c r="P34" s="444">
        <f>[1]source!O51</f>
        <v>213</v>
      </c>
      <c r="Q34" s="445">
        <v>26</v>
      </c>
      <c r="R34" s="445">
        <f>[1]source!MI51</f>
        <v>1</v>
      </c>
      <c r="S34" s="446">
        <f>'[1]att report'!AL51-[1]source!MJ51</f>
        <v>20</v>
      </c>
      <c r="T34" s="446">
        <f>'[1]OT report'!BQ51-'[1]OT report'!BR51</f>
        <v>0</v>
      </c>
      <c r="U34" s="446">
        <f>'[1]OT report'!BR51</f>
        <v>0</v>
      </c>
      <c r="V34" s="446">
        <f>'[1]att report'!AM51/8</f>
        <v>0</v>
      </c>
      <c r="W34" s="446">
        <f>'[1]OT report'!BY51</f>
        <v>0</v>
      </c>
      <c r="X34" s="446">
        <f>'[1]att report'!AU51</f>
        <v>0</v>
      </c>
      <c r="Y34" s="646">
        <v>5</v>
      </c>
      <c r="Z34" s="448">
        <f t="shared" si="0"/>
        <v>172.03846153846152</v>
      </c>
      <c r="AA34" s="448">
        <f t="shared" si="1"/>
        <v>0</v>
      </c>
      <c r="AB34" s="448">
        <f t="shared" si="2"/>
        <v>0</v>
      </c>
      <c r="AC34" s="448">
        <f t="shared" si="3"/>
        <v>0</v>
      </c>
      <c r="AD34" s="448">
        <f t="shared" si="4"/>
        <v>0</v>
      </c>
      <c r="AE34" s="448">
        <f t="shared" si="5"/>
        <v>0</v>
      </c>
      <c r="AF34" s="652">
        <f>[1]source!RV51</f>
        <v>7.0051482887607541</v>
      </c>
      <c r="AG34" s="647">
        <v>8.573873633928395</v>
      </c>
      <c r="AH34" s="448">
        <f>[1]source!MK51</f>
        <v>7</v>
      </c>
      <c r="AI34" s="448">
        <v>0</v>
      </c>
      <c r="AJ34" s="448">
        <f>'[1]att report'!AY51</f>
        <v>10</v>
      </c>
      <c r="AK34" s="448">
        <f>[1]source!ND51</f>
        <v>0</v>
      </c>
      <c r="AL34" s="448">
        <f>'[1]att report'!AZ51</f>
        <v>8</v>
      </c>
      <c r="AM34" s="448">
        <f>'[1]att report'!EA51</f>
        <v>5</v>
      </c>
      <c r="AN34" s="448">
        <f>'[1]OT report'!EM51/4000</f>
        <v>0</v>
      </c>
      <c r="AO34" s="448">
        <f>([1]source!MZ51/26)*('[1]att report'!AL51+'[1]att report'!AM51/8+[1]source!ME51/2+'[1]att report'!AV51-[1]source!MJ51)+[1]source!NA51</f>
        <v>0</v>
      </c>
      <c r="AP34" s="448">
        <v>0</v>
      </c>
      <c r="AQ34" s="449">
        <f t="shared" si="8"/>
        <v>217.61748346115067</v>
      </c>
      <c r="AR34" s="146">
        <v>4.1663428848955801</v>
      </c>
      <c r="AS34" s="450">
        <v>0</v>
      </c>
      <c r="AT34" s="448">
        <f>[1]source!P51/4000</f>
        <v>0.5</v>
      </c>
      <c r="AU34" s="600">
        <v>101.75</v>
      </c>
      <c r="AV34" s="570" t="s">
        <v>579</v>
      </c>
      <c r="AW34" s="327">
        <f t="shared" si="9"/>
        <v>111.25</v>
      </c>
      <c r="AX34" s="451">
        <f t="shared" si="6"/>
        <v>111</v>
      </c>
      <c r="AY34" s="452">
        <f t="shared" si="7"/>
        <v>1000</v>
      </c>
      <c r="AZ34" s="453"/>
      <c r="BA34" s="648">
        <f t="shared" si="10"/>
        <v>112.81872534516765</v>
      </c>
      <c r="BB34" s="649">
        <f t="shared" si="11"/>
        <v>1.5687253451676497</v>
      </c>
      <c r="BC34" s="650"/>
      <c r="BD34" s="454"/>
      <c r="BE34" s="454"/>
      <c r="BF34" s="454"/>
      <c r="BG34" s="454"/>
      <c r="BH34" s="454"/>
      <c r="BI34" s="454"/>
      <c r="BJ34" s="454"/>
      <c r="BK34" s="342"/>
      <c r="BL34" s="342"/>
      <c r="BM34" s="342"/>
      <c r="BN34" s="342"/>
      <c r="BO34" s="342"/>
      <c r="BP34" s="342"/>
      <c r="BQ34" s="342"/>
      <c r="BR34" s="342"/>
      <c r="BS34" s="333"/>
      <c r="BT34" s="333"/>
      <c r="BU34" s="333"/>
      <c r="BV34" s="342"/>
      <c r="BW34" s="342"/>
      <c r="BX34" s="342"/>
      <c r="BY34" s="342"/>
      <c r="BZ34" s="342"/>
      <c r="CA34" s="342"/>
      <c r="CB34" s="342"/>
      <c r="CC34" s="342"/>
      <c r="CD34" s="342"/>
      <c r="CE34" s="333"/>
      <c r="CF34" s="333"/>
      <c r="CG34" s="333"/>
      <c r="CH34" s="333"/>
      <c r="CI34" s="333"/>
      <c r="CJ34" s="333"/>
      <c r="CK34" s="333"/>
      <c r="CL34" s="333"/>
      <c r="CM34" s="333"/>
      <c r="CN34" s="333"/>
      <c r="CO34" s="333"/>
      <c r="CP34" s="333"/>
      <c r="CQ34" s="333"/>
      <c r="CR34" s="333"/>
      <c r="CS34" s="333"/>
      <c r="CT34" s="333"/>
      <c r="CU34" s="333"/>
      <c r="CV34" s="333"/>
      <c r="CW34" s="333"/>
      <c r="CX34" s="333"/>
    </row>
    <row r="35" spans="1:102" s="489" customFormat="1" ht="39.75" customHeight="1">
      <c r="A35" s="437">
        <f t="shared" si="12"/>
        <v>28</v>
      </c>
      <c r="B35" s="469" t="str">
        <f>[1]source!B54</f>
        <v>AE0448</v>
      </c>
      <c r="C35" s="470"/>
      <c r="D35" s="471" t="str">
        <f>[1]source!D54</f>
        <v>ប៉ុក សំបូរ</v>
      </c>
      <c r="E35" s="472" t="str">
        <f>[1]source!E54</f>
        <v>POK SAMBO</v>
      </c>
      <c r="F35" s="426" t="str">
        <f>[1]source!J54</f>
        <v>EMB.N</v>
      </c>
      <c r="G35" s="470" t="str">
        <f>[1]source!K54</f>
        <v>EMB.N</v>
      </c>
      <c r="H35" s="426" t="str">
        <f>[1]source!I54</f>
        <v>Machine</v>
      </c>
      <c r="I35" s="473">
        <f>[1]source!M54</f>
        <v>42780</v>
      </c>
      <c r="J35" s="473">
        <f>[1]source!G54</f>
        <v>30975</v>
      </c>
      <c r="K35" s="470" t="str">
        <f>[1]source!F54</f>
        <v>F</v>
      </c>
      <c r="L35" s="653" t="str">
        <f>[1]source!H54</f>
        <v>ខ្មែរ</v>
      </c>
      <c r="M35" s="442" t="s">
        <v>89</v>
      </c>
      <c r="N35" s="442"/>
      <c r="O35" s="475">
        <v>2</v>
      </c>
      <c r="P35" s="474">
        <f>[1]source!O54</f>
        <v>200</v>
      </c>
      <c r="Q35" s="475">
        <v>26</v>
      </c>
      <c r="R35" s="475">
        <f>[1]source!MI54</f>
        <v>1</v>
      </c>
      <c r="S35" s="446">
        <f>'[1]att report'!AL54-[1]source!MJ54</f>
        <v>18</v>
      </c>
      <c r="T35" s="446">
        <f>'[1]OT report'!BQ54-'[1]OT report'!BR54</f>
        <v>0</v>
      </c>
      <c r="U35" s="476">
        <f>'[1]OT report'!BR54</f>
        <v>0</v>
      </c>
      <c r="V35" s="476">
        <f>'[1]att report'!AM54/8</f>
        <v>0</v>
      </c>
      <c r="W35" s="476">
        <f>'[1]OT report'!BY54</f>
        <v>0</v>
      </c>
      <c r="X35" s="476">
        <f>'[1]att report'!AU54</f>
        <v>0</v>
      </c>
      <c r="Y35" s="646">
        <v>0.5</v>
      </c>
      <c r="Z35" s="478">
        <f t="shared" si="0"/>
        <v>146.15384615384616</v>
      </c>
      <c r="AA35" s="478">
        <f t="shared" si="1"/>
        <v>0</v>
      </c>
      <c r="AB35" s="478">
        <f t="shared" si="2"/>
        <v>0</v>
      </c>
      <c r="AC35" s="478">
        <f t="shared" si="3"/>
        <v>0</v>
      </c>
      <c r="AD35" s="478">
        <f t="shared" si="4"/>
        <v>0</v>
      </c>
      <c r="AE35" s="478">
        <f t="shared" si="5"/>
        <v>0</v>
      </c>
      <c r="AF35" s="652">
        <f>[1]source!RV54</f>
        <v>4.6425957998601692</v>
      </c>
      <c r="AG35" s="647">
        <v>5.150633275205335</v>
      </c>
      <c r="AH35" s="478">
        <f>[1]source!MK54</f>
        <v>7</v>
      </c>
      <c r="AI35" s="478">
        <v>0</v>
      </c>
      <c r="AJ35" s="478">
        <f>'[1]att report'!AY54</f>
        <v>10</v>
      </c>
      <c r="AK35" s="478">
        <f>[1]source!ND54</f>
        <v>5</v>
      </c>
      <c r="AL35" s="478">
        <f>'[1]att report'!AZ54</f>
        <v>8</v>
      </c>
      <c r="AM35" s="448">
        <f>'[1]att report'!EA54</f>
        <v>5</v>
      </c>
      <c r="AN35" s="478">
        <f>'[1]OT report'!EM54/4000</f>
        <v>0</v>
      </c>
      <c r="AO35" s="448">
        <f>([1]source!MZ54/26)*('[1]att report'!AL54+'[1]att report'!AM54/8+[1]source!ME54/2+'[1]att report'!AV54-[1]source!MJ54)+[1]source!NA54</f>
        <v>0</v>
      </c>
      <c r="AP35" s="448">
        <v>0</v>
      </c>
      <c r="AQ35" s="449">
        <f t="shared" si="8"/>
        <v>190.94707522891167</v>
      </c>
      <c r="AR35" s="238">
        <v>3.6651287032540067</v>
      </c>
      <c r="AS35" s="479">
        <v>0</v>
      </c>
      <c r="AT35" s="478">
        <v>0.5</v>
      </c>
      <c r="AU35" s="600">
        <v>80.2</v>
      </c>
      <c r="AV35" s="571">
        <v>7002550012521</v>
      </c>
      <c r="AW35" s="327">
        <f t="shared" si="9"/>
        <v>106.60000000000001</v>
      </c>
      <c r="AX35" s="480">
        <f t="shared" si="6"/>
        <v>106</v>
      </c>
      <c r="AY35" s="481">
        <f t="shared" si="7"/>
        <v>2400</v>
      </c>
      <c r="AZ35" s="482"/>
      <c r="BA35" s="648">
        <f t="shared" si="10"/>
        <v>107.10803747534517</v>
      </c>
      <c r="BB35" s="649">
        <f t="shared" si="11"/>
        <v>0.50803747534516219</v>
      </c>
      <c r="BC35" s="656"/>
      <c r="BD35" s="487"/>
      <c r="BE35" s="487"/>
      <c r="BF35" s="487"/>
      <c r="BG35" s="487"/>
      <c r="BH35" s="487"/>
      <c r="BI35" s="487"/>
      <c r="BJ35" s="487"/>
      <c r="BK35" s="483"/>
      <c r="BL35" s="483"/>
      <c r="BM35" s="483"/>
      <c r="BN35" s="483"/>
      <c r="BO35" s="483"/>
      <c r="BP35" s="483"/>
      <c r="BQ35" s="483"/>
      <c r="BR35" s="483"/>
      <c r="BS35" s="488"/>
      <c r="BT35" s="488"/>
      <c r="BU35" s="488"/>
      <c r="BV35" s="483"/>
      <c r="BW35" s="483"/>
      <c r="BX35" s="483"/>
      <c r="BY35" s="483"/>
      <c r="BZ35" s="483"/>
      <c r="CA35" s="483"/>
      <c r="CB35" s="483"/>
      <c r="CC35" s="483"/>
      <c r="CD35" s="483"/>
      <c r="CE35" s="488"/>
      <c r="CF35" s="488"/>
      <c r="CG35" s="488"/>
      <c r="CH35" s="488"/>
      <c r="CI35" s="488"/>
      <c r="CJ35" s="488"/>
      <c r="CK35" s="488"/>
      <c r="CL35" s="488"/>
      <c r="CM35" s="488"/>
      <c r="CN35" s="488"/>
      <c r="CO35" s="488"/>
      <c r="CP35" s="488"/>
      <c r="CQ35" s="488"/>
      <c r="CR35" s="488"/>
      <c r="CS35" s="488"/>
      <c r="CT35" s="488"/>
      <c r="CU35" s="488"/>
      <c r="CV35" s="488"/>
      <c r="CW35" s="488"/>
      <c r="CX35" s="488"/>
    </row>
    <row r="36" spans="1:102" s="486" customFormat="1" ht="39.75" customHeight="1">
      <c r="A36" s="437">
        <f t="shared" si="12"/>
        <v>29</v>
      </c>
      <c r="B36" s="438" t="str">
        <f>[1]source!B55</f>
        <v>P0483</v>
      </c>
      <c r="C36" s="415"/>
      <c r="D36" s="439" t="str">
        <f>[1]source!D55</f>
        <v>ហ៊ឹម ម៉ាត់</v>
      </c>
      <c r="E36" s="440" t="str">
        <f>[1]source!E55</f>
        <v>HOEM MATH</v>
      </c>
      <c r="F36" s="422" t="str">
        <f>[1]source!J55</f>
        <v>HP</v>
      </c>
      <c r="G36" s="415" t="str">
        <f>[1]source!K55</f>
        <v>HP</v>
      </c>
      <c r="H36" s="422" t="str">
        <f>[1]source!I55</f>
        <v>Operator</v>
      </c>
      <c r="I36" s="441">
        <f>[1]source!M55</f>
        <v>42844</v>
      </c>
      <c r="J36" s="441">
        <f>[1]source!G55</f>
        <v>32421</v>
      </c>
      <c r="K36" s="415" t="str">
        <f>[1]source!F55</f>
        <v>M</v>
      </c>
      <c r="L36" s="514" t="str">
        <f>[1]source!H55</f>
        <v>ខ្មែរ</v>
      </c>
      <c r="M36" s="442"/>
      <c r="N36" s="442" t="s">
        <v>89</v>
      </c>
      <c r="O36" s="445"/>
      <c r="P36" s="444">
        <f>[1]source!O55</f>
        <v>211</v>
      </c>
      <c r="Q36" s="445">
        <v>26</v>
      </c>
      <c r="R36" s="445">
        <f>[1]source!MI55</f>
        <v>1</v>
      </c>
      <c r="S36" s="446">
        <f>'[1]att report'!AL55-[1]source!MJ55</f>
        <v>22</v>
      </c>
      <c r="T36" s="446">
        <f>'[1]OT report'!BQ55-'[1]OT report'!BR55</f>
        <v>0</v>
      </c>
      <c r="U36" s="446">
        <f>'[1]OT report'!BR55</f>
        <v>0</v>
      </c>
      <c r="V36" s="446">
        <f>'[1]att report'!AM55/8</f>
        <v>0</v>
      </c>
      <c r="W36" s="446">
        <f>'[1]OT report'!BY55</f>
        <v>0</v>
      </c>
      <c r="X36" s="446">
        <f>'[1]att report'!AU55</f>
        <v>0</v>
      </c>
      <c r="Y36" s="646"/>
      <c r="Z36" s="448">
        <f t="shared" si="0"/>
        <v>186.65384615384613</v>
      </c>
      <c r="AA36" s="448">
        <f t="shared" si="1"/>
        <v>0</v>
      </c>
      <c r="AB36" s="448">
        <f t="shared" si="2"/>
        <v>0</v>
      </c>
      <c r="AC36" s="448">
        <f t="shared" si="3"/>
        <v>0</v>
      </c>
      <c r="AD36" s="448">
        <f t="shared" si="4"/>
        <v>0</v>
      </c>
      <c r="AE36" s="448">
        <f t="shared" si="5"/>
        <v>0</v>
      </c>
      <c r="AF36" s="448">
        <f>[1]source!RV55</f>
        <v>0.82162738411528302</v>
      </c>
      <c r="AG36" s="647">
        <v>1.0876974038391491</v>
      </c>
      <c r="AH36" s="448">
        <f>[1]source!MK55</f>
        <v>7</v>
      </c>
      <c r="AI36" s="448">
        <v>0</v>
      </c>
      <c r="AJ36" s="448">
        <f>'[1]att report'!AY55</f>
        <v>10</v>
      </c>
      <c r="AK36" s="448">
        <f>[1]source!ND55</f>
        <v>0</v>
      </c>
      <c r="AL36" s="448">
        <f>'[1]att report'!AZ55</f>
        <v>8</v>
      </c>
      <c r="AM36" s="448">
        <f>'[1]att report'!EA55</f>
        <v>9</v>
      </c>
      <c r="AN36" s="448">
        <f>'[1]OT report'!EM55/4000</f>
        <v>0</v>
      </c>
      <c r="AO36" s="448">
        <f>([1]source!MZ55/26)*('[1]att report'!AL55+'[1]att report'!AM55/8+[1]source!ME55/2+'[1]att report'!AV55-[1]source!MJ55)+[1]source!NA55</f>
        <v>0</v>
      </c>
      <c r="AP36" s="448">
        <v>0</v>
      </c>
      <c r="AQ36" s="449">
        <f>SUM(Z36:AP36)</f>
        <v>222.56317094180056</v>
      </c>
      <c r="AR36" s="146">
        <v>4.4050509956289465</v>
      </c>
      <c r="AS36" s="450">
        <v>0</v>
      </c>
      <c r="AT36" s="448">
        <f>[1]source!P55/4000</f>
        <v>0.5</v>
      </c>
      <c r="AU36" s="600">
        <v>79.16</v>
      </c>
      <c r="AV36" s="572" t="s">
        <v>610</v>
      </c>
      <c r="AW36" s="327">
        <f t="shared" si="9"/>
        <v>138.54</v>
      </c>
      <c r="AX36" s="451">
        <f t="shared" si="6"/>
        <v>138</v>
      </c>
      <c r="AY36" s="452">
        <f t="shared" si="7"/>
        <v>2160</v>
      </c>
      <c r="AZ36" s="453"/>
      <c r="BA36" s="648">
        <f t="shared" si="10"/>
        <v>138.80607001972385</v>
      </c>
      <c r="BB36" s="649">
        <f t="shared" si="11"/>
        <v>0.26607001972385547</v>
      </c>
      <c r="BC36" s="650"/>
      <c r="BD36" s="454"/>
      <c r="BE36" s="454"/>
      <c r="BF36" s="454"/>
      <c r="BG36" s="454"/>
      <c r="BH36" s="454"/>
      <c r="BI36" s="454"/>
      <c r="BJ36" s="454"/>
      <c r="BK36" s="342"/>
      <c r="BL36" s="342"/>
      <c r="BM36" s="342"/>
      <c r="BN36" s="342"/>
      <c r="BO36" s="342"/>
      <c r="BP36" s="342"/>
      <c r="BQ36" s="342"/>
      <c r="BR36" s="342"/>
      <c r="BS36" s="333"/>
      <c r="BT36" s="333"/>
      <c r="BU36" s="333"/>
      <c r="BV36" s="342"/>
      <c r="BW36" s="342"/>
      <c r="BX36" s="342"/>
      <c r="BY36" s="342"/>
      <c r="BZ36" s="342"/>
      <c r="CA36" s="342"/>
      <c r="CB36" s="342"/>
      <c r="CC36" s="342"/>
      <c r="CD36" s="342"/>
      <c r="CE36" s="333"/>
      <c r="CF36" s="333"/>
      <c r="CG36" s="333"/>
      <c r="CH36" s="333"/>
      <c r="CI36" s="333"/>
      <c r="CJ36" s="333"/>
      <c r="CK36" s="333"/>
      <c r="CL36" s="333"/>
      <c r="CM36" s="333"/>
      <c r="CN36" s="333"/>
      <c r="CO36" s="333"/>
      <c r="CP36" s="333"/>
      <c r="CQ36" s="333"/>
      <c r="CR36" s="333"/>
      <c r="CS36" s="333"/>
      <c r="CT36" s="333"/>
      <c r="CU36" s="333"/>
      <c r="CV36" s="333"/>
      <c r="CW36" s="333"/>
      <c r="CX36" s="333"/>
    </row>
    <row r="37" spans="1:102" s="465" customFormat="1" ht="39.75" customHeight="1">
      <c r="A37" s="437">
        <f t="shared" si="12"/>
        <v>30</v>
      </c>
      <c r="B37" s="438" t="str">
        <f>[1]source!B60</f>
        <v>P0510</v>
      </c>
      <c r="C37" s="415"/>
      <c r="D37" s="439" t="str">
        <f>[1]source!D60</f>
        <v>រៀម រតនា</v>
      </c>
      <c r="E37" s="440" t="str">
        <f>[1]source!E60</f>
        <v>RIAM ​RATHANA</v>
      </c>
      <c r="F37" s="422" t="str">
        <f>[1]source!J60</f>
        <v>Office</v>
      </c>
      <c r="G37" s="415" t="str">
        <f>[1]source!K60</f>
        <v>CR</v>
      </c>
      <c r="H37" s="422" t="str">
        <f>[1]source!I60</f>
        <v>Technician</v>
      </c>
      <c r="I37" s="441">
        <f>[1]source!M60</f>
        <v>42907</v>
      </c>
      <c r="J37" s="441">
        <f>[1]source!G60</f>
        <v>31330</v>
      </c>
      <c r="K37" s="415" t="str">
        <f>[1]source!F60</f>
        <v>M</v>
      </c>
      <c r="L37" s="514" t="str">
        <f>[1]source!H60</f>
        <v>ខ្មែរ</v>
      </c>
      <c r="M37" s="442" t="s">
        <v>89</v>
      </c>
      <c r="N37" s="464"/>
      <c r="O37" s="445">
        <v>1</v>
      </c>
      <c r="P37" s="444">
        <f>[1]source!O60</f>
        <v>647</v>
      </c>
      <c r="Q37" s="445">
        <v>26</v>
      </c>
      <c r="R37" s="445">
        <f>[1]source!MI60</f>
        <v>1</v>
      </c>
      <c r="S37" s="446">
        <f>'[1]att report'!AL60-[1]source!MJ60</f>
        <v>25</v>
      </c>
      <c r="T37" s="446">
        <f>'[1]OT report'!BQ60-'[1]OT report'!BR60</f>
        <v>0</v>
      </c>
      <c r="U37" s="446">
        <f>'[1]OT report'!BR60</f>
        <v>0</v>
      </c>
      <c r="V37" s="446">
        <f>'[1]att report'!AM60/8</f>
        <v>0</v>
      </c>
      <c r="W37" s="446">
        <f>'[1]OT report'!BY60</f>
        <v>0</v>
      </c>
      <c r="X37" s="446">
        <f>'[1]att report'!AU60</f>
        <v>0</v>
      </c>
      <c r="Y37" s="646">
        <v>1</v>
      </c>
      <c r="Z37" s="448">
        <f t="shared" si="0"/>
        <v>647</v>
      </c>
      <c r="AA37" s="448">
        <f t="shared" si="1"/>
        <v>0</v>
      </c>
      <c r="AB37" s="448">
        <f t="shared" si="2"/>
        <v>0</v>
      </c>
      <c r="AC37" s="448">
        <f t="shared" si="3"/>
        <v>0</v>
      </c>
      <c r="AD37" s="448">
        <f t="shared" si="4"/>
        <v>0</v>
      </c>
      <c r="AE37" s="448">
        <f t="shared" si="5"/>
        <v>0</v>
      </c>
      <c r="AF37" s="652">
        <f>[1]source!RV60</f>
        <v>3.0528906615431595</v>
      </c>
      <c r="AG37" s="647">
        <v>4.0447496359021322</v>
      </c>
      <c r="AH37" s="448">
        <f>[1]source!MK60</f>
        <v>7</v>
      </c>
      <c r="AI37" s="448">
        <v>0</v>
      </c>
      <c r="AJ37" s="448">
        <f>'[1]att report'!AY60</f>
        <v>10</v>
      </c>
      <c r="AK37" s="448">
        <f>[1]source!ND60</f>
        <v>0</v>
      </c>
      <c r="AL37" s="448">
        <f>'[1]att report'!AZ60</f>
        <v>8</v>
      </c>
      <c r="AM37" s="448">
        <f>'[1]att report'!EA60</f>
        <v>12</v>
      </c>
      <c r="AN37" s="448">
        <f>'[1]OT report'!EM60/4000</f>
        <v>0</v>
      </c>
      <c r="AO37" s="448">
        <f>([1]source!MZ60/26)*('[1]att report'!AL60+'[1]att report'!AM60/8+[1]source!ME60/2+'[1]att report'!AV60-[1]source!MJ60)+[1]source!NA60</f>
        <v>0</v>
      </c>
      <c r="AP37" s="448">
        <v>0</v>
      </c>
      <c r="AQ37" s="449">
        <f t="shared" si="8"/>
        <v>691.09764029744531</v>
      </c>
      <c r="AR37" s="146">
        <v>5.828071879553181</v>
      </c>
      <c r="AS37" s="450">
        <v>0</v>
      </c>
      <c r="AT37" s="448">
        <f>[1]source!P60/4000</f>
        <v>0</v>
      </c>
      <c r="AU37" s="600">
        <v>307.66000000000003</v>
      </c>
      <c r="AV37" s="573" t="s">
        <v>644</v>
      </c>
      <c r="AW37" s="327">
        <f t="shared" si="9"/>
        <v>377.63999999999993</v>
      </c>
      <c r="AX37" s="451">
        <f t="shared" si="6"/>
        <v>377</v>
      </c>
      <c r="AY37" s="452">
        <f t="shared" si="7"/>
        <v>2560</v>
      </c>
      <c r="AZ37" s="453"/>
      <c r="BA37" s="648">
        <f t="shared" si="10"/>
        <v>378.63185897435892</v>
      </c>
      <c r="BB37" s="649">
        <f t="shared" si="11"/>
        <v>0.99185897435899051</v>
      </c>
      <c r="BC37" s="650"/>
      <c r="BD37" s="454"/>
      <c r="BE37" s="454"/>
      <c r="BF37" s="454"/>
      <c r="BG37" s="454"/>
      <c r="BH37" s="454"/>
      <c r="BI37" s="454"/>
      <c r="BJ37" s="454"/>
      <c r="BK37" s="342"/>
      <c r="BL37" s="342"/>
      <c r="BM37" s="342"/>
      <c r="BN37" s="342"/>
      <c r="BO37" s="342"/>
      <c r="BP37" s="342"/>
      <c r="BQ37" s="342"/>
      <c r="BR37" s="342"/>
      <c r="BS37" s="342"/>
      <c r="BT37" s="342"/>
      <c r="BU37" s="342"/>
      <c r="BV37" s="342"/>
      <c r="BW37" s="342"/>
      <c r="BX37" s="342"/>
      <c r="BY37" s="342"/>
      <c r="BZ37" s="342"/>
      <c r="CA37" s="342"/>
      <c r="CB37" s="342"/>
      <c r="CC37" s="342"/>
      <c r="CD37" s="342"/>
      <c r="CE37" s="342"/>
      <c r="CF37" s="342"/>
      <c r="CG37" s="342"/>
      <c r="CH37" s="342"/>
      <c r="CI37" s="342"/>
      <c r="CJ37" s="342"/>
      <c r="CK37" s="342"/>
      <c r="CL37" s="342"/>
      <c r="CM37" s="342"/>
      <c r="CN37" s="342"/>
      <c r="CO37" s="342"/>
      <c r="CP37" s="342"/>
      <c r="CQ37" s="342"/>
      <c r="CR37" s="342"/>
      <c r="CS37" s="342"/>
      <c r="CT37" s="342"/>
      <c r="CU37" s="342"/>
      <c r="CV37" s="342"/>
      <c r="CW37" s="342"/>
      <c r="CX37" s="342"/>
    </row>
    <row r="38" spans="1:102" s="465" customFormat="1" ht="39.75" customHeight="1">
      <c r="A38" s="437">
        <f t="shared" si="12"/>
        <v>31</v>
      </c>
      <c r="B38" s="438" t="str">
        <f>[1]source!B61</f>
        <v>AE0501</v>
      </c>
      <c r="C38" s="415"/>
      <c r="D38" s="439" t="str">
        <f>[1]source!D61</f>
        <v>កែវ បូផា</v>
      </c>
      <c r="E38" s="440" t="str">
        <f>[1]source!E61</f>
        <v>KEO BOPHA</v>
      </c>
      <c r="F38" s="422" t="str">
        <f>[1]source!J61</f>
        <v>EMB</v>
      </c>
      <c r="G38" s="415" t="str">
        <f>[1]source!K61</f>
        <v>EMB</v>
      </c>
      <c r="H38" s="422" t="str">
        <f>[1]source!I61</f>
        <v>Emb QC</v>
      </c>
      <c r="I38" s="441">
        <f>[1]source!M61</f>
        <v>42907</v>
      </c>
      <c r="J38" s="441">
        <f>[1]source!G61</f>
        <v>30503</v>
      </c>
      <c r="K38" s="415" t="str">
        <f>[1]source!F61</f>
        <v>F</v>
      </c>
      <c r="L38" s="514" t="str">
        <f>[1]source!H61</f>
        <v>ខ្មែរ</v>
      </c>
      <c r="M38" s="442" t="s">
        <v>89</v>
      </c>
      <c r="N38" s="464"/>
      <c r="O38" s="459">
        <v>3</v>
      </c>
      <c r="P38" s="444">
        <f>[1]source!O61</f>
        <v>200</v>
      </c>
      <c r="Q38" s="445">
        <v>26</v>
      </c>
      <c r="R38" s="445">
        <f>[1]source!MI61</f>
        <v>1</v>
      </c>
      <c r="S38" s="446">
        <f>'[1]att report'!AL61-[1]source!MJ61</f>
        <v>22</v>
      </c>
      <c r="T38" s="446">
        <f>'[1]OT report'!BQ61-'[1]OT report'!BR61</f>
        <v>0</v>
      </c>
      <c r="U38" s="446">
        <f>'[1]OT report'!BR61</f>
        <v>0</v>
      </c>
      <c r="V38" s="446">
        <f>'[1]att report'!AM61/8</f>
        <v>0</v>
      </c>
      <c r="W38" s="446">
        <f>'[1]OT report'!BY61</f>
        <v>0</v>
      </c>
      <c r="X38" s="446">
        <f>'[1]att report'!AU61</f>
        <v>0</v>
      </c>
      <c r="Y38" s="646">
        <v>6</v>
      </c>
      <c r="Z38" s="448">
        <f t="shared" si="0"/>
        <v>176.92307692307693</v>
      </c>
      <c r="AA38" s="448">
        <f t="shared" si="1"/>
        <v>0</v>
      </c>
      <c r="AB38" s="448">
        <f t="shared" si="2"/>
        <v>0</v>
      </c>
      <c r="AC38" s="448">
        <f t="shared" si="3"/>
        <v>0</v>
      </c>
      <c r="AD38" s="448">
        <f t="shared" si="4"/>
        <v>0</v>
      </c>
      <c r="AE38" s="448">
        <f t="shared" si="5"/>
        <v>0</v>
      </c>
      <c r="AF38" s="652">
        <f>[1]source!RV61</f>
        <v>9.6010913476660225</v>
      </c>
      <c r="AG38" s="647">
        <v>11.517112057725212</v>
      </c>
      <c r="AH38" s="448">
        <f>[1]source!MK61</f>
        <v>7</v>
      </c>
      <c r="AI38" s="448">
        <v>0</v>
      </c>
      <c r="AJ38" s="448">
        <f>'[1]att report'!AY61</f>
        <v>10</v>
      </c>
      <c r="AK38" s="448">
        <f>[1]source!ND61</f>
        <v>0</v>
      </c>
      <c r="AL38" s="448">
        <f>'[1]att report'!AZ61</f>
        <v>8</v>
      </c>
      <c r="AM38" s="448">
        <f>'[1]att report'!EA61</f>
        <v>6.5</v>
      </c>
      <c r="AN38" s="448">
        <f>'[1]OT report'!EM61/4000</f>
        <v>0</v>
      </c>
      <c r="AO38" s="448">
        <f>([1]source!MZ61/26)*('[1]att report'!AL61+'[1]att report'!AM61/8+[1]source!ME61/2+'[1]att report'!AV61-[1]source!MJ61)+[1]source!NA61</f>
        <v>0</v>
      </c>
      <c r="AP38" s="448">
        <v>0</v>
      </c>
      <c r="AQ38" s="449">
        <f t="shared" si="8"/>
        <v>229.54128032846816</v>
      </c>
      <c r="AR38" s="146">
        <v>4.3683827100534236</v>
      </c>
      <c r="AS38" s="450">
        <v>0</v>
      </c>
      <c r="AT38" s="448">
        <f>[1]source!P61/4000</f>
        <v>0.5</v>
      </c>
      <c r="AU38" s="600">
        <v>106.31</v>
      </c>
      <c r="AV38" s="574" t="s">
        <v>567</v>
      </c>
      <c r="AW38" s="327">
        <f t="shared" si="9"/>
        <v>118.38999999999999</v>
      </c>
      <c r="AX38" s="451">
        <f t="shared" si="6"/>
        <v>118</v>
      </c>
      <c r="AY38" s="452">
        <f t="shared" si="7"/>
        <v>1560</v>
      </c>
      <c r="AZ38" s="453"/>
      <c r="BA38" s="648">
        <f t="shared" si="10"/>
        <v>120.30602071005917</v>
      </c>
      <c r="BB38" s="649">
        <f t="shared" si="11"/>
        <v>1.9160207100591862</v>
      </c>
      <c r="BC38" s="650"/>
      <c r="BD38" s="454"/>
      <c r="BE38" s="454"/>
      <c r="BF38" s="454"/>
      <c r="BG38" s="454"/>
      <c r="BH38" s="454"/>
      <c r="BI38" s="454"/>
      <c r="BJ38" s="454"/>
      <c r="BK38" s="342"/>
      <c r="BL38" s="342"/>
      <c r="BM38" s="342"/>
      <c r="BN38" s="342"/>
      <c r="BO38" s="342"/>
      <c r="BP38" s="342"/>
      <c r="BQ38" s="342"/>
      <c r="BR38" s="342"/>
      <c r="BS38" s="342"/>
      <c r="BT38" s="342"/>
      <c r="BU38" s="342"/>
      <c r="BV38" s="342"/>
      <c r="BW38" s="342"/>
      <c r="BX38" s="342"/>
      <c r="BY38" s="342"/>
      <c r="BZ38" s="342"/>
      <c r="CA38" s="342"/>
      <c r="CB38" s="342"/>
      <c r="CC38" s="342"/>
      <c r="CD38" s="342"/>
      <c r="CE38" s="342"/>
      <c r="CF38" s="342"/>
      <c r="CG38" s="342"/>
      <c r="CH38" s="342"/>
      <c r="CI38" s="342"/>
      <c r="CJ38" s="342"/>
      <c r="CK38" s="342"/>
      <c r="CL38" s="342"/>
      <c r="CM38" s="342"/>
      <c r="CN38" s="342"/>
      <c r="CO38" s="342"/>
      <c r="CP38" s="342"/>
      <c r="CQ38" s="342"/>
      <c r="CR38" s="342"/>
      <c r="CS38" s="342"/>
      <c r="CT38" s="342"/>
      <c r="CU38" s="342"/>
      <c r="CV38" s="342"/>
      <c r="CW38" s="342"/>
      <c r="CX38" s="342"/>
    </row>
    <row r="39" spans="1:102" s="489" customFormat="1" ht="41.25" customHeight="1">
      <c r="A39" s="437">
        <f t="shared" si="12"/>
        <v>32</v>
      </c>
      <c r="B39" s="469" t="str">
        <f>[1]source!B62</f>
        <v>AE0507</v>
      </c>
      <c r="C39" s="470"/>
      <c r="D39" s="471" t="str">
        <f>[1]source!D62</f>
        <v>ហង្ស សុផល</v>
      </c>
      <c r="E39" s="472" t="str">
        <f>[1]source!E62</f>
        <v>HANG SOPHAL</v>
      </c>
      <c r="F39" s="426" t="str">
        <f>[1]source!J62</f>
        <v>EMB</v>
      </c>
      <c r="G39" s="470" t="str">
        <f>[1]source!K62</f>
        <v>EMB</v>
      </c>
      <c r="H39" s="426" t="str">
        <f>[1]source!I62</f>
        <v>Emb QC</v>
      </c>
      <c r="I39" s="473">
        <f>[1]source!M62</f>
        <v>42928</v>
      </c>
      <c r="J39" s="473">
        <f>[1]source!G62</f>
        <v>35348</v>
      </c>
      <c r="K39" s="470" t="str">
        <f>[1]source!F62</f>
        <v>F</v>
      </c>
      <c r="L39" s="653" t="str">
        <f>[1]source!H62</f>
        <v>ខ្មែរ</v>
      </c>
      <c r="M39" s="442" t="s">
        <v>89</v>
      </c>
      <c r="N39" s="490"/>
      <c r="O39" s="491"/>
      <c r="P39" s="474">
        <f>[1]source!O62</f>
        <v>218</v>
      </c>
      <c r="Q39" s="475">
        <v>26</v>
      </c>
      <c r="R39" s="475">
        <f>[1]source!MI62</f>
        <v>1</v>
      </c>
      <c r="S39" s="446">
        <f>'[1]att report'!AL62-[1]source!MJ62</f>
        <v>21.5</v>
      </c>
      <c r="T39" s="446">
        <f>'[1]OT report'!BQ62-'[1]OT report'!BR62</f>
        <v>0</v>
      </c>
      <c r="U39" s="476">
        <f>'[1]OT report'!BR62</f>
        <v>0</v>
      </c>
      <c r="V39" s="476">
        <f>'[1]att report'!AM62/8</f>
        <v>0</v>
      </c>
      <c r="W39" s="476">
        <f>'[1]OT report'!BY62</f>
        <v>0</v>
      </c>
      <c r="X39" s="476">
        <f>'[1]att report'!AU62</f>
        <v>0</v>
      </c>
      <c r="Y39" s="646">
        <v>5</v>
      </c>
      <c r="Z39" s="478">
        <f t="shared" si="0"/>
        <v>188.65384615384616</v>
      </c>
      <c r="AA39" s="478">
        <f t="shared" si="1"/>
        <v>0</v>
      </c>
      <c r="AB39" s="478">
        <f t="shared" si="2"/>
        <v>0</v>
      </c>
      <c r="AC39" s="478">
        <f t="shared" si="3"/>
        <v>0</v>
      </c>
      <c r="AD39" s="478">
        <f t="shared" si="4"/>
        <v>0</v>
      </c>
      <c r="AE39" s="478">
        <f t="shared" si="5"/>
        <v>0</v>
      </c>
      <c r="AF39" s="652">
        <f>[1]source!RV62</f>
        <v>8.9839071269268977</v>
      </c>
      <c r="AG39" s="647">
        <v>10.736372610161604</v>
      </c>
      <c r="AH39" s="478">
        <f>[1]source!MK62</f>
        <v>7</v>
      </c>
      <c r="AI39" s="478">
        <v>0</v>
      </c>
      <c r="AJ39" s="478">
        <f>'[1]att report'!AY62</f>
        <v>10</v>
      </c>
      <c r="AK39" s="478">
        <f>[1]source!ND62</f>
        <v>5</v>
      </c>
      <c r="AL39" s="448">
        <f>'[1]att report'!AZ62</f>
        <v>8</v>
      </c>
      <c r="AM39" s="448">
        <f>'[1]att report'!EA62</f>
        <v>6.5</v>
      </c>
      <c r="AN39" s="478">
        <f>'[1]OT report'!EM62/4000</f>
        <v>0</v>
      </c>
      <c r="AO39" s="448">
        <f>([1]source!MZ62/26)*('[1]att report'!AL62+'[1]att report'!AM62/8+[1]source!ME62/2+'[1]att report'!AV62-[1]source!MJ62)+[1]source!NA62</f>
        <v>0</v>
      </c>
      <c r="AP39" s="448">
        <v>0</v>
      </c>
      <c r="AQ39" s="449">
        <f t="shared" si="8"/>
        <v>244.87412589093466</v>
      </c>
      <c r="AR39" s="238">
        <v>4.6835842642059253</v>
      </c>
      <c r="AS39" s="479">
        <v>0</v>
      </c>
      <c r="AT39" s="478">
        <v>0.5</v>
      </c>
      <c r="AU39" s="600">
        <v>114.9</v>
      </c>
      <c r="AV39" s="575" t="s">
        <v>568</v>
      </c>
      <c r="AW39" s="327">
        <f t="shared" si="9"/>
        <v>124.79999999999998</v>
      </c>
      <c r="AX39" s="480">
        <f t="shared" si="6"/>
        <v>124</v>
      </c>
      <c r="AY39" s="481">
        <f t="shared" si="7"/>
        <v>3200</v>
      </c>
      <c r="AZ39" s="482"/>
      <c r="BA39" s="648">
        <f t="shared" si="10"/>
        <v>126.5524654832347</v>
      </c>
      <c r="BB39" s="649">
        <f t="shared" si="11"/>
        <v>1.7524654832347153</v>
      </c>
      <c r="BC39" s="656"/>
      <c r="BD39" s="487"/>
      <c r="BE39" s="487"/>
      <c r="BF39" s="487"/>
      <c r="BG39" s="487"/>
      <c r="BH39" s="487"/>
      <c r="BI39" s="487"/>
      <c r="BJ39" s="487"/>
      <c r="BK39" s="483"/>
      <c r="BL39" s="483"/>
      <c r="BM39" s="483"/>
      <c r="BN39" s="483"/>
      <c r="BO39" s="483"/>
      <c r="BP39" s="483"/>
      <c r="BQ39" s="483"/>
      <c r="BR39" s="483"/>
      <c r="BS39" s="488"/>
      <c r="BT39" s="488"/>
      <c r="BU39" s="488"/>
      <c r="BV39" s="483"/>
      <c r="BW39" s="483"/>
      <c r="BX39" s="483"/>
      <c r="BY39" s="483"/>
      <c r="BZ39" s="483"/>
      <c r="CA39" s="483"/>
      <c r="CB39" s="483"/>
      <c r="CC39" s="483"/>
      <c r="CD39" s="483"/>
      <c r="CE39" s="488"/>
      <c r="CF39" s="488"/>
      <c r="CG39" s="488"/>
      <c r="CH39" s="488"/>
      <c r="CI39" s="488"/>
      <c r="CJ39" s="488"/>
      <c r="CK39" s="488"/>
      <c r="CL39" s="488"/>
      <c r="CM39" s="488"/>
      <c r="CN39" s="488"/>
      <c r="CO39" s="488"/>
      <c r="CP39" s="488"/>
      <c r="CQ39" s="488"/>
      <c r="CR39" s="488"/>
      <c r="CS39" s="488"/>
      <c r="CT39" s="488"/>
      <c r="CU39" s="488"/>
      <c r="CV39" s="488"/>
      <c r="CW39" s="488"/>
      <c r="CX39" s="488"/>
    </row>
    <row r="40" spans="1:102" s="486" customFormat="1" ht="36" customHeight="1">
      <c r="A40" s="437">
        <f t="shared" si="12"/>
        <v>33</v>
      </c>
      <c r="B40" s="438" t="str">
        <f>[1]source!B65</f>
        <v>AE0533</v>
      </c>
      <c r="C40" s="415"/>
      <c r="D40" s="439" t="str">
        <f>[1]source!D65</f>
        <v>ឡង់ ឌី</v>
      </c>
      <c r="E40" s="440" t="str">
        <f>[1]source!E65</f>
        <v>LORNG DY</v>
      </c>
      <c r="F40" s="422" t="str">
        <f>[1]source!J65</f>
        <v>EMB</v>
      </c>
      <c r="G40" s="415" t="str">
        <f>[1]source!K65</f>
        <v>EMB</v>
      </c>
      <c r="H40" s="422" t="str">
        <f>[1]source!I65</f>
        <v>Machine</v>
      </c>
      <c r="I40" s="441">
        <f>[1]source!M65</f>
        <v>42979</v>
      </c>
      <c r="J40" s="441">
        <f>[1]source!G65</f>
        <v>32511</v>
      </c>
      <c r="K40" s="415" t="str">
        <f>[1]source!F65</f>
        <v>M</v>
      </c>
      <c r="L40" s="514" t="str">
        <f>[1]source!H65</f>
        <v>ខ្មែរ</v>
      </c>
      <c r="M40" s="442" t="s">
        <v>89</v>
      </c>
      <c r="N40" s="464"/>
      <c r="O40" s="445">
        <v>1</v>
      </c>
      <c r="P40" s="444">
        <f>[1]source!O65</f>
        <v>200</v>
      </c>
      <c r="Q40" s="445">
        <v>26</v>
      </c>
      <c r="R40" s="445">
        <f>[1]source!MI65</f>
        <v>1</v>
      </c>
      <c r="S40" s="446">
        <f>'[1]att report'!AL65-[1]source!MJ65</f>
        <v>19.5</v>
      </c>
      <c r="T40" s="446">
        <f>'[1]OT report'!BQ65-'[1]OT report'!BR65</f>
        <v>0</v>
      </c>
      <c r="U40" s="446">
        <f>'[1]OT report'!BR65</f>
        <v>0</v>
      </c>
      <c r="V40" s="446">
        <f>'[1]att report'!AM65/8</f>
        <v>0</v>
      </c>
      <c r="W40" s="446">
        <f>'[1]OT report'!BY65</f>
        <v>0</v>
      </c>
      <c r="X40" s="446">
        <f>'[1]att report'!AU65</f>
        <v>0</v>
      </c>
      <c r="Y40" s="646">
        <v>5</v>
      </c>
      <c r="Z40" s="448">
        <f t="shared" si="0"/>
        <v>157.69230769230771</v>
      </c>
      <c r="AA40" s="448">
        <f t="shared" si="1"/>
        <v>0</v>
      </c>
      <c r="AB40" s="448">
        <f t="shared" si="2"/>
        <v>0</v>
      </c>
      <c r="AC40" s="448">
        <f t="shared" si="3"/>
        <v>0</v>
      </c>
      <c r="AD40" s="448">
        <f t="shared" si="4"/>
        <v>0</v>
      </c>
      <c r="AE40" s="448">
        <f t="shared" si="5"/>
        <v>0</v>
      </c>
      <c r="AF40" s="652">
        <f>[1]source!RV65</f>
        <v>6.3738579864727516</v>
      </c>
      <c r="AG40" s="647">
        <v>8.160544377005289</v>
      </c>
      <c r="AH40" s="448">
        <f>[1]source!MK65</f>
        <v>6</v>
      </c>
      <c r="AI40" s="448">
        <v>0</v>
      </c>
      <c r="AJ40" s="448">
        <f>'[1]att report'!AY65</f>
        <v>9.6153846153846168</v>
      </c>
      <c r="AK40" s="448">
        <f>[1]source!ND65</f>
        <v>0</v>
      </c>
      <c r="AL40" s="448">
        <f>'[1]att report'!AZ65</f>
        <v>8</v>
      </c>
      <c r="AM40" s="448">
        <f>'[1]att report'!EA65</f>
        <v>4.5</v>
      </c>
      <c r="AN40" s="448">
        <f>'[1]OT report'!EM65/4000</f>
        <v>0</v>
      </c>
      <c r="AO40" s="448">
        <f>([1]source!MZ65/26)*('[1]att report'!AL65+'[1]att report'!AM65/8+[1]source!ME65/2+'[1]att report'!AV65-[1]source!MJ65)+[1]source!NA65</f>
        <v>0</v>
      </c>
      <c r="AP40" s="448">
        <v>0</v>
      </c>
      <c r="AQ40" s="449">
        <f t="shared" si="8"/>
        <v>200.34209467117037</v>
      </c>
      <c r="AR40" s="146">
        <v>3.8372996600291405</v>
      </c>
      <c r="AS40" s="450">
        <v>0</v>
      </c>
      <c r="AT40" s="448">
        <f>[1]source!P65/4000</f>
        <v>0.5</v>
      </c>
      <c r="AU40" s="600">
        <v>96.7</v>
      </c>
      <c r="AV40" s="576" t="s">
        <v>588</v>
      </c>
      <c r="AW40" s="327">
        <f t="shared" si="9"/>
        <v>99.3</v>
      </c>
      <c r="AX40" s="451">
        <f t="shared" si="6"/>
        <v>99</v>
      </c>
      <c r="AY40" s="452">
        <f t="shared" si="7"/>
        <v>1200</v>
      </c>
      <c r="AZ40" s="453"/>
      <c r="BA40" s="648">
        <f t="shared" si="10"/>
        <v>101.08668639053253</v>
      </c>
      <c r="BB40" s="649">
        <f t="shared" si="11"/>
        <v>1.7866863905325374</v>
      </c>
      <c r="BC40" s="650"/>
      <c r="BD40" s="454"/>
      <c r="BE40" s="454"/>
      <c r="BF40" s="454"/>
      <c r="BG40" s="454"/>
      <c r="BH40" s="454"/>
      <c r="BI40" s="454"/>
      <c r="BJ40" s="454"/>
      <c r="BK40" s="342"/>
      <c r="BL40" s="342"/>
      <c r="BM40" s="342"/>
      <c r="BN40" s="342"/>
      <c r="BO40" s="342"/>
      <c r="BP40" s="342"/>
      <c r="BQ40" s="342"/>
      <c r="BR40" s="342"/>
      <c r="BS40" s="333"/>
      <c r="BT40" s="333"/>
      <c r="BU40" s="333"/>
      <c r="BV40" s="342"/>
      <c r="BW40" s="342"/>
      <c r="BX40" s="342"/>
      <c r="BY40" s="342"/>
      <c r="BZ40" s="342"/>
      <c r="CA40" s="342"/>
      <c r="CB40" s="342"/>
      <c r="CC40" s="342"/>
      <c r="CD40" s="342"/>
      <c r="CE40" s="333"/>
      <c r="CF40" s="333"/>
      <c r="CG40" s="333"/>
      <c r="CH40" s="333"/>
      <c r="CI40" s="333"/>
      <c r="CJ40" s="333"/>
      <c r="CK40" s="333"/>
      <c r="CL40" s="333"/>
      <c r="CM40" s="333"/>
      <c r="CN40" s="333"/>
      <c r="CO40" s="333"/>
      <c r="CP40" s="333"/>
      <c r="CQ40" s="333"/>
      <c r="CR40" s="333"/>
      <c r="CS40" s="333"/>
      <c r="CT40" s="333"/>
      <c r="CU40" s="333"/>
      <c r="CV40" s="333"/>
      <c r="CW40" s="333"/>
      <c r="CX40" s="333"/>
    </row>
    <row r="41" spans="1:102" s="486" customFormat="1" ht="36" customHeight="1">
      <c r="A41" s="437">
        <f t="shared" si="12"/>
        <v>34</v>
      </c>
      <c r="B41" s="438" t="str">
        <f>[1]source!B67</f>
        <v>AE0555</v>
      </c>
      <c r="C41" s="415"/>
      <c r="D41" s="439" t="str">
        <f>[1]source!D67</f>
        <v>នឿន សុខលី</v>
      </c>
      <c r="E41" s="440" t="str">
        <f>[1]source!E67</f>
        <v>NOEUN SOKLY</v>
      </c>
      <c r="F41" s="422" t="str">
        <f>[1]source!J67</f>
        <v>EMB.N</v>
      </c>
      <c r="G41" s="415" t="str">
        <f>[1]source!K67</f>
        <v>EMB.N</v>
      </c>
      <c r="H41" s="422" t="str">
        <f>[1]source!I67</f>
        <v>Emb QC</v>
      </c>
      <c r="I41" s="441">
        <f>[1]source!M67</f>
        <v>43213</v>
      </c>
      <c r="J41" s="441">
        <f>[1]source!G67</f>
        <v>34739</v>
      </c>
      <c r="K41" s="415" t="str">
        <f>[1]source!F67</f>
        <v>F</v>
      </c>
      <c r="L41" s="514" t="str">
        <f>[1]source!H67</f>
        <v>ខ្មែរ</v>
      </c>
      <c r="M41" s="442" t="s">
        <v>89</v>
      </c>
      <c r="N41" s="464"/>
      <c r="O41" s="459">
        <v>1</v>
      </c>
      <c r="P41" s="444">
        <f>[1]source!O67</f>
        <v>200</v>
      </c>
      <c r="Q41" s="445">
        <v>26</v>
      </c>
      <c r="R41" s="445">
        <f>[1]source!MI67</f>
        <v>1</v>
      </c>
      <c r="S41" s="446">
        <f>'[1]att report'!AL67-[1]source!MJ67</f>
        <v>20</v>
      </c>
      <c r="T41" s="446">
        <f>'[1]OT report'!BQ67-'[1]OT report'!BR67</f>
        <v>0</v>
      </c>
      <c r="U41" s="446">
        <f>'[1]OT report'!BR67</f>
        <v>0</v>
      </c>
      <c r="V41" s="446">
        <f>'[1]att report'!AM67/8</f>
        <v>0</v>
      </c>
      <c r="W41" s="446">
        <f>'[1]OT report'!BY67</f>
        <v>0</v>
      </c>
      <c r="X41" s="446">
        <f>'[1]att report'!AU67</f>
        <v>0</v>
      </c>
      <c r="Y41" s="646"/>
      <c r="Z41" s="448">
        <f t="shared" si="0"/>
        <v>161.53846153846155</v>
      </c>
      <c r="AA41" s="448">
        <f t="shared" si="1"/>
        <v>0</v>
      </c>
      <c r="AB41" s="448">
        <f t="shared" si="2"/>
        <v>0</v>
      </c>
      <c r="AC41" s="448">
        <f t="shared" si="3"/>
        <v>0</v>
      </c>
      <c r="AD41" s="448">
        <f t="shared" si="4"/>
        <v>0</v>
      </c>
      <c r="AE41" s="448">
        <f t="shared" si="5"/>
        <v>0</v>
      </c>
      <c r="AF41" s="448">
        <f>[1]source!RV67</f>
        <v>2.8032508171952761</v>
      </c>
      <c r="AG41" s="647">
        <v>3.0748484503313707</v>
      </c>
      <c r="AH41" s="448">
        <f>[1]source!MK67</f>
        <v>5</v>
      </c>
      <c r="AI41" s="448">
        <v>0</v>
      </c>
      <c r="AJ41" s="448">
        <f>'[1]att report'!AY67</f>
        <v>10</v>
      </c>
      <c r="AK41" s="448">
        <f>[1]source!ND67</f>
        <v>0</v>
      </c>
      <c r="AL41" s="448">
        <f>'[1]att report'!AZ67</f>
        <v>8</v>
      </c>
      <c r="AM41" s="448">
        <f>'[1]att report'!EA67</f>
        <v>6.5</v>
      </c>
      <c r="AN41" s="448">
        <f>'[1]OT report'!EM67/4000</f>
        <v>0</v>
      </c>
      <c r="AO41" s="448">
        <f>([1]source!MZ67/26)*('[1]att report'!AL67+'[1]att report'!AM67/8+[1]source!ME67/2+'[1]att report'!AV67-[1]source!MJ67)+[1]source!NA67</f>
        <v>0</v>
      </c>
      <c r="AP41" s="448">
        <v>0</v>
      </c>
      <c r="AQ41" s="449">
        <f t="shared" si="8"/>
        <v>196.91656080598818</v>
      </c>
      <c r="AR41" s="146">
        <v>3.8370568237008258</v>
      </c>
      <c r="AS41" s="450">
        <v>0</v>
      </c>
      <c r="AT41" s="448">
        <f>[1]source!P67/4000</f>
        <v>0.5</v>
      </c>
      <c r="AU41" s="600">
        <v>83.5</v>
      </c>
      <c r="AV41" s="573" t="s">
        <v>645</v>
      </c>
      <c r="AW41" s="327">
        <f t="shared" si="9"/>
        <v>109.1</v>
      </c>
      <c r="AX41" s="451">
        <f t="shared" si="6"/>
        <v>109</v>
      </c>
      <c r="AY41" s="452">
        <f t="shared" si="7"/>
        <v>400</v>
      </c>
      <c r="AZ41" s="453"/>
      <c r="BA41" s="648">
        <f t="shared" si="10"/>
        <v>109.37159763313609</v>
      </c>
      <c r="BB41" s="649">
        <f t="shared" si="11"/>
        <v>0.27159763313609631</v>
      </c>
      <c r="BC41" s="650"/>
      <c r="BD41" s="454"/>
      <c r="BE41" s="454"/>
      <c r="BF41" s="454"/>
      <c r="BG41" s="454"/>
      <c r="BH41" s="454"/>
      <c r="BI41" s="454"/>
      <c r="BJ41" s="454"/>
      <c r="BK41" s="342"/>
      <c r="BL41" s="342"/>
      <c r="BM41" s="342"/>
      <c r="BN41" s="342"/>
      <c r="BO41" s="342"/>
      <c r="BP41" s="342"/>
      <c r="BQ41" s="342"/>
      <c r="BR41" s="342"/>
      <c r="BS41" s="333"/>
      <c r="BT41" s="333"/>
      <c r="BU41" s="333"/>
      <c r="BV41" s="342"/>
      <c r="BW41" s="342"/>
      <c r="BX41" s="342"/>
      <c r="BY41" s="342"/>
      <c r="BZ41" s="342"/>
      <c r="CA41" s="342"/>
      <c r="CB41" s="342"/>
      <c r="CC41" s="342"/>
      <c r="CD41" s="342"/>
      <c r="CE41" s="333"/>
      <c r="CF41" s="333"/>
      <c r="CG41" s="333"/>
      <c r="CH41" s="333"/>
      <c r="CI41" s="333"/>
      <c r="CJ41" s="333"/>
      <c r="CK41" s="333"/>
      <c r="CL41" s="333"/>
      <c r="CM41" s="333"/>
      <c r="CN41" s="333"/>
      <c r="CO41" s="333"/>
      <c r="CP41" s="333"/>
      <c r="CQ41" s="333"/>
      <c r="CR41" s="333"/>
      <c r="CS41" s="333"/>
      <c r="CT41" s="333"/>
      <c r="CU41" s="333"/>
      <c r="CV41" s="333"/>
      <c r="CW41" s="333"/>
      <c r="CX41" s="333"/>
    </row>
    <row r="42" spans="1:102" s="486" customFormat="1" ht="36" customHeight="1">
      <c r="A42" s="437">
        <f t="shared" si="12"/>
        <v>35</v>
      </c>
      <c r="B42" s="438" t="str">
        <f>[1]source!B72</f>
        <v>AE0573</v>
      </c>
      <c r="C42" s="415"/>
      <c r="D42" s="439" t="str">
        <f>[1]source!D72</f>
        <v>ថី ថួន</v>
      </c>
      <c r="E42" s="440" t="str">
        <f>[1]source!E72</f>
        <v>THEY THUON</v>
      </c>
      <c r="F42" s="422" t="str">
        <f>[1]source!J72</f>
        <v>EMB.N</v>
      </c>
      <c r="G42" s="415" t="str">
        <f>[1]source!K72</f>
        <v>EMB.N</v>
      </c>
      <c r="H42" s="422" t="str">
        <f>[1]source!I72</f>
        <v>Emb QC</v>
      </c>
      <c r="I42" s="441">
        <f>[1]source!M72</f>
        <v>43227</v>
      </c>
      <c r="J42" s="441">
        <f>[1]source!G72</f>
        <v>29437</v>
      </c>
      <c r="K42" s="415" t="str">
        <f>[1]source!F72</f>
        <v>F</v>
      </c>
      <c r="L42" s="514" t="str">
        <f>[1]source!H72</f>
        <v>ខ្មែរ</v>
      </c>
      <c r="M42" s="442" t="s">
        <v>89</v>
      </c>
      <c r="N42" s="442"/>
      <c r="O42" s="445">
        <v>3</v>
      </c>
      <c r="P42" s="444">
        <f>[1]source!O72</f>
        <v>200</v>
      </c>
      <c r="Q42" s="445">
        <v>26</v>
      </c>
      <c r="R42" s="445">
        <f>[1]source!MI72</f>
        <v>1</v>
      </c>
      <c r="S42" s="446">
        <f>'[1]att report'!AL72-[1]source!MJ72</f>
        <v>18.5</v>
      </c>
      <c r="T42" s="446">
        <f>'[1]OT report'!BQ72-'[1]OT report'!BR72</f>
        <v>0</v>
      </c>
      <c r="U42" s="446">
        <f>'[1]OT report'!BR72</f>
        <v>0</v>
      </c>
      <c r="V42" s="466">
        <f>'[1]att report'!AM72/8</f>
        <v>0</v>
      </c>
      <c r="W42" s="446">
        <f>'[1]OT report'!BY72</f>
        <v>0</v>
      </c>
      <c r="X42" s="446">
        <f>'[1]att report'!AU72</f>
        <v>0</v>
      </c>
      <c r="Y42" s="646">
        <v>3</v>
      </c>
      <c r="Z42" s="448">
        <f t="shared" si="0"/>
        <v>150</v>
      </c>
      <c r="AA42" s="448">
        <f t="shared" si="1"/>
        <v>0</v>
      </c>
      <c r="AB42" s="448">
        <f t="shared" si="2"/>
        <v>0</v>
      </c>
      <c r="AC42" s="448">
        <f t="shared" si="3"/>
        <v>0</v>
      </c>
      <c r="AD42" s="448">
        <f t="shared" si="4"/>
        <v>0</v>
      </c>
      <c r="AE42" s="448">
        <f t="shared" si="5"/>
        <v>0</v>
      </c>
      <c r="AF42" s="652">
        <f>[1]source!RV72</f>
        <v>6.2363447915431705</v>
      </c>
      <c r="AG42" s="647">
        <v>6.9811524838508658</v>
      </c>
      <c r="AH42" s="448">
        <f>[1]source!MK72</f>
        <v>5</v>
      </c>
      <c r="AI42" s="448">
        <v>0</v>
      </c>
      <c r="AJ42" s="448">
        <f>'[1]att report'!AY72</f>
        <v>10</v>
      </c>
      <c r="AK42" s="448">
        <f>[1]source!ND72</f>
        <v>0</v>
      </c>
      <c r="AL42" s="448">
        <f>'[1]att report'!AZ72</f>
        <v>8</v>
      </c>
      <c r="AM42" s="448">
        <f>'[1]att report'!EA72</f>
        <v>4.5</v>
      </c>
      <c r="AN42" s="448">
        <f>'[1]OT report'!EM72/4000</f>
        <v>0</v>
      </c>
      <c r="AO42" s="448">
        <f>([1]source!MZ72/26)*('[1]att report'!AL72+'[1]att report'!AM72/8+[1]source!ME72/2+'[1]att report'!AV72-[1]source!MJ72)+[1]source!NA72</f>
        <v>0</v>
      </c>
      <c r="AP42" s="448">
        <v>0</v>
      </c>
      <c r="AQ42" s="449">
        <f t="shared" ref="AQ42:AQ79" si="13">SUM(Z42:AP42)</f>
        <v>190.71749727539404</v>
      </c>
      <c r="AR42" s="146">
        <v>3.63234579893152</v>
      </c>
      <c r="AS42" s="450">
        <v>0</v>
      </c>
      <c r="AT42" s="448">
        <f>[1]source!P72/4000</f>
        <v>0.5</v>
      </c>
      <c r="AU42" s="600">
        <v>80.260000000000005</v>
      </c>
      <c r="AV42" s="577">
        <v>7002550012565</v>
      </c>
      <c r="AW42" s="327">
        <f t="shared" si="9"/>
        <v>106.33999999999999</v>
      </c>
      <c r="AX42" s="451">
        <f t="shared" si="6"/>
        <v>106</v>
      </c>
      <c r="AY42" s="452">
        <f t="shared" si="7"/>
        <v>1360</v>
      </c>
      <c r="AZ42" s="453"/>
      <c r="BA42" s="648">
        <f t="shared" si="10"/>
        <v>107.08480769230768</v>
      </c>
      <c r="BB42" s="649">
        <f t="shared" si="11"/>
        <v>0.74480769230768828</v>
      </c>
      <c r="BC42" s="650"/>
      <c r="BD42" s="454"/>
      <c r="BE42" s="454"/>
      <c r="BF42" s="454"/>
      <c r="BG42" s="454"/>
      <c r="BH42" s="454"/>
      <c r="BI42" s="454"/>
      <c r="BJ42" s="454"/>
      <c r="BK42" s="342"/>
      <c r="BL42" s="342"/>
      <c r="BM42" s="342"/>
      <c r="BN42" s="342"/>
      <c r="BO42" s="342"/>
      <c r="BP42" s="342"/>
      <c r="BQ42" s="342"/>
      <c r="BR42" s="342"/>
      <c r="BS42" s="333"/>
      <c r="BT42" s="333"/>
      <c r="BU42" s="333"/>
      <c r="BV42" s="342"/>
      <c r="BW42" s="342"/>
      <c r="BX42" s="342"/>
      <c r="BY42" s="342"/>
      <c r="BZ42" s="342"/>
      <c r="CA42" s="342"/>
      <c r="CB42" s="342"/>
      <c r="CC42" s="342"/>
      <c r="CD42" s="342"/>
      <c r="CE42" s="333"/>
      <c r="CF42" s="333"/>
      <c r="CG42" s="333"/>
      <c r="CH42" s="333"/>
      <c r="CI42" s="333"/>
      <c r="CJ42" s="333"/>
      <c r="CK42" s="333"/>
      <c r="CL42" s="333"/>
      <c r="CM42" s="333"/>
      <c r="CN42" s="333"/>
      <c r="CO42" s="333"/>
      <c r="CP42" s="333"/>
      <c r="CQ42" s="333"/>
      <c r="CR42" s="333"/>
      <c r="CS42" s="333"/>
      <c r="CT42" s="333"/>
      <c r="CU42" s="333"/>
      <c r="CV42" s="333"/>
      <c r="CW42" s="333"/>
      <c r="CX42" s="333"/>
    </row>
    <row r="43" spans="1:102" s="486" customFormat="1" ht="36" customHeight="1">
      <c r="A43" s="437">
        <f t="shared" si="12"/>
        <v>36</v>
      </c>
      <c r="B43" s="438" t="str">
        <f>[1]source!B73</f>
        <v>AE0586</v>
      </c>
      <c r="C43" s="415"/>
      <c r="D43" s="439" t="str">
        <f>[1]source!D73</f>
        <v>សុខ ដា</v>
      </c>
      <c r="E43" s="440" t="str">
        <f>[1]source!E73</f>
        <v>SOK DA</v>
      </c>
      <c r="F43" s="422" t="str">
        <f>[1]source!J73</f>
        <v>EMB</v>
      </c>
      <c r="G43" s="415" t="str">
        <f>[1]source!K73</f>
        <v>EMB</v>
      </c>
      <c r="H43" s="422" t="str">
        <f>[1]source!I73</f>
        <v>Emb QC</v>
      </c>
      <c r="I43" s="441">
        <f>[1]source!M73</f>
        <v>43287</v>
      </c>
      <c r="J43" s="441">
        <f>[1]source!G73</f>
        <v>29373</v>
      </c>
      <c r="K43" s="415" t="str">
        <f>[1]source!F73</f>
        <v>M</v>
      </c>
      <c r="L43" s="514" t="str">
        <f>[1]source!H73</f>
        <v>ខ្មែរ</v>
      </c>
      <c r="M43" s="442" t="s">
        <v>89</v>
      </c>
      <c r="N43" s="442"/>
      <c r="O43" s="445">
        <v>3</v>
      </c>
      <c r="P43" s="444">
        <f>[1]source!O73</f>
        <v>200</v>
      </c>
      <c r="Q43" s="445">
        <v>26</v>
      </c>
      <c r="R43" s="445">
        <f>[1]source!MI73</f>
        <v>1</v>
      </c>
      <c r="S43" s="446">
        <f>'[1]att report'!AL73-[1]source!MJ73</f>
        <v>22</v>
      </c>
      <c r="T43" s="446">
        <f>'[1]OT report'!BQ73-'[1]OT report'!BR73</f>
        <v>0</v>
      </c>
      <c r="U43" s="446">
        <f>'[1]OT report'!BR73</f>
        <v>0</v>
      </c>
      <c r="V43" s="446">
        <f>'[1]att report'!AM73/8</f>
        <v>0</v>
      </c>
      <c r="W43" s="446">
        <f>'[1]OT report'!BY73</f>
        <v>0</v>
      </c>
      <c r="X43" s="446">
        <f>'[1]att report'!AU73</f>
        <v>0</v>
      </c>
      <c r="Y43" s="646">
        <v>6</v>
      </c>
      <c r="Z43" s="448">
        <f t="shared" si="0"/>
        <v>176.92307692307693</v>
      </c>
      <c r="AA43" s="448">
        <f t="shared" si="1"/>
        <v>0</v>
      </c>
      <c r="AB43" s="448">
        <f t="shared" si="2"/>
        <v>0</v>
      </c>
      <c r="AC43" s="448">
        <f t="shared" si="3"/>
        <v>0</v>
      </c>
      <c r="AD43" s="448">
        <f t="shared" si="4"/>
        <v>0</v>
      </c>
      <c r="AE43" s="448">
        <f t="shared" si="5"/>
        <v>0</v>
      </c>
      <c r="AF43" s="652">
        <f>[1]source!RV73</f>
        <v>8.6472780100730962</v>
      </c>
      <c r="AG43" s="647">
        <v>10.517144873978419</v>
      </c>
      <c r="AH43" s="448">
        <f>[1]source!MK73</f>
        <v>5</v>
      </c>
      <c r="AI43" s="448">
        <v>0</v>
      </c>
      <c r="AJ43" s="448">
        <f>'[1]att report'!AY73</f>
        <v>10</v>
      </c>
      <c r="AK43" s="448">
        <f>[1]source!ND73</f>
        <v>0</v>
      </c>
      <c r="AL43" s="448">
        <f>'[1]att report'!AZ73</f>
        <v>8</v>
      </c>
      <c r="AM43" s="448">
        <f>'[1]att report'!EA73</f>
        <v>6.5</v>
      </c>
      <c r="AN43" s="448">
        <f>'[1]OT report'!EM73/4000</f>
        <v>0</v>
      </c>
      <c r="AO43" s="448">
        <f>([1]source!MZ73/26)*('[1]att report'!AL73+'[1]att report'!AM73/8+[1]source!ME73/2+'[1]att report'!AV73-[1]source!MJ73)+[1]source!NA73</f>
        <v>0</v>
      </c>
      <c r="AP43" s="448">
        <v>0</v>
      </c>
      <c r="AQ43" s="449">
        <f t="shared" si="13"/>
        <v>225.58749980712847</v>
      </c>
      <c r="AR43" s="146">
        <v>4.308402136959689</v>
      </c>
      <c r="AS43" s="450">
        <v>0</v>
      </c>
      <c r="AT43" s="448">
        <f>[1]source!P73/4000</f>
        <v>0.5</v>
      </c>
      <c r="AU43" s="600">
        <v>102.91</v>
      </c>
      <c r="AV43" s="578" t="s">
        <v>563</v>
      </c>
      <c r="AW43" s="327">
        <f t="shared" si="9"/>
        <v>117.89000000000001</v>
      </c>
      <c r="AX43" s="451">
        <f t="shared" si="6"/>
        <v>117</v>
      </c>
      <c r="AY43" s="452">
        <f t="shared" si="7"/>
        <v>3560</v>
      </c>
      <c r="AZ43" s="453"/>
      <c r="BA43" s="648">
        <f t="shared" si="10"/>
        <v>119.75986686390534</v>
      </c>
      <c r="BB43" s="649">
        <f t="shared" si="11"/>
        <v>1.8698668639053295</v>
      </c>
      <c r="BC43" s="650"/>
      <c r="BD43" s="454"/>
      <c r="BE43" s="454"/>
      <c r="BF43" s="454"/>
      <c r="BG43" s="454"/>
      <c r="BH43" s="454"/>
      <c r="BI43" s="454"/>
      <c r="BJ43" s="454"/>
      <c r="BK43" s="342"/>
      <c r="BL43" s="342"/>
      <c r="BM43" s="342"/>
      <c r="BN43" s="342"/>
      <c r="BO43" s="342"/>
      <c r="BP43" s="342"/>
      <c r="BQ43" s="342"/>
      <c r="BR43" s="342"/>
      <c r="BS43" s="333"/>
      <c r="BT43" s="333"/>
      <c r="BU43" s="333"/>
      <c r="BV43" s="342"/>
      <c r="BW43" s="342"/>
      <c r="BX43" s="342"/>
      <c r="BY43" s="342"/>
      <c r="BZ43" s="342"/>
      <c r="CA43" s="342"/>
      <c r="CB43" s="342"/>
      <c r="CC43" s="342"/>
      <c r="CD43" s="342"/>
      <c r="CE43" s="333"/>
      <c r="CF43" s="333"/>
      <c r="CG43" s="333"/>
      <c r="CH43" s="333"/>
      <c r="CI43" s="333"/>
      <c r="CJ43" s="333"/>
      <c r="CK43" s="333"/>
      <c r="CL43" s="333"/>
      <c r="CM43" s="333"/>
      <c r="CN43" s="333"/>
      <c r="CO43" s="333"/>
      <c r="CP43" s="333"/>
      <c r="CQ43" s="333"/>
      <c r="CR43" s="333"/>
      <c r="CS43" s="333"/>
      <c r="CT43" s="333"/>
      <c r="CU43" s="333"/>
      <c r="CV43" s="333"/>
      <c r="CW43" s="333"/>
      <c r="CX43" s="333"/>
    </row>
    <row r="44" spans="1:102" s="486" customFormat="1" ht="36" customHeight="1">
      <c r="A44" s="437">
        <f t="shared" si="12"/>
        <v>37</v>
      </c>
      <c r="B44" s="438" t="str">
        <f>[1]source!B74</f>
        <v>AE0601</v>
      </c>
      <c r="C44" s="415"/>
      <c r="D44" s="439" t="str">
        <f>[1]source!D74</f>
        <v>ហ៊ុត ស៊ីនួន</v>
      </c>
      <c r="E44" s="440" t="str">
        <f>[1]source!E74</f>
        <v>HUT SENOEN</v>
      </c>
      <c r="F44" s="422" t="str">
        <f>[1]source!J74</f>
        <v>EMB</v>
      </c>
      <c r="G44" s="415" t="str">
        <f>[1]source!K74</f>
        <v>EMB</v>
      </c>
      <c r="H44" s="422" t="str">
        <f>[1]source!I74</f>
        <v>Emb QC</v>
      </c>
      <c r="I44" s="441">
        <f>[1]source!M74</f>
        <v>43358</v>
      </c>
      <c r="J44" s="441">
        <f>[1]source!G74</f>
        <v>36170</v>
      </c>
      <c r="K44" s="415" t="str">
        <f>[1]source!F74</f>
        <v>F</v>
      </c>
      <c r="L44" s="514" t="str">
        <f>[1]source!H74</f>
        <v>ខ្មែរ</v>
      </c>
      <c r="M44" s="508"/>
      <c r="N44" s="442" t="s">
        <v>89</v>
      </c>
      <c r="O44" s="445"/>
      <c r="P44" s="444">
        <f>[1]source!O74</f>
        <v>218</v>
      </c>
      <c r="Q44" s="445">
        <v>26</v>
      </c>
      <c r="R44" s="445">
        <f>[1]source!MI74</f>
        <v>1</v>
      </c>
      <c r="S44" s="446">
        <f>'[1]att report'!AL74-[1]source!MJ74</f>
        <v>22</v>
      </c>
      <c r="T44" s="446">
        <f>'[1]OT report'!BQ74-'[1]OT report'!BR74</f>
        <v>0</v>
      </c>
      <c r="U44" s="446">
        <f>'[1]OT report'!BR74</f>
        <v>0</v>
      </c>
      <c r="V44" s="446">
        <f>'[1]att report'!AM74/8</f>
        <v>0</v>
      </c>
      <c r="W44" s="446">
        <f>'[1]OT report'!BY74</f>
        <v>0</v>
      </c>
      <c r="X44" s="446">
        <f>'[1]att report'!AU74</f>
        <v>0</v>
      </c>
      <c r="Y44" s="646">
        <v>1</v>
      </c>
      <c r="Z44" s="448">
        <f t="shared" si="0"/>
        <v>192.84615384615387</v>
      </c>
      <c r="AA44" s="448">
        <f t="shared" si="1"/>
        <v>0</v>
      </c>
      <c r="AB44" s="448">
        <f t="shared" si="2"/>
        <v>0</v>
      </c>
      <c r="AC44" s="448">
        <f t="shared" si="3"/>
        <v>0</v>
      </c>
      <c r="AD44" s="448">
        <f t="shared" si="4"/>
        <v>0</v>
      </c>
      <c r="AE44" s="448">
        <f t="shared" si="5"/>
        <v>0</v>
      </c>
      <c r="AF44" s="652">
        <f>[1]source!RV74</f>
        <v>1.8456417855215346</v>
      </c>
      <c r="AG44" s="647">
        <v>2.185885868361769</v>
      </c>
      <c r="AH44" s="448">
        <f>[1]source!MK74</f>
        <v>5</v>
      </c>
      <c r="AI44" s="448">
        <v>0</v>
      </c>
      <c r="AJ44" s="448">
        <f>'[1]att report'!AY74</f>
        <v>10</v>
      </c>
      <c r="AK44" s="448">
        <f>[1]source!ND74</f>
        <v>0</v>
      </c>
      <c r="AL44" s="448">
        <f>'[1]att report'!AZ74</f>
        <v>8</v>
      </c>
      <c r="AM44" s="448">
        <f>'[1]att report'!EA74</f>
        <v>9</v>
      </c>
      <c r="AN44" s="448">
        <f>'[1]OT report'!EM74/4000</f>
        <v>0</v>
      </c>
      <c r="AO44" s="448">
        <f>([1]source!MZ74/26)*('[1]att report'!AL74+'[1]att report'!AM74/8+[1]source!ME74/2+'[1]att report'!AV74-[1]source!MJ74)+[1]source!NA74</f>
        <v>0</v>
      </c>
      <c r="AP44" s="448">
        <v>0</v>
      </c>
      <c r="AQ44" s="449">
        <f t="shared" si="13"/>
        <v>228.87768150003717</v>
      </c>
      <c r="AR44" s="146">
        <v>4.5106847984458476</v>
      </c>
      <c r="AS44" s="450">
        <v>0</v>
      </c>
      <c r="AT44" s="448">
        <f>[1]source!P74/4000</f>
        <v>0.5</v>
      </c>
      <c r="AU44" s="600">
        <v>103.31</v>
      </c>
      <c r="AV44" s="579" t="s">
        <v>584</v>
      </c>
      <c r="AW44" s="327">
        <f t="shared" si="9"/>
        <v>120.59</v>
      </c>
      <c r="AX44" s="451">
        <f t="shared" si="6"/>
        <v>120</v>
      </c>
      <c r="AY44" s="452">
        <f t="shared" si="7"/>
        <v>2360</v>
      </c>
      <c r="AZ44" s="453"/>
      <c r="BA44" s="648">
        <f t="shared" si="10"/>
        <v>120.93024408284023</v>
      </c>
      <c r="BB44" s="649">
        <f t="shared" si="11"/>
        <v>0.34024408284022911</v>
      </c>
      <c r="BC44" s="650"/>
      <c r="BD44" s="454"/>
      <c r="BE44" s="454"/>
      <c r="BF44" s="454"/>
      <c r="BG44" s="454"/>
      <c r="BH44" s="454"/>
      <c r="BI44" s="454"/>
      <c r="BJ44" s="454"/>
      <c r="BK44" s="342"/>
      <c r="BL44" s="342"/>
      <c r="BM44" s="342"/>
      <c r="BN44" s="342"/>
      <c r="BO44" s="342"/>
      <c r="BP44" s="342"/>
      <c r="BQ44" s="342"/>
      <c r="BR44" s="342"/>
      <c r="BS44" s="333"/>
      <c r="BT44" s="333"/>
      <c r="BU44" s="333"/>
      <c r="BV44" s="342"/>
      <c r="BW44" s="342"/>
      <c r="BX44" s="342"/>
      <c r="BY44" s="342"/>
      <c r="BZ44" s="342"/>
      <c r="CA44" s="342"/>
      <c r="CB44" s="342"/>
      <c r="CC44" s="342"/>
      <c r="CD44" s="342"/>
      <c r="CE44" s="333"/>
      <c r="CF44" s="333"/>
      <c r="CG44" s="333"/>
      <c r="CH44" s="333"/>
      <c r="CI44" s="333"/>
      <c r="CJ44" s="333"/>
      <c r="CK44" s="333"/>
      <c r="CL44" s="333"/>
      <c r="CM44" s="333"/>
      <c r="CN44" s="333"/>
      <c r="CO44" s="333"/>
      <c r="CP44" s="333"/>
      <c r="CQ44" s="333"/>
      <c r="CR44" s="333"/>
      <c r="CS44" s="333"/>
      <c r="CT44" s="333"/>
      <c r="CU44" s="333"/>
      <c r="CV44" s="333"/>
      <c r="CW44" s="333"/>
      <c r="CX44" s="333"/>
    </row>
    <row r="45" spans="1:102" s="486" customFormat="1" ht="36" customHeight="1">
      <c r="A45" s="437">
        <f t="shared" si="12"/>
        <v>38</v>
      </c>
      <c r="B45" s="438" t="str">
        <f>[1]source!B76</f>
        <v>P0595</v>
      </c>
      <c r="C45" s="415"/>
      <c r="D45" s="439" t="str">
        <f>[1]source!D76</f>
        <v>សំ រិទ្ធា</v>
      </c>
      <c r="E45" s="440" t="str">
        <f>[1]source!E76</f>
        <v>SOM RITHEA</v>
      </c>
      <c r="F45" s="422" t="str">
        <f>[1]source!J76</f>
        <v>MP</v>
      </c>
      <c r="G45" s="415" t="str">
        <f>[1]source!K76</f>
        <v>MP</v>
      </c>
      <c r="H45" s="422" t="str">
        <f>[1]source!I76</f>
        <v>Operator</v>
      </c>
      <c r="I45" s="441">
        <f>[1]source!M76</f>
        <v>43544</v>
      </c>
      <c r="J45" s="441">
        <f>[1]source!G76</f>
        <v>30324</v>
      </c>
      <c r="K45" s="415" t="str">
        <f>[1]source!F76</f>
        <v>M</v>
      </c>
      <c r="L45" s="514" t="str">
        <f>[1]source!H76</f>
        <v>ខ្មែរ</v>
      </c>
      <c r="M45" s="508" t="s">
        <v>89</v>
      </c>
      <c r="N45" s="442"/>
      <c r="O45" s="445">
        <v>2</v>
      </c>
      <c r="P45" s="444">
        <f>[1]source!O76</f>
        <v>250</v>
      </c>
      <c r="Q45" s="445">
        <v>26</v>
      </c>
      <c r="R45" s="445">
        <f>[1]source!MI76</f>
        <v>1</v>
      </c>
      <c r="S45" s="446">
        <f>'[1]att report'!AL76-[1]source!MJ76</f>
        <v>21.5</v>
      </c>
      <c r="T45" s="446">
        <f>'[1]OT report'!BQ76-'[1]OT report'!BR76</f>
        <v>0</v>
      </c>
      <c r="U45" s="446">
        <f>'[1]OT report'!BR76</f>
        <v>0</v>
      </c>
      <c r="V45" s="446">
        <f>'[1]att report'!AM76/8</f>
        <v>0</v>
      </c>
      <c r="W45" s="446">
        <f>'[1]OT report'!BY76</f>
        <v>0</v>
      </c>
      <c r="X45" s="446">
        <f>'[1]att report'!AU76</f>
        <v>0</v>
      </c>
      <c r="Y45" s="646"/>
      <c r="Z45" s="448">
        <f t="shared" si="0"/>
        <v>216.34615384615384</v>
      </c>
      <c r="AA45" s="448">
        <f t="shared" si="1"/>
        <v>0</v>
      </c>
      <c r="AB45" s="448">
        <f t="shared" si="2"/>
        <v>0</v>
      </c>
      <c r="AC45" s="448">
        <f t="shared" si="3"/>
        <v>0</v>
      </c>
      <c r="AD45" s="448">
        <f t="shared" si="4"/>
        <v>0</v>
      </c>
      <c r="AE45" s="448">
        <f t="shared" si="5"/>
        <v>0</v>
      </c>
      <c r="AF45" s="448">
        <f>[1]source!RV76</f>
        <v>-4.8342694178845846E-2</v>
      </c>
      <c r="AG45" s="647">
        <v>0.30520267071267249</v>
      </c>
      <c r="AH45" s="448">
        <f>[1]source!MK76</f>
        <v>4</v>
      </c>
      <c r="AI45" s="448">
        <v>0</v>
      </c>
      <c r="AJ45" s="448">
        <f>'[1]att report'!AY76</f>
        <v>10</v>
      </c>
      <c r="AK45" s="448">
        <f>[1]source!ND76</f>
        <v>0</v>
      </c>
      <c r="AL45" s="448">
        <f>'[1]att report'!AZ76</f>
        <v>8</v>
      </c>
      <c r="AM45" s="448">
        <f>'[1]att report'!EA76</f>
        <v>8.5</v>
      </c>
      <c r="AN45" s="448">
        <f>'[1]OT report'!EM76/4000</f>
        <v>0</v>
      </c>
      <c r="AO45" s="448">
        <f>([1]source!MZ76/26)*('[1]att report'!AL76+'[1]att report'!AM76/8+[1]source!ME76/2+'[1]att report'!AV76-[1]source!MJ76)+[1]source!NA76</f>
        <v>0</v>
      </c>
      <c r="AP45" s="448">
        <v>0</v>
      </c>
      <c r="AQ45" s="449">
        <f t="shared" si="13"/>
        <v>247.10301382268767</v>
      </c>
      <c r="AR45" s="146">
        <v>4.9091792132102965</v>
      </c>
      <c r="AS45" s="450">
        <v>0</v>
      </c>
      <c r="AT45" s="448">
        <f>[1]source!P76/4000</f>
        <v>0.5</v>
      </c>
      <c r="AU45" s="600">
        <v>105.16</v>
      </c>
      <c r="AV45" s="580" t="s">
        <v>612</v>
      </c>
      <c r="AW45" s="327">
        <f t="shared" si="9"/>
        <v>136.54</v>
      </c>
      <c r="AX45" s="451">
        <f t="shared" si="6"/>
        <v>136</v>
      </c>
      <c r="AY45" s="452">
        <f t="shared" si="7"/>
        <v>2160</v>
      </c>
      <c r="AZ45" s="453"/>
      <c r="BA45" s="648">
        <f t="shared" si="10"/>
        <v>136.89354536489151</v>
      </c>
      <c r="BB45" s="649">
        <f t="shared" si="11"/>
        <v>0.35354536489151656</v>
      </c>
      <c r="BC45" s="650"/>
      <c r="BD45" s="454"/>
      <c r="BE45" s="454"/>
      <c r="BF45" s="454"/>
      <c r="BG45" s="454"/>
      <c r="BH45" s="454"/>
      <c r="BI45" s="454"/>
      <c r="BJ45" s="454"/>
      <c r="BK45" s="342"/>
      <c r="BL45" s="342"/>
      <c r="BM45" s="342"/>
      <c r="BN45" s="342"/>
      <c r="BO45" s="342"/>
      <c r="BP45" s="342"/>
      <c r="BQ45" s="342"/>
      <c r="BR45" s="342"/>
      <c r="BS45" s="333"/>
      <c r="BT45" s="333"/>
      <c r="BU45" s="333"/>
      <c r="BV45" s="342"/>
      <c r="BW45" s="342"/>
      <c r="BX45" s="342"/>
      <c r="BY45" s="342"/>
      <c r="BZ45" s="342"/>
      <c r="CA45" s="342"/>
      <c r="CB45" s="342"/>
      <c r="CC45" s="342"/>
      <c r="CD45" s="342"/>
      <c r="CE45" s="333"/>
      <c r="CF45" s="333"/>
      <c r="CG45" s="333"/>
      <c r="CH45" s="333"/>
      <c r="CI45" s="333"/>
      <c r="CJ45" s="333"/>
      <c r="CK45" s="333"/>
      <c r="CL45" s="333"/>
      <c r="CM45" s="333"/>
      <c r="CN45" s="333"/>
      <c r="CO45" s="333"/>
      <c r="CP45" s="333"/>
      <c r="CQ45" s="333"/>
      <c r="CR45" s="333"/>
      <c r="CS45" s="333"/>
      <c r="CT45" s="333"/>
      <c r="CU45" s="333"/>
      <c r="CV45" s="333"/>
      <c r="CW45" s="333"/>
      <c r="CX45" s="333"/>
    </row>
    <row r="46" spans="1:102" s="486" customFormat="1" ht="36" customHeight="1">
      <c r="A46" s="437">
        <f t="shared" si="12"/>
        <v>39</v>
      </c>
      <c r="B46" s="438" t="str">
        <f>[1]source!B77</f>
        <v>P0599</v>
      </c>
      <c r="C46" s="415"/>
      <c r="D46" s="439" t="str">
        <f>[1]source!D77</f>
        <v>សែម សុភ័ណ្ឌ</v>
      </c>
      <c r="E46" s="440" t="str">
        <f>[1]source!E77</f>
        <v>SEM SOPHORN</v>
      </c>
      <c r="F46" s="422" t="str">
        <f>[1]source!J77</f>
        <v>Sample</v>
      </c>
      <c r="G46" s="415" t="str">
        <f>[1]source!K77</f>
        <v>HP/MP</v>
      </c>
      <c r="H46" s="422" t="str">
        <f>[1]source!I77</f>
        <v>Operator</v>
      </c>
      <c r="I46" s="441">
        <f>[1]source!M77</f>
        <v>43556</v>
      </c>
      <c r="J46" s="441">
        <f>[1]source!G77</f>
        <v>29811</v>
      </c>
      <c r="K46" s="415" t="str">
        <f>[1]source!F77</f>
        <v>M</v>
      </c>
      <c r="L46" s="514" t="str">
        <f>[1]source!H77</f>
        <v>ខ្មែរ</v>
      </c>
      <c r="M46" s="442" t="s">
        <v>89</v>
      </c>
      <c r="N46" s="442"/>
      <c r="O46" s="445">
        <v>3</v>
      </c>
      <c r="P46" s="444">
        <f>[1]source!O77</f>
        <v>216</v>
      </c>
      <c r="Q46" s="445">
        <v>26</v>
      </c>
      <c r="R46" s="445">
        <f>[1]source!MI77</f>
        <v>1</v>
      </c>
      <c r="S46" s="446">
        <f>'[1]att report'!AL77-[1]source!MJ77</f>
        <v>23.5</v>
      </c>
      <c r="T46" s="446">
        <f>'[1]OT report'!BQ77-'[1]OT report'!BR77</f>
        <v>0</v>
      </c>
      <c r="U46" s="446">
        <f>'[1]OT report'!BR77</f>
        <v>0</v>
      </c>
      <c r="V46" s="446">
        <f>'[1]att report'!AM77/8</f>
        <v>0</v>
      </c>
      <c r="W46" s="446">
        <f>'[1]OT report'!BY77</f>
        <v>0</v>
      </c>
      <c r="X46" s="446">
        <f>'[1]att report'!AU77</f>
        <v>0</v>
      </c>
      <c r="Y46" s="646"/>
      <c r="Z46" s="448">
        <f t="shared" si="0"/>
        <v>203.53846153846155</v>
      </c>
      <c r="AA46" s="448">
        <f t="shared" si="1"/>
        <v>0</v>
      </c>
      <c r="AB46" s="448">
        <f t="shared" si="2"/>
        <v>0</v>
      </c>
      <c r="AC46" s="448">
        <f t="shared" si="3"/>
        <v>0</v>
      </c>
      <c r="AD46" s="448">
        <f t="shared" si="4"/>
        <v>0</v>
      </c>
      <c r="AE46" s="448">
        <f t="shared" si="5"/>
        <v>0</v>
      </c>
      <c r="AF46" s="448">
        <f>[1]source!RV77</f>
        <v>0.47504696858734263</v>
      </c>
      <c r="AG46" s="647">
        <v>0.79654844787728329</v>
      </c>
      <c r="AH46" s="448">
        <f>[1]source!MK77</f>
        <v>4</v>
      </c>
      <c r="AI46" s="448">
        <v>0</v>
      </c>
      <c r="AJ46" s="448">
        <f>'[1]att report'!AY77</f>
        <v>10</v>
      </c>
      <c r="AK46" s="448">
        <f>[1]source!ND77</f>
        <v>0</v>
      </c>
      <c r="AL46" s="448">
        <f>'[1]att report'!AZ77</f>
        <v>8</v>
      </c>
      <c r="AM46" s="448">
        <f>'[1]att report'!EA77</f>
        <v>10.5</v>
      </c>
      <c r="AN46" s="448">
        <f>'[1]OT report'!EM77/4000</f>
        <v>0</v>
      </c>
      <c r="AO46" s="448">
        <f>([1]source!MZ77/26)*('[1]att report'!AL77+'[1]att report'!AM77/8+[1]source!ME77/2+'[1]att report'!AV77-[1]source!MJ77)+[1]source!NA77</f>
        <v>0</v>
      </c>
      <c r="AP46" s="448">
        <v>0</v>
      </c>
      <c r="AQ46" s="449">
        <f t="shared" si="13"/>
        <v>237.31005695492618</v>
      </c>
      <c r="AR46" s="146">
        <v>4.71830985915493</v>
      </c>
      <c r="AS46" s="450">
        <v>0</v>
      </c>
      <c r="AT46" s="448">
        <f>[1]source!P77/4000</f>
        <v>0.5</v>
      </c>
      <c r="AU46" s="600">
        <v>95.87</v>
      </c>
      <c r="AV46" s="581" t="s">
        <v>637</v>
      </c>
      <c r="AW46" s="327">
        <f t="shared" si="9"/>
        <v>136.22999999999999</v>
      </c>
      <c r="AX46" s="451">
        <f t="shared" si="6"/>
        <v>136</v>
      </c>
      <c r="AY46" s="452">
        <f t="shared" si="7"/>
        <v>920</v>
      </c>
      <c r="AZ46" s="453"/>
      <c r="BA46" s="648">
        <f t="shared" si="10"/>
        <v>136.55150147928993</v>
      </c>
      <c r="BB46" s="649">
        <f t="shared" si="11"/>
        <v>0.32150147928993533</v>
      </c>
      <c r="BC46" s="650"/>
      <c r="BD46" s="454"/>
      <c r="BE46" s="454"/>
      <c r="BF46" s="454"/>
      <c r="BG46" s="454"/>
      <c r="BH46" s="454"/>
      <c r="BI46" s="454"/>
      <c r="BJ46" s="454"/>
      <c r="BK46" s="342"/>
      <c r="BL46" s="342"/>
      <c r="BM46" s="342"/>
      <c r="BN46" s="342"/>
      <c r="BO46" s="342"/>
      <c r="BP46" s="342"/>
      <c r="BQ46" s="342"/>
      <c r="BR46" s="342"/>
      <c r="BS46" s="333"/>
      <c r="BT46" s="333"/>
      <c r="BU46" s="333"/>
      <c r="BV46" s="342"/>
      <c r="BW46" s="342"/>
      <c r="BX46" s="342"/>
      <c r="BY46" s="342"/>
      <c r="BZ46" s="342"/>
      <c r="CA46" s="342"/>
      <c r="CB46" s="342"/>
      <c r="CC46" s="342"/>
      <c r="CD46" s="342"/>
      <c r="CE46" s="333"/>
      <c r="CF46" s="333"/>
      <c r="CG46" s="333"/>
      <c r="CH46" s="333"/>
      <c r="CI46" s="333"/>
      <c r="CJ46" s="333"/>
      <c r="CK46" s="333"/>
      <c r="CL46" s="333"/>
      <c r="CM46" s="333"/>
      <c r="CN46" s="333"/>
      <c r="CO46" s="333"/>
      <c r="CP46" s="333"/>
      <c r="CQ46" s="333"/>
      <c r="CR46" s="333"/>
      <c r="CS46" s="333"/>
      <c r="CT46" s="333"/>
      <c r="CU46" s="333"/>
      <c r="CV46" s="333"/>
      <c r="CW46" s="333"/>
      <c r="CX46" s="333"/>
    </row>
    <row r="47" spans="1:102" s="486" customFormat="1" ht="36" customHeight="1">
      <c r="A47" s="437">
        <f t="shared" si="12"/>
        <v>40</v>
      </c>
      <c r="B47" s="438" t="str">
        <f>[1]source!B82</f>
        <v>AE0625</v>
      </c>
      <c r="C47" s="415"/>
      <c r="D47" s="439" t="str">
        <f>[1]source!D82</f>
        <v>ហ៊ឹម រស់</v>
      </c>
      <c r="E47" s="440" t="str">
        <f>[1]source!E82</f>
        <v>HOEM ROS</v>
      </c>
      <c r="F47" s="422" t="str">
        <f>[1]source!J82</f>
        <v>EMB</v>
      </c>
      <c r="G47" s="415" t="str">
        <f>[1]source!K82</f>
        <v>EMB</v>
      </c>
      <c r="H47" s="422" t="str">
        <f>[1]source!I82</f>
        <v>Emb QC</v>
      </c>
      <c r="I47" s="441">
        <f>[1]source!M82</f>
        <v>43592</v>
      </c>
      <c r="J47" s="441">
        <f>[1]source!G82</f>
        <v>29345</v>
      </c>
      <c r="K47" s="415" t="str">
        <f>[1]source!F82</f>
        <v>M</v>
      </c>
      <c r="L47" s="514" t="str">
        <f>[1]source!H82</f>
        <v>ខ្មែរ</v>
      </c>
      <c r="M47" s="442" t="s">
        <v>89</v>
      </c>
      <c r="N47" s="442"/>
      <c r="O47" s="445">
        <v>3</v>
      </c>
      <c r="P47" s="444">
        <f>[1]source!O82</f>
        <v>200</v>
      </c>
      <c r="Q47" s="445">
        <v>26</v>
      </c>
      <c r="R47" s="445">
        <f>[1]source!MI82</f>
        <v>1</v>
      </c>
      <c r="S47" s="446">
        <f>'[1]att report'!AL82-[1]source!MJ82</f>
        <v>20.5</v>
      </c>
      <c r="T47" s="446">
        <f>'[1]OT report'!BQ82-'[1]OT report'!BR82</f>
        <v>0</v>
      </c>
      <c r="U47" s="446">
        <f>'[1]OT report'!BR82</f>
        <v>0</v>
      </c>
      <c r="V47" s="446">
        <f>'[1]att report'!AM82/8</f>
        <v>0</v>
      </c>
      <c r="W47" s="446">
        <f>'[1]OT report'!BY82</f>
        <v>0</v>
      </c>
      <c r="X47" s="446">
        <f>'[1]att report'!AU82</f>
        <v>0</v>
      </c>
      <c r="Y47" s="646">
        <v>3</v>
      </c>
      <c r="Z47" s="448">
        <f t="shared" si="0"/>
        <v>165.38461538461539</v>
      </c>
      <c r="AA47" s="448">
        <f t="shared" si="1"/>
        <v>0</v>
      </c>
      <c r="AB47" s="448">
        <f t="shared" si="2"/>
        <v>0</v>
      </c>
      <c r="AC47" s="448">
        <f t="shared" si="3"/>
        <v>0</v>
      </c>
      <c r="AD47" s="448">
        <f t="shared" si="4"/>
        <v>0</v>
      </c>
      <c r="AE47" s="448">
        <f t="shared" si="5"/>
        <v>0</v>
      </c>
      <c r="AF47" s="652">
        <f>[1]source!RV82</f>
        <v>5.072749741122089</v>
      </c>
      <c r="AG47" s="647">
        <v>6.5903779462502987</v>
      </c>
      <c r="AH47" s="448">
        <f>[1]source!MK82</f>
        <v>4</v>
      </c>
      <c r="AI47" s="448">
        <v>0</v>
      </c>
      <c r="AJ47" s="448">
        <f>'[1]att report'!AY82</f>
        <v>9.6153846153846168</v>
      </c>
      <c r="AK47" s="448">
        <f>[1]source!ND82</f>
        <v>0</v>
      </c>
      <c r="AL47" s="448">
        <f>'[1]att report'!AZ82</f>
        <v>8</v>
      </c>
      <c r="AM47" s="448">
        <f>'[1]att report'!EA82</f>
        <v>6.25</v>
      </c>
      <c r="AN47" s="448">
        <f>'[1]OT report'!EM82/4000</f>
        <v>0</v>
      </c>
      <c r="AO47" s="448">
        <f>([1]source!MZ82/26)*('[1]att report'!AL82+'[1]att report'!AM82/8+[1]source!ME82/2+'[1]att report'!AV82-[1]source!MJ82)+[1]source!NA82</f>
        <v>0</v>
      </c>
      <c r="AP47" s="448">
        <v>0</v>
      </c>
      <c r="AQ47" s="449">
        <f t="shared" si="13"/>
        <v>204.91312768737239</v>
      </c>
      <c r="AR47" s="146">
        <v>3.9626032054395339</v>
      </c>
      <c r="AS47" s="450">
        <v>0</v>
      </c>
      <c r="AT47" s="448">
        <f>[1]source!P82/4000</f>
        <v>0.5</v>
      </c>
      <c r="AU47" s="600">
        <v>96.85</v>
      </c>
      <c r="AV47" s="582" t="s">
        <v>587</v>
      </c>
      <c r="AW47" s="327">
        <f t="shared" si="9"/>
        <v>103.65</v>
      </c>
      <c r="AX47" s="451">
        <f t="shared" si="6"/>
        <v>103</v>
      </c>
      <c r="AY47" s="452">
        <f t="shared" si="7"/>
        <v>2600</v>
      </c>
      <c r="AZ47" s="453"/>
      <c r="BA47" s="648">
        <f t="shared" si="10"/>
        <v>105.16762820512821</v>
      </c>
      <c r="BB47" s="649">
        <f t="shared" si="11"/>
        <v>1.5176282051282044</v>
      </c>
      <c r="BC47" s="650"/>
      <c r="BD47" s="454"/>
      <c r="BE47" s="454"/>
      <c r="BF47" s="454"/>
      <c r="BG47" s="454"/>
      <c r="BH47" s="454"/>
      <c r="BI47" s="454"/>
      <c r="BJ47" s="454"/>
      <c r="BK47" s="342"/>
      <c r="BL47" s="342"/>
      <c r="BM47" s="342"/>
      <c r="BN47" s="342"/>
      <c r="BO47" s="342"/>
      <c r="BP47" s="342"/>
      <c r="BQ47" s="342"/>
      <c r="BR47" s="342"/>
      <c r="BS47" s="333"/>
      <c r="BT47" s="333"/>
      <c r="BU47" s="333"/>
      <c r="BV47" s="342"/>
      <c r="BW47" s="342"/>
      <c r="BX47" s="342"/>
      <c r="BY47" s="342"/>
      <c r="BZ47" s="342"/>
      <c r="CA47" s="342"/>
      <c r="CB47" s="342"/>
      <c r="CC47" s="342"/>
      <c r="CD47" s="342"/>
      <c r="CE47" s="333"/>
      <c r="CF47" s="333"/>
      <c r="CG47" s="333"/>
      <c r="CH47" s="333"/>
      <c r="CI47" s="333"/>
      <c r="CJ47" s="333"/>
      <c r="CK47" s="333"/>
      <c r="CL47" s="333"/>
      <c r="CM47" s="333"/>
      <c r="CN47" s="333"/>
      <c r="CO47" s="333"/>
      <c r="CP47" s="333"/>
      <c r="CQ47" s="333"/>
      <c r="CR47" s="333"/>
      <c r="CS47" s="333"/>
      <c r="CT47" s="333"/>
      <c r="CU47" s="333"/>
      <c r="CV47" s="333"/>
      <c r="CW47" s="333"/>
      <c r="CX47" s="333"/>
    </row>
    <row r="48" spans="1:102" s="486" customFormat="1" ht="36" customHeight="1">
      <c r="A48" s="437">
        <f t="shared" si="12"/>
        <v>41</v>
      </c>
      <c r="B48" s="438" t="str">
        <f>[1]source!B83</f>
        <v>AE0639</v>
      </c>
      <c r="C48" s="415"/>
      <c r="D48" s="439" t="str">
        <f>[1]source!D83</f>
        <v>ជួន សុភា</v>
      </c>
      <c r="E48" s="440" t="str">
        <f>[1]source!E83</f>
        <v>CHUON SOPHEA</v>
      </c>
      <c r="F48" s="422" t="str">
        <f>[1]source!J83</f>
        <v>EMB</v>
      </c>
      <c r="G48" s="415" t="str">
        <f>[1]source!K83</f>
        <v>EMB</v>
      </c>
      <c r="H48" s="422" t="str">
        <f>[1]source!I83</f>
        <v>Machine</v>
      </c>
      <c r="I48" s="441">
        <f>[1]source!M83</f>
        <v>43601</v>
      </c>
      <c r="J48" s="441">
        <f>[1]source!G83</f>
        <v>34397</v>
      </c>
      <c r="K48" s="415" t="str">
        <f>[1]source!F83</f>
        <v>M</v>
      </c>
      <c r="L48" s="514" t="str">
        <f>[1]source!H83</f>
        <v>ខ្មែរ</v>
      </c>
      <c r="M48" s="508" t="s">
        <v>89</v>
      </c>
      <c r="N48" s="442"/>
      <c r="O48" s="445">
        <v>2</v>
      </c>
      <c r="P48" s="444">
        <f>[1]source!O83</f>
        <v>206</v>
      </c>
      <c r="Q48" s="445">
        <v>26</v>
      </c>
      <c r="R48" s="445">
        <f>[1]source!MI83</f>
        <v>1</v>
      </c>
      <c r="S48" s="446">
        <f>'[1]att report'!AL83-[1]source!MJ83</f>
        <v>20</v>
      </c>
      <c r="T48" s="446">
        <f>'[1]OT report'!BQ83-'[1]OT report'!BR83</f>
        <v>0</v>
      </c>
      <c r="U48" s="446">
        <f>'[1]OT report'!BR83</f>
        <v>0</v>
      </c>
      <c r="V48" s="446">
        <f>'[1]att report'!AM83/8</f>
        <v>0</v>
      </c>
      <c r="W48" s="446">
        <f>'[1]OT report'!BY83</f>
        <v>0</v>
      </c>
      <c r="X48" s="446">
        <f>'[1]att report'!AU83</f>
        <v>0</v>
      </c>
      <c r="Y48" s="646">
        <v>4</v>
      </c>
      <c r="Z48" s="448">
        <f t="shared" si="0"/>
        <v>166.38461538461539</v>
      </c>
      <c r="AA48" s="448">
        <f t="shared" si="1"/>
        <v>0</v>
      </c>
      <c r="AB48" s="448">
        <f t="shared" si="2"/>
        <v>0</v>
      </c>
      <c r="AC48" s="448">
        <f t="shared" si="3"/>
        <v>0</v>
      </c>
      <c r="AD48" s="448">
        <f t="shared" si="4"/>
        <v>0</v>
      </c>
      <c r="AE48" s="448">
        <f t="shared" si="5"/>
        <v>0</v>
      </c>
      <c r="AF48" s="652">
        <f>[1]source!RV83</f>
        <v>4.4031323571080172</v>
      </c>
      <c r="AG48" s="647">
        <v>5.9758887673644256</v>
      </c>
      <c r="AH48" s="448">
        <f>[1]source!MK83</f>
        <v>4</v>
      </c>
      <c r="AI48" s="448">
        <v>0</v>
      </c>
      <c r="AJ48" s="448">
        <f>'[1]att report'!AY83</f>
        <v>9.6153846153846168</v>
      </c>
      <c r="AK48" s="448">
        <f>[1]source!ND83</f>
        <v>0</v>
      </c>
      <c r="AL48" s="448">
        <f>'[1]att report'!AZ83</f>
        <v>8</v>
      </c>
      <c r="AM48" s="448">
        <f>'[1]att report'!EA83</f>
        <v>5.5</v>
      </c>
      <c r="AN48" s="448">
        <f>'[1]OT report'!EM83/4000</f>
        <v>0</v>
      </c>
      <c r="AO48" s="448">
        <f>([1]source!MZ83/26)*('[1]att report'!AL83+'[1]att report'!AM83/8+[1]source!ME83/2+'[1]att report'!AV83-[1]source!MJ83)+[1]source!NA83</f>
        <v>0</v>
      </c>
      <c r="AP48" s="448">
        <v>0</v>
      </c>
      <c r="AQ48" s="449">
        <f t="shared" si="13"/>
        <v>203.87902112447244</v>
      </c>
      <c r="AR48" s="146">
        <v>3.951432734337057</v>
      </c>
      <c r="AS48" s="450">
        <v>0</v>
      </c>
      <c r="AT48" s="448">
        <f>[1]source!P83/4000</f>
        <v>0.5</v>
      </c>
      <c r="AU48" s="600">
        <v>99.64</v>
      </c>
      <c r="AV48" s="583" t="s">
        <v>560</v>
      </c>
      <c r="AW48" s="327">
        <f t="shared" si="9"/>
        <v>99.76</v>
      </c>
      <c r="AX48" s="451">
        <f t="shared" si="6"/>
        <v>99</v>
      </c>
      <c r="AY48" s="452">
        <f t="shared" si="7"/>
        <v>3040</v>
      </c>
      <c r="AZ48" s="453"/>
      <c r="BA48" s="648">
        <f t="shared" si="10"/>
        <v>101.33275641025641</v>
      </c>
      <c r="BB48" s="649">
        <f t="shared" si="11"/>
        <v>1.5727564102564031</v>
      </c>
      <c r="BC48" s="650"/>
      <c r="BD48" s="454"/>
      <c r="BE48" s="454"/>
      <c r="BF48" s="454"/>
      <c r="BG48" s="454"/>
      <c r="BH48" s="454"/>
      <c r="BI48" s="454"/>
      <c r="BJ48" s="454"/>
      <c r="BK48" s="342"/>
      <c r="BL48" s="342"/>
      <c r="BM48" s="342"/>
      <c r="BN48" s="342"/>
      <c r="BO48" s="342"/>
      <c r="BP48" s="342"/>
      <c r="BQ48" s="342"/>
      <c r="BR48" s="342"/>
      <c r="BS48" s="333"/>
      <c r="BT48" s="333"/>
      <c r="BU48" s="333"/>
      <c r="BV48" s="342"/>
      <c r="BW48" s="342"/>
      <c r="BX48" s="342"/>
      <c r="BY48" s="342"/>
      <c r="BZ48" s="342"/>
      <c r="CA48" s="342"/>
      <c r="CB48" s="342"/>
      <c r="CC48" s="342"/>
      <c r="CD48" s="342"/>
      <c r="CE48" s="333"/>
      <c r="CF48" s="333"/>
      <c r="CG48" s="333"/>
      <c r="CH48" s="333"/>
      <c r="CI48" s="333"/>
      <c r="CJ48" s="333"/>
      <c r="CK48" s="333"/>
      <c r="CL48" s="333"/>
      <c r="CM48" s="333"/>
      <c r="CN48" s="333"/>
      <c r="CO48" s="333"/>
      <c r="CP48" s="333"/>
      <c r="CQ48" s="333"/>
      <c r="CR48" s="333"/>
      <c r="CS48" s="333"/>
      <c r="CT48" s="333"/>
      <c r="CU48" s="333"/>
      <c r="CV48" s="333"/>
      <c r="CW48" s="333"/>
      <c r="CX48" s="333"/>
    </row>
    <row r="49" spans="1:102" s="486" customFormat="1" ht="36" customHeight="1">
      <c r="A49" s="437">
        <f t="shared" si="12"/>
        <v>42</v>
      </c>
      <c r="B49" s="438" t="str">
        <f>[1]source!B84</f>
        <v>AE0640</v>
      </c>
      <c r="C49" s="415"/>
      <c r="D49" s="439" t="str">
        <f>[1]source!D84</f>
        <v>ម៉ិច ថេត</v>
      </c>
      <c r="E49" s="440" t="str">
        <f>[1]source!E84</f>
        <v>MECH THET</v>
      </c>
      <c r="F49" s="422" t="str">
        <f>[1]source!J84</f>
        <v>EMB</v>
      </c>
      <c r="G49" s="415" t="str">
        <f>[1]source!K84</f>
        <v>EMB</v>
      </c>
      <c r="H49" s="422" t="str">
        <f>[1]source!I84</f>
        <v>Machine</v>
      </c>
      <c r="I49" s="441">
        <f>[1]source!M84</f>
        <v>43601</v>
      </c>
      <c r="J49" s="441">
        <f>[1]source!G84</f>
        <v>30362</v>
      </c>
      <c r="K49" s="415" t="str">
        <f>[1]source!F84</f>
        <v>F</v>
      </c>
      <c r="L49" s="514" t="str">
        <f>[1]source!H84</f>
        <v>ខ្មែរ</v>
      </c>
      <c r="M49" s="508" t="s">
        <v>89</v>
      </c>
      <c r="N49" s="442"/>
      <c r="O49" s="445">
        <v>2</v>
      </c>
      <c r="P49" s="444">
        <f>[1]source!O84</f>
        <v>203</v>
      </c>
      <c r="Q49" s="445">
        <v>26</v>
      </c>
      <c r="R49" s="445">
        <f>[1]source!MI84</f>
        <v>1</v>
      </c>
      <c r="S49" s="446">
        <f>'[1]att report'!AL84-[1]source!MJ84</f>
        <v>21</v>
      </c>
      <c r="T49" s="446">
        <f>'[1]OT report'!BQ84-'[1]OT report'!BR84</f>
        <v>0</v>
      </c>
      <c r="U49" s="446">
        <f>'[1]OT report'!BR84</f>
        <v>0</v>
      </c>
      <c r="V49" s="446">
        <f>'[1]att report'!AM84/8</f>
        <v>0</v>
      </c>
      <c r="W49" s="446">
        <f>'[1]OT report'!BY84</f>
        <v>0</v>
      </c>
      <c r="X49" s="446">
        <f>'[1]att report'!AU84</f>
        <v>0</v>
      </c>
      <c r="Y49" s="646">
        <v>1</v>
      </c>
      <c r="Z49" s="448">
        <f t="shared" si="0"/>
        <v>171.76923076923077</v>
      </c>
      <c r="AA49" s="448">
        <f t="shared" si="1"/>
        <v>0</v>
      </c>
      <c r="AB49" s="448">
        <f t="shared" si="2"/>
        <v>0</v>
      </c>
      <c r="AC49" s="448">
        <f t="shared" si="3"/>
        <v>0</v>
      </c>
      <c r="AD49" s="448">
        <f t="shared" si="4"/>
        <v>0</v>
      </c>
      <c r="AE49" s="448">
        <f t="shared" si="5"/>
        <v>0</v>
      </c>
      <c r="AF49" s="652">
        <f>[1]source!RV84</f>
        <v>6.8778987723981677</v>
      </c>
      <c r="AG49" s="647">
        <v>8.3544150445875118</v>
      </c>
      <c r="AH49" s="448">
        <f>[1]source!MK84</f>
        <v>4</v>
      </c>
      <c r="AI49" s="448">
        <v>0</v>
      </c>
      <c r="AJ49" s="448">
        <f>'[1]att report'!AY84</f>
        <v>9.6153846153846168</v>
      </c>
      <c r="AK49" s="448">
        <f>[1]source!ND84</f>
        <v>5</v>
      </c>
      <c r="AL49" s="448">
        <f>'[1]att report'!AZ84</f>
        <v>8</v>
      </c>
      <c r="AM49" s="448">
        <f>'[1]att report'!EA84</f>
        <v>6.5</v>
      </c>
      <c r="AN49" s="448">
        <f>'[1]OT report'!EM84/4000</f>
        <v>0</v>
      </c>
      <c r="AO49" s="448">
        <f>([1]source!MZ84/26)*('[1]att report'!AL84+'[1]att report'!AM84/8+[1]source!ME84/2+'[1]att report'!AV84-[1]source!MJ84)+[1]source!NA84</f>
        <v>0</v>
      </c>
      <c r="AP49" s="448">
        <v>0</v>
      </c>
      <c r="AQ49" s="449">
        <f t="shared" si="13"/>
        <v>220.11692920160107</v>
      </c>
      <c r="AR49" s="146">
        <v>4.2343370568237004</v>
      </c>
      <c r="AS49" s="450">
        <v>0</v>
      </c>
      <c r="AT49" s="448">
        <f>[1]source!P84/4000</f>
        <v>0.5</v>
      </c>
      <c r="AU49" s="600">
        <v>95.75</v>
      </c>
      <c r="AV49" s="584" t="s">
        <v>583</v>
      </c>
      <c r="AW49" s="327">
        <f t="shared" si="9"/>
        <v>119.65</v>
      </c>
      <c r="AX49" s="451">
        <f t="shared" si="6"/>
        <v>119</v>
      </c>
      <c r="AY49" s="452">
        <f t="shared" si="7"/>
        <v>2600</v>
      </c>
      <c r="AZ49" s="453"/>
      <c r="BA49" s="648">
        <f t="shared" si="10"/>
        <v>121.12651627218935</v>
      </c>
      <c r="BB49" s="649">
        <f t="shared" si="11"/>
        <v>1.4765162721893432</v>
      </c>
      <c r="BC49" s="650"/>
      <c r="BD49" s="454"/>
      <c r="BE49" s="454"/>
      <c r="BF49" s="454"/>
      <c r="BG49" s="454"/>
      <c r="BH49" s="454"/>
      <c r="BI49" s="454"/>
      <c r="BJ49" s="454"/>
      <c r="BK49" s="342"/>
      <c r="BL49" s="342"/>
      <c r="BM49" s="342"/>
      <c r="BN49" s="342"/>
      <c r="BO49" s="342"/>
      <c r="BP49" s="342"/>
      <c r="BQ49" s="342"/>
      <c r="BR49" s="342"/>
      <c r="BS49" s="333"/>
      <c r="BT49" s="333"/>
      <c r="BU49" s="333"/>
      <c r="BV49" s="342"/>
      <c r="BW49" s="342"/>
      <c r="BX49" s="342"/>
      <c r="BY49" s="342"/>
      <c r="BZ49" s="342"/>
      <c r="CA49" s="342"/>
      <c r="CB49" s="342"/>
      <c r="CC49" s="342"/>
      <c r="CD49" s="342"/>
      <c r="CE49" s="333"/>
      <c r="CF49" s="333"/>
      <c r="CG49" s="333"/>
      <c r="CH49" s="333"/>
      <c r="CI49" s="333"/>
      <c r="CJ49" s="333"/>
      <c r="CK49" s="333"/>
      <c r="CL49" s="333"/>
      <c r="CM49" s="333"/>
      <c r="CN49" s="333"/>
      <c r="CO49" s="333"/>
      <c r="CP49" s="333"/>
      <c r="CQ49" s="333"/>
      <c r="CR49" s="333"/>
      <c r="CS49" s="333"/>
      <c r="CT49" s="333"/>
      <c r="CU49" s="333"/>
      <c r="CV49" s="333"/>
      <c r="CW49" s="333"/>
      <c r="CX49" s="333"/>
    </row>
    <row r="50" spans="1:102" s="486" customFormat="1" ht="36" customHeight="1">
      <c r="A50" s="437">
        <f t="shared" si="12"/>
        <v>43</v>
      </c>
      <c r="B50" s="438" t="str">
        <f>[1]source!B86</f>
        <v>P0625</v>
      </c>
      <c r="C50" s="415"/>
      <c r="D50" s="439" t="str">
        <f>[1]source!D86</f>
        <v>ញឹម រិត</v>
      </c>
      <c r="E50" s="440" t="str">
        <f>[1]source!E86</f>
        <v>NHOEM RIT</v>
      </c>
      <c r="F50" s="422" t="str">
        <f>[1]source!J86</f>
        <v>Sample</v>
      </c>
      <c r="G50" s="415" t="str">
        <f>[1]source!K86</f>
        <v>HP/MP</v>
      </c>
      <c r="H50" s="422" t="str">
        <f>[1]source!I86</f>
        <v>Operator</v>
      </c>
      <c r="I50" s="441">
        <f>[1]source!M86</f>
        <v>43602</v>
      </c>
      <c r="J50" s="441">
        <f>[1]source!G86</f>
        <v>31079</v>
      </c>
      <c r="K50" s="415" t="str">
        <f>[1]source!F86</f>
        <v>M</v>
      </c>
      <c r="L50" s="514" t="str">
        <f>[1]source!H86</f>
        <v>ខ្មែរ</v>
      </c>
      <c r="M50" s="508" t="s">
        <v>89</v>
      </c>
      <c r="N50" s="442"/>
      <c r="O50" s="445">
        <v>2</v>
      </c>
      <c r="P50" s="444">
        <f>[1]source!O86</f>
        <v>243</v>
      </c>
      <c r="Q50" s="445">
        <v>26</v>
      </c>
      <c r="R50" s="445">
        <f>[1]source!MI86</f>
        <v>1</v>
      </c>
      <c r="S50" s="446">
        <f>'[1]att report'!AL86-[1]source!MJ86</f>
        <v>24.5</v>
      </c>
      <c r="T50" s="446">
        <f>'[1]OT report'!BQ86-'[1]OT report'!BR86</f>
        <v>0</v>
      </c>
      <c r="U50" s="446">
        <f>'[1]OT report'!BR86</f>
        <v>0</v>
      </c>
      <c r="V50" s="446">
        <f>'[1]att report'!AM86/8</f>
        <v>0</v>
      </c>
      <c r="W50" s="446">
        <f>'[1]OT report'!BY86</f>
        <v>0</v>
      </c>
      <c r="X50" s="446">
        <f>'[1]att report'!AU86</f>
        <v>0</v>
      </c>
      <c r="Y50" s="646">
        <v>1</v>
      </c>
      <c r="Z50" s="448">
        <f t="shared" si="0"/>
        <v>238.32692307692309</v>
      </c>
      <c r="AA50" s="448">
        <f t="shared" si="1"/>
        <v>0</v>
      </c>
      <c r="AB50" s="448">
        <f t="shared" si="2"/>
        <v>0</v>
      </c>
      <c r="AC50" s="448">
        <f t="shared" si="3"/>
        <v>0</v>
      </c>
      <c r="AD50" s="448">
        <f t="shared" si="4"/>
        <v>0</v>
      </c>
      <c r="AE50" s="448">
        <f t="shared" si="5"/>
        <v>0</v>
      </c>
      <c r="AF50" s="652">
        <f>[1]source!RV86</f>
        <v>0.86709260019070555</v>
      </c>
      <c r="AG50" s="647">
        <v>1.2514417126167423</v>
      </c>
      <c r="AH50" s="448">
        <f>[1]source!MK86</f>
        <v>4</v>
      </c>
      <c r="AI50" s="448">
        <v>0</v>
      </c>
      <c r="AJ50" s="448">
        <f>'[1]att report'!AY86</f>
        <v>10</v>
      </c>
      <c r="AK50" s="448">
        <f>[1]source!ND86</f>
        <v>0</v>
      </c>
      <c r="AL50" s="448">
        <f>'[1]att report'!AZ86</f>
        <v>8</v>
      </c>
      <c r="AM50" s="448">
        <f>'[1]att report'!EA86</f>
        <v>11.5</v>
      </c>
      <c r="AN50" s="448">
        <f>'[1]OT report'!EM86/4000</f>
        <v>0</v>
      </c>
      <c r="AO50" s="448">
        <f>([1]source!MZ86/26)*('[1]att report'!AL86+'[1]att report'!AM86/8+[1]source!ME86/2+'[1]att report'!AV86-[1]source!MJ86)+[1]source!NA86</f>
        <v>0</v>
      </c>
      <c r="AP50" s="448">
        <v>0</v>
      </c>
      <c r="AQ50" s="449">
        <f t="shared" si="13"/>
        <v>273.94545738973056</v>
      </c>
      <c r="AR50" s="146">
        <v>5.4509470616804272</v>
      </c>
      <c r="AS50" s="450">
        <v>0</v>
      </c>
      <c r="AT50" s="448">
        <f>[1]source!P86/4000</f>
        <v>0.5</v>
      </c>
      <c r="AU50" s="600">
        <v>115.19</v>
      </c>
      <c r="AV50" s="585" t="s">
        <v>638</v>
      </c>
      <c r="AW50" s="327">
        <f t="shared" si="9"/>
        <v>152.81</v>
      </c>
      <c r="AX50" s="451">
        <f t="shared" si="6"/>
        <v>152</v>
      </c>
      <c r="AY50" s="452">
        <f t="shared" si="7"/>
        <v>3240</v>
      </c>
      <c r="AZ50" s="453"/>
      <c r="BA50" s="648">
        <f t="shared" si="10"/>
        <v>153.19434911242604</v>
      </c>
      <c r="BB50" s="649">
        <f t="shared" si="11"/>
        <v>0.38434911242603675</v>
      </c>
      <c r="BC50" s="650"/>
      <c r="BD50" s="454"/>
      <c r="BE50" s="454"/>
      <c r="BF50" s="454"/>
      <c r="BG50" s="454"/>
      <c r="BH50" s="454"/>
      <c r="BI50" s="454"/>
      <c r="BJ50" s="454"/>
      <c r="BK50" s="342"/>
      <c r="BL50" s="342"/>
      <c r="BM50" s="342"/>
      <c r="BN50" s="342"/>
      <c r="BO50" s="342"/>
      <c r="BP50" s="342"/>
      <c r="BQ50" s="342"/>
      <c r="BR50" s="342"/>
      <c r="BS50" s="333"/>
      <c r="BT50" s="333"/>
      <c r="BU50" s="333"/>
      <c r="BV50" s="342"/>
      <c r="BW50" s="342"/>
      <c r="BX50" s="342"/>
      <c r="BY50" s="342"/>
      <c r="BZ50" s="342"/>
      <c r="CA50" s="342"/>
      <c r="CB50" s="342"/>
      <c r="CC50" s="342"/>
      <c r="CD50" s="342"/>
      <c r="CE50" s="333"/>
      <c r="CF50" s="333"/>
      <c r="CG50" s="333"/>
      <c r="CH50" s="333"/>
      <c r="CI50" s="333"/>
      <c r="CJ50" s="333"/>
      <c r="CK50" s="333"/>
      <c r="CL50" s="333"/>
      <c r="CM50" s="333"/>
      <c r="CN50" s="333"/>
      <c r="CO50" s="333"/>
      <c r="CP50" s="333"/>
      <c r="CQ50" s="333"/>
      <c r="CR50" s="333"/>
      <c r="CS50" s="333"/>
      <c r="CT50" s="333"/>
      <c r="CU50" s="333"/>
      <c r="CV50" s="333"/>
      <c r="CW50" s="333"/>
      <c r="CX50" s="333"/>
    </row>
    <row r="51" spans="1:102" s="486" customFormat="1" ht="36" customHeight="1">
      <c r="A51" s="437">
        <f t="shared" si="12"/>
        <v>44</v>
      </c>
      <c r="B51" s="438" t="str">
        <f>[1]source!B87</f>
        <v>P0626</v>
      </c>
      <c r="C51" s="415"/>
      <c r="D51" s="439" t="str">
        <f>[1]source!D87</f>
        <v>គង់ ស៊ីណា</v>
      </c>
      <c r="E51" s="440" t="str">
        <f>[1]source!E87</f>
        <v>KONG SINA</v>
      </c>
      <c r="F51" s="422" t="str">
        <f>[1]source!J87</f>
        <v>QC</v>
      </c>
      <c r="G51" s="415" t="str">
        <f>[1]source!K87</f>
        <v>HP/MP</v>
      </c>
      <c r="H51" s="422" t="str">
        <f>[1]source!I87</f>
        <v>Operator</v>
      </c>
      <c r="I51" s="441">
        <f>[1]source!M87</f>
        <v>43602</v>
      </c>
      <c r="J51" s="441">
        <f>[1]source!G87</f>
        <v>33128</v>
      </c>
      <c r="K51" s="415" t="str">
        <f>[1]source!F87</f>
        <v>F</v>
      </c>
      <c r="L51" s="514" t="str">
        <f>[1]source!H87</f>
        <v>ខ្មែរ</v>
      </c>
      <c r="M51" s="508" t="s">
        <v>89</v>
      </c>
      <c r="N51" s="442"/>
      <c r="O51" s="445">
        <v>2</v>
      </c>
      <c r="P51" s="444">
        <f>[1]source!O87</f>
        <v>206</v>
      </c>
      <c r="Q51" s="445">
        <v>26</v>
      </c>
      <c r="R51" s="445">
        <f>[1]source!MI87</f>
        <v>1</v>
      </c>
      <c r="S51" s="446">
        <f>'[1]att report'!AL87-[1]source!MJ87</f>
        <v>24</v>
      </c>
      <c r="T51" s="446">
        <f>'[1]OT report'!BQ87-'[1]OT report'!BR87</f>
        <v>0</v>
      </c>
      <c r="U51" s="446">
        <f>'[1]OT report'!BR87</f>
        <v>0</v>
      </c>
      <c r="V51" s="446">
        <f>'[1]att report'!AM87/8</f>
        <v>0</v>
      </c>
      <c r="W51" s="446">
        <f>'[1]OT report'!BY87</f>
        <v>0</v>
      </c>
      <c r="X51" s="446">
        <f>'[1]att report'!AU87</f>
        <v>0</v>
      </c>
      <c r="Y51" s="646">
        <v>1</v>
      </c>
      <c r="Z51" s="448">
        <f t="shared" si="0"/>
        <v>198.07692307692309</v>
      </c>
      <c r="AA51" s="448">
        <f t="shared" si="1"/>
        <v>0</v>
      </c>
      <c r="AB51" s="448">
        <f t="shared" si="2"/>
        <v>0</v>
      </c>
      <c r="AC51" s="448">
        <f t="shared" si="3"/>
        <v>0</v>
      </c>
      <c r="AD51" s="448">
        <f t="shared" si="4"/>
        <v>0</v>
      </c>
      <c r="AE51" s="448">
        <f t="shared" si="5"/>
        <v>0</v>
      </c>
      <c r="AF51" s="652">
        <f>[1]source!RV87</f>
        <v>0.76988791937162482</v>
      </c>
      <c r="AG51" s="647">
        <v>1.0655831856438134</v>
      </c>
      <c r="AH51" s="448">
        <f>[1]source!MK87</f>
        <v>4</v>
      </c>
      <c r="AI51" s="448">
        <v>0</v>
      </c>
      <c r="AJ51" s="448">
        <f>'[1]att report'!AY87</f>
        <v>10</v>
      </c>
      <c r="AK51" s="448">
        <f>[1]source!ND87</f>
        <v>0</v>
      </c>
      <c r="AL51" s="448">
        <f>'[1]att report'!AZ87</f>
        <v>8</v>
      </c>
      <c r="AM51" s="448">
        <f>'[1]att report'!EA87</f>
        <v>11</v>
      </c>
      <c r="AN51" s="448">
        <f>'[1]OT report'!EM87/4000</f>
        <v>0</v>
      </c>
      <c r="AO51" s="448">
        <f>([1]source!MZ87/26)*('[1]att report'!AL87+'[1]att report'!AM87/8+[1]source!ME87/2+'[1]att report'!AV87-[1]source!MJ87)+[1]source!NA87</f>
        <v>0</v>
      </c>
      <c r="AP51" s="448">
        <v>0</v>
      </c>
      <c r="AQ51" s="449">
        <f t="shared" si="13"/>
        <v>232.91239418193854</v>
      </c>
      <c r="AR51" s="146">
        <v>4.6284604176784843</v>
      </c>
      <c r="AS51" s="450">
        <v>0</v>
      </c>
      <c r="AT51" s="448">
        <f>[1]source!P87/4000</f>
        <v>0.5</v>
      </c>
      <c r="AU51" s="600">
        <v>88.18</v>
      </c>
      <c r="AV51" s="586" t="s">
        <v>635</v>
      </c>
      <c r="AW51" s="327">
        <f t="shared" si="9"/>
        <v>139.62</v>
      </c>
      <c r="AX51" s="451">
        <f t="shared" si="6"/>
        <v>139</v>
      </c>
      <c r="AY51" s="452">
        <f t="shared" si="7"/>
        <v>2480</v>
      </c>
      <c r="AZ51" s="453"/>
      <c r="BA51" s="648">
        <f t="shared" si="10"/>
        <v>139.91569526627219</v>
      </c>
      <c r="BB51" s="649">
        <f t="shared" si="11"/>
        <v>0.29569526627219034</v>
      </c>
      <c r="BC51" s="650"/>
      <c r="BD51" s="454"/>
      <c r="BE51" s="454"/>
      <c r="BF51" s="454"/>
      <c r="BG51" s="454"/>
      <c r="BH51" s="454"/>
      <c r="BI51" s="454"/>
      <c r="BJ51" s="454"/>
      <c r="BK51" s="342"/>
      <c r="BL51" s="342"/>
      <c r="BM51" s="342"/>
      <c r="BN51" s="342"/>
      <c r="BO51" s="342"/>
      <c r="BP51" s="342"/>
      <c r="BQ51" s="342"/>
      <c r="BR51" s="342"/>
      <c r="BS51" s="333"/>
      <c r="BT51" s="333"/>
      <c r="BU51" s="333"/>
      <c r="BV51" s="342"/>
      <c r="BW51" s="342"/>
      <c r="BX51" s="342"/>
      <c r="BY51" s="342"/>
      <c r="BZ51" s="342"/>
      <c r="CA51" s="342"/>
      <c r="CB51" s="342"/>
      <c r="CC51" s="342"/>
      <c r="CD51" s="342"/>
      <c r="CE51" s="333"/>
      <c r="CF51" s="333"/>
      <c r="CG51" s="333"/>
      <c r="CH51" s="333"/>
      <c r="CI51" s="333"/>
      <c r="CJ51" s="333"/>
      <c r="CK51" s="333"/>
      <c r="CL51" s="333"/>
      <c r="CM51" s="333"/>
      <c r="CN51" s="333"/>
      <c r="CO51" s="333"/>
      <c r="CP51" s="333"/>
      <c r="CQ51" s="333"/>
      <c r="CR51" s="333"/>
      <c r="CS51" s="333"/>
      <c r="CT51" s="333"/>
      <c r="CU51" s="333"/>
      <c r="CV51" s="333"/>
      <c r="CW51" s="333"/>
      <c r="CX51" s="333"/>
    </row>
    <row r="52" spans="1:102" s="486" customFormat="1" ht="36" customHeight="1">
      <c r="A52" s="437">
        <f t="shared" si="12"/>
        <v>45</v>
      </c>
      <c r="B52" s="438" t="str">
        <f>[1]source!B91</f>
        <v>P0651</v>
      </c>
      <c r="C52" s="415"/>
      <c r="D52" s="439" t="str">
        <f>[1]source!D91</f>
        <v>អ៊ន សំភាស់</v>
      </c>
      <c r="E52" s="440" t="str">
        <f>[1]source!E91</f>
        <v>ORN SAMPHORS</v>
      </c>
      <c r="F52" s="422" t="str">
        <f>[1]source!J91</f>
        <v>QC</v>
      </c>
      <c r="G52" s="415" t="str">
        <f>[1]source!K91</f>
        <v>HP/MP</v>
      </c>
      <c r="H52" s="422" t="str">
        <f>[1]source!I91</f>
        <v>Operator</v>
      </c>
      <c r="I52" s="441">
        <f>[1]source!M91</f>
        <v>43621</v>
      </c>
      <c r="J52" s="441">
        <f>[1]source!G91</f>
        <v>34947</v>
      </c>
      <c r="K52" s="415" t="str">
        <f>[1]source!F91</f>
        <v>F</v>
      </c>
      <c r="L52" s="514" t="str">
        <f>[1]source!H91</f>
        <v>ខ្មែរ</v>
      </c>
      <c r="M52" s="442" t="s">
        <v>89</v>
      </c>
      <c r="N52" s="442"/>
      <c r="O52" s="445">
        <v>2</v>
      </c>
      <c r="P52" s="444">
        <f>[1]source!O91</f>
        <v>213</v>
      </c>
      <c r="Q52" s="445">
        <v>26</v>
      </c>
      <c r="R52" s="445">
        <f>[1]source!MI91</f>
        <v>1</v>
      </c>
      <c r="S52" s="446">
        <f>'[1]att report'!AL91-[1]source!MJ91</f>
        <v>22.5</v>
      </c>
      <c r="T52" s="446">
        <f>'[1]OT report'!BQ91-'[1]OT report'!BR91</f>
        <v>0</v>
      </c>
      <c r="U52" s="446">
        <f>'[1]OT report'!BR91</f>
        <v>0</v>
      </c>
      <c r="V52" s="446">
        <f>'[1]att report'!AM91/8</f>
        <v>0</v>
      </c>
      <c r="W52" s="446">
        <f>'[1]OT report'!BY91</f>
        <v>0</v>
      </c>
      <c r="X52" s="446">
        <f>'[1]att report'!AU91</f>
        <v>0</v>
      </c>
      <c r="Y52" s="646">
        <v>4</v>
      </c>
      <c r="Z52" s="448">
        <f t="shared" si="0"/>
        <v>192.51923076923075</v>
      </c>
      <c r="AA52" s="448">
        <f t="shared" si="1"/>
        <v>0</v>
      </c>
      <c r="AB52" s="448">
        <f t="shared" si="2"/>
        <v>0</v>
      </c>
      <c r="AC52" s="448">
        <f t="shared" si="3"/>
        <v>0</v>
      </c>
      <c r="AD52" s="448">
        <f t="shared" si="4"/>
        <v>0</v>
      </c>
      <c r="AE52" s="448">
        <f t="shared" si="5"/>
        <v>0</v>
      </c>
      <c r="AF52" s="652">
        <f>[1]source!RV91</f>
        <v>4.441422612837524</v>
      </c>
      <c r="AG52" s="647">
        <v>6.2910207390702677</v>
      </c>
      <c r="AH52" s="448">
        <f>[1]source!MK91</f>
        <v>4</v>
      </c>
      <c r="AI52" s="448">
        <v>0</v>
      </c>
      <c r="AJ52" s="448">
        <f>'[1]att report'!AY91</f>
        <v>10</v>
      </c>
      <c r="AK52" s="448">
        <f>[1]source!ND91</f>
        <v>0</v>
      </c>
      <c r="AL52" s="448">
        <f>'[1]att report'!AZ91</f>
        <v>8</v>
      </c>
      <c r="AM52" s="448">
        <f>'[1]att report'!EA91</f>
        <v>7</v>
      </c>
      <c r="AN52" s="448">
        <f>'[1]OT report'!EM91/4000</f>
        <v>0</v>
      </c>
      <c r="AO52" s="448">
        <f>([1]source!MZ91/26)*('[1]att report'!AL91+'[1]att report'!AM91/8+[1]source!ME91/2+'[1]att report'!AV91-[1]source!MJ91)+[1]source!NA91</f>
        <v>0</v>
      </c>
      <c r="AP52" s="448">
        <v>0</v>
      </c>
      <c r="AQ52" s="449">
        <f t="shared" si="13"/>
        <v>232.25167412113854</v>
      </c>
      <c r="AR52" s="146">
        <v>4.5896066051481306</v>
      </c>
      <c r="AS52" s="450">
        <v>0</v>
      </c>
      <c r="AT52" s="448">
        <f>[1]source!P91/4000</f>
        <v>0.5</v>
      </c>
      <c r="AU52" s="600">
        <v>80.62</v>
      </c>
      <c r="AV52" s="587">
        <v>7002550012800</v>
      </c>
      <c r="AW52" s="327">
        <f t="shared" si="9"/>
        <v>146.57999999999998</v>
      </c>
      <c r="AX52" s="451">
        <f t="shared" si="6"/>
        <v>146</v>
      </c>
      <c r="AY52" s="452">
        <f t="shared" si="7"/>
        <v>2320</v>
      </c>
      <c r="AZ52" s="453"/>
      <c r="BA52" s="648">
        <f t="shared" si="10"/>
        <v>148.42959812623272</v>
      </c>
      <c r="BB52" s="649">
        <f t="shared" si="11"/>
        <v>1.8495981262327348</v>
      </c>
      <c r="BC52" s="650"/>
      <c r="BD52" s="454"/>
      <c r="BE52" s="454"/>
      <c r="BF52" s="454"/>
      <c r="BG52" s="454"/>
      <c r="BH52" s="454"/>
      <c r="BI52" s="454"/>
      <c r="BJ52" s="454"/>
      <c r="BK52" s="342"/>
      <c r="BL52" s="342"/>
      <c r="BM52" s="342"/>
      <c r="BN52" s="342"/>
      <c r="BO52" s="342"/>
      <c r="BP52" s="342"/>
      <c r="BQ52" s="342"/>
      <c r="BR52" s="342"/>
      <c r="BS52" s="333"/>
      <c r="BT52" s="333"/>
      <c r="BU52" s="333"/>
      <c r="BV52" s="342"/>
      <c r="BW52" s="342"/>
      <c r="BX52" s="342"/>
      <c r="BY52" s="342"/>
      <c r="BZ52" s="342"/>
      <c r="CA52" s="342"/>
      <c r="CB52" s="342"/>
      <c r="CC52" s="342"/>
      <c r="CD52" s="342"/>
      <c r="CE52" s="333"/>
      <c r="CF52" s="333"/>
      <c r="CG52" s="333"/>
      <c r="CH52" s="333"/>
      <c r="CI52" s="333"/>
      <c r="CJ52" s="333"/>
      <c r="CK52" s="333"/>
      <c r="CL52" s="333"/>
      <c r="CM52" s="333"/>
      <c r="CN52" s="333"/>
      <c r="CO52" s="333"/>
      <c r="CP52" s="333"/>
      <c r="CQ52" s="333"/>
      <c r="CR52" s="333"/>
      <c r="CS52" s="333"/>
      <c r="CT52" s="333"/>
      <c r="CU52" s="333"/>
      <c r="CV52" s="333"/>
      <c r="CW52" s="333"/>
      <c r="CX52" s="333"/>
    </row>
    <row r="53" spans="1:102" s="486" customFormat="1" ht="36" customHeight="1">
      <c r="A53" s="437">
        <f t="shared" si="12"/>
        <v>46</v>
      </c>
      <c r="B53" s="438" t="str">
        <f>[1]source!B92</f>
        <v>P0653</v>
      </c>
      <c r="C53" s="415"/>
      <c r="D53" s="439" t="str">
        <f>[1]source!D92</f>
        <v>ភី​ សុខគីម</v>
      </c>
      <c r="E53" s="440" t="str">
        <f>[1]source!E92</f>
        <v>PHY SOKKIM</v>
      </c>
      <c r="F53" s="422" t="str">
        <f>[1]source!J92</f>
        <v>Office</v>
      </c>
      <c r="G53" s="415" t="str">
        <f>[1]source!K92</f>
        <v>CR</v>
      </c>
      <c r="H53" s="422" t="str">
        <f>[1]source!I92</f>
        <v xml:space="preserve">Water treatment </v>
      </c>
      <c r="I53" s="441">
        <f>[1]source!M92</f>
        <v>43627</v>
      </c>
      <c r="J53" s="441">
        <f>[1]source!G92</f>
        <v>35443</v>
      </c>
      <c r="K53" s="415" t="str">
        <f>[1]source!F92</f>
        <v>M</v>
      </c>
      <c r="L53" s="514" t="str">
        <f>[1]source!H92</f>
        <v>ខ្មែរ</v>
      </c>
      <c r="M53" s="442" t="s">
        <v>89</v>
      </c>
      <c r="N53" s="442"/>
      <c r="O53" s="445"/>
      <c r="P53" s="444">
        <f>[1]source!O92</f>
        <v>256</v>
      </c>
      <c r="Q53" s="445">
        <v>26</v>
      </c>
      <c r="R53" s="445">
        <f>[1]source!MI92</f>
        <v>1</v>
      </c>
      <c r="S53" s="446">
        <f>'[1]att report'!AL92-[1]source!MJ92</f>
        <v>22</v>
      </c>
      <c r="T53" s="446">
        <f>'[1]OT report'!BQ92-'[1]OT report'!BR92</f>
        <v>0</v>
      </c>
      <c r="U53" s="446">
        <f>'[1]OT report'!BR92</f>
        <v>0</v>
      </c>
      <c r="V53" s="446">
        <f>'[1]att report'!AM92/8</f>
        <v>0</v>
      </c>
      <c r="W53" s="446">
        <f>'[1]OT report'!BY92</f>
        <v>0</v>
      </c>
      <c r="X53" s="446">
        <f>'[1]att report'!AU92</f>
        <v>0</v>
      </c>
      <c r="Y53" s="646"/>
      <c r="Z53" s="448">
        <f t="shared" si="0"/>
        <v>226.46153846153848</v>
      </c>
      <c r="AA53" s="448">
        <f t="shared" si="1"/>
        <v>0</v>
      </c>
      <c r="AB53" s="448">
        <f t="shared" si="2"/>
        <v>0</v>
      </c>
      <c r="AC53" s="448">
        <f t="shared" si="3"/>
        <v>0</v>
      </c>
      <c r="AD53" s="448">
        <f t="shared" si="4"/>
        <v>0</v>
      </c>
      <c r="AE53" s="448">
        <f t="shared" si="5"/>
        <v>0</v>
      </c>
      <c r="AF53" s="448">
        <f>[1]source!RV92</f>
        <v>0.91628551164299132</v>
      </c>
      <c r="AG53" s="647">
        <v>1.2534378785068956</v>
      </c>
      <c r="AH53" s="448">
        <f>[1]source!MK92</f>
        <v>4</v>
      </c>
      <c r="AI53" s="448">
        <v>0</v>
      </c>
      <c r="AJ53" s="448">
        <f>'[1]att report'!AY92</f>
        <v>10</v>
      </c>
      <c r="AK53" s="448">
        <f>[1]source!ND92</f>
        <v>0</v>
      </c>
      <c r="AL53" s="448">
        <f>'[1]att report'!AZ92</f>
        <v>8</v>
      </c>
      <c r="AM53" s="448">
        <f>'[1]att report'!EA92</f>
        <v>9</v>
      </c>
      <c r="AN53" s="448">
        <f>'[1]OT report'!EM92/4000</f>
        <v>0</v>
      </c>
      <c r="AO53" s="448">
        <f>([1]source!MZ92/26)*('[1]att report'!AL92+'[1]att report'!AM92/8+[1]source!ME92/2+'[1]att report'!AV92-[1]source!MJ92)+[1]source!NA92</f>
        <v>0</v>
      </c>
      <c r="AP53" s="448">
        <v>0</v>
      </c>
      <c r="AQ53" s="449">
        <f t="shared" si="13"/>
        <v>259.63126185168835</v>
      </c>
      <c r="AR53" s="146">
        <v>5.1444876153472556</v>
      </c>
      <c r="AS53" s="450">
        <v>0</v>
      </c>
      <c r="AT53" s="448">
        <f>[1]source!P92/4000</f>
        <v>0</v>
      </c>
      <c r="AU53" s="600">
        <v>101.33</v>
      </c>
      <c r="AV53" s="588" t="s">
        <v>621</v>
      </c>
      <c r="AW53" s="327">
        <f t="shared" si="9"/>
        <v>153.17000000000002</v>
      </c>
      <c r="AX53" s="451">
        <f t="shared" si="6"/>
        <v>153</v>
      </c>
      <c r="AY53" s="452">
        <f t="shared" si="7"/>
        <v>680</v>
      </c>
      <c r="AZ53" s="453"/>
      <c r="BA53" s="648">
        <f t="shared" si="10"/>
        <v>153.50715236686392</v>
      </c>
      <c r="BB53" s="649">
        <f t="shared" si="11"/>
        <v>0.33715236686390426</v>
      </c>
      <c r="BC53" s="650"/>
      <c r="BD53" s="454"/>
      <c r="BE53" s="454"/>
      <c r="BF53" s="454"/>
      <c r="BG53" s="454"/>
      <c r="BH53" s="454"/>
      <c r="BI53" s="454"/>
      <c r="BJ53" s="454"/>
      <c r="BK53" s="342"/>
      <c r="BL53" s="342"/>
      <c r="BM53" s="342"/>
      <c r="BN53" s="342"/>
      <c r="BO53" s="342"/>
      <c r="BP53" s="342"/>
      <c r="BQ53" s="342"/>
      <c r="BR53" s="342"/>
      <c r="BS53" s="333"/>
      <c r="BT53" s="333"/>
      <c r="BU53" s="333"/>
      <c r="BV53" s="342"/>
      <c r="BW53" s="342"/>
      <c r="BX53" s="342"/>
      <c r="BY53" s="342"/>
      <c r="BZ53" s="342"/>
      <c r="CA53" s="342"/>
      <c r="CB53" s="342"/>
      <c r="CC53" s="342"/>
      <c r="CD53" s="342"/>
      <c r="CE53" s="333"/>
      <c r="CF53" s="333"/>
      <c r="CG53" s="333"/>
      <c r="CH53" s="333"/>
      <c r="CI53" s="333"/>
      <c r="CJ53" s="333"/>
      <c r="CK53" s="333"/>
      <c r="CL53" s="333"/>
      <c r="CM53" s="333"/>
      <c r="CN53" s="333"/>
      <c r="CO53" s="333"/>
      <c r="CP53" s="333"/>
      <c r="CQ53" s="333"/>
      <c r="CR53" s="333"/>
      <c r="CS53" s="333"/>
      <c r="CT53" s="333"/>
      <c r="CU53" s="333"/>
      <c r="CV53" s="333"/>
      <c r="CW53" s="333"/>
      <c r="CX53" s="333"/>
    </row>
    <row r="54" spans="1:102" s="486" customFormat="1" ht="36" customHeight="1">
      <c r="A54" s="437">
        <f t="shared" si="12"/>
        <v>47</v>
      </c>
      <c r="B54" s="438" t="str">
        <f>[1]source!B93</f>
        <v>AE0662</v>
      </c>
      <c r="C54" s="415"/>
      <c r="D54" s="645" t="str">
        <f>[1]source!D93</f>
        <v>ហឿន សុខឃាង</v>
      </c>
      <c r="E54" s="440" t="str">
        <f>[1]source!E93</f>
        <v>HOEURN SOKKHEANG</v>
      </c>
      <c r="F54" s="422" t="str">
        <f>[1]source!J93</f>
        <v>EMB</v>
      </c>
      <c r="G54" s="415" t="str">
        <f>[1]source!K93</f>
        <v>EMB</v>
      </c>
      <c r="H54" s="422" t="str">
        <f>[1]source!I93</f>
        <v>Emb QC</v>
      </c>
      <c r="I54" s="441">
        <f>[1]source!M93</f>
        <v>43648</v>
      </c>
      <c r="J54" s="441">
        <f>[1]source!G93</f>
        <v>29007</v>
      </c>
      <c r="K54" s="415" t="str">
        <f>[1]source!F93</f>
        <v>F</v>
      </c>
      <c r="L54" s="514" t="str">
        <f>[1]source!H93</f>
        <v>ខ្មែរ</v>
      </c>
      <c r="M54" s="442" t="s">
        <v>89</v>
      </c>
      <c r="N54" s="442"/>
      <c r="O54" s="445">
        <v>3</v>
      </c>
      <c r="P54" s="444">
        <f>[1]source!O93</f>
        <v>200</v>
      </c>
      <c r="Q54" s="445">
        <v>26</v>
      </c>
      <c r="R54" s="445">
        <f>[1]source!MI93</f>
        <v>1</v>
      </c>
      <c r="S54" s="446">
        <f>'[1]att report'!AL93-[1]source!MJ93</f>
        <v>20</v>
      </c>
      <c r="T54" s="446">
        <f>'[1]OT report'!BQ93-'[1]OT report'!BR93</f>
        <v>0</v>
      </c>
      <c r="U54" s="446">
        <f>'[1]OT report'!BR93</f>
        <v>0</v>
      </c>
      <c r="V54" s="446">
        <f>'[1]att report'!AM93/8</f>
        <v>0</v>
      </c>
      <c r="W54" s="446">
        <f>'[1]OT report'!BY93</f>
        <v>0</v>
      </c>
      <c r="X54" s="446">
        <f>'[1]att report'!AU93</f>
        <v>0</v>
      </c>
      <c r="Y54" s="646">
        <v>4</v>
      </c>
      <c r="Z54" s="448">
        <f t="shared" si="0"/>
        <v>161.53846153846155</v>
      </c>
      <c r="AA54" s="448">
        <f t="shared" si="1"/>
        <v>0</v>
      </c>
      <c r="AB54" s="448">
        <f t="shared" si="2"/>
        <v>0</v>
      </c>
      <c r="AC54" s="448">
        <f t="shared" si="3"/>
        <v>0</v>
      </c>
      <c r="AD54" s="448">
        <f t="shared" si="4"/>
        <v>0</v>
      </c>
      <c r="AE54" s="448">
        <f t="shared" si="5"/>
        <v>0</v>
      </c>
      <c r="AF54" s="652">
        <f>[1]source!RV93</f>
        <v>5.3757477110560323</v>
      </c>
      <c r="AG54" s="647">
        <v>6.4584202948824547</v>
      </c>
      <c r="AH54" s="448">
        <f>[1]source!MK93</f>
        <v>4</v>
      </c>
      <c r="AI54" s="448">
        <v>0</v>
      </c>
      <c r="AJ54" s="448">
        <f>'[1]att report'!AY93</f>
        <v>10</v>
      </c>
      <c r="AK54" s="448">
        <f>[1]source!ND93</f>
        <v>0</v>
      </c>
      <c r="AL54" s="448">
        <f>'[1]att report'!AZ93</f>
        <v>8</v>
      </c>
      <c r="AM54" s="448">
        <f>'[1]att report'!EA93</f>
        <v>5.5</v>
      </c>
      <c r="AN54" s="448">
        <f>'[1]OT report'!EM93/4000</f>
        <v>0</v>
      </c>
      <c r="AO54" s="448">
        <f>([1]source!MZ93/26)*('[1]att report'!AL93+'[1]att report'!AM93/8+[1]source!ME93/2+'[1]att report'!AV93-[1]source!MJ93)+[1]source!NA93</f>
        <v>0</v>
      </c>
      <c r="AP54" s="448">
        <v>0</v>
      </c>
      <c r="AQ54" s="449">
        <f t="shared" si="13"/>
        <v>200.87262954440001</v>
      </c>
      <c r="AR54" s="146">
        <v>3.8642544924720736</v>
      </c>
      <c r="AS54" s="450">
        <v>0</v>
      </c>
      <c r="AT54" s="448">
        <f>[1]source!P93/4000</f>
        <v>0.5</v>
      </c>
      <c r="AU54" s="600">
        <v>86.51</v>
      </c>
      <c r="AV54" s="589" t="s">
        <v>581</v>
      </c>
      <c r="AW54" s="327">
        <f t="shared" si="9"/>
        <v>109.99</v>
      </c>
      <c r="AX54" s="451">
        <f t="shared" si="6"/>
        <v>109</v>
      </c>
      <c r="AY54" s="452">
        <f t="shared" si="7"/>
        <v>3960</v>
      </c>
      <c r="AZ54" s="453"/>
      <c r="BA54" s="648">
        <f t="shared" si="10"/>
        <v>111.07267258382642</v>
      </c>
      <c r="BB54" s="649">
        <f t="shared" si="11"/>
        <v>1.0826725838264224</v>
      </c>
      <c r="BC54" s="650"/>
      <c r="BD54" s="454"/>
      <c r="BE54" s="454"/>
      <c r="BF54" s="454"/>
      <c r="BG54" s="454"/>
      <c r="BH54" s="454"/>
      <c r="BI54" s="454"/>
      <c r="BJ54" s="454"/>
      <c r="BK54" s="342"/>
      <c r="BL54" s="342"/>
      <c r="BM54" s="342"/>
      <c r="BN54" s="342"/>
      <c r="BO54" s="342"/>
      <c r="BP54" s="342"/>
      <c r="BQ54" s="342"/>
      <c r="BR54" s="342"/>
      <c r="BS54" s="333"/>
      <c r="BT54" s="333"/>
      <c r="BU54" s="333"/>
      <c r="BV54" s="342"/>
      <c r="BW54" s="342"/>
      <c r="BX54" s="342"/>
      <c r="BY54" s="342"/>
      <c r="BZ54" s="342"/>
      <c r="CA54" s="342"/>
      <c r="CB54" s="342"/>
      <c r="CC54" s="342"/>
      <c r="CD54" s="342"/>
      <c r="CE54" s="333"/>
      <c r="CF54" s="333"/>
      <c r="CG54" s="333"/>
      <c r="CH54" s="333"/>
      <c r="CI54" s="333"/>
      <c r="CJ54" s="333"/>
      <c r="CK54" s="333"/>
      <c r="CL54" s="333"/>
      <c r="CM54" s="333"/>
      <c r="CN54" s="333"/>
      <c r="CO54" s="333"/>
      <c r="CP54" s="333"/>
      <c r="CQ54" s="333"/>
      <c r="CR54" s="333"/>
      <c r="CS54" s="333"/>
      <c r="CT54" s="333"/>
      <c r="CU54" s="333"/>
      <c r="CV54" s="333"/>
      <c r="CW54" s="333"/>
      <c r="CX54" s="333"/>
    </row>
    <row r="55" spans="1:102" s="486" customFormat="1" ht="36" customHeight="1">
      <c r="A55" s="437">
        <f t="shared" si="12"/>
        <v>48</v>
      </c>
      <c r="B55" s="438" t="str">
        <f>[1]source!B94</f>
        <v>AE0669</v>
      </c>
      <c r="C55" s="415"/>
      <c r="D55" s="439" t="str">
        <f>[1]source!D94</f>
        <v>ខន សុភាគ</v>
      </c>
      <c r="E55" s="440" t="str">
        <f>[1]source!E94</f>
        <v>KHON SOPHEAK</v>
      </c>
      <c r="F55" s="422" t="str">
        <f>[1]source!J94</f>
        <v>EMB</v>
      </c>
      <c r="G55" s="415" t="str">
        <f>[1]source!K94</f>
        <v>EMB</v>
      </c>
      <c r="H55" s="422" t="str">
        <f>[1]source!I94</f>
        <v>Machine</v>
      </c>
      <c r="I55" s="441">
        <f>[1]source!M94</f>
        <v>43655</v>
      </c>
      <c r="J55" s="441">
        <f>[1]source!G94</f>
        <v>35933</v>
      </c>
      <c r="K55" s="415" t="str">
        <f>[1]source!F94</f>
        <v>M</v>
      </c>
      <c r="L55" s="514" t="str">
        <f>[1]source!H94</f>
        <v>ខ្មែរ</v>
      </c>
      <c r="M55" s="442" t="s">
        <v>89</v>
      </c>
      <c r="N55" s="442"/>
      <c r="O55" s="445">
        <v>1</v>
      </c>
      <c r="P55" s="444">
        <f>[1]source!O94</f>
        <v>206</v>
      </c>
      <c r="Q55" s="445">
        <v>26</v>
      </c>
      <c r="R55" s="445">
        <f>[1]source!MI94</f>
        <v>1</v>
      </c>
      <c r="S55" s="446">
        <f>'[1]att report'!AL94-[1]source!MJ94</f>
        <v>19</v>
      </c>
      <c r="T55" s="446">
        <f>'[1]OT report'!BQ94-'[1]OT report'!BR94</f>
        <v>0</v>
      </c>
      <c r="U55" s="446">
        <f>'[1]OT report'!BR94</f>
        <v>0</v>
      </c>
      <c r="V55" s="446">
        <f>'[1]att report'!AM94/8</f>
        <v>0</v>
      </c>
      <c r="W55" s="446">
        <f>'[1]OT report'!BY94</f>
        <v>0</v>
      </c>
      <c r="X55" s="446">
        <f>'[1]att report'!AU94</f>
        <v>0</v>
      </c>
      <c r="Y55" s="646">
        <v>1</v>
      </c>
      <c r="Z55" s="448">
        <f t="shared" si="0"/>
        <v>158.46153846153845</v>
      </c>
      <c r="AA55" s="448">
        <f t="shared" si="1"/>
        <v>0</v>
      </c>
      <c r="AB55" s="448">
        <f t="shared" si="2"/>
        <v>0</v>
      </c>
      <c r="AC55" s="448">
        <f t="shared" si="3"/>
        <v>0</v>
      </c>
      <c r="AD55" s="448">
        <f t="shared" si="4"/>
        <v>0</v>
      </c>
      <c r="AE55" s="448">
        <f t="shared" si="5"/>
        <v>0</v>
      </c>
      <c r="AF55" s="652">
        <f>[1]source!RV94</f>
        <v>0.68035470326401537</v>
      </c>
      <c r="AG55" s="647">
        <v>0.92564809576894902</v>
      </c>
      <c r="AH55" s="448">
        <f>[1]source!MK94</f>
        <v>4</v>
      </c>
      <c r="AI55" s="448">
        <v>0</v>
      </c>
      <c r="AJ55" s="448">
        <f>'[1]att report'!AY94</f>
        <v>10</v>
      </c>
      <c r="AK55" s="448">
        <f>[1]source!ND94</f>
        <v>0</v>
      </c>
      <c r="AL55" s="448">
        <f>'[1]att report'!AZ94</f>
        <v>8</v>
      </c>
      <c r="AM55" s="448">
        <f>'[1]att report'!EA94</f>
        <v>6</v>
      </c>
      <c r="AN55" s="448">
        <f>'[1]OT report'!EM94/4000</f>
        <v>0</v>
      </c>
      <c r="AO55" s="448">
        <f>([1]source!MZ94/26)*('[1]att report'!AL94+'[1]att report'!AM94/8+[1]source!ME94/2+'[1]att report'!AV94-[1]source!MJ94)+[1]source!NA94</f>
        <v>0</v>
      </c>
      <c r="AP55" s="448">
        <v>0</v>
      </c>
      <c r="AQ55" s="449">
        <f t="shared" si="13"/>
        <v>188.06754126057143</v>
      </c>
      <c r="AR55" s="146">
        <v>3.6945118989800876</v>
      </c>
      <c r="AS55" s="450">
        <v>0</v>
      </c>
      <c r="AT55" s="448">
        <f>[1]source!P94/4000</f>
        <v>0.5</v>
      </c>
      <c r="AU55" s="600">
        <v>73.27</v>
      </c>
      <c r="AV55" s="590" t="s">
        <v>562</v>
      </c>
      <c r="AW55" s="327">
        <f t="shared" si="9"/>
        <v>110.63000000000001</v>
      </c>
      <c r="AX55" s="451">
        <f t="shared" si="6"/>
        <v>110</v>
      </c>
      <c r="AY55" s="452">
        <f t="shared" si="7"/>
        <v>2520</v>
      </c>
      <c r="AZ55" s="453"/>
      <c r="BA55" s="648">
        <f t="shared" si="10"/>
        <v>110.87529339250494</v>
      </c>
      <c r="BB55" s="649">
        <f t="shared" si="11"/>
        <v>0.24529339250493365</v>
      </c>
      <c r="BC55" s="650"/>
      <c r="BD55" s="454"/>
      <c r="BE55" s="454"/>
      <c r="BF55" s="454"/>
      <c r="BG55" s="454"/>
      <c r="BH55" s="454"/>
      <c r="BI55" s="454"/>
      <c r="BJ55" s="454"/>
      <c r="BK55" s="342"/>
      <c r="BL55" s="342"/>
      <c r="BM55" s="342"/>
      <c r="BN55" s="342"/>
      <c r="BO55" s="342"/>
      <c r="BP55" s="342"/>
      <c r="BQ55" s="342"/>
      <c r="BR55" s="342"/>
      <c r="BS55" s="333"/>
      <c r="BT55" s="333"/>
      <c r="BU55" s="333"/>
      <c r="BV55" s="342"/>
      <c r="BW55" s="342"/>
      <c r="BX55" s="342"/>
      <c r="BY55" s="342"/>
      <c r="BZ55" s="342"/>
      <c r="CA55" s="342"/>
      <c r="CB55" s="342"/>
      <c r="CC55" s="342"/>
      <c r="CD55" s="342"/>
      <c r="CE55" s="333"/>
      <c r="CF55" s="333"/>
      <c r="CG55" s="333"/>
      <c r="CH55" s="333"/>
      <c r="CI55" s="333"/>
      <c r="CJ55" s="333"/>
      <c r="CK55" s="333"/>
      <c r="CL55" s="333"/>
      <c r="CM55" s="333"/>
      <c r="CN55" s="333"/>
      <c r="CO55" s="333"/>
      <c r="CP55" s="333"/>
      <c r="CQ55" s="333"/>
      <c r="CR55" s="333"/>
      <c r="CS55" s="333"/>
      <c r="CT55" s="333"/>
      <c r="CU55" s="333"/>
      <c r="CV55" s="333"/>
      <c r="CW55" s="333"/>
      <c r="CX55" s="333"/>
    </row>
    <row r="56" spans="1:102" s="486" customFormat="1" ht="36" customHeight="1">
      <c r="A56" s="437">
        <f t="shared" si="12"/>
        <v>49</v>
      </c>
      <c r="B56" s="438" t="str">
        <f>[1]source!B95</f>
        <v>AE0670</v>
      </c>
      <c r="C56" s="415"/>
      <c r="D56" s="439" t="str">
        <f>[1]source!D95</f>
        <v>ជ័រ សម្បត្តិ</v>
      </c>
      <c r="E56" s="440" t="str">
        <f>[1]source!E95</f>
        <v>CHOR SAMBATH</v>
      </c>
      <c r="F56" s="422" t="str">
        <f>[1]source!J95</f>
        <v>EMB</v>
      </c>
      <c r="G56" s="415" t="str">
        <f>[1]source!K95</f>
        <v>EMB</v>
      </c>
      <c r="H56" s="422" t="str">
        <f>[1]source!I95</f>
        <v>Machine</v>
      </c>
      <c r="I56" s="441">
        <f>[1]source!M95</f>
        <v>43655</v>
      </c>
      <c r="J56" s="441">
        <f>[1]source!G95</f>
        <v>36135</v>
      </c>
      <c r="K56" s="415" t="str">
        <f>[1]source!F95</f>
        <v>F</v>
      </c>
      <c r="L56" s="514" t="str">
        <f>[1]source!H95</f>
        <v>ខ្មែរ</v>
      </c>
      <c r="M56" s="442" t="s">
        <v>89</v>
      </c>
      <c r="N56" s="442"/>
      <c r="O56" s="445">
        <v>1</v>
      </c>
      <c r="P56" s="444">
        <f>[1]source!O95</f>
        <v>206</v>
      </c>
      <c r="Q56" s="445">
        <v>26</v>
      </c>
      <c r="R56" s="445">
        <f>[1]source!MI95</f>
        <v>1</v>
      </c>
      <c r="S56" s="446">
        <f>'[1]att report'!AL95-[1]source!MJ95</f>
        <v>19.5</v>
      </c>
      <c r="T56" s="446">
        <f>'[1]OT report'!BQ95-'[1]OT report'!BR95</f>
        <v>0</v>
      </c>
      <c r="U56" s="446">
        <f>'[1]OT report'!BR95</f>
        <v>0</v>
      </c>
      <c r="V56" s="446">
        <f>'[1]att report'!AM95/8</f>
        <v>0</v>
      </c>
      <c r="W56" s="446">
        <f>'[1]OT report'!BY95</f>
        <v>0</v>
      </c>
      <c r="X56" s="446">
        <f>'[1]att report'!AU95</f>
        <v>0</v>
      </c>
      <c r="Y56" s="646">
        <v>1</v>
      </c>
      <c r="Z56" s="448">
        <f t="shared" si="0"/>
        <v>162.42307692307693</v>
      </c>
      <c r="AA56" s="448">
        <f t="shared" si="1"/>
        <v>0</v>
      </c>
      <c r="AB56" s="448">
        <f t="shared" si="2"/>
        <v>0</v>
      </c>
      <c r="AC56" s="448">
        <f t="shared" si="3"/>
        <v>0</v>
      </c>
      <c r="AD56" s="448">
        <f t="shared" si="4"/>
        <v>0</v>
      </c>
      <c r="AE56" s="448">
        <f t="shared" si="5"/>
        <v>0</v>
      </c>
      <c r="AF56" s="652">
        <f>[1]source!RV95</f>
        <v>1.1596305637513531</v>
      </c>
      <c r="AG56" s="647">
        <v>1.6485605440274895</v>
      </c>
      <c r="AH56" s="448">
        <f>[1]source!MK95</f>
        <v>4</v>
      </c>
      <c r="AI56" s="448">
        <v>0</v>
      </c>
      <c r="AJ56" s="448">
        <f>'[1]att report'!AY95</f>
        <v>10</v>
      </c>
      <c r="AK56" s="448">
        <f>[1]source!ND95</f>
        <v>0</v>
      </c>
      <c r="AL56" s="448">
        <f>'[1]att report'!AZ95</f>
        <v>8</v>
      </c>
      <c r="AM56" s="448">
        <f>'[1]att report'!EA95</f>
        <v>6</v>
      </c>
      <c r="AN56" s="448">
        <f>'[1]OT report'!EM95/4000</f>
        <v>0</v>
      </c>
      <c r="AO56" s="448">
        <f>([1]source!MZ95/26)*('[1]att report'!AL95+'[1]att report'!AM95/8+[1]source!ME95/2+'[1]att report'!AV95-[1]source!MJ95)+[1]source!NA95</f>
        <v>0</v>
      </c>
      <c r="AP56" s="448">
        <v>0</v>
      </c>
      <c r="AQ56" s="449">
        <f t="shared" si="13"/>
        <v>193.2312680308558</v>
      </c>
      <c r="AR56" s="146">
        <v>3.7918892666342883</v>
      </c>
      <c r="AS56" s="450">
        <v>0</v>
      </c>
      <c r="AT56" s="448">
        <f>[1]source!P95/4000</f>
        <v>0.5</v>
      </c>
      <c r="AU56" s="600">
        <v>73.650000000000006</v>
      </c>
      <c r="AV56" s="591" t="s">
        <v>582</v>
      </c>
      <c r="AW56" s="327">
        <f t="shared" si="9"/>
        <v>115.25</v>
      </c>
      <c r="AX56" s="451">
        <f t="shared" si="6"/>
        <v>115</v>
      </c>
      <c r="AY56" s="452">
        <f t="shared" si="7"/>
        <v>1000</v>
      </c>
      <c r="AZ56" s="453"/>
      <c r="BA56" s="648">
        <f t="shared" si="10"/>
        <v>115.73892998027614</v>
      </c>
      <c r="BB56" s="649">
        <f t="shared" si="11"/>
        <v>0.48892998027613999</v>
      </c>
      <c r="BC56" s="650"/>
      <c r="BD56" s="454"/>
      <c r="BE56" s="454"/>
      <c r="BF56" s="454"/>
      <c r="BG56" s="454"/>
      <c r="BH56" s="454"/>
      <c r="BI56" s="454"/>
      <c r="BJ56" s="454"/>
      <c r="BK56" s="342"/>
      <c r="BL56" s="342"/>
      <c r="BM56" s="342"/>
      <c r="BN56" s="342"/>
      <c r="BO56" s="342"/>
      <c r="BP56" s="342"/>
      <c r="BQ56" s="342"/>
      <c r="BR56" s="342"/>
      <c r="BS56" s="333"/>
      <c r="BT56" s="333"/>
      <c r="BU56" s="333"/>
      <c r="BV56" s="342"/>
      <c r="BW56" s="342"/>
      <c r="BX56" s="342"/>
      <c r="BY56" s="342"/>
      <c r="BZ56" s="342"/>
      <c r="CA56" s="342"/>
      <c r="CB56" s="342"/>
      <c r="CC56" s="342"/>
      <c r="CD56" s="342"/>
      <c r="CE56" s="333"/>
      <c r="CF56" s="333"/>
      <c r="CG56" s="333"/>
      <c r="CH56" s="333"/>
      <c r="CI56" s="333"/>
      <c r="CJ56" s="333"/>
      <c r="CK56" s="333"/>
      <c r="CL56" s="333"/>
      <c r="CM56" s="333"/>
      <c r="CN56" s="333"/>
      <c r="CO56" s="333"/>
      <c r="CP56" s="333"/>
      <c r="CQ56" s="333"/>
      <c r="CR56" s="333"/>
      <c r="CS56" s="333"/>
      <c r="CT56" s="333"/>
      <c r="CU56" s="333"/>
      <c r="CV56" s="333"/>
      <c r="CW56" s="333"/>
      <c r="CX56" s="333"/>
    </row>
    <row r="57" spans="1:102" s="486" customFormat="1" ht="36" customHeight="1">
      <c r="A57" s="437">
        <f t="shared" si="12"/>
        <v>50</v>
      </c>
      <c r="B57" s="438" t="str">
        <f>[1]source!B96</f>
        <v>AE0674</v>
      </c>
      <c r="C57" s="415"/>
      <c r="D57" s="439" t="str">
        <f>[1]source!D96</f>
        <v>សាង ដានី</v>
      </c>
      <c r="E57" s="440" t="str">
        <f>[1]source!E96</f>
        <v>SANG DANY</v>
      </c>
      <c r="F57" s="422" t="str">
        <f>[1]source!J96</f>
        <v>EMB.N</v>
      </c>
      <c r="G57" s="415" t="str">
        <f>[1]source!K96</f>
        <v>EMB.N</v>
      </c>
      <c r="H57" s="422" t="str">
        <f>[1]source!I96</f>
        <v>Emb QC</v>
      </c>
      <c r="I57" s="441">
        <f>[1]source!M96</f>
        <v>43655</v>
      </c>
      <c r="J57" s="441">
        <f>[1]source!G96</f>
        <v>34564</v>
      </c>
      <c r="K57" s="415" t="str">
        <f>[1]source!F96</f>
        <v>F</v>
      </c>
      <c r="L57" s="514" t="str">
        <f>[1]source!H96</f>
        <v>ខ្មែរ</v>
      </c>
      <c r="M57" s="442" t="s">
        <v>89</v>
      </c>
      <c r="N57" s="442"/>
      <c r="O57" s="445">
        <v>1</v>
      </c>
      <c r="P57" s="444">
        <f>[1]source!O96</f>
        <v>200</v>
      </c>
      <c r="Q57" s="445">
        <v>26</v>
      </c>
      <c r="R57" s="445">
        <f>[1]source!MI96</f>
        <v>1</v>
      </c>
      <c r="S57" s="446">
        <f>'[1]att report'!AL96-[1]source!MJ96</f>
        <v>18.5</v>
      </c>
      <c r="T57" s="446">
        <f>'[1]OT report'!BQ96-'[1]OT report'!BR96</f>
        <v>0</v>
      </c>
      <c r="U57" s="446">
        <f>'[1]OT report'!BR96</f>
        <v>0</v>
      </c>
      <c r="V57" s="466">
        <f>'[1]att report'!AM96/8</f>
        <v>0</v>
      </c>
      <c r="W57" s="446">
        <f>'[1]OT report'!BY96</f>
        <v>0</v>
      </c>
      <c r="X57" s="446">
        <f>'[1]att report'!AU96</f>
        <v>0</v>
      </c>
      <c r="Y57" s="646">
        <v>2</v>
      </c>
      <c r="Z57" s="448">
        <f t="shared" si="0"/>
        <v>150</v>
      </c>
      <c r="AA57" s="448">
        <f t="shared" si="1"/>
        <v>0</v>
      </c>
      <c r="AB57" s="448">
        <f t="shared" si="2"/>
        <v>0</v>
      </c>
      <c r="AC57" s="448">
        <f t="shared" si="3"/>
        <v>0</v>
      </c>
      <c r="AD57" s="448">
        <f t="shared" si="4"/>
        <v>0</v>
      </c>
      <c r="AE57" s="448">
        <f t="shared" si="5"/>
        <v>0</v>
      </c>
      <c r="AF57" s="652">
        <f>[1]source!RV96</f>
        <v>4.8182194801848635</v>
      </c>
      <c r="AG57" s="647">
        <v>5.3019374289028125</v>
      </c>
      <c r="AH57" s="448">
        <f>[1]source!MK96</f>
        <v>4</v>
      </c>
      <c r="AI57" s="448">
        <v>0</v>
      </c>
      <c r="AJ57" s="448">
        <f>'[1]att report'!AY96</f>
        <v>10</v>
      </c>
      <c r="AK57" s="448">
        <f>[1]source!ND96</f>
        <v>0</v>
      </c>
      <c r="AL57" s="448">
        <f>'[1]att report'!AZ96</f>
        <v>8</v>
      </c>
      <c r="AM57" s="448">
        <f>'[1]att report'!EA96</f>
        <v>5</v>
      </c>
      <c r="AN57" s="448">
        <f>'[1]OT report'!EM96/4000</f>
        <v>0</v>
      </c>
      <c r="AO57" s="448">
        <f>([1]source!MZ96/26)*('[1]att report'!AL96+'[1]att report'!AM96/8+[1]source!ME96/2+'[1]att report'!AV96-[1]source!MJ96)+[1]source!NA96</f>
        <v>0</v>
      </c>
      <c r="AP57" s="448">
        <v>0</v>
      </c>
      <c r="AQ57" s="449">
        <f t="shared" si="13"/>
        <v>187.12015690908768</v>
      </c>
      <c r="AR57" s="146">
        <v>3.5891209324915008</v>
      </c>
      <c r="AS57" s="450">
        <v>0</v>
      </c>
      <c r="AT57" s="448">
        <f>[1]source!P96/4000</f>
        <v>0.5</v>
      </c>
      <c r="AU57" s="600">
        <v>76.66</v>
      </c>
      <c r="AV57" s="592" t="s">
        <v>591</v>
      </c>
      <c r="AW57" s="327">
        <f t="shared" si="9"/>
        <v>106.34</v>
      </c>
      <c r="AX57" s="451">
        <f t="shared" si="6"/>
        <v>106</v>
      </c>
      <c r="AY57" s="452">
        <f t="shared" si="7"/>
        <v>1360</v>
      </c>
      <c r="AZ57" s="453"/>
      <c r="BA57" s="648">
        <f t="shared" si="10"/>
        <v>106.82371794871796</v>
      </c>
      <c r="BB57" s="649">
        <f t="shared" si="11"/>
        <v>0.48371794871795259</v>
      </c>
      <c r="BC57" s="650"/>
      <c r="BD57" s="454"/>
      <c r="BE57" s="454"/>
      <c r="BF57" s="454"/>
      <c r="BG57" s="454"/>
      <c r="BH57" s="454"/>
      <c r="BI57" s="454"/>
      <c r="BJ57" s="454"/>
      <c r="BK57" s="342"/>
      <c r="BL57" s="342"/>
      <c r="BM57" s="342"/>
      <c r="BN57" s="342"/>
      <c r="BO57" s="342"/>
      <c r="BP57" s="342"/>
      <c r="BQ57" s="342"/>
      <c r="BR57" s="342"/>
      <c r="BS57" s="333"/>
      <c r="BT57" s="333"/>
      <c r="BU57" s="333"/>
      <c r="BV57" s="342"/>
      <c r="BW57" s="342"/>
      <c r="BX57" s="342"/>
      <c r="BY57" s="342"/>
      <c r="BZ57" s="342"/>
      <c r="CA57" s="342"/>
      <c r="CB57" s="342"/>
      <c r="CC57" s="342"/>
      <c r="CD57" s="342"/>
      <c r="CE57" s="333"/>
      <c r="CF57" s="333"/>
      <c r="CG57" s="333"/>
      <c r="CH57" s="333"/>
      <c r="CI57" s="333"/>
      <c r="CJ57" s="333"/>
      <c r="CK57" s="333"/>
      <c r="CL57" s="333"/>
      <c r="CM57" s="333"/>
      <c r="CN57" s="333"/>
      <c r="CO57" s="333"/>
      <c r="CP57" s="333"/>
      <c r="CQ57" s="333"/>
      <c r="CR57" s="333"/>
      <c r="CS57" s="333"/>
      <c r="CT57" s="333"/>
      <c r="CU57" s="333"/>
      <c r="CV57" s="333"/>
      <c r="CW57" s="333"/>
      <c r="CX57" s="333"/>
    </row>
    <row r="58" spans="1:102" s="486" customFormat="1" ht="36" customHeight="1">
      <c r="A58" s="437">
        <f t="shared" si="12"/>
        <v>51</v>
      </c>
      <c r="B58" s="438" t="str">
        <f>[1]source!B98</f>
        <v>AE0688</v>
      </c>
      <c r="C58" s="415"/>
      <c r="D58" s="439" t="str">
        <f>[1]source!D98</f>
        <v>វ៉ាន់ ពៅ</v>
      </c>
      <c r="E58" s="440" t="str">
        <f>[1]source!E98</f>
        <v>VANN POV</v>
      </c>
      <c r="F58" s="422" t="str">
        <f>[1]source!J98</f>
        <v>EMB.N</v>
      </c>
      <c r="G58" s="415" t="str">
        <f>[1]source!K98</f>
        <v>EMB.N</v>
      </c>
      <c r="H58" s="422" t="str">
        <f>[1]source!I98</f>
        <v>Emb QC</v>
      </c>
      <c r="I58" s="441">
        <f>[1]source!M98</f>
        <v>43662</v>
      </c>
      <c r="J58" s="441">
        <f>[1]source!G98</f>
        <v>36450</v>
      </c>
      <c r="K58" s="415" t="str">
        <f>[1]source!F98</f>
        <v>F</v>
      </c>
      <c r="L58" s="514" t="str">
        <f>[1]source!H98</f>
        <v>ខ្មែរ</v>
      </c>
      <c r="M58" s="442"/>
      <c r="N58" s="442" t="s">
        <v>89</v>
      </c>
      <c r="O58" s="445"/>
      <c r="P58" s="444">
        <f>[1]source!O98</f>
        <v>200</v>
      </c>
      <c r="Q58" s="445">
        <v>26</v>
      </c>
      <c r="R58" s="445">
        <f>[1]source!MI98</f>
        <v>1</v>
      </c>
      <c r="S58" s="446">
        <f>'[1]att report'!AL98-[1]source!MJ98</f>
        <v>18.5</v>
      </c>
      <c r="T58" s="446">
        <f>'[1]OT report'!BQ98-'[1]OT report'!BR98</f>
        <v>0</v>
      </c>
      <c r="U58" s="446">
        <f>'[1]OT report'!BR98</f>
        <v>0</v>
      </c>
      <c r="V58" s="466">
        <f>'[1]att report'!AM98/8</f>
        <v>0</v>
      </c>
      <c r="W58" s="446">
        <f>'[1]OT report'!BY98</f>
        <v>0</v>
      </c>
      <c r="X58" s="446">
        <f>'[1]att report'!AU98</f>
        <v>0</v>
      </c>
      <c r="Y58" s="646"/>
      <c r="Z58" s="448">
        <f t="shared" si="0"/>
        <v>150</v>
      </c>
      <c r="AA58" s="448">
        <f t="shared" si="1"/>
        <v>0</v>
      </c>
      <c r="AB58" s="448">
        <f t="shared" si="2"/>
        <v>0</v>
      </c>
      <c r="AC58" s="448">
        <f t="shared" si="3"/>
        <v>0</v>
      </c>
      <c r="AD58" s="448">
        <f t="shared" si="4"/>
        <v>0</v>
      </c>
      <c r="AE58" s="448">
        <f t="shared" si="5"/>
        <v>0</v>
      </c>
      <c r="AF58" s="448">
        <f>[1]source!RV98</f>
        <v>5.1624986828615054</v>
      </c>
      <c r="AG58" s="647">
        <v>5.5960884264512476</v>
      </c>
      <c r="AH58" s="448">
        <f>[1]source!MK98</f>
        <v>3</v>
      </c>
      <c r="AI58" s="448">
        <v>0</v>
      </c>
      <c r="AJ58" s="448">
        <f>'[1]att report'!AY98</f>
        <v>10</v>
      </c>
      <c r="AK58" s="448">
        <f>[1]source!ND98</f>
        <v>0</v>
      </c>
      <c r="AL58" s="448">
        <f>'[1]att report'!AZ98</f>
        <v>8</v>
      </c>
      <c r="AM58" s="448">
        <f>'[1]att report'!EA98</f>
        <v>5</v>
      </c>
      <c r="AN58" s="448">
        <f>'[1]OT report'!EM98/4000</f>
        <v>0</v>
      </c>
      <c r="AO58" s="448">
        <f>([1]source!MZ98/26)*('[1]att report'!AL98+'[1]att report'!AM98/8+[1]source!ME98/2+'[1]att report'!AV98-[1]source!MJ98)+[1]source!NA98</f>
        <v>0</v>
      </c>
      <c r="AP58" s="448">
        <v>0</v>
      </c>
      <c r="AQ58" s="449">
        <f t="shared" si="13"/>
        <v>186.75858710931274</v>
      </c>
      <c r="AR58" s="146">
        <v>3.5747935891209326</v>
      </c>
      <c r="AS58" s="450">
        <v>0</v>
      </c>
      <c r="AT58" s="448">
        <f>[1]source!P98/4000</f>
        <v>0.5</v>
      </c>
      <c r="AU58" s="600">
        <v>69.14</v>
      </c>
      <c r="AV58" s="593">
        <v>7002550012714</v>
      </c>
      <c r="AW58" s="327">
        <f t="shared" si="9"/>
        <v>113.55999999999999</v>
      </c>
      <c r="AX58" s="451">
        <f t="shared" si="6"/>
        <v>113</v>
      </c>
      <c r="AY58" s="452">
        <f t="shared" si="7"/>
        <v>2240</v>
      </c>
      <c r="AZ58" s="453"/>
      <c r="BA58" s="648">
        <f t="shared" si="10"/>
        <v>113.99358974358972</v>
      </c>
      <c r="BB58" s="649">
        <f t="shared" si="11"/>
        <v>0.43358974358973512</v>
      </c>
      <c r="BC58" s="650"/>
      <c r="BD58" s="454"/>
      <c r="BE58" s="454"/>
      <c r="BF58" s="454"/>
      <c r="BG58" s="454"/>
      <c r="BH58" s="454"/>
      <c r="BI58" s="454"/>
      <c r="BJ58" s="454"/>
      <c r="BK58" s="342"/>
      <c r="BL58" s="342"/>
      <c r="BM58" s="342"/>
      <c r="BN58" s="342"/>
      <c r="BO58" s="342"/>
      <c r="BP58" s="342"/>
      <c r="BQ58" s="342"/>
      <c r="BR58" s="342"/>
      <c r="BS58" s="333"/>
      <c r="BT58" s="333"/>
      <c r="BU58" s="333"/>
      <c r="BV58" s="342"/>
      <c r="BW58" s="342"/>
      <c r="BX58" s="342"/>
      <c r="BY58" s="342"/>
      <c r="BZ58" s="342"/>
      <c r="CA58" s="342"/>
      <c r="CB58" s="342"/>
      <c r="CC58" s="342"/>
      <c r="CD58" s="342"/>
      <c r="CE58" s="333"/>
      <c r="CF58" s="333"/>
      <c r="CG58" s="333"/>
      <c r="CH58" s="333"/>
      <c r="CI58" s="333"/>
      <c r="CJ58" s="333"/>
      <c r="CK58" s="333"/>
      <c r="CL58" s="333"/>
      <c r="CM58" s="333"/>
      <c r="CN58" s="333"/>
      <c r="CO58" s="333"/>
      <c r="CP58" s="333"/>
      <c r="CQ58" s="333"/>
      <c r="CR58" s="333"/>
      <c r="CS58" s="333"/>
      <c r="CT58" s="333"/>
      <c r="CU58" s="333"/>
      <c r="CV58" s="333"/>
      <c r="CW58" s="333"/>
      <c r="CX58" s="333"/>
    </row>
    <row r="59" spans="1:102" s="486" customFormat="1" ht="36" customHeight="1">
      <c r="A59" s="437">
        <f t="shared" si="12"/>
        <v>52</v>
      </c>
      <c r="B59" s="438" t="str">
        <f>[1]source!B101</f>
        <v>P0670</v>
      </c>
      <c r="C59" s="415"/>
      <c r="D59" s="439" t="str">
        <f>[1]source!D101</f>
        <v>វឹម សៀង</v>
      </c>
      <c r="E59" s="440" t="str">
        <f>[1]source!E101</f>
        <v>VUM SEING</v>
      </c>
      <c r="F59" s="422" t="str">
        <f>[1]source!J101</f>
        <v>MP</v>
      </c>
      <c r="G59" s="415" t="str">
        <f>[1]source!K101</f>
        <v>MP</v>
      </c>
      <c r="H59" s="422" t="str">
        <f>[1]source!I101</f>
        <v>Operator</v>
      </c>
      <c r="I59" s="441">
        <f>[1]source!M101</f>
        <v>43712</v>
      </c>
      <c r="J59" s="441">
        <f>[1]source!G101</f>
        <v>32942</v>
      </c>
      <c r="K59" s="415" t="str">
        <f>[1]source!F101</f>
        <v>M</v>
      </c>
      <c r="L59" s="514" t="str">
        <f>[1]source!H101</f>
        <v>ខ្មែរ</v>
      </c>
      <c r="M59" s="442"/>
      <c r="N59" s="442" t="s">
        <v>89</v>
      </c>
      <c r="O59" s="445"/>
      <c r="P59" s="444">
        <f>[1]source!O101</f>
        <v>216</v>
      </c>
      <c r="Q59" s="445">
        <v>26</v>
      </c>
      <c r="R59" s="445">
        <f>[1]source!MI101</f>
        <v>1</v>
      </c>
      <c r="S59" s="446">
        <f>'[1]att report'!AL101-[1]source!MJ101</f>
        <v>21</v>
      </c>
      <c r="T59" s="446">
        <f>'[1]OT report'!BQ101-'[1]OT report'!BR101</f>
        <v>0</v>
      </c>
      <c r="U59" s="446">
        <f>'[1]OT report'!BR101</f>
        <v>0</v>
      </c>
      <c r="V59" s="446">
        <f>'[1]att report'!AM101/8</f>
        <v>0</v>
      </c>
      <c r="W59" s="446">
        <f>'[1]OT report'!BY101</f>
        <v>0</v>
      </c>
      <c r="X59" s="446">
        <f>'[1]att report'!AU101</f>
        <v>0</v>
      </c>
      <c r="Y59" s="646">
        <v>0.5</v>
      </c>
      <c r="Z59" s="448">
        <f t="shared" si="0"/>
        <v>182.76923076923077</v>
      </c>
      <c r="AA59" s="448">
        <f t="shared" si="1"/>
        <v>0</v>
      </c>
      <c r="AB59" s="448">
        <f t="shared" si="2"/>
        <v>0</v>
      </c>
      <c r="AC59" s="448">
        <f t="shared" si="3"/>
        <v>0</v>
      </c>
      <c r="AD59" s="448">
        <f t="shared" si="4"/>
        <v>0</v>
      </c>
      <c r="AE59" s="448">
        <f t="shared" si="5"/>
        <v>0</v>
      </c>
      <c r="AF59" s="652">
        <f>[1]source!RV101</f>
        <v>-0.73163485246145932</v>
      </c>
      <c r="AG59" s="647">
        <v>-0.165614142402287</v>
      </c>
      <c r="AH59" s="448">
        <f>[1]source!MK101</f>
        <v>3</v>
      </c>
      <c r="AI59" s="448">
        <v>0</v>
      </c>
      <c r="AJ59" s="448">
        <f>'[1]att report'!AY101</f>
        <v>10</v>
      </c>
      <c r="AK59" s="448">
        <f>[1]source!ND101</f>
        <v>0</v>
      </c>
      <c r="AL59" s="448">
        <f>'[1]att report'!AZ101</f>
        <v>8</v>
      </c>
      <c r="AM59" s="448">
        <f>'[1]att report'!EA101</f>
        <v>7.5</v>
      </c>
      <c r="AN59" s="448">
        <f>'[1]OT report'!EM101/4000</f>
        <v>0</v>
      </c>
      <c r="AO59" s="448">
        <f>([1]source!MZ101/26)*('[1]att report'!AL101+'[1]att report'!AM101/8+[1]source!ME101/2+'[1]att report'!AV101-[1]source!MJ101)+[1]source!NA101</f>
        <v>0</v>
      </c>
      <c r="AP59" s="448">
        <v>0</v>
      </c>
      <c r="AQ59" s="449">
        <f t="shared" si="13"/>
        <v>210.37198177436701</v>
      </c>
      <c r="AR59" s="146">
        <v>4.1843127731908689</v>
      </c>
      <c r="AS59" s="450">
        <v>0</v>
      </c>
      <c r="AT59" s="448">
        <f>[1]source!P101/4000</f>
        <v>0.5</v>
      </c>
      <c r="AU59" s="600">
        <v>83.43</v>
      </c>
      <c r="AV59" s="594" t="s">
        <v>613</v>
      </c>
      <c r="AW59" s="327">
        <f t="shared" si="9"/>
        <v>122.26999999999998</v>
      </c>
      <c r="AX59" s="451">
        <f t="shared" si="6"/>
        <v>122</v>
      </c>
      <c r="AY59" s="452">
        <f t="shared" si="7"/>
        <v>1080</v>
      </c>
      <c r="AZ59" s="453"/>
      <c r="BA59" s="648">
        <f t="shared" si="10"/>
        <v>122.83602071005915</v>
      </c>
      <c r="BB59" s="649">
        <f t="shared" si="11"/>
        <v>0.56602071005916343</v>
      </c>
      <c r="BC59" s="650"/>
      <c r="BD59" s="454"/>
      <c r="BE59" s="454"/>
      <c r="BF59" s="454"/>
      <c r="BG59" s="454"/>
      <c r="BH59" s="454"/>
      <c r="BI59" s="454"/>
      <c r="BJ59" s="454"/>
      <c r="BK59" s="342"/>
      <c r="BL59" s="342"/>
      <c r="BM59" s="342"/>
      <c r="BN59" s="342"/>
      <c r="BO59" s="342"/>
      <c r="BP59" s="342"/>
      <c r="BQ59" s="342"/>
      <c r="BR59" s="342"/>
      <c r="BS59" s="333"/>
      <c r="BT59" s="333"/>
      <c r="BU59" s="333"/>
      <c r="BV59" s="342"/>
      <c r="BW59" s="342"/>
      <c r="BX59" s="342"/>
      <c r="BY59" s="342"/>
      <c r="BZ59" s="342"/>
      <c r="CA59" s="342"/>
      <c r="CB59" s="342"/>
      <c r="CC59" s="342"/>
      <c r="CD59" s="342"/>
      <c r="CE59" s="333"/>
      <c r="CF59" s="333"/>
      <c r="CG59" s="333"/>
      <c r="CH59" s="333"/>
      <c r="CI59" s="333"/>
      <c r="CJ59" s="333"/>
      <c r="CK59" s="333"/>
      <c r="CL59" s="333"/>
      <c r="CM59" s="333"/>
      <c r="CN59" s="333"/>
      <c r="CO59" s="333"/>
      <c r="CP59" s="333"/>
      <c r="CQ59" s="333"/>
      <c r="CR59" s="333"/>
      <c r="CS59" s="333"/>
      <c r="CT59" s="333"/>
      <c r="CU59" s="333"/>
      <c r="CV59" s="333"/>
      <c r="CW59" s="333"/>
      <c r="CX59" s="333"/>
    </row>
    <row r="60" spans="1:102" s="486" customFormat="1" ht="36" customHeight="1">
      <c r="A60" s="437">
        <f t="shared" si="12"/>
        <v>53</v>
      </c>
      <c r="B60" s="438" t="str">
        <f>[1]source!B105</f>
        <v>AE0756</v>
      </c>
      <c r="C60" s="415"/>
      <c r="D60" s="439" t="str">
        <f>[1]source!D105</f>
        <v>សំ អឿន</v>
      </c>
      <c r="E60" s="440" t="str">
        <f>[1]source!E105</f>
        <v>SAM OEUN</v>
      </c>
      <c r="F60" s="422" t="str">
        <f>[1]source!J105</f>
        <v>EMB</v>
      </c>
      <c r="G60" s="415" t="str">
        <f>[1]source!K105</f>
        <v>EMB</v>
      </c>
      <c r="H60" s="422" t="str">
        <f>[1]source!I105</f>
        <v>Machine</v>
      </c>
      <c r="I60" s="441">
        <f>[1]source!M105</f>
        <v>43788</v>
      </c>
      <c r="J60" s="441">
        <f>[1]source!G105</f>
        <v>29068</v>
      </c>
      <c r="K60" s="415" t="str">
        <f>[1]source!F105</f>
        <v>F</v>
      </c>
      <c r="L60" s="514" t="str">
        <f>[1]source!H105</f>
        <v>ខ្មែរ</v>
      </c>
      <c r="M60" s="442" t="s">
        <v>89</v>
      </c>
      <c r="N60" s="442"/>
      <c r="O60" s="445">
        <v>1</v>
      </c>
      <c r="P60" s="444">
        <f>[1]source!O105</f>
        <v>206</v>
      </c>
      <c r="Q60" s="445">
        <v>26</v>
      </c>
      <c r="R60" s="445">
        <f>[1]source!MI105</f>
        <v>1</v>
      </c>
      <c r="S60" s="446">
        <f>'[1]att report'!AL105-[1]source!MJ105</f>
        <v>21</v>
      </c>
      <c r="T60" s="446">
        <f>'[1]OT report'!BQ105-'[1]OT report'!BR105</f>
        <v>0</v>
      </c>
      <c r="U60" s="446">
        <f>'[1]OT report'!BR105</f>
        <v>0</v>
      </c>
      <c r="V60" s="446">
        <f>'[1]att report'!AM105/8</f>
        <v>0</v>
      </c>
      <c r="W60" s="446">
        <f>'[1]OT report'!BY105</f>
        <v>0</v>
      </c>
      <c r="X60" s="446">
        <f>'[1]att report'!AU105</f>
        <v>0</v>
      </c>
      <c r="Y60" s="646">
        <v>6</v>
      </c>
      <c r="Z60" s="448">
        <f t="shared" si="0"/>
        <v>174.30769230769232</v>
      </c>
      <c r="AA60" s="448">
        <f t="shared" si="1"/>
        <v>0</v>
      </c>
      <c r="AB60" s="448">
        <f t="shared" si="2"/>
        <v>0</v>
      </c>
      <c r="AC60" s="448">
        <f t="shared" si="3"/>
        <v>0</v>
      </c>
      <c r="AD60" s="448">
        <f t="shared" si="4"/>
        <v>0</v>
      </c>
      <c r="AE60" s="448">
        <f t="shared" si="5"/>
        <v>0</v>
      </c>
      <c r="AF60" s="652">
        <f>[1]source!RV105</f>
        <v>5.9033265152367882</v>
      </c>
      <c r="AG60" s="647">
        <v>7.7048205980770241</v>
      </c>
      <c r="AH60" s="448">
        <f>[1]source!MK105</f>
        <v>3</v>
      </c>
      <c r="AI60" s="448">
        <v>0</v>
      </c>
      <c r="AJ60" s="448">
        <f>'[1]att report'!AY105</f>
        <v>10</v>
      </c>
      <c r="AK60" s="448">
        <f>[1]source!ND105</f>
        <v>0</v>
      </c>
      <c r="AL60" s="448">
        <f>'[1]att report'!AZ105</f>
        <v>8</v>
      </c>
      <c r="AM60" s="448">
        <f>'[1]att report'!EA105</f>
        <v>5.5</v>
      </c>
      <c r="AN60" s="448">
        <f>'[1]OT report'!EM105/4000</f>
        <v>0</v>
      </c>
      <c r="AO60" s="448">
        <f>([1]source!MZ105/26)*('[1]att report'!AL105+'[1]att report'!AM105/8+[1]source!ME105/2+'[1]att report'!AV105-[1]source!MJ105)+[1]source!NA105</f>
        <v>0</v>
      </c>
      <c r="AP60" s="448">
        <v>0</v>
      </c>
      <c r="AQ60" s="449">
        <f t="shared" si="13"/>
        <v>214.41583942100613</v>
      </c>
      <c r="AR60" s="146">
        <v>4.1321029626032058</v>
      </c>
      <c r="AS60" s="450">
        <v>0</v>
      </c>
      <c r="AT60" s="448">
        <f>[1]source!P105/4000</f>
        <v>0.5</v>
      </c>
      <c r="AU60" s="600">
        <v>96.77</v>
      </c>
      <c r="AV60" s="595" t="s">
        <v>573</v>
      </c>
      <c r="AW60" s="327">
        <f t="shared" si="9"/>
        <v>113.03000000000002</v>
      </c>
      <c r="AX60" s="451">
        <f t="shared" si="6"/>
        <v>113</v>
      </c>
      <c r="AY60" s="452">
        <f t="shared" si="7"/>
        <v>120</v>
      </c>
      <c r="AZ60" s="453"/>
      <c r="BA60" s="648">
        <f t="shared" si="10"/>
        <v>114.83149408284025</v>
      </c>
      <c r="BB60" s="649">
        <f t="shared" si="11"/>
        <v>1.8014940828402359</v>
      </c>
      <c r="BC60" s="650"/>
      <c r="BD60" s="454"/>
      <c r="BE60" s="454"/>
      <c r="BF60" s="454"/>
      <c r="BG60" s="454"/>
      <c r="BH60" s="454"/>
      <c r="BI60" s="454"/>
      <c r="BJ60" s="454"/>
      <c r="BK60" s="342"/>
      <c r="BL60" s="342"/>
      <c r="BM60" s="342"/>
      <c r="BN60" s="342"/>
      <c r="BO60" s="342"/>
      <c r="BP60" s="342"/>
      <c r="BQ60" s="342"/>
      <c r="BR60" s="342"/>
      <c r="BS60" s="333"/>
      <c r="BT60" s="333"/>
      <c r="BU60" s="333"/>
      <c r="BV60" s="342"/>
      <c r="BW60" s="342"/>
      <c r="BX60" s="342"/>
      <c r="BY60" s="342"/>
      <c r="BZ60" s="342"/>
      <c r="CA60" s="342"/>
      <c r="CB60" s="342"/>
      <c r="CC60" s="342"/>
      <c r="CD60" s="342"/>
      <c r="CE60" s="333"/>
      <c r="CF60" s="333"/>
      <c r="CG60" s="333"/>
      <c r="CH60" s="333"/>
      <c r="CI60" s="333"/>
      <c r="CJ60" s="333"/>
      <c r="CK60" s="333"/>
      <c r="CL60" s="333"/>
      <c r="CM60" s="333"/>
      <c r="CN60" s="333"/>
      <c r="CO60" s="333"/>
      <c r="CP60" s="333"/>
      <c r="CQ60" s="333"/>
      <c r="CR60" s="333"/>
      <c r="CS60" s="333"/>
      <c r="CT60" s="333"/>
      <c r="CU60" s="333"/>
      <c r="CV60" s="333"/>
      <c r="CW60" s="333"/>
      <c r="CX60" s="333"/>
    </row>
    <row r="61" spans="1:102" s="486" customFormat="1" ht="36" customHeight="1">
      <c r="A61" s="437">
        <f t="shared" si="12"/>
        <v>54</v>
      </c>
      <c r="B61" s="438" t="str">
        <f>[1]source!B108</f>
        <v>P0711</v>
      </c>
      <c r="C61" s="415"/>
      <c r="D61" s="495" t="str">
        <f>[1]source!D108</f>
        <v>គឹម គង់</v>
      </c>
      <c r="E61" s="440" t="str">
        <f>[1]source!E108</f>
        <v>KOEM KONG</v>
      </c>
      <c r="F61" s="422" t="str">
        <f>[1]source!J108</f>
        <v>QC</v>
      </c>
      <c r="G61" s="415" t="str">
        <f>[1]source!K108</f>
        <v>HP/MP</v>
      </c>
      <c r="H61" s="422" t="str">
        <f>[1]source!I108</f>
        <v>Operator</v>
      </c>
      <c r="I61" s="441">
        <f>[1]source!M108</f>
        <v>44033</v>
      </c>
      <c r="J61" s="441">
        <f>[1]source!G108</f>
        <v>30630</v>
      </c>
      <c r="K61" s="415" t="str">
        <f>[1]source!F108</f>
        <v>F</v>
      </c>
      <c r="L61" s="514" t="str">
        <f>[1]source!H108</f>
        <v>ខ្មែរ</v>
      </c>
      <c r="M61" s="442" t="s">
        <v>89</v>
      </c>
      <c r="N61" s="442"/>
      <c r="O61" s="445">
        <v>2</v>
      </c>
      <c r="P61" s="444">
        <f>[1]source!O108</f>
        <v>203</v>
      </c>
      <c r="Q61" s="445">
        <v>26</v>
      </c>
      <c r="R61" s="445">
        <f>[1]source!MI108</f>
        <v>1</v>
      </c>
      <c r="S61" s="446">
        <f>'[1]att report'!AL108-[1]source!MJ108</f>
        <v>22.5</v>
      </c>
      <c r="T61" s="446">
        <f>'[1]OT report'!BQ108-'[1]OT report'!BR108</f>
        <v>0</v>
      </c>
      <c r="U61" s="446">
        <f>'[1]OT report'!BR108</f>
        <v>0</v>
      </c>
      <c r="V61" s="446">
        <f>'[1]att report'!AM108/8</f>
        <v>0</v>
      </c>
      <c r="W61" s="446">
        <f>'[1]OT report'!BY108</f>
        <v>0</v>
      </c>
      <c r="X61" s="446">
        <f>'[1]att report'!AU108</f>
        <v>0</v>
      </c>
      <c r="Y61" s="646"/>
      <c r="Z61" s="448">
        <f t="shared" si="0"/>
        <v>183.48076923076923</v>
      </c>
      <c r="AA61" s="448">
        <f t="shared" si="1"/>
        <v>0</v>
      </c>
      <c r="AB61" s="448">
        <f t="shared" si="2"/>
        <v>0</v>
      </c>
      <c r="AC61" s="448">
        <f t="shared" si="3"/>
        <v>0</v>
      </c>
      <c r="AD61" s="448">
        <f t="shared" si="4"/>
        <v>0</v>
      </c>
      <c r="AE61" s="448">
        <f t="shared" si="5"/>
        <v>0</v>
      </c>
      <c r="AF61" s="448">
        <f>[1]source!RV108</f>
        <v>0.18116058244105027</v>
      </c>
      <c r="AG61" s="647">
        <v>0.42161176587300186</v>
      </c>
      <c r="AH61" s="448">
        <f>[1]source!MK108</f>
        <v>2</v>
      </c>
      <c r="AI61" s="448">
        <v>0</v>
      </c>
      <c r="AJ61" s="448">
        <f>'[1]att report'!AY108</f>
        <v>10</v>
      </c>
      <c r="AK61" s="448">
        <f>[1]source!ND108</f>
        <v>0</v>
      </c>
      <c r="AL61" s="448">
        <f>'[1]att report'!AZ108</f>
        <v>8</v>
      </c>
      <c r="AM61" s="448">
        <f>'[1]att report'!EA108</f>
        <v>9.5</v>
      </c>
      <c r="AN61" s="448">
        <f>'[1]OT report'!EM108/4000</f>
        <v>0</v>
      </c>
      <c r="AO61" s="448">
        <f>([1]source!MZ108/26)*('[1]att report'!AL108+'[1]att report'!AM108/8+[1]source!ME108/2+'[1]att report'!AV108-[1]source!MJ108)+[1]source!NA108</f>
        <v>0</v>
      </c>
      <c r="AP61" s="448">
        <v>0</v>
      </c>
      <c r="AQ61" s="449">
        <f t="shared" si="13"/>
        <v>213.58354157908326</v>
      </c>
      <c r="AR61" s="146">
        <v>4.2421078193297719</v>
      </c>
      <c r="AS61" s="450">
        <v>0</v>
      </c>
      <c r="AT61" s="448">
        <f>[1]source!P108/4000</f>
        <v>0.5</v>
      </c>
      <c r="AU61" s="600">
        <v>70.739999999999995</v>
      </c>
      <c r="AV61" s="596" t="s">
        <v>717</v>
      </c>
      <c r="AW61" s="327">
        <f t="shared" si="9"/>
        <v>138.06</v>
      </c>
      <c r="AX61" s="451">
        <f t="shared" si="6"/>
        <v>138</v>
      </c>
      <c r="AY61" s="452">
        <f t="shared" si="7"/>
        <v>240</v>
      </c>
      <c r="AZ61" s="453"/>
      <c r="BA61" s="648">
        <f t="shared" si="10"/>
        <v>138.30045118343196</v>
      </c>
      <c r="BB61" s="649">
        <f t="shared" si="11"/>
        <v>0.24045118343195782</v>
      </c>
      <c r="BC61" s="650"/>
      <c r="BD61" s="454"/>
      <c r="BE61" s="454"/>
      <c r="BF61" s="454"/>
      <c r="BG61" s="454"/>
      <c r="BH61" s="454"/>
      <c r="BI61" s="454"/>
      <c r="BJ61" s="454"/>
      <c r="BK61" s="342"/>
      <c r="BL61" s="342"/>
      <c r="BM61" s="342"/>
      <c r="BN61" s="342"/>
      <c r="BO61" s="342"/>
      <c r="BP61" s="342"/>
      <c r="BQ61" s="342"/>
      <c r="BR61" s="342"/>
      <c r="BS61" s="333"/>
      <c r="BT61" s="333"/>
      <c r="BU61" s="333"/>
      <c r="BV61" s="342"/>
      <c r="BW61" s="342"/>
      <c r="BX61" s="342"/>
      <c r="BY61" s="342"/>
      <c r="BZ61" s="342"/>
      <c r="CA61" s="342"/>
      <c r="CB61" s="342"/>
      <c r="CC61" s="342"/>
      <c r="CD61" s="342"/>
      <c r="CE61" s="333"/>
      <c r="CF61" s="333"/>
      <c r="CG61" s="333"/>
      <c r="CH61" s="333"/>
      <c r="CI61" s="333"/>
      <c r="CJ61" s="333"/>
      <c r="CK61" s="333"/>
      <c r="CL61" s="333"/>
      <c r="CM61" s="333"/>
      <c r="CN61" s="333"/>
      <c r="CO61" s="333"/>
      <c r="CP61" s="333"/>
      <c r="CQ61" s="333"/>
      <c r="CR61" s="333"/>
      <c r="CS61" s="333"/>
      <c r="CT61" s="333"/>
      <c r="CU61" s="333"/>
      <c r="CV61" s="333"/>
      <c r="CW61" s="333"/>
      <c r="CX61" s="333"/>
    </row>
    <row r="62" spans="1:102" s="486" customFormat="1" ht="36" customHeight="1">
      <c r="A62" s="437">
        <f t="shared" si="12"/>
        <v>55</v>
      </c>
      <c r="B62" s="438" t="str">
        <f>[1]source!B109</f>
        <v>AE0763</v>
      </c>
      <c r="C62" s="415"/>
      <c r="D62" s="495" t="str">
        <f>[1]source!D109</f>
        <v>ទួន សាផាត</v>
      </c>
      <c r="E62" s="440" t="str">
        <f>[1]source!E109</f>
        <v>TUON SOPHAT</v>
      </c>
      <c r="F62" s="422" t="str">
        <f>[1]source!J109</f>
        <v>EMB</v>
      </c>
      <c r="G62" s="415" t="str">
        <f>[1]source!K109</f>
        <v>EMB</v>
      </c>
      <c r="H62" s="422" t="str">
        <f>[1]source!I109</f>
        <v>Machine</v>
      </c>
      <c r="I62" s="441">
        <f>[1]source!M109</f>
        <v>44033</v>
      </c>
      <c r="J62" s="441">
        <f>[1]source!G109</f>
        <v>36280</v>
      </c>
      <c r="K62" s="415" t="str">
        <f>[1]source!F109</f>
        <v>M</v>
      </c>
      <c r="L62" s="514" t="str">
        <f>[1]source!H109</f>
        <v>ខ្មែរ</v>
      </c>
      <c r="M62" s="509"/>
      <c r="N62" s="442" t="s">
        <v>89</v>
      </c>
      <c r="O62" s="510"/>
      <c r="P62" s="444">
        <f>[1]source!O109</f>
        <v>200</v>
      </c>
      <c r="Q62" s="445">
        <v>26</v>
      </c>
      <c r="R62" s="445">
        <f>[1]source!MI109</f>
        <v>1</v>
      </c>
      <c r="S62" s="446">
        <f>'[1]att report'!AL109-[1]source!MJ109</f>
        <v>22</v>
      </c>
      <c r="T62" s="446">
        <f>'[1]OT report'!BQ109-'[1]OT report'!BR109</f>
        <v>0</v>
      </c>
      <c r="U62" s="446">
        <f>'[1]OT report'!BR109</f>
        <v>0</v>
      </c>
      <c r="V62" s="446">
        <f>'[1]att report'!AM109/8</f>
        <v>0</v>
      </c>
      <c r="W62" s="446">
        <f>'[1]OT report'!BY109</f>
        <v>0</v>
      </c>
      <c r="X62" s="446">
        <f>'[1]att report'!AU109</f>
        <v>0</v>
      </c>
      <c r="Y62" s="646">
        <v>1</v>
      </c>
      <c r="Z62" s="448">
        <f t="shared" si="0"/>
        <v>176.92307692307693</v>
      </c>
      <c r="AA62" s="448">
        <f t="shared" si="1"/>
        <v>0</v>
      </c>
      <c r="AB62" s="448">
        <f t="shared" si="2"/>
        <v>0</v>
      </c>
      <c r="AC62" s="448">
        <f t="shared" si="3"/>
        <v>0</v>
      </c>
      <c r="AD62" s="448">
        <f t="shared" si="4"/>
        <v>0</v>
      </c>
      <c r="AE62" s="448">
        <f t="shared" si="5"/>
        <v>0</v>
      </c>
      <c r="AF62" s="652">
        <f>[1]source!RV109</f>
        <v>2.6911315406831315</v>
      </c>
      <c r="AG62" s="647">
        <v>4.140379568296555</v>
      </c>
      <c r="AH62" s="448">
        <f>[1]source!MK109</f>
        <v>3</v>
      </c>
      <c r="AI62" s="448">
        <v>0</v>
      </c>
      <c r="AJ62" s="448">
        <f>'[1]att report'!AY109</f>
        <v>10</v>
      </c>
      <c r="AK62" s="448">
        <f>[1]source!ND109</f>
        <v>0</v>
      </c>
      <c r="AL62" s="448">
        <f>'[1]att report'!AZ109</f>
        <v>8</v>
      </c>
      <c r="AM62" s="448">
        <f>'[1]att report'!EA109</f>
        <v>7</v>
      </c>
      <c r="AN62" s="448">
        <f>'[1]OT report'!EM109/4000</f>
        <v>0</v>
      </c>
      <c r="AO62" s="448">
        <f>([1]source!MZ109/26)*('[1]att report'!AL109+'[1]att report'!AM109/8+[1]source!ME109/2+'[1]att report'!AV109-[1]source!MJ109)+[1]source!NA109</f>
        <v>0</v>
      </c>
      <c r="AP62" s="448">
        <v>0</v>
      </c>
      <c r="AQ62" s="449">
        <f t="shared" si="13"/>
        <v>211.75458803205663</v>
      </c>
      <c r="AR62" s="146">
        <v>4.1510441962117532</v>
      </c>
      <c r="AS62" s="450">
        <v>0</v>
      </c>
      <c r="AT62" s="448">
        <f>[1]source!P109/4000</f>
        <v>0.5</v>
      </c>
      <c r="AU62" s="600">
        <v>89.91</v>
      </c>
      <c r="AV62" s="596" t="s">
        <v>718</v>
      </c>
      <c r="AW62" s="327">
        <f t="shared" si="9"/>
        <v>117.19</v>
      </c>
      <c r="AX62" s="451">
        <f t="shared" si="6"/>
        <v>117</v>
      </c>
      <c r="AY62" s="452">
        <f t="shared" si="7"/>
        <v>760</v>
      </c>
      <c r="AZ62" s="453"/>
      <c r="BA62" s="648">
        <f t="shared" si="10"/>
        <v>118.63924802761342</v>
      </c>
      <c r="BB62" s="649">
        <f t="shared" si="11"/>
        <v>1.4492480276134216</v>
      </c>
      <c r="BC62" s="650"/>
      <c r="BD62" s="454"/>
      <c r="BE62" s="454"/>
      <c r="BF62" s="454"/>
      <c r="BG62" s="454"/>
      <c r="BH62" s="454"/>
      <c r="BI62" s="454"/>
      <c r="BJ62" s="454"/>
      <c r="BK62" s="342"/>
      <c r="BL62" s="342"/>
      <c r="BM62" s="342"/>
      <c r="BN62" s="342"/>
      <c r="BO62" s="342"/>
      <c r="BP62" s="342"/>
      <c r="BQ62" s="342"/>
      <c r="BR62" s="342"/>
      <c r="BS62" s="333"/>
      <c r="BT62" s="333"/>
      <c r="BU62" s="333"/>
      <c r="BV62" s="342"/>
      <c r="BW62" s="342"/>
      <c r="BX62" s="342"/>
      <c r="BY62" s="342"/>
      <c r="BZ62" s="342"/>
      <c r="CA62" s="342"/>
      <c r="CB62" s="342"/>
      <c r="CC62" s="342"/>
      <c r="CD62" s="342"/>
      <c r="CE62" s="333"/>
      <c r="CF62" s="333"/>
      <c r="CG62" s="333"/>
      <c r="CH62" s="333"/>
      <c r="CI62" s="333"/>
      <c r="CJ62" s="333"/>
      <c r="CK62" s="333"/>
      <c r="CL62" s="333"/>
      <c r="CM62" s="333"/>
      <c r="CN62" s="333"/>
      <c r="CO62" s="333"/>
      <c r="CP62" s="333"/>
      <c r="CQ62" s="333"/>
      <c r="CR62" s="333"/>
      <c r="CS62" s="333"/>
      <c r="CT62" s="333"/>
      <c r="CU62" s="333"/>
      <c r="CV62" s="333"/>
      <c r="CW62" s="333"/>
      <c r="CX62" s="333"/>
    </row>
    <row r="63" spans="1:102" s="486" customFormat="1" ht="36" customHeight="1">
      <c r="A63" s="437">
        <f t="shared" si="12"/>
        <v>56</v>
      </c>
      <c r="B63" s="438" t="str">
        <f>[1]source!B110</f>
        <v>AE0768</v>
      </c>
      <c r="C63" s="415"/>
      <c r="D63" s="495" t="str">
        <f>[1]source!D110</f>
        <v>សិត សាវ៉ើន</v>
      </c>
      <c r="E63" s="440" t="str">
        <f>[1]source!E110</f>
        <v>SIT SAVEUN</v>
      </c>
      <c r="F63" s="422" t="str">
        <f>[1]source!J110</f>
        <v>EMB.N</v>
      </c>
      <c r="G63" s="415" t="str">
        <f>[1]source!K110</f>
        <v>EMB.N</v>
      </c>
      <c r="H63" s="422" t="str">
        <f>[1]source!I110</f>
        <v>Machine</v>
      </c>
      <c r="I63" s="441">
        <f>[1]source!M110</f>
        <v>44033</v>
      </c>
      <c r="J63" s="441">
        <f>[1]source!G110</f>
        <v>33593</v>
      </c>
      <c r="K63" s="415" t="str">
        <f>[1]source!F110</f>
        <v>M</v>
      </c>
      <c r="L63" s="514" t="str">
        <f>[1]source!H110</f>
        <v>ខ្មែរ</v>
      </c>
      <c r="M63" s="442" t="s">
        <v>89</v>
      </c>
      <c r="N63" s="442"/>
      <c r="O63" s="445">
        <v>2</v>
      </c>
      <c r="P63" s="444">
        <f>[1]source!O110</f>
        <v>200</v>
      </c>
      <c r="Q63" s="445">
        <v>26</v>
      </c>
      <c r="R63" s="445">
        <f>[1]source!MI110</f>
        <v>1</v>
      </c>
      <c r="S63" s="446">
        <f>'[1]att report'!AL110-[1]source!MJ110</f>
        <v>18.5</v>
      </c>
      <c r="T63" s="446">
        <f>'[1]OT report'!BQ110-'[1]OT report'!BR110</f>
        <v>0</v>
      </c>
      <c r="U63" s="446">
        <f>'[1]OT report'!BR110</f>
        <v>0</v>
      </c>
      <c r="V63" s="446">
        <f>'[1]att report'!AM110/8</f>
        <v>0</v>
      </c>
      <c r="W63" s="446">
        <f>'[1]OT report'!BY110</f>
        <v>0</v>
      </c>
      <c r="X63" s="446">
        <f>'[1]att report'!AU110</f>
        <v>0</v>
      </c>
      <c r="Y63" s="646">
        <v>1</v>
      </c>
      <c r="Z63" s="448">
        <f t="shared" si="0"/>
        <v>150</v>
      </c>
      <c r="AA63" s="448">
        <f t="shared" si="1"/>
        <v>0</v>
      </c>
      <c r="AB63" s="448">
        <f t="shared" si="2"/>
        <v>0</v>
      </c>
      <c r="AC63" s="448">
        <f t="shared" si="3"/>
        <v>0</v>
      </c>
      <c r="AD63" s="448">
        <f t="shared" si="4"/>
        <v>0</v>
      </c>
      <c r="AE63" s="448">
        <f t="shared" si="5"/>
        <v>0</v>
      </c>
      <c r="AF63" s="652">
        <f>[1]source!RV110</f>
        <v>2.685607399293537</v>
      </c>
      <c r="AG63" s="647">
        <v>2.9220817582678977</v>
      </c>
      <c r="AH63" s="448">
        <f>[1]source!MK110</f>
        <v>3</v>
      </c>
      <c r="AI63" s="448">
        <v>0</v>
      </c>
      <c r="AJ63" s="448">
        <f>'[1]att report'!AY110</f>
        <v>10</v>
      </c>
      <c r="AK63" s="448">
        <f>[1]source!ND110</f>
        <v>0</v>
      </c>
      <c r="AL63" s="448">
        <f>'[1]att report'!AZ110</f>
        <v>8</v>
      </c>
      <c r="AM63" s="448">
        <f>'[1]att report'!EA110</f>
        <v>5.5</v>
      </c>
      <c r="AN63" s="448">
        <f>'[1]OT report'!EM110/4000</f>
        <v>0</v>
      </c>
      <c r="AO63" s="448">
        <f>([1]source!MZ110/26)*('[1]att report'!AL110+'[1]att report'!AM110/8+[1]source!ME110/2+'[1]att report'!AV110-[1]source!MJ110)+[1]source!NA110</f>
        <v>0</v>
      </c>
      <c r="AP63" s="448">
        <v>0</v>
      </c>
      <c r="AQ63" s="449">
        <f t="shared" si="13"/>
        <v>182.10768915756142</v>
      </c>
      <c r="AR63" s="146">
        <v>3.5315687226809129</v>
      </c>
      <c r="AS63" s="450">
        <v>0</v>
      </c>
      <c r="AT63" s="448">
        <f>[1]source!P110/4000</f>
        <v>0.5</v>
      </c>
      <c r="AU63" s="600">
        <v>72.680000000000007</v>
      </c>
      <c r="AV63" s="596" t="s">
        <v>719</v>
      </c>
      <c r="AW63" s="327">
        <f t="shared" si="9"/>
        <v>105.41999999999999</v>
      </c>
      <c r="AX63" s="451">
        <f t="shared" si="6"/>
        <v>105</v>
      </c>
      <c r="AY63" s="452">
        <f t="shared" si="7"/>
        <v>1680</v>
      </c>
      <c r="AZ63" s="453"/>
      <c r="BA63" s="648">
        <f t="shared" si="10"/>
        <v>105.65647435897435</v>
      </c>
      <c r="BB63" s="649">
        <f t="shared" si="11"/>
        <v>0.23647435897436253</v>
      </c>
      <c r="BC63" s="650"/>
      <c r="BD63" s="454"/>
      <c r="BE63" s="454"/>
      <c r="BF63" s="454"/>
      <c r="BG63" s="454"/>
      <c r="BH63" s="454"/>
      <c r="BI63" s="454"/>
      <c r="BJ63" s="454"/>
      <c r="BK63" s="342"/>
      <c r="BL63" s="342"/>
      <c r="BM63" s="342"/>
      <c r="BN63" s="342"/>
      <c r="BO63" s="342"/>
      <c r="BP63" s="342"/>
      <c r="BQ63" s="342"/>
      <c r="BR63" s="342"/>
      <c r="BS63" s="333"/>
      <c r="BT63" s="333"/>
      <c r="BU63" s="333"/>
      <c r="BV63" s="342"/>
      <c r="BW63" s="342"/>
      <c r="BX63" s="342"/>
      <c r="BY63" s="342"/>
      <c r="BZ63" s="342"/>
      <c r="CA63" s="342"/>
      <c r="CB63" s="342"/>
      <c r="CC63" s="342"/>
      <c r="CD63" s="342"/>
      <c r="CE63" s="333"/>
      <c r="CF63" s="333"/>
      <c r="CG63" s="333"/>
      <c r="CH63" s="333"/>
      <c r="CI63" s="333"/>
      <c r="CJ63" s="333"/>
      <c r="CK63" s="333"/>
      <c r="CL63" s="333"/>
      <c r="CM63" s="333"/>
      <c r="CN63" s="333"/>
      <c r="CO63" s="333"/>
      <c r="CP63" s="333"/>
      <c r="CQ63" s="333"/>
      <c r="CR63" s="333"/>
      <c r="CS63" s="333"/>
      <c r="CT63" s="333"/>
      <c r="CU63" s="333"/>
      <c r="CV63" s="333"/>
      <c r="CW63" s="333"/>
      <c r="CX63" s="333"/>
    </row>
    <row r="64" spans="1:102" s="486" customFormat="1" ht="36" customHeight="1">
      <c r="A64" s="437">
        <f t="shared" si="12"/>
        <v>57</v>
      </c>
      <c r="B64" s="438" t="str">
        <f>[1]source!B111</f>
        <v>AE0769</v>
      </c>
      <c r="C64" s="415"/>
      <c r="D64" s="495" t="str">
        <f>[1]source!D111</f>
        <v>ពិន សុគា</v>
      </c>
      <c r="E64" s="440" t="str">
        <f>[1]source!E111</f>
        <v>PIN SOKEA</v>
      </c>
      <c r="F64" s="422" t="str">
        <f>[1]source!J111</f>
        <v>EMB.N</v>
      </c>
      <c r="G64" s="415" t="str">
        <f>[1]source!K111</f>
        <v>EMB.N</v>
      </c>
      <c r="H64" s="422" t="str">
        <f>[1]source!I111</f>
        <v>Machine</v>
      </c>
      <c r="I64" s="441">
        <f>[1]source!M111</f>
        <v>44033</v>
      </c>
      <c r="J64" s="441">
        <f>[1]source!G111</f>
        <v>35845</v>
      </c>
      <c r="K64" s="415" t="str">
        <f>[1]source!F111</f>
        <v>F</v>
      </c>
      <c r="L64" s="514" t="str">
        <f>[1]source!H111</f>
        <v>ខ្មែរ</v>
      </c>
      <c r="M64" s="442" t="s">
        <v>89</v>
      </c>
      <c r="N64" s="442"/>
      <c r="O64" s="445">
        <v>2</v>
      </c>
      <c r="P64" s="444">
        <f>[1]source!O111</f>
        <v>202</v>
      </c>
      <c r="Q64" s="445">
        <v>26</v>
      </c>
      <c r="R64" s="445">
        <f>[1]source!MI111</f>
        <v>1</v>
      </c>
      <c r="S64" s="446">
        <f>'[1]att report'!AL111-[1]source!MJ111</f>
        <v>18.5</v>
      </c>
      <c r="T64" s="446">
        <f>'[1]OT report'!BQ111-'[1]OT report'!BR111</f>
        <v>0</v>
      </c>
      <c r="U64" s="446">
        <f>'[1]OT report'!BR111</f>
        <v>0</v>
      </c>
      <c r="V64" s="446">
        <f>'[1]att report'!AM111/8</f>
        <v>0</v>
      </c>
      <c r="W64" s="446">
        <f>'[1]OT report'!BY111</f>
        <v>0</v>
      </c>
      <c r="X64" s="446">
        <f>'[1]att report'!AU111</f>
        <v>0</v>
      </c>
      <c r="Y64" s="646">
        <v>1</v>
      </c>
      <c r="Z64" s="448">
        <f t="shared" si="0"/>
        <v>151.5</v>
      </c>
      <c r="AA64" s="448">
        <f t="shared" si="1"/>
        <v>0</v>
      </c>
      <c r="AB64" s="448">
        <f t="shared" si="2"/>
        <v>0</v>
      </c>
      <c r="AC64" s="448">
        <f t="shared" si="3"/>
        <v>0</v>
      </c>
      <c r="AD64" s="448">
        <f t="shared" si="4"/>
        <v>0</v>
      </c>
      <c r="AE64" s="448">
        <f t="shared" si="5"/>
        <v>0</v>
      </c>
      <c r="AF64" s="652">
        <f>[1]source!RV111</f>
        <v>2.6943264829816611</v>
      </c>
      <c r="AG64" s="647">
        <v>2.9347752009303791</v>
      </c>
      <c r="AH64" s="448">
        <f>[1]source!MK111</f>
        <v>3</v>
      </c>
      <c r="AI64" s="448">
        <v>0</v>
      </c>
      <c r="AJ64" s="448">
        <f>'[1]att report'!AY111</f>
        <v>10</v>
      </c>
      <c r="AK64" s="448">
        <f>[1]source!ND111</f>
        <v>0</v>
      </c>
      <c r="AL64" s="448">
        <f>'[1]att report'!AZ111</f>
        <v>8</v>
      </c>
      <c r="AM64" s="448">
        <f>'[1]att report'!EA111</f>
        <v>5.5</v>
      </c>
      <c r="AN64" s="448">
        <f>'[1]OT report'!EM111/4000</f>
        <v>0</v>
      </c>
      <c r="AO64" s="448">
        <f>([1]source!MZ111/26)*('[1]att report'!AL111+'[1]att report'!AM111/8+[1]source!ME111/2+'[1]att report'!AV111-[1]source!MJ111)+[1]source!NA111</f>
        <v>0</v>
      </c>
      <c r="AP64" s="448">
        <v>0</v>
      </c>
      <c r="AQ64" s="449">
        <f t="shared" si="13"/>
        <v>183.62910168391204</v>
      </c>
      <c r="AR64" s="146">
        <v>3.5616804273919378</v>
      </c>
      <c r="AS64" s="450">
        <v>0</v>
      </c>
      <c r="AT64" s="448">
        <f>[1]source!P111/4000</f>
        <v>0.5</v>
      </c>
      <c r="AU64" s="600">
        <v>73.92</v>
      </c>
      <c r="AV64" s="596" t="s">
        <v>720</v>
      </c>
      <c r="AW64" s="327">
        <f t="shared" si="9"/>
        <v>105.67999999999999</v>
      </c>
      <c r="AX64" s="451">
        <f t="shared" si="6"/>
        <v>105</v>
      </c>
      <c r="AY64" s="452">
        <f t="shared" si="7"/>
        <v>2720</v>
      </c>
      <c r="AZ64" s="453"/>
      <c r="BA64" s="648">
        <f t="shared" si="10"/>
        <v>105.9204487179487</v>
      </c>
      <c r="BB64" s="649">
        <f t="shared" si="11"/>
        <v>0.24044871794870915</v>
      </c>
      <c r="BC64" s="650"/>
      <c r="BD64" s="454"/>
      <c r="BE64" s="454"/>
      <c r="BF64" s="454"/>
      <c r="BG64" s="454"/>
      <c r="BH64" s="454"/>
      <c r="BI64" s="454"/>
      <c r="BJ64" s="454"/>
      <c r="BK64" s="342"/>
      <c r="BL64" s="342"/>
      <c r="BM64" s="342"/>
      <c r="BN64" s="342"/>
      <c r="BO64" s="342"/>
      <c r="BP64" s="342"/>
      <c r="BQ64" s="342"/>
      <c r="BR64" s="342"/>
      <c r="BS64" s="333"/>
      <c r="BT64" s="333"/>
      <c r="BU64" s="333"/>
      <c r="BV64" s="342"/>
      <c r="BW64" s="342"/>
      <c r="BX64" s="342"/>
      <c r="BY64" s="342"/>
      <c r="BZ64" s="342"/>
      <c r="CA64" s="342"/>
      <c r="CB64" s="342"/>
      <c r="CC64" s="342"/>
      <c r="CD64" s="342"/>
      <c r="CE64" s="333"/>
      <c r="CF64" s="333"/>
      <c r="CG64" s="333"/>
      <c r="CH64" s="333"/>
      <c r="CI64" s="333"/>
      <c r="CJ64" s="333"/>
      <c r="CK64" s="333"/>
      <c r="CL64" s="333"/>
      <c r="CM64" s="333"/>
      <c r="CN64" s="333"/>
      <c r="CO64" s="333"/>
      <c r="CP64" s="333"/>
      <c r="CQ64" s="333"/>
      <c r="CR64" s="333"/>
      <c r="CS64" s="333"/>
      <c r="CT64" s="333"/>
      <c r="CU64" s="333"/>
      <c r="CV64" s="333"/>
      <c r="CW64" s="333"/>
      <c r="CX64" s="333"/>
    </row>
    <row r="65" spans="1:102" s="486" customFormat="1" ht="36" customHeight="1">
      <c r="A65" s="437">
        <f t="shared" si="12"/>
        <v>58</v>
      </c>
      <c r="B65" s="438" t="str">
        <f>[1]source!B112</f>
        <v>AE0774</v>
      </c>
      <c r="C65" s="415"/>
      <c r="D65" s="495" t="str">
        <f>[1]source!D112</f>
        <v>ណុប ច្រឹប</v>
      </c>
      <c r="E65" s="440" t="str">
        <f>[1]source!E112</f>
        <v>NOP CHROEB</v>
      </c>
      <c r="F65" s="422" t="str">
        <f>[1]source!J112</f>
        <v>EMB.N</v>
      </c>
      <c r="G65" s="415" t="str">
        <f>[1]source!K112</f>
        <v>EMB.N</v>
      </c>
      <c r="H65" s="422" t="str">
        <f>[1]source!I112</f>
        <v>Emb QC</v>
      </c>
      <c r="I65" s="441">
        <f>[1]source!M112</f>
        <v>44033</v>
      </c>
      <c r="J65" s="441">
        <f>[1]source!G112</f>
        <v>31645</v>
      </c>
      <c r="K65" s="415" t="str">
        <f>[1]source!F112</f>
        <v>F</v>
      </c>
      <c r="L65" s="514" t="str">
        <f>[1]source!H112</f>
        <v>ខ្មែរ</v>
      </c>
      <c r="M65" s="442" t="s">
        <v>89</v>
      </c>
      <c r="N65" s="442"/>
      <c r="O65" s="445">
        <v>2</v>
      </c>
      <c r="P65" s="444">
        <f>[1]source!O112</f>
        <v>200</v>
      </c>
      <c r="Q65" s="445">
        <v>26</v>
      </c>
      <c r="R65" s="445">
        <f>[1]source!MI112</f>
        <v>1</v>
      </c>
      <c r="S65" s="446">
        <f>'[1]att report'!AL112-[1]source!MJ112</f>
        <v>17</v>
      </c>
      <c r="T65" s="446">
        <f>'[1]OT report'!BQ112-'[1]OT report'!BR112</f>
        <v>0</v>
      </c>
      <c r="U65" s="446">
        <f>'[1]OT report'!BR112</f>
        <v>0</v>
      </c>
      <c r="V65" s="466">
        <f>'[1]att report'!AM112/8</f>
        <v>0</v>
      </c>
      <c r="W65" s="446">
        <f>'[1]OT report'!BY112</f>
        <v>0</v>
      </c>
      <c r="X65" s="446">
        <f>'[1]att report'!AU112</f>
        <v>0</v>
      </c>
      <c r="Y65" s="646"/>
      <c r="Z65" s="448">
        <f t="shared" si="0"/>
        <v>138.46153846153845</v>
      </c>
      <c r="AA65" s="448">
        <f t="shared" si="1"/>
        <v>0</v>
      </c>
      <c r="AB65" s="448">
        <f t="shared" si="2"/>
        <v>0</v>
      </c>
      <c r="AC65" s="448">
        <f t="shared" si="3"/>
        <v>0</v>
      </c>
      <c r="AD65" s="448">
        <f t="shared" si="4"/>
        <v>0</v>
      </c>
      <c r="AE65" s="448">
        <f t="shared" si="5"/>
        <v>0</v>
      </c>
      <c r="AF65" s="448">
        <f>[1]source!RV112</f>
        <v>7.5916083067333444</v>
      </c>
      <c r="AG65" s="647">
        <v>8.21484795170376</v>
      </c>
      <c r="AH65" s="448">
        <f>[1]source!MK112</f>
        <v>3</v>
      </c>
      <c r="AI65" s="448">
        <v>0</v>
      </c>
      <c r="AJ65" s="448">
        <f>'[1]att report'!AY112</f>
        <v>9.6153846153846168</v>
      </c>
      <c r="AK65" s="448">
        <f>[1]source!ND112</f>
        <v>0</v>
      </c>
      <c r="AL65" s="448">
        <f>'[1]att report'!AZ112</f>
        <v>8</v>
      </c>
      <c r="AM65" s="448">
        <f>'[1]att report'!EA112</f>
        <v>4</v>
      </c>
      <c r="AN65" s="448">
        <f>'[1]OT report'!EM112/4000</f>
        <v>0</v>
      </c>
      <c r="AO65" s="448">
        <f>([1]source!MZ112/26)*('[1]att report'!AL112+'[1]att report'!AM112/8+[1]source!ME112/2+'[1]att report'!AV112-[1]source!MJ112)+[1]source!NA112</f>
        <v>0</v>
      </c>
      <c r="AP65" s="448">
        <v>0</v>
      </c>
      <c r="AQ65" s="449">
        <f t="shared" si="13"/>
        <v>178.88337933536016</v>
      </c>
      <c r="AR65" s="146">
        <v>3.3644973288003883</v>
      </c>
      <c r="AS65" s="450">
        <v>0</v>
      </c>
      <c r="AT65" s="448">
        <f>[1]source!P112/4000</f>
        <v>0.5</v>
      </c>
      <c r="AU65" s="600">
        <v>69.14</v>
      </c>
      <c r="AV65" s="596" t="s">
        <v>721</v>
      </c>
      <c r="AW65" s="327">
        <f t="shared" si="9"/>
        <v>105.86</v>
      </c>
      <c r="AX65" s="451">
        <f t="shared" si="6"/>
        <v>105</v>
      </c>
      <c r="AY65" s="452">
        <f t="shared" si="7"/>
        <v>3440</v>
      </c>
      <c r="AZ65" s="453"/>
      <c r="BA65" s="648">
        <f t="shared" si="10"/>
        <v>106.48323964497041</v>
      </c>
      <c r="BB65" s="649">
        <f t="shared" si="11"/>
        <v>0.62323964497041118</v>
      </c>
      <c r="BC65" s="650"/>
      <c r="BD65" s="454"/>
      <c r="BE65" s="454"/>
      <c r="BF65" s="454"/>
      <c r="BG65" s="454"/>
      <c r="BH65" s="454"/>
      <c r="BI65" s="454"/>
      <c r="BJ65" s="454"/>
      <c r="BK65" s="342"/>
      <c r="BL65" s="342"/>
      <c r="BM65" s="342"/>
      <c r="BN65" s="342"/>
      <c r="BO65" s="342"/>
      <c r="BP65" s="342"/>
      <c r="BQ65" s="342"/>
      <c r="BR65" s="342"/>
      <c r="BS65" s="333"/>
      <c r="BT65" s="333"/>
      <c r="BU65" s="333"/>
      <c r="BV65" s="342"/>
      <c r="BW65" s="342"/>
      <c r="BX65" s="342"/>
      <c r="BY65" s="342"/>
      <c r="BZ65" s="342"/>
      <c r="CA65" s="342"/>
      <c r="CB65" s="342"/>
      <c r="CC65" s="342"/>
      <c r="CD65" s="342"/>
      <c r="CE65" s="333"/>
      <c r="CF65" s="333"/>
      <c r="CG65" s="333"/>
      <c r="CH65" s="333"/>
      <c r="CI65" s="333"/>
      <c r="CJ65" s="333"/>
      <c r="CK65" s="333"/>
      <c r="CL65" s="333"/>
      <c r="CM65" s="333"/>
      <c r="CN65" s="333"/>
      <c r="CO65" s="333"/>
      <c r="CP65" s="333"/>
      <c r="CQ65" s="333"/>
      <c r="CR65" s="333"/>
      <c r="CS65" s="333"/>
      <c r="CT65" s="333"/>
      <c r="CU65" s="333"/>
      <c r="CV65" s="333"/>
      <c r="CW65" s="333"/>
      <c r="CX65" s="333"/>
    </row>
    <row r="66" spans="1:102" s="486" customFormat="1" ht="36" customHeight="1">
      <c r="A66" s="437">
        <f t="shared" si="12"/>
        <v>59</v>
      </c>
      <c r="B66" s="438" t="str">
        <f>[1]source!B115</f>
        <v>AE0782</v>
      </c>
      <c r="C66" s="415"/>
      <c r="D66" s="439" t="str">
        <f>[1]source!D115</f>
        <v>គង់ ស្រីនាង</v>
      </c>
      <c r="E66" s="440" t="str">
        <f>[1]source!E115</f>
        <v>KUNG SREYNEANG</v>
      </c>
      <c r="F66" s="422" t="str">
        <f>[1]source!J115</f>
        <v>EMB</v>
      </c>
      <c r="G66" s="415" t="str">
        <f>[1]source!K115</f>
        <v>EMB</v>
      </c>
      <c r="H66" s="422" t="str">
        <f>[1]source!I115</f>
        <v>Emb QC</v>
      </c>
      <c r="I66" s="441">
        <f>[1]source!M115</f>
        <v>44034</v>
      </c>
      <c r="J66" s="441">
        <f>[1]source!G115</f>
        <v>30795</v>
      </c>
      <c r="K66" s="415" t="str">
        <f>[1]source!F115</f>
        <v>F</v>
      </c>
      <c r="L66" s="514" t="str">
        <f>[1]source!H115</f>
        <v>ខ្មែរ</v>
      </c>
      <c r="M66" s="442" t="s">
        <v>89</v>
      </c>
      <c r="N66" s="442"/>
      <c r="O66" s="445">
        <v>3</v>
      </c>
      <c r="P66" s="444">
        <f>[1]source!O115</f>
        <v>200</v>
      </c>
      <c r="Q66" s="445">
        <v>26</v>
      </c>
      <c r="R66" s="445">
        <f>[1]source!MI115</f>
        <v>1</v>
      </c>
      <c r="S66" s="446">
        <f>'[1]att report'!AL115-[1]source!MJ115</f>
        <v>16.5</v>
      </c>
      <c r="T66" s="446">
        <f>'[1]OT report'!BQ115-'[1]OT report'!BR115</f>
        <v>0</v>
      </c>
      <c r="U66" s="446">
        <f>'[1]OT report'!BR115</f>
        <v>0</v>
      </c>
      <c r="V66" s="446">
        <f>'[1]att report'!AM115/8</f>
        <v>0</v>
      </c>
      <c r="W66" s="446">
        <f>'[1]OT report'!BY115</f>
        <v>0</v>
      </c>
      <c r="X66" s="446">
        <f>'[1]att report'!AU115</f>
        <v>0</v>
      </c>
      <c r="Y66" s="646">
        <v>5</v>
      </c>
      <c r="Z66" s="448">
        <f t="shared" si="0"/>
        <v>134.61538461538461</v>
      </c>
      <c r="AA66" s="448">
        <f t="shared" si="1"/>
        <v>0</v>
      </c>
      <c r="AB66" s="448">
        <f t="shared" si="2"/>
        <v>0</v>
      </c>
      <c r="AC66" s="448">
        <f t="shared" si="3"/>
        <v>0</v>
      </c>
      <c r="AD66" s="448">
        <f t="shared" si="4"/>
        <v>0</v>
      </c>
      <c r="AE66" s="448">
        <f t="shared" si="5"/>
        <v>0</v>
      </c>
      <c r="AF66" s="652">
        <f>[1]source!RV115</f>
        <v>1.7973778956570863</v>
      </c>
      <c r="AG66" s="647">
        <v>3.1995721757359741</v>
      </c>
      <c r="AH66" s="448">
        <f>[1]source!MK115</f>
        <v>3</v>
      </c>
      <c r="AI66" s="448">
        <v>0</v>
      </c>
      <c r="AJ66" s="448">
        <f>'[1]att report'!AY115</f>
        <v>8.4615384615384617</v>
      </c>
      <c r="AK66" s="448">
        <f>[1]source!ND115</f>
        <v>0</v>
      </c>
      <c r="AL66" s="448">
        <f>'[1]att report'!AZ115</f>
        <v>8</v>
      </c>
      <c r="AM66" s="448">
        <f>'[1]att report'!EA115</f>
        <v>3.5</v>
      </c>
      <c r="AN66" s="448">
        <f>'[1]OT report'!EM115/4000</f>
        <v>0</v>
      </c>
      <c r="AO66" s="448">
        <f>([1]source!MZ115/26)*('[1]att report'!AL115+'[1]att report'!AM115/8+[1]source!ME115/2+'[1]att report'!AV115-[1]source!MJ115)+[1]source!NA115</f>
        <v>0</v>
      </c>
      <c r="AP66" s="448">
        <v>0</v>
      </c>
      <c r="AQ66" s="449">
        <f t="shared" si="13"/>
        <v>162.57387314831612</v>
      </c>
      <c r="AR66" s="146">
        <v>3.1736279747450218</v>
      </c>
      <c r="AS66" s="450">
        <v>0</v>
      </c>
      <c r="AT66" s="448">
        <f>[1]source!P115/4000</f>
        <v>0.5</v>
      </c>
      <c r="AU66" s="600">
        <v>87.02</v>
      </c>
      <c r="AV66" s="596" t="s">
        <v>714</v>
      </c>
      <c r="AW66" s="327">
        <f t="shared" si="9"/>
        <v>71.88000000000001</v>
      </c>
      <c r="AX66" s="451">
        <f t="shared" si="6"/>
        <v>71</v>
      </c>
      <c r="AY66" s="452">
        <f t="shared" si="7"/>
        <v>3520</v>
      </c>
      <c r="AZ66" s="453"/>
      <c r="BA66" s="648">
        <f t="shared" si="10"/>
        <v>73.282194280078897</v>
      </c>
      <c r="BB66" s="649">
        <f t="shared" si="11"/>
        <v>1.4021942800788878</v>
      </c>
      <c r="BC66" s="650"/>
      <c r="BD66" s="454"/>
      <c r="BE66" s="454"/>
      <c r="BF66" s="454"/>
      <c r="BG66" s="454"/>
      <c r="BH66" s="454"/>
      <c r="BI66" s="454"/>
      <c r="BJ66" s="454"/>
      <c r="BK66" s="342"/>
      <c r="BL66" s="342"/>
      <c r="BM66" s="342"/>
      <c r="BN66" s="342"/>
      <c r="BO66" s="342"/>
      <c r="BP66" s="342"/>
      <c r="BQ66" s="342"/>
      <c r="BR66" s="342"/>
      <c r="BS66" s="333"/>
      <c r="BT66" s="333"/>
      <c r="BU66" s="333"/>
      <c r="BV66" s="342"/>
      <c r="BW66" s="342"/>
      <c r="BX66" s="342"/>
      <c r="BY66" s="342"/>
      <c r="BZ66" s="342"/>
      <c r="CA66" s="342"/>
      <c r="CB66" s="342"/>
      <c r="CC66" s="342"/>
      <c r="CD66" s="342"/>
      <c r="CE66" s="333"/>
      <c r="CF66" s="333"/>
      <c r="CG66" s="333"/>
      <c r="CH66" s="333"/>
      <c r="CI66" s="333"/>
      <c r="CJ66" s="333"/>
      <c r="CK66" s="333"/>
      <c r="CL66" s="333"/>
      <c r="CM66" s="333"/>
      <c r="CN66" s="333"/>
      <c r="CO66" s="333"/>
      <c r="CP66" s="333"/>
      <c r="CQ66" s="333"/>
      <c r="CR66" s="333"/>
      <c r="CS66" s="333"/>
      <c r="CT66" s="333"/>
      <c r="CU66" s="333"/>
      <c r="CV66" s="333"/>
      <c r="CW66" s="333"/>
      <c r="CX66" s="333"/>
    </row>
    <row r="67" spans="1:102" s="486" customFormat="1" ht="36" customHeight="1">
      <c r="A67" s="437">
        <f t="shared" si="12"/>
        <v>60</v>
      </c>
      <c r="B67" s="438" t="str">
        <f>[1]source!B117</f>
        <v>AE0798</v>
      </c>
      <c r="C67" s="415"/>
      <c r="D67" s="439" t="str">
        <f>[1]source!D117</f>
        <v>ពន ឆេងឡុង</v>
      </c>
      <c r="E67" s="440" t="str">
        <f>[1]source!E117</f>
        <v>PORN CHHENGLONG</v>
      </c>
      <c r="F67" s="422" t="str">
        <f>[1]source!J117</f>
        <v>EMB</v>
      </c>
      <c r="G67" s="415" t="str">
        <f>[1]source!K117</f>
        <v>EMB</v>
      </c>
      <c r="H67" s="422" t="str">
        <f>[1]source!I117</f>
        <v>Machine</v>
      </c>
      <c r="I67" s="441">
        <f>[1]source!M117</f>
        <v>44039</v>
      </c>
      <c r="J67" s="441">
        <f>[1]source!G117</f>
        <v>36048</v>
      </c>
      <c r="K67" s="415" t="str">
        <f>[1]source!F117</f>
        <v>F</v>
      </c>
      <c r="L67" s="514" t="str">
        <f>[1]source!H117</f>
        <v>ខ្មែរ</v>
      </c>
      <c r="M67" s="442" t="s">
        <v>89</v>
      </c>
      <c r="N67" s="442"/>
      <c r="O67" s="445">
        <v>1</v>
      </c>
      <c r="P67" s="444">
        <f>[1]source!O117</f>
        <v>220</v>
      </c>
      <c r="Q67" s="445">
        <v>26</v>
      </c>
      <c r="R67" s="445">
        <f>[1]source!MI117</f>
        <v>1</v>
      </c>
      <c r="S67" s="446">
        <f>'[1]att report'!AL117-[1]source!MJ117</f>
        <v>20.5</v>
      </c>
      <c r="T67" s="446">
        <f>'[1]OT report'!BQ117-'[1]OT report'!BR117</f>
        <v>0</v>
      </c>
      <c r="U67" s="446">
        <f>'[1]OT report'!BR117</f>
        <v>0</v>
      </c>
      <c r="V67" s="446">
        <f>'[1]att report'!AM117/8</f>
        <v>0</v>
      </c>
      <c r="W67" s="446">
        <f>'[1]OT report'!BY117</f>
        <v>0</v>
      </c>
      <c r="X67" s="446">
        <f>'[1]att report'!AU117</f>
        <v>0</v>
      </c>
      <c r="Y67" s="646">
        <v>5</v>
      </c>
      <c r="Z67" s="448">
        <f t="shared" si="0"/>
        <v>181.92307692307693</v>
      </c>
      <c r="AA67" s="448">
        <f t="shared" si="1"/>
        <v>0</v>
      </c>
      <c r="AB67" s="448">
        <f t="shared" si="2"/>
        <v>0</v>
      </c>
      <c r="AC67" s="448">
        <f t="shared" si="3"/>
        <v>0</v>
      </c>
      <c r="AD67" s="448">
        <f t="shared" si="4"/>
        <v>0</v>
      </c>
      <c r="AE67" s="448">
        <f t="shared" si="5"/>
        <v>0</v>
      </c>
      <c r="AF67" s="652">
        <f>[1]source!RV117</f>
        <v>5.1681007301344906</v>
      </c>
      <c r="AG67" s="647">
        <v>6.7181500397991911</v>
      </c>
      <c r="AH67" s="448">
        <f>[1]source!MK117</f>
        <v>3</v>
      </c>
      <c r="AI67" s="448">
        <v>0</v>
      </c>
      <c r="AJ67" s="448">
        <f>'[1]att report'!AY117</f>
        <v>10</v>
      </c>
      <c r="AK67" s="448">
        <f>[1]source!ND117</f>
        <v>0</v>
      </c>
      <c r="AL67" s="448">
        <f>'[1]att report'!AZ117</f>
        <v>8</v>
      </c>
      <c r="AM67" s="448">
        <f>'[1]att report'!EA117</f>
        <v>5.75</v>
      </c>
      <c r="AN67" s="448">
        <f>'[1]OT report'!EM117/4000</f>
        <v>0</v>
      </c>
      <c r="AO67" s="448">
        <f>([1]source!MZ117/26)*('[1]att report'!AL117+'[1]att report'!AM117/8+[1]source!ME117/2+'[1]att report'!AV117-[1]source!MJ117)+[1]source!NA117</f>
        <v>0</v>
      </c>
      <c r="AP67" s="448">
        <v>0</v>
      </c>
      <c r="AQ67" s="449">
        <f t="shared" si="13"/>
        <v>220.5593276930106</v>
      </c>
      <c r="AR67" s="146">
        <v>4.1707139388052452</v>
      </c>
      <c r="AS67" s="450">
        <v>0</v>
      </c>
      <c r="AT67" s="448">
        <f>[1]source!P117/4000</f>
        <v>0.5</v>
      </c>
      <c r="AU67" s="600">
        <v>98.75</v>
      </c>
      <c r="AV67" s="596" t="s">
        <v>716</v>
      </c>
      <c r="AW67" s="327">
        <f t="shared" si="9"/>
        <v>117.15</v>
      </c>
      <c r="AX67" s="451">
        <f t="shared" si="6"/>
        <v>117</v>
      </c>
      <c r="AY67" s="452">
        <f t="shared" si="7"/>
        <v>600</v>
      </c>
      <c r="AZ67" s="453"/>
      <c r="BA67" s="648">
        <f t="shared" si="10"/>
        <v>118.70004930966471</v>
      </c>
      <c r="BB67" s="649">
        <f t="shared" si="11"/>
        <v>1.5500493096647006</v>
      </c>
      <c r="BC67" s="650"/>
      <c r="BD67" s="454"/>
      <c r="BE67" s="454"/>
      <c r="BF67" s="454"/>
      <c r="BG67" s="454"/>
      <c r="BH67" s="454"/>
      <c r="BI67" s="454"/>
      <c r="BJ67" s="454"/>
      <c r="BK67" s="342"/>
      <c r="BL67" s="342"/>
      <c r="BM67" s="342"/>
      <c r="BN67" s="342"/>
      <c r="BO67" s="342"/>
      <c r="BP67" s="342"/>
      <c r="BQ67" s="342"/>
      <c r="BR67" s="342"/>
      <c r="BS67" s="333"/>
      <c r="BT67" s="333"/>
      <c r="BU67" s="333"/>
      <c r="BV67" s="342"/>
      <c r="BW67" s="342"/>
      <c r="BX67" s="342"/>
      <c r="BY67" s="342"/>
      <c r="BZ67" s="342"/>
      <c r="CA67" s="342"/>
      <c r="CB67" s="342"/>
      <c r="CC67" s="342"/>
      <c r="CD67" s="342"/>
      <c r="CE67" s="333"/>
      <c r="CF67" s="333"/>
      <c r="CG67" s="333"/>
      <c r="CH67" s="333"/>
      <c r="CI67" s="333"/>
      <c r="CJ67" s="333"/>
      <c r="CK67" s="333"/>
      <c r="CL67" s="333"/>
      <c r="CM67" s="333"/>
      <c r="CN67" s="333"/>
      <c r="CO67" s="333"/>
      <c r="CP67" s="333"/>
      <c r="CQ67" s="333"/>
      <c r="CR67" s="333"/>
      <c r="CS67" s="333"/>
      <c r="CT67" s="333"/>
      <c r="CU67" s="333"/>
      <c r="CV67" s="333"/>
      <c r="CW67" s="333"/>
      <c r="CX67" s="333"/>
    </row>
    <row r="68" spans="1:102" s="486" customFormat="1" ht="36" customHeight="1">
      <c r="A68" s="437">
        <f t="shared" si="12"/>
        <v>61</v>
      </c>
      <c r="B68" s="438" t="str">
        <f>[1]source!B118</f>
        <v>AE0801</v>
      </c>
      <c r="C68" s="415"/>
      <c r="D68" s="495" t="str">
        <f>[1]source!D118</f>
        <v>សើន សុភ័ណ</v>
      </c>
      <c r="E68" s="496" t="str">
        <f>[1]source!E118</f>
        <v>SOEUN SOPORNN</v>
      </c>
      <c r="F68" s="422" t="str">
        <f>[1]source!J118</f>
        <v>EMB.N</v>
      </c>
      <c r="G68" s="415" t="str">
        <f>[1]source!K118</f>
        <v>EMB.N</v>
      </c>
      <c r="H68" s="422" t="str">
        <f>[1]source!I118</f>
        <v>Emb QC</v>
      </c>
      <c r="I68" s="441">
        <f>[1]source!M118</f>
        <v>44046</v>
      </c>
      <c r="J68" s="441">
        <f>[1]source!G118</f>
        <v>33029</v>
      </c>
      <c r="K68" s="415" t="str">
        <f>[1]source!F118</f>
        <v>F</v>
      </c>
      <c r="L68" s="514" t="str">
        <f>[1]source!H118</f>
        <v>ខ្មែរ</v>
      </c>
      <c r="M68" s="442" t="s">
        <v>89</v>
      </c>
      <c r="N68" s="442"/>
      <c r="O68" s="445">
        <v>3</v>
      </c>
      <c r="P68" s="444">
        <f>[1]source!O118</f>
        <v>200</v>
      </c>
      <c r="Q68" s="445">
        <v>26</v>
      </c>
      <c r="R68" s="445">
        <f>[1]source!MI118</f>
        <v>1</v>
      </c>
      <c r="S68" s="446">
        <f>'[1]att report'!AL118-[1]source!MJ118</f>
        <v>18</v>
      </c>
      <c r="T68" s="446">
        <f>'[1]OT report'!BQ118-'[1]OT report'!BR118</f>
        <v>0</v>
      </c>
      <c r="U68" s="446">
        <f>'[1]OT report'!BR118</f>
        <v>0</v>
      </c>
      <c r="V68" s="446">
        <f>'[1]att report'!AM118/8</f>
        <v>0</v>
      </c>
      <c r="W68" s="446">
        <f>'[1]OT report'!BY118</f>
        <v>0</v>
      </c>
      <c r="X68" s="446">
        <f>'[1]att report'!AU118</f>
        <v>0</v>
      </c>
      <c r="Y68" s="646"/>
      <c r="Z68" s="448">
        <f t="shared" si="0"/>
        <v>146.15384615384616</v>
      </c>
      <c r="AA68" s="448">
        <f t="shared" si="1"/>
        <v>0</v>
      </c>
      <c r="AB68" s="448">
        <f t="shared" si="2"/>
        <v>0</v>
      </c>
      <c r="AC68" s="448">
        <f t="shared" si="3"/>
        <v>0</v>
      </c>
      <c r="AD68" s="448">
        <f t="shared" si="4"/>
        <v>0</v>
      </c>
      <c r="AE68" s="448">
        <f t="shared" si="5"/>
        <v>0</v>
      </c>
      <c r="AF68" s="448">
        <f>[1]source!RV118</f>
        <v>2.5062267428521663</v>
      </c>
      <c r="AG68" s="647">
        <v>2.7326493266785947</v>
      </c>
      <c r="AH68" s="448">
        <f>[1]source!MK118</f>
        <v>3</v>
      </c>
      <c r="AI68" s="448">
        <v>0</v>
      </c>
      <c r="AJ68" s="448">
        <f>'[1]att report'!AY118</f>
        <v>10</v>
      </c>
      <c r="AK68" s="448">
        <f>[1]source!ND118</f>
        <v>0</v>
      </c>
      <c r="AL68" s="448">
        <f>'[1]att report'!AZ118</f>
        <v>8</v>
      </c>
      <c r="AM68" s="448">
        <f>'[1]att report'!EA118</f>
        <v>5</v>
      </c>
      <c r="AN68" s="448">
        <f>'[1]OT report'!EM118/4000</f>
        <v>0</v>
      </c>
      <c r="AO68" s="448">
        <f>([1]source!MZ118/26)*('[1]att report'!AL118+'[1]att report'!AM118/8+[1]source!ME118/2+'[1]att report'!AV118-[1]source!MJ118)+[1]source!NA118</f>
        <v>0</v>
      </c>
      <c r="AP68" s="448">
        <v>0</v>
      </c>
      <c r="AQ68" s="449">
        <f t="shared" si="13"/>
        <v>177.39272222337692</v>
      </c>
      <c r="AR68" s="146">
        <v>3.4371053909664884</v>
      </c>
      <c r="AS68" s="450">
        <v>0</v>
      </c>
      <c r="AT68" s="448">
        <f>[1]source!P118/4000</f>
        <v>0.5</v>
      </c>
      <c r="AU68" s="600">
        <v>69.39</v>
      </c>
      <c r="AV68" s="596" t="s">
        <v>728</v>
      </c>
      <c r="AW68" s="327">
        <f t="shared" si="9"/>
        <v>104.11</v>
      </c>
      <c r="AX68" s="451">
        <f t="shared" si="6"/>
        <v>104</v>
      </c>
      <c r="AY68" s="452">
        <f t="shared" si="7"/>
        <v>440</v>
      </c>
      <c r="AZ68" s="453"/>
      <c r="BA68" s="648">
        <f t="shared" si="10"/>
        <v>104.33642258382643</v>
      </c>
      <c r="BB68" s="649">
        <f t="shared" si="11"/>
        <v>0.22642258382643377</v>
      </c>
      <c r="BC68" s="650"/>
      <c r="BD68" s="454"/>
      <c r="BE68" s="454"/>
      <c r="BF68" s="454"/>
      <c r="BG68" s="454"/>
      <c r="BH68" s="454"/>
      <c r="BI68" s="454"/>
      <c r="BJ68" s="454"/>
      <c r="BK68" s="342"/>
      <c r="BL68" s="342"/>
      <c r="BM68" s="342"/>
      <c r="BN68" s="342"/>
      <c r="BO68" s="342"/>
      <c r="BP68" s="342"/>
      <c r="BQ68" s="342"/>
      <c r="BR68" s="342"/>
      <c r="BS68" s="333"/>
      <c r="BT68" s="333"/>
      <c r="BU68" s="333"/>
      <c r="BV68" s="342"/>
      <c r="BW68" s="342"/>
      <c r="BX68" s="342"/>
      <c r="BY68" s="342"/>
      <c r="BZ68" s="342"/>
      <c r="CA68" s="342"/>
      <c r="CB68" s="342"/>
      <c r="CC68" s="342"/>
      <c r="CD68" s="342"/>
      <c r="CE68" s="333"/>
      <c r="CF68" s="333"/>
      <c r="CG68" s="333"/>
      <c r="CH68" s="333"/>
      <c r="CI68" s="333"/>
      <c r="CJ68" s="333"/>
      <c r="CK68" s="333"/>
      <c r="CL68" s="333"/>
      <c r="CM68" s="333"/>
      <c r="CN68" s="333"/>
      <c r="CO68" s="333"/>
      <c r="CP68" s="333"/>
      <c r="CQ68" s="333"/>
      <c r="CR68" s="333"/>
      <c r="CS68" s="333"/>
      <c r="CT68" s="333"/>
      <c r="CU68" s="333"/>
      <c r="CV68" s="333"/>
      <c r="CW68" s="333"/>
      <c r="CX68" s="333"/>
    </row>
    <row r="69" spans="1:102" s="486" customFormat="1" ht="36" customHeight="1">
      <c r="A69" s="437">
        <f t="shared" si="12"/>
        <v>62</v>
      </c>
      <c r="B69" s="438" t="str">
        <f>[1]source!B121</f>
        <v>AE0808</v>
      </c>
      <c r="C69" s="415"/>
      <c r="D69" s="495" t="str">
        <f>[1]source!D121</f>
        <v>កែវ ស្រីមុំ</v>
      </c>
      <c r="E69" s="496" t="str">
        <f>[1]source!E121</f>
        <v>KEO SREYMOM</v>
      </c>
      <c r="F69" s="497" t="str">
        <f>[1]source!J121</f>
        <v>EMB</v>
      </c>
      <c r="G69" s="494" t="str">
        <f>[1]source!K121</f>
        <v>EMB</v>
      </c>
      <c r="H69" s="422" t="str">
        <f>[1]source!I121</f>
        <v>Emb QC</v>
      </c>
      <c r="I69" s="498">
        <f>[1]source!M121</f>
        <v>44050</v>
      </c>
      <c r="J69" s="498">
        <f>[1]source!G121</f>
        <v>31535</v>
      </c>
      <c r="K69" s="494" t="str">
        <f>[1]source!F121</f>
        <v>F</v>
      </c>
      <c r="L69" s="657" t="str">
        <f>[1]source!H121</f>
        <v>ខ្មែរ</v>
      </c>
      <c r="M69" s="511" t="s">
        <v>89</v>
      </c>
      <c r="N69" s="511"/>
      <c r="O69" s="500">
        <v>1</v>
      </c>
      <c r="P69" s="499">
        <f>[1]source!O121</f>
        <v>200</v>
      </c>
      <c r="Q69" s="500">
        <v>26</v>
      </c>
      <c r="R69" s="500">
        <f>[1]source!MI121</f>
        <v>1</v>
      </c>
      <c r="S69" s="446">
        <f>'[1]att report'!AL121-[1]source!MJ121</f>
        <v>22</v>
      </c>
      <c r="T69" s="446">
        <f>'[1]OT report'!BQ121-'[1]OT report'!BR121</f>
        <v>0</v>
      </c>
      <c r="U69" s="446">
        <f>'[1]OT report'!BR121</f>
        <v>0</v>
      </c>
      <c r="V69" s="446">
        <f>'[1]att report'!AM121/8</f>
        <v>0</v>
      </c>
      <c r="W69" s="446">
        <f>'[1]OT report'!BY121</f>
        <v>0</v>
      </c>
      <c r="X69" s="446">
        <f>'[1]att report'!AU121</f>
        <v>0</v>
      </c>
      <c r="Y69" s="646">
        <v>2</v>
      </c>
      <c r="Z69" s="502">
        <f t="shared" si="0"/>
        <v>176.92307692307693</v>
      </c>
      <c r="AA69" s="502">
        <f t="shared" si="1"/>
        <v>0</v>
      </c>
      <c r="AB69" s="502">
        <f t="shared" si="2"/>
        <v>0</v>
      </c>
      <c r="AC69" s="502">
        <f t="shared" si="3"/>
        <v>0</v>
      </c>
      <c r="AD69" s="502">
        <f t="shared" si="4"/>
        <v>0</v>
      </c>
      <c r="AE69" s="502">
        <f t="shared" si="5"/>
        <v>0</v>
      </c>
      <c r="AF69" s="652">
        <f>[1]source!RV121</f>
        <v>7.2417682088936131</v>
      </c>
      <c r="AG69" s="647">
        <v>8.6761123903531825</v>
      </c>
      <c r="AH69" s="502">
        <f>[1]source!MK121</f>
        <v>3</v>
      </c>
      <c r="AI69" s="502">
        <v>0</v>
      </c>
      <c r="AJ69" s="448">
        <f>'[1]att report'!AY121</f>
        <v>10</v>
      </c>
      <c r="AK69" s="502">
        <f>[1]source!ND121</f>
        <v>0</v>
      </c>
      <c r="AL69" s="448">
        <f>'[1]att report'!AZ121</f>
        <v>8</v>
      </c>
      <c r="AM69" s="448">
        <f>'[1]att report'!EA121</f>
        <v>7</v>
      </c>
      <c r="AN69" s="448">
        <f>'[1]OT report'!EM121/4000</f>
        <v>0</v>
      </c>
      <c r="AO69" s="448">
        <f>([1]source!MZ121/26)*('[1]att report'!AL121+'[1]att report'!AM121/8+[1]source!ME121/2+'[1]att report'!AV121-[1]source!MJ121)+[1]source!NA121</f>
        <v>0</v>
      </c>
      <c r="AP69" s="448">
        <v>0</v>
      </c>
      <c r="AQ69" s="449">
        <f t="shared" si="13"/>
        <v>220.84095752232372</v>
      </c>
      <c r="AR69" s="146">
        <v>4.2416221466731425</v>
      </c>
      <c r="AS69" s="503">
        <v>0</v>
      </c>
      <c r="AT69" s="502">
        <f>[1]source!P121/4000</f>
        <v>0.5</v>
      </c>
      <c r="AU69" s="600">
        <v>93.48</v>
      </c>
      <c r="AV69" s="596" t="s">
        <v>723</v>
      </c>
      <c r="AW69" s="327">
        <f t="shared" si="9"/>
        <v>122.61999999999999</v>
      </c>
      <c r="AX69" s="504">
        <f t="shared" si="6"/>
        <v>122</v>
      </c>
      <c r="AY69" s="452">
        <f t="shared" si="7"/>
        <v>2480</v>
      </c>
      <c r="AZ69" s="453"/>
      <c r="BA69" s="648">
        <f t="shared" si="10"/>
        <v>124.05434418145956</v>
      </c>
      <c r="BB69" s="649">
        <f t="shared" si="11"/>
        <v>1.434344181459565</v>
      </c>
      <c r="BC69" s="650"/>
      <c r="BD69" s="454"/>
      <c r="BE69" s="454"/>
      <c r="BF69" s="454"/>
      <c r="BG69" s="454"/>
      <c r="BH69" s="454"/>
      <c r="BI69" s="454"/>
      <c r="BJ69" s="454"/>
      <c r="BK69" s="342"/>
      <c r="BL69" s="342"/>
      <c r="BM69" s="342"/>
      <c r="BN69" s="342"/>
      <c r="BO69" s="342"/>
      <c r="BP69" s="342"/>
      <c r="BQ69" s="342"/>
      <c r="BR69" s="342"/>
      <c r="BS69" s="333"/>
      <c r="BT69" s="333"/>
      <c r="BU69" s="333"/>
      <c r="BV69" s="342"/>
      <c r="BW69" s="342"/>
      <c r="BX69" s="342"/>
      <c r="BY69" s="342"/>
      <c r="BZ69" s="342"/>
      <c r="CA69" s="342"/>
      <c r="CB69" s="342"/>
      <c r="CC69" s="342"/>
      <c r="CD69" s="342"/>
      <c r="CE69" s="333"/>
      <c r="CF69" s="333"/>
      <c r="CG69" s="333"/>
      <c r="CH69" s="333"/>
      <c r="CI69" s="333"/>
      <c r="CJ69" s="333"/>
      <c r="CK69" s="333"/>
      <c r="CL69" s="333"/>
      <c r="CM69" s="333"/>
      <c r="CN69" s="333"/>
      <c r="CO69" s="333"/>
      <c r="CP69" s="333"/>
      <c r="CQ69" s="333"/>
      <c r="CR69" s="333"/>
      <c r="CS69" s="333"/>
      <c r="CT69" s="333"/>
      <c r="CU69" s="333"/>
      <c r="CV69" s="333"/>
      <c r="CW69" s="333"/>
      <c r="CX69" s="333"/>
    </row>
    <row r="70" spans="1:102" s="486" customFormat="1" ht="36" customHeight="1">
      <c r="A70" s="437">
        <f t="shared" si="12"/>
        <v>63</v>
      </c>
      <c r="B70" s="438" t="str">
        <f>[1]source!B125</f>
        <v>AE0822</v>
      </c>
      <c r="C70" s="415"/>
      <c r="D70" s="495" t="str">
        <f>[1]source!D125</f>
        <v>នេត មករា</v>
      </c>
      <c r="E70" s="496" t="str">
        <f>[1]source!E125</f>
        <v>NET MAKARA</v>
      </c>
      <c r="F70" s="497" t="str">
        <f>[1]source!J125</f>
        <v>EMB</v>
      </c>
      <c r="G70" s="494" t="str">
        <f>[1]source!K125</f>
        <v>EMB</v>
      </c>
      <c r="H70" s="422" t="str">
        <f>[1]source!I125</f>
        <v>Machine</v>
      </c>
      <c r="I70" s="498">
        <f>[1]source!M125</f>
        <v>44056</v>
      </c>
      <c r="J70" s="498">
        <f>[1]source!G125</f>
        <v>34700</v>
      </c>
      <c r="K70" s="494" t="str">
        <f>[1]source!F125</f>
        <v>M</v>
      </c>
      <c r="L70" s="657" t="str">
        <f>[1]source!H125</f>
        <v>ខ្មែរ</v>
      </c>
      <c r="M70" s="511"/>
      <c r="N70" s="511" t="s">
        <v>89</v>
      </c>
      <c r="O70" s="500"/>
      <c r="P70" s="499">
        <f>[1]source!O125</f>
        <v>203</v>
      </c>
      <c r="Q70" s="500">
        <v>26</v>
      </c>
      <c r="R70" s="500">
        <f>[1]source!MI125</f>
        <v>1</v>
      </c>
      <c r="S70" s="446">
        <f>'[1]att report'!AL125-[1]source!MJ125</f>
        <v>20.5</v>
      </c>
      <c r="T70" s="446">
        <f>'[1]OT report'!BQ125-'[1]OT report'!BR125</f>
        <v>0</v>
      </c>
      <c r="U70" s="446">
        <f>'[1]OT report'!BR125</f>
        <v>0</v>
      </c>
      <c r="V70" s="446">
        <f>'[1]att report'!AM125/8</f>
        <v>0</v>
      </c>
      <c r="W70" s="446">
        <f>'[1]OT report'!BY125</f>
        <v>0</v>
      </c>
      <c r="X70" s="446">
        <f>'[1]att report'!AU125</f>
        <v>0</v>
      </c>
      <c r="Y70" s="646">
        <v>5</v>
      </c>
      <c r="Z70" s="502">
        <f t="shared" si="0"/>
        <v>167.86538461538461</v>
      </c>
      <c r="AA70" s="502">
        <f t="shared" si="1"/>
        <v>0</v>
      </c>
      <c r="AB70" s="502">
        <f t="shared" si="2"/>
        <v>0</v>
      </c>
      <c r="AC70" s="502">
        <f t="shared" si="3"/>
        <v>0</v>
      </c>
      <c r="AD70" s="502">
        <f t="shared" si="4"/>
        <v>0</v>
      </c>
      <c r="AE70" s="502">
        <f t="shared" si="5"/>
        <v>0</v>
      </c>
      <c r="AF70" s="652">
        <f>[1]source!RV125</f>
        <v>6.2799502786876138</v>
      </c>
      <c r="AG70" s="647">
        <v>7.6877288782931297</v>
      </c>
      <c r="AH70" s="502">
        <f>[1]source!MK125</f>
        <v>3</v>
      </c>
      <c r="AI70" s="502">
        <v>0</v>
      </c>
      <c r="AJ70" s="448">
        <f>'[1]att report'!AY125</f>
        <v>10</v>
      </c>
      <c r="AK70" s="502">
        <f>[1]source!ND125</f>
        <v>0</v>
      </c>
      <c r="AL70" s="448">
        <f>'[1]att report'!AZ125</f>
        <v>8</v>
      </c>
      <c r="AM70" s="448">
        <f>'[1]att report'!EA125</f>
        <v>5.5</v>
      </c>
      <c r="AN70" s="448">
        <f>'[1]OT report'!EM125/4000</f>
        <v>0</v>
      </c>
      <c r="AO70" s="448">
        <f>([1]source!MZ125/26)*('[1]att report'!AL125+'[1]att report'!AM125/8+[1]source!ME125/2+'[1]att report'!AV125-[1]source!MJ125)+[1]source!NA125</f>
        <v>0</v>
      </c>
      <c r="AP70" s="448">
        <v>0</v>
      </c>
      <c r="AQ70" s="449">
        <f t="shared" si="13"/>
        <v>208.33306377236536</v>
      </c>
      <c r="AR70" s="146">
        <v>3.9990286546867413</v>
      </c>
      <c r="AS70" s="503">
        <v>0</v>
      </c>
      <c r="AT70" s="502">
        <v>0.5</v>
      </c>
      <c r="AU70" s="600">
        <v>91.08</v>
      </c>
      <c r="AV70" s="596" t="s">
        <v>731</v>
      </c>
      <c r="AW70" s="327">
        <f t="shared" si="9"/>
        <v>112.72000000000001</v>
      </c>
      <c r="AX70" s="504">
        <f t="shared" si="6"/>
        <v>112</v>
      </c>
      <c r="AY70" s="452">
        <f t="shared" si="7"/>
        <v>2880</v>
      </c>
      <c r="AZ70" s="453"/>
      <c r="BA70" s="648">
        <f t="shared" si="10"/>
        <v>114.12777859960553</v>
      </c>
      <c r="BB70" s="649">
        <f t="shared" si="11"/>
        <v>1.4077785996055212</v>
      </c>
      <c r="BC70" s="650"/>
      <c r="BD70" s="454"/>
      <c r="BE70" s="454"/>
      <c r="BF70" s="454"/>
      <c r="BG70" s="454"/>
      <c r="BH70" s="454"/>
      <c r="BI70" s="454"/>
      <c r="BJ70" s="454"/>
      <c r="BK70" s="342"/>
      <c r="BL70" s="342"/>
      <c r="BM70" s="342"/>
      <c r="BN70" s="342"/>
      <c r="BO70" s="342"/>
      <c r="BP70" s="342"/>
      <c r="BQ70" s="342"/>
      <c r="BR70" s="342"/>
      <c r="BS70" s="333"/>
      <c r="BT70" s="333"/>
      <c r="BU70" s="333"/>
      <c r="BV70" s="342"/>
      <c r="BW70" s="342"/>
      <c r="BX70" s="342"/>
      <c r="BY70" s="342"/>
      <c r="BZ70" s="342"/>
      <c r="CA70" s="342"/>
      <c r="CB70" s="342"/>
      <c r="CC70" s="342"/>
      <c r="CD70" s="342"/>
      <c r="CE70" s="333"/>
      <c r="CF70" s="333"/>
      <c r="CG70" s="333"/>
      <c r="CH70" s="333"/>
      <c r="CI70" s="333"/>
      <c r="CJ70" s="333"/>
      <c r="CK70" s="333"/>
      <c r="CL70" s="333"/>
      <c r="CM70" s="333"/>
      <c r="CN70" s="333"/>
      <c r="CO70" s="333"/>
      <c r="CP70" s="333"/>
      <c r="CQ70" s="333"/>
      <c r="CR70" s="333"/>
      <c r="CS70" s="333"/>
      <c r="CT70" s="333"/>
      <c r="CU70" s="333"/>
      <c r="CV70" s="333"/>
      <c r="CW70" s="333"/>
      <c r="CX70" s="333"/>
    </row>
    <row r="71" spans="1:102" s="486" customFormat="1" ht="36" customHeight="1">
      <c r="A71" s="437">
        <f t="shared" si="12"/>
        <v>64</v>
      </c>
      <c r="B71" s="438" t="str">
        <f>[1]source!B126</f>
        <v>AE0824</v>
      </c>
      <c r="C71" s="415"/>
      <c r="D71" s="495" t="str">
        <f>[1]source!D126</f>
        <v>គិត ធារ៉ា</v>
      </c>
      <c r="E71" s="496" t="str">
        <f>[1]source!E126</f>
        <v>KIT THEARA</v>
      </c>
      <c r="F71" s="497" t="str">
        <f>[1]source!J126</f>
        <v>EMB</v>
      </c>
      <c r="G71" s="494" t="str">
        <f>[1]source!K126</f>
        <v>EMB</v>
      </c>
      <c r="H71" s="422" t="str">
        <f>[1]source!I126</f>
        <v>Machine</v>
      </c>
      <c r="I71" s="498">
        <f>[1]source!M126</f>
        <v>44056</v>
      </c>
      <c r="J71" s="498">
        <f>[1]source!G126</f>
        <v>35527</v>
      </c>
      <c r="K71" s="494" t="str">
        <f>[1]source!F126</f>
        <v>F</v>
      </c>
      <c r="L71" s="657" t="str">
        <f>[1]source!H126</f>
        <v>ខ្មែរ</v>
      </c>
      <c r="M71" s="511"/>
      <c r="N71" s="511" t="s">
        <v>89</v>
      </c>
      <c r="O71" s="500"/>
      <c r="P71" s="499">
        <f>[1]source!O126</f>
        <v>203</v>
      </c>
      <c r="Q71" s="500">
        <v>26</v>
      </c>
      <c r="R71" s="500">
        <f>[1]source!MI126</f>
        <v>1</v>
      </c>
      <c r="S71" s="446">
        <f>'[1]att report'!AL126-[1]source!MJ126</f>
        <v>18.5</v>
      </c>
      <c r="T71" s="446">
        <f>'[1]OT report'!BQ126-'[1]OT report'!BR126</f>
        <v>0</v>
      </c>
      <c r="U71" s="446">
        <f>'[1]OT report'!BR126</f>
        <v>0</v>
      </c>
      <c r="V71" s="446">
        <f>'[1]att report'!AM126/8</f>
        <v>0</v>
      </c>
      <c r="W71" s="446">
        <f>'[1]OT report'!BY126</f>
        <v>0</v>
      </c>
      <c r="X71" s="446">
        <f>'[1]att report'!AU126</f>
        <v>0</v>
      </c>
      <c r="Y71" s="646">
        <v>4</v>
      </c>
      <c r="Z71" s="502">
        <f t="shared" si="0"/>
        <v>152.25</v>
      </c>
      <c r="AA71" s="502">
        <f t="shared" si="1"/>
        <v>0</v>
      </c>
      <c r="AB71" s="502">
        <f t="shared" si="2"/>
        <v>0</v>
      </c>
      <c r="AC71" s="502">
        <f t="shared" si="3"/>
        <v>0</v>
      </c>
      <c r="AD71" s="502">
        <f t="shared" si="4"/>
        <v>0</v>
      </c>
      <c r="AE71" s="502">
        <f t="shared" si="5"/>
        <v>0</v>
      </c>
      <c r="AF71" s="652">
        <f>[1]source!RV126</f>
        <v>1.8368662553941668</v>
      </c>
      <c r="AG71" s="647">
        <v>2.9120634940529406</v>
      </c>
      <c r="AH71" s="502">
        <f>[1]source!MK126</f>
        <v>3</v>
      </c>
      <c r="AI71" s="502">
        <v>0</v>
      </c>
      <c r="AJ71" s="448">
        <f>'[1]att report'!AY126</f>
        <v>9.6153846153846168</v>
      </c>
      <c r="AK71" s="502">
        <f>[1]source!ND126</f>
        <v>0</v>
      </c>
      <c r="AL71" s="448">
        <f>'[1]att report'!AZ126</f>
        <v>8</v>
      </c>
      <c r="AM71" s="448">
        <f>'[1]att report'!EA126</f>
        <v>4.5</v>
      </c>
      <c r="AN71" s="448">
        <f>'[1]OT report'!EM126/4000</f>
        <v>0</v>
      </c>
      <c r="AO71" s="448">
        <f>([1]source!MZ126/26)*('[1]att report'!AL126+'[1]att report'!AM126/8+[1]source!ME126/2+'[1]att report'!AV126-[1]source!MJ126)+[1]source!NA126</f>
        <v>0</v>
      </c>
      <c r="AP71" s="448">
        <v>0</v>
      </c>
      <c r="AQ71" s="449">
        <f t="shared" si="13"/>
        <v>182.11431436483173</v>
      </c>
      <c r="AR71" s="146">
        <v>3.5558523555123847</v>
      </c>
      <c r="AS71" s="503">
        <v>0</v>
      </c>
      <c r="AT71" s="502">
        <f>[1]source!P126/4000</f>
        <v>0.5</v>
      </c>
      <c r="AU71" s="600">
        <v>82.7</v>
      </c>
      <c r="AV71" s="596" t="s">
        <v>732</v>
      </c>
      <c r="AW71" s="327">
        <f t="shared" si="9"/>
        <v>95.399999999999991</v>
      </c>
      <c r="AX71" s="504">
        <f t="shared" si="6"/>
        <v>95</v>
      </c>
      <c r="AY71" s="452">
        <f t="shared" si="7"/>
        <v>1600</v>
      </c>
      <c r="AZ71" s="453"/>
      <c r="BA71" s="648">
        <f t="shared" si="10"/>
        <v>96.475197238658765</v>
      </c>
      <c r="BB71" s="649">
        <f t="shared" si="11"/>
        <v>1.0751972386587738</v>
      </c>
      <c r="BC71" s="650"/>
      <c r="BD71" s="454"/>
      <c r="BE71" s="454"/>
      <c r="BF71" s="454"/>
      <c r="BG71" s="454"/>
      <c r="BH71" s="454"/>
      <c r="BI71" s="454"/>
      <c r="BJ71" s="454"/>
      <c r="BK71" s="342"/>
      <c r="BL71" s="342"/>
      <c r="BM71" s="342"/>
      <c r="BN71" s="342"/>
      <c r="BO71" s="342"/>
      <c r="BP71" s="342"/>
      <c r="BQ71" s="342"/>
      <c r="BR71" s="342"/>
      <c r="BS71" s="333"/>
      <c r="BT71" s="333"/>
      <c r="BU71" s="333"/>
      <c r="BV71" s="342"/>
      <c r="BW71" s="342"/>
      <c r="BX71" s="342"/>
      <c r="BY71" s="342"/>
      <c r="BZ71" s="342"/>
      <c r="CA71" s="342"/>
      <c r="CB71" s="342"/>
      <c r="CC71" s="342"/>
      <c r="CD71" s="342"/>
      <c r="CE71" s="333"/>
      <c r="CF71" s="333"/>
      <c r="CG71" s="333"/>
      <c r="CH71" s="333"/>
      <c r="CI71" s="333"/>
      <c r="CJ71" s="333"/>
      <c r="CK71" s="333"/>
      <c r="CL71" s="333"/>
      <c r="CM71" s="333"/>
      <c r="CN71" s="333"/>
      <c r="CO71" s="333"/>
      <c r="CP71" s="333"/>
      <c r="CQ71" s="333"/>
      <c r="CR71" s="333"/>
      <c r="CS71" s="333"/>
      <c r="CT71" s="333"/>
      <c r="CU71" s="333"/>
      <c r="CV71" s="333"/>
      <c r="CW71" s="333"/>
      <c r="CX71" s="333"/>
    </row>
    <row r="72" spans="1:102" s="486" customFormat="1" ht="36" customHeight="1">
      <c r="A72" s="437">
        <f t="shared" si="12"/>
        <v>65</v>
      </c>
      <c r="B72" s="438" t="str">
        <f>[1]source!B127</f>
        <v>AE0826</v>
      </c>
      <c r="C72" s="415"/>
      <c r="D72" s="495" t="str">
        <f>[1]source!D127</f>
        <v>ឈិន សុខា</v>
      </c>
      <c r="E72" s="496" t="str">
        <f>[1]source!E127</f>
        <v>CHHEN SOKHA</v>
      </c>
      <c r="F72" s="497" t="str">
        <f>[1]source!J127</f>
        <v>EMB.N</v>
      </c>
      <c r="G72" s="494" t="str">
        <f>[1]source!K127</f>
        <v>EMB.N</v>
      </c>
      <c r="H72" s="422" t="str">
        <f>[1]source!I127</f>
        <v>Emb QC</v>
      </c>
      <c r="I72" s="498">
        <f>[1]source!M127</f>
        <v>44056</v>
      </c>
      <c r="J72" s="498">
        <f>[1]source!G127</f>
        <v>35153</v>
      </c>
      <c r="K72" s="494" t="str">
        <f>[1]source!F127</f>
        <v>F</v>
      </c>
      <c r="L72" s="657" t="str">
        <f>[1]source!H127</f>
        <v>ខ្មែរ</v>
      </c>
      <c r="M72" s="511" t="s">
        <v>89</v>
      </c>
      <c r="N72" s="511"/>
      <c r="O72" s="500">
        <v>1</v>
      </c>
      <c r="P72" s="499">
        <f>[1]source!O127</f>
        <v>200</v>
      </c>
      <c r="Q72" s="500">
        <v>26</v>
      </c>
      <c r="R72" s="500">
        <f>[1]source!MI127</f>
        <v>1</v>
      </c>
      <c r="S72" s="446">
        <f>'[1]att report'!AL127-[1]source!MJ127</f>
        <v>18.5</v>
      </c>
      <c r="T72" s="446">
        <f>'[1]OT report'!BQ127-'[1]OT report'!BR127</f>
        <v>0</v>
      </c>
      <c r="U72" s="446">
        <f>'[1]OT report'!BR127</f>
        <v>0</v>
      </c>
      <c r="V72" s="446">
        <f>'[1]att report'!AM127/8</f>
        <v>0</v>
      </c>
      <c r="W72" s="446">
        <f>'[1]OT report'!BY127</f>
        <v>0</v>
      </c>
      <c r="X72" s="446">
        <f>'[1]att report'!AU127</f>
        <v>0</v>
      </c>
      <c r="Y72" s="646"/>
      <c r="Z72" s="502">
        <f t="shared" ref="Z72:Z89" si="14">P72/Q72*(S72+R72)</f>
        <v>150</v>
      </c>
      <c r="AA72" s="502">
        <f t="shared" ref="AA72:AA89" si="15">P72/Q72/8*T72*150%</f>
        <v>0</v>
      </c>
      <c r="AB72" s="502">
        <f t="shared" ref="AB72:AB89" si="16">P72/Q72/8*U72*200%</f>
        <v>0</v>
      </c>
      <c r="AC72" s="502">
        <f t="shared" ref="AC72:AC89" si="17">P72/Q72/8*W72*200%</f>
        <v>0</v>
      </c>
      <c r="AD72" s="502">
        <f t="shared" ref="AD72:AD89" si="18">P72/Q72*V72*150%</f>
        <v>0</v>
      </c>
      <c r="AE72" s="502">
        <f t="shared" ref="AE72:AE89" si="19">P72/Q72/8*X72*200%</f>
        <v>0</v>
      </c>
      <c r="AF72" s="448">
        <f>[1]source!RV127</f>
        <v>5.8158785856714932</v>
      </c>
      <c r="AG72" s="647">
        <v>6.2497888420817542</v>
      </c>
      <c r="AH72" s="502">
        <f>[1]source!MK127</f>
        <v>3</v>
      </c>
      <c r="AI72" s="502">
        <v>0</v>
      </c>
      <c r="AJ72" s="448">
        <f>'[1]att report'!AY127</f>
        <v>10</v>
      </c>
      <c r="AK72" s="502">
        <f>[1]source!ND127</f>
        <v>0</v>
      </c>
      <c r="AL72" s="448">
        <f>'[1]att report'!AZ127</f>
        <v>8</v>
      </c>
      <c r="AM72" s="448">
        <f>'[1]att report'!EA127</f>
        <v>5</v>
      </c>
      <c r="AN72" s="448">
        <f>'[1]OT report'!EM127/4000</f>
        <v>0</v>
      </c>
      <c r="AO72" s="448">
        <f>([1]source!MZ127/26)*('[1]att report'!AL127+'[1]att report'!AM127/8+[1]source!ME127/2+'[1]att report'!AV127-[1]source!MJ127)+[1]source!NA127</f>
        <v>0</v>
      </c>
      <c r="AP72" s="448">
        <v>0</v>
      </c>
      <c r="AQ72" s="449">
        <f t="shared" si="13"/>
        <v>188.06566742775325</v>
      </c>
      <c r="AR72" s="146">
        <v>3.5879067508499269</v>
      </c>
      <c r="AS72" s="503">
        <v>0</v>
      </c>
      <c r="AT72" s="502">
        <f>[1]source!P127/4000</f>
        <v>0.5</v>
      </c>
      <c r="AU72" s="600">
        <v>69.89</v>
      </c>
      <c r="AV72" s="596" t="s">
        <v>729</v>
      </c>
      <c r="AW72" s="327">
        <f t="shared" si="9"/>
        <v>114.11</v>
      </c>
      <c r="AX72" s="504">
        <f t="shared" ref="AX72:AX89" si="20">INT(AW72)</f>
        <v>114</v>
      </c>
      <c r="AY72" s="452">
        <f t="shared" ref="AY72:AY89" si="21">ROUND((MOD(AW72,1)*4000),0)</f>
        <v>440</v>
      </c>
      <c r="AZ72" s="453"/>
      <c r="BA72" s="648">
        <f t="shared" si="10"/>
        <v>114.54391025641026</v>
      </c>
      <c r="BB72" s="649">
        <f t="shared" si="11"/>
        <v>0.43391025641025749</v>
      </c>
      <c r="BC72" s="650"/>
      <c r="BD72" s="454"/>
      <c r="BE72" s="454"/>
      <c r="BF72" s="454"/>
      <c r="BG72" s="454"/>
      <c r="BH72" s="454"/>
      <c r="BI72" s="454"/>
      <c r="BJ72" s="454"/>
      <c r="BK72" s="342"/>
      <c r="BL72" s="342"/>
      <c r="BM72" s="342"/>
      <c r="BN72" s="342"/>
      <c r="BO72" s="342"/>
      <c r="BP72" s="342"/>
      <c r="BQ72" s="342"/>
      <c r="BR72" s="342"/>
      <c r="BS72" s="333"/>
      <c r="BT72" s="333"/>
      <c r="BU72" s="333"/>
      <c r="BV72" s="342"/>
      <c r="BW72" s="342"/>
      <c r="BX72" s="342"/>
      <c r="BY72" s="342"/>
      <c r="BZ72" s="342"/>
      <c r="CA72" s="342"/>
      <c r="CB72" s="342"/>
      <c r="CC72" s="342"/>
      <c r="CD72" s="342"/>
      <c r="CE72" s="333"/>
      <c r="CF72" s="333"/>
      <c r="CG72" s="333"/>
      <c r="CH72" s="333"/>
      <c r="CI72" s="333"/>
      <c r="CJ72" s="333"/>
      <c r="CK72" s="333"/>
      <c r="CL72" s="333"/>
      <c r="CM72" s="333"/>
      <c r="CN72" s="333"/>
      <c r="CO72" s="333"/>
      <c r="CP72" s="333"/>
      <c r="CQ72" s="333"/>
      <c r="CR72" s="333"/>
      <c r="CS72" s="333"/>
      <c r="CT72" s="333"/>
      <c r="CU72" s="333"/>
      <c r="CV72" s="333"/>
      <c r="CW72" s="333"/>
      <c r="CX72" s="333"/>
    </row>
    <row r="73" spans="1:102" ht="36" customHeight="1">
      <c r="A73" s="437">
        <f t="shared" si="12"/>
        <v>66</v>
      </c>
      <c r="B73" s="438" t="str">
        <f>[1]source!B128</f>
        <v>AE0836</v>
      </c>
      <c r="C73" s="494"/>
      <c r="D73" s="495" t="str">
        <f>[1]source!D128</f>
        <v>ភី ឆៃ</v>
      </c>
      <c r="E73" s="496" t="str">
        <f>[1]source!E128</f>
        <v>PHY CHHAY</v>
      </c>
      <c r="F73" s="497" t="str">
        <f>[1]source!J128</f>
        <v>EMB.N</v>
      </c>
      <c r="G73" s="494" t="str">
        <f>[1]source!K128</f>
        <v>EMB.N</v>
      </c>
      <c r="H73" s="422" t="str">
        <f>[1]source!I128</f>
        <v>Emb QC</v>
      </c>
      <c r="I73" s="498">
        <f>[1]source!M128</f>
        <v>44067</v>
      </c>
      <c r="J73" s="498">
        <f>[1]source!G128</f>
        <v>36017</v>
      </c>
      <c r="K73" s="494" t="str">
        <f>[1]source!F128</f>
        <v>M</v>
      </c>
      <c r="L73" s="657" t="str">
        <f>[1]source!H128</f>
        <v>ខ្មែរ</v>
      </c>
      <c r="M73" s="512"/>
      <c r="N73" s="511" t="s">
        <v>89</v>
      </c>
      <c r="O73" s="500"/>
      <c r="P73" s="499">
        <f>[1]source!O128</f>
        <v>200</v>
      </c>
      <c r="Q73" s="500">
        <v>26</v>
      </c>
      <c r="R73" s="500">
        <f>[1]source!MI128</f>
        <v>1</v>
      </c>
      <c r="S73" s="446">
        <f>'[1]att report'!AL128-[1]source!MJ128</f>
        <v>16</v>
      </c>
      <c r="T73" s="446">
        <f>'[1]OT report'!BQ128-'[1]OT report'!BR128</f>
        <v>0</v>
      </c>
      <c r="U73" s="446">
        <f>'[1]OT report'!BR128</f>
        <v>0</v>
      </c>
      <c r="V73" s="446">
        <f>'[1]att report'!AM128/8</f>
        <v>0</v>
      </c>
      <c r="W73" s="446">
        <f>'[1]OT report'!BY128</f>
        <v>0</v>
      </c>
      <c r="X73" s="446">
        <f>'[1]att report'!AU128</f>
        <v>0</v>
      </c>
      <c r="Y73" s="646"/>
      <c r="Z73" s="502">
        <f t="shared" si="14"/>
        <v>130.76923076923077</v>
      </c>
      <c r="AA73" s="502">
        <f t="shared" si="15"/>
        <v>0</v>
      </c>
      <c r="AB73" s="502">
        <f t="shared" si="16"/>
        <v>0</v>
      </c>
      <c r="AC73" s="502">
        <f t="shared" si="17"/>
        <v>0</v>
      </c>
      <c r="AD73" s="502">
        <f t="shared" si="18"/>
        <v>0</v>
      </c>
      <c r="AE73" s="502">
        <f t="shared" si="19"/>
        <v>0</v>
      </c>
      <c r="AF73" s="448">
        <f>[1]source!RV128</f>
        <v>2.0083049514220752</v>
      </c>
      <c r="AG73" s="647">
        <v>2.2464385806133977</v>
      </c>
      <c r="AH73" s="502">
        <f>[1]source!MK128</f>
        <v>3</v>
      </c>
      <c r="AI73" s="502">
        <v>0</v>
      </c>
      <c r="AJ73" s="448">
        <f>'[1]att report'!AY128</f>
        <v>9.0384615384615383</v>
      </c>
      <c r="AK73" s="502">
        <f>[1]source!ND128</f>
        <v>0</v>
      </c>
      <c r="AL73" s="448">
        <f>'[1]att report'!AZ128</f>
        <v>8</v>
      </c>
      <c r="AM73" s="448">
        <f>'[1]att report'!EA128</f>
        <v>4</v>
      </c>
      <c r="AN73" s="448">
        <f>'[1]OT report'!EM128/4000</f>
        <v>0</v>
      </c>
      <c r="AO73" s="448">
        <f>([1]source!MZ128/26)*('[1]att report'!AL128+'[1]att report'!AM128/8+[1]source!ME128/2+'[1]att report'!AV128-[1]source!MJ128)+[1]source!NA128</f>
        <v>0</v>
      </c>
      <c r="AP73" s="448">
        <v>0</v>
      </c>
      <c r="AQ73" s="449">
        <f t="shared" si="13"/>
        <v>159.06243583972778</v>
      </c>
      <c r="AR73" s="146">
        <v>3.0842642059252063</v>
      </c>
      <c r="AS73" s="503">
        <v>0</v>
      </c>
      <c r="AT73" s="502">
        <f>[1]source!P128/4000</f>
        <v>0.5</v>
      </c>
      <c r="AU73" s="600">
        <v>72.989999999999995</v>
      </c>
      <c r="AV73" s="596" t="s">
        <v>725</v>
      </c>
      <c r="AW73" s="327">
        <f t="shared" ref="AW73:AW89" si="22">ROUND(((AQ73)-(AR73+AS73+AT73)),1)-AU73</f>
        <v>82.51</v>
      </c>
      <c r="AX73" s="504">
        <f t="shared" si="20"/>
        <v>82</v>
      </c>
      <c r="AY73" s="505">
        <f t="shared" si="21"/>
        <v>2040</v>
      </c>
      <c r="AZ73" s="506"/>
      <c r="BA73" s="648">
        <f t="shared" ref="BA73:BA89" si="23">AW73-AF73+AG73</f>
        <v>82.748133629191329</v>
      </c>
      <c r="BB73" s="649">
        <f t="shared" ref="BB73:BB89" si="24">BA73-AW73</f>
        <v>0.2381336291913243</v>
      </c>
      <c r="BC73" s="650"/>
      <c r="BD73" s="454"/>
      <c r="BE73" s="454"/>
      <c r="BF73" s="454"/>
      <c r="BG73" s="454"/>
      <c r="BH73" s="454"/>
      <c r="BI73" s="454"/>
      <c r="BJ73" s="454"/>
      <c r="BL73" s="507"/>
      <c r="BM73" s="507"/>
      <c r="BN73" s="507"/>
      <c r="BO73" s="507"/>
      <c r="BP73" s="507"/>
      <c r="BQ73" s="507"/>
      <c r="BR73" s="507"/>
      <c r="BS73" s="350"/>
      <c r="BT73" s="350"/>
      <c r="BU73" s="350"/>
      <c r="BV73" s="507"/>
      <c r="BW73" s="507"/>
      <c r="BX73" s="507"/>
      <c r="BY73" s="507"/>
      <c r="BZ73" s="507"/>
      <c r="CA73" s="507"/>
      <c r="CB73" s="507"/>
      <c r="CC73" s="507"/>
      <c r="CD73" s="507"/>
      <c r="CE73" s="350"/>
      <c r="CF73" s="350"/>
      <c r="CG73" s="350"/>
      <c r="CH73" s="350"/>
      <c r="CI73" s="350"/>
      <c r="CJ73" s="350"/>
      <c r="CK73" s="350"/>
      <c r="CL73" s="350"/>
      <c r="CM73" s="350"/>
      <c r="CN73" s="350"/>
    </row>
    <row r="74" spans="1:102" ht="36" customHeight="1">
      <c r="A74" s="437">
        <f t="shared" ref="A74:A89" si="25">A73+1</f>
        <v>67</v>
      </c>
      <c r="B74" s="438" t="str">
        <f>[1]source!B129</f>
        <v>AE0838</v>
      </c>
      <c r="C74" s="494"/>
      <c r="D74" s="495" t="str">
        <f>[1]source!D129</f>
        <v>យិន សំណាង</v>
      </c>
      <c r="E74" s="496" t="str">
        <f>[1]source!E129</f>
        <v>YPIN SAMNANG</v>
      </c>
      <c r="F74" s="497" t="str">
        <f>[1]source!J129</f>
        <v>EMB.N</v>
      </c>
      <c r="G74" s="494" t="str">
        <f>[1]source!K129</f>
        <v>EMB.N</v>
      </c>
      <c r="H74" s="422" t="str">
        <f>[1]source!I129</f>
        <v>Emb QC</v>
      </c>
      <c r="I74" s="498">
        <f>[1]source!M129</f>
        <v>44067</v>
      </c>
      <c r="J74" s="498">
        <f>[1]source!G129</f>
        <v>30837</v>
      </c>
      <c r="K74" s="494" t="str">
        <f>[1]source!F129</f>
        <v>M</v>
      </c>
      <c r="L74" s="657" t="str">
        <f>[1]source!H129</f>
        <v>ខ្មែរ</v>
      </c>
      <c r="M74" s="511" t="s">
        <v>89</v>
      </c>
      <c r="N74" s="511"/>
      <c r="O74" s="500">
        <v>2</v>
      </c>
      <c r="P74" s="499">
        <f>[1]source!O129</f>
        <v>200</v>
      </c>
      <c r="Q74" s="500">
        <v>26</v>
      </c>
      <c r="R74" s="500">
        <f>[1]source!MI129</f>
        <v>1</v>
      </c>
      <c r="S74" s="446">
        <f>'[1]att report'!AL129-[1]source!MJ129</f>
        <v>18.5</v>
      </c>
      <c r="T74" s="446">
        <f>'[1]OT report'!BQ129-'[1]OT report'!BR129</f>
        <v>0</v>
      </c>
      <c r="U74" s="446">
        <f>'[1]OT report'!BR129</f>
        <v>0</v>
      </c>
      <c r="V74" s="446">
        <f>'[1]att report'!AM129/8</f>
        <v>0</v>
      </c>
      <c r="W74" s="446">
        <f>'[1]OT report'!BY129</f>
        <v>0</v>
      </c>
      <c r="X74" s="446">
        <f>'[1]att report'!AU129</f>
        <v>0</v>
      </c>
      <c r="Y74" s="646">
        <v>1</v>
      </c>
      <c r="Z74" s="502">
        <f t="shared" si="14"/>
        <v>150</v>
      </c>
      <c r="AA74" s="502">
        <f t="shared" si="15"/>
        <v>0</v>
      </c>
      <c r="AB74" s="502">
        <f t="shared" si="16"/>
        <v>0</v>
      </c>
      <c r="AC74" s="502">
        <f t="shared" si="17"/>
        <v>0</v>
      </c>
      <c r="AD74" s="502">
        <f t="shared" si="18"/>
        <v>0</v>
      </c>
      <c r="AE74" s="502">
        <f t="shared" si="19"/>
        <v>0</v>
      </c>
      <c r="AF74" s="652">
        <f>[1]source!RV129</f>
        <v>2.445341058287176</v>
      </c>
      <c r="AG74" s="647">
        <v>2.6838666993128166</v>
      </c>
      <c r="AH74" s="502">
        <f>[1]source!MK129</f>
        <v>3</v>
      </c>
      <c r="AI74" s="502">
        <v>0</v>
      </c>
      <c r="AJ74" s="448">
        <f>'[1]att report'!AY129</f>
        <v>10</v>
      </c>
      <c r="AK74" s="502">
        <f>[1]source!ND129</f>
        <v>0</v>
      </c>
      <c r="AL74" s="448">
        <f>'[1]att report'!AZ129</f>
        <v>8</v>
      </c>
      <c r="AM74" s="448">
        <f>'[1]att report'!EA129</f>
        <v>6</v>
      </c>
      <c r="AN74" s="448">
        <f>'[1]OT report'!EM129/4000</f>
        <v>0</v>
      </c>
      <c r="AO74" s="448">
        <f>([1]source!MZ129/26)*('[1]att report'!AL129+'[1]att report'!AM129/8+[1]source!ME129/2+'[1]att report'!AV129-[1]source!MJ129)+[1]source!NA129</f>
        <v>0</v>
      </c>
      <c r="AP74" s="448">
        <v>0</v>
      </c>
      <c r="AQ74" s="449">
        <f t="shared" si="13"/>
        <v>182.1292077576</v>
      </c>
      <c r="AR74" s="146">
        <v>3.5369111219038367</v>
      </c>
      <c r="AS74" s="503">
        <v>0</v>
      </c>
      <c r="AT74" s="502">
        <f>[1]source!P129/4000</f>
        <v>0.5</v>
      </c>
      <c r="AU74" s="600">
        <v>73.02</v>
      </c>
      <c r="AV74" s="596" t="s">
        <v>730</v>
      </c>
      <c r="AW74" s="327">
        <f t="shared" si="22"/>
        <v>105.08</v>
      </c>
      <c r="AX74" s="504">
        <f t="shared" si="20"/>
        <v>105</v>
      </c>
      <c r="AY74" s="505">
        <f t="shared" si="21"/>
        <v>320</v>
      </c>
      <c r="AZ74" s="506"/>
      <c r="BA74" s="648">
        <f t="shared" si="23"/>
        <v>105.31852564102564</v>
      </c>
      <c r="BB74" s="649">
        <f t="shared" si="24"/>
        <v>0.238525641025646</v>
      </c>
      <c r="BC74" s="650"/>
      <c r="BD74" s="454"/>
      <c r="BE74" s="454"/>
      <c r="BF74" s="454"/>
      <c r="BG74" s="454"/>
      <c r="BH74" s="454"/>
      <c r="BI74" s="454"/>
      <c r="BJ74" s="454"/>
      <c r="BL74" s="507"/>
      <c r="BM74" s="507"/>
      <c r="BN74" s="507"/>
      <c r="BO74" s="507"/>
      <c r="BP74" s="507"/>
      <c r="BQ74" s="507"/>
      <c r="BR74" s="507"/>
      <c r="BS74" s="350"/>
      <c r="BT74" s="350"/>
      <c r="BU74" s="350"/>
      <c r="BV74" s="507"/>
      <c r="BW74" s="507"/>
      <c r="BX74" s="507"/>
      <c r="BY74" s="507"/>
      <c r="BZ74" s="507"/>
      <c r="CA74" s="507"/>
      <c r="CB74" s="507"/>
      <c r="CC74" s="507"/>
      <c r="CD74" s="507"/>
      <c r="CE74" s="350"/>
      <c r="CF74" s="350"/>
      <c r="CG74" s="350"/>
      <c r="CH74" s="350"/>
      <c r="CI74" s="350"/>
      <c r="CJ74" s="350"/>
      <c r="CK74" s="350"/>
      <c r="CL74" s="350"/>
      <c r="CM74" s="350"/>
      <c r="CN74" s="350"/>
    </row>
    <row r="75" spans="1:102" s="486" customFormat="1" ht="36" customHeight="1">
      <c r="A75" s="437">
        <f t="shared" si="25"/>
        <v>68</v>
      </c>
      <c r="B75" s="438" t="str">
        <f>[1]source!B130</f>
        <v>AE0841</v>
      </c>
      <c r="C75" s="415"/>
      <c r="D75" s="495" t="str">
        <f>[1]source!D130</f>
        <v>ឆាន ស្រីមុំ</v>
      </c>
      <c r="E75" s="496" t="str">
        <f>[1]source!E130</f>
        <v>CHHAN SREYMOM</v>
      </c>
      <c r="F75" s="497" t="str">
        <f>[1]source!J130</f>
        <v>EMB</v>
      </c>
      <c r="G75" s="494" t="str">
        <f>[1]source!K130</f>
        <v>EMB</v>
      </c>
      <c r="H75" s="422" t="str">
        <f>[1]source!I130</f>
        <v>Emb QC</v>
      </c>
      <c r="I75" s="498">
        <f>[1]source!M130</f>
        <v>44068</v>
      </c>
      <c r="J75" s="498">
        <f>[1]source!G130</f>
        <v>36655</v>
      </c>
      <c r="K75" s="494" t="str">
        <f>[1]source!F130</f>
        <v>F</v>
      </c>
      <c r="L75" s="657" t="str">
        <f>[1]source!H130</f>
        <v>ខ្មែរ</v>
      </c>
      <c r="M75" s="512"/>
      <c r="N75" s="511" t="s">
        <v>89</v>
      </c>
      <c r="O75" s="500"/>
      <c r="P75" s="499">
        <f>[1]source!O130</f>
        <v>200</v>
      </c>
      <c r="Q75" s="500">
        <v>26</v>
      </c>
      <c r="R75" s="500">
        <f>[1]source!MI130</f>
        <v>1</v>
      </c>
      <c r="S75" s="446">
        <f>'[1]att report'!AL130-[1]source!MJ130</f>
        <v>19.5</v>
      </c>
      <c r="T75" s="446">
        <f>'[1]OT report'!BQ130-'[1]OT report'!BR130</f>
        <v>0</v>
      </c>
      <c r="U75" s="446">
        <f>'[1]OT report'!BR130</f>
        <v>0</v>
      </c>
      <c r="V75" s="446">
        <f>'[1]att report'!AM130/8</f>
        <v>0</v>
      </c>
      <c r="W75" s="446">
        <f>'[1]OT report'!BY130</f>
        <v>0</v>
      </c>
      <c r="X75" s="446">
        <f>'[1]att report'!AU130</f>
        <v>0</v>
      </c>
      <c r="Y75" s="646">
        <v>5</v>
      </c>
      <c r="Z75" s="502">
        <f t="shared" si="14"/>
        <v>157.69230769230771</v>
      </c>
      <c r="AA75" s="502">
        <f t="shared" si="15"/>
        <v>0</v>
      </c>
      <c r="AB75" s="502">
        <f t="shared" si="16"/>
        <v>0</v>
      </c>
      <c r="AC75" s="502">
        <f t="shared" si="17"/>
        <v>0</v>
      </c>
      <c r="AD75" s="502">
        <f t="shared" si="18"/>
        <v>0</v>
      </c>
      <c r="AE75" s="502">
        <f t="shared" si="19"/>
        <v>0</v>
      </c>
      <c r="AF75" s="652">
        <f>[1]source!RV130</f>
        <v>9.116027240673839</v>
      </c>
      <c r="AG75" s="647">
        <v>10.880770830417424</v>
      </c>
      <c r="AH75" s="502">
        <f>[1]source!MK130</f>
        <v>3</v>
      </c>
      <c r="AI75" s="502">
        <v>0</v>
      </c>
      <c r="AJ75" s="448">
        <f>'[1]att report'!AY130</f>
        <v>9.6153846153846168</v>
      </c>
      <c r="AK75" s="502">
        <f>[1]source!ND130</f>
        <v>0</v>
      </c>
      <c r="AL75" s="448">
        <f>'[1]att report'!AZ130</f>
        <v>8</v>
      </c>
      <c r="AM75" s="448">
        <f>'[1]att report'!EA130</f>
        <v>4.5</v>
      </c>
      <c r="AN75" s="448">
        <f>'[1]OT report'!EM130/4000</f>
        <v>0</v>
      </c>
      <c r="AO75" s="448">
        <f>([1]source!MZ130/26)*('[1]att report'!AL130+'[1]att report'!AM130/8+[1]source!ME130/2+'[1]att report'!AV130-[1]source!MJ130)+[1]source!NA130</f>
        <v>0</v>
      </c>
      <c r="AP75" s="448">
        <v>0</v>
      </c>
      <c r="AQ75" s="449">
        <f t="shared" si="13"/>
        <v>202.80449037878358</v>
      </c>
      <c r="AR75" s="146">
        <v>3.831714424477902</v>
      </c>
      <c r="AS75" s="503">
        <v>0</v>
      </c>
      <c r="AT75" s="502">
        <f>[1]source!P130/4000</f>
        <v>0.5</v>
      </c>
      <c r="AU75" s="600">
        <v>91.3</v>
      </c>
      <c r="AV75" s="596" t="s">
        <v>724</v>
      </c>
      <c r="AW75" s="327">
        <f t="shared" si="22"/>
        <v>107.2</v>
      </c>
      <c r="AX75" s="504">
        <f t="shared" si="20"/>
        <v>107</v>
      </c>
      <c r="AY75" s="452">
        <f t="shared" si="21"/>
        <v>800</v>
      </c>
      <c r="AZ75" s="453"/>
      <c r="BA75" s="648">
        <f t="shared" si="23"/>
        <v>108.96474358974358</v>
      </c>
      <c r="BB75" s="649">
        <f t="shared" si="24"/>
        <v>1.7647435897435741</v>
      </c>
      <c r="BC75" s="650"/>
      <c r="BD75" s="454"/>
      <c r="BE75" s="454"/>
      <c r="BF75" s="454"/>
      <c r="BG75" s="454"/>
      <c r="BH75" s="454"/>
      <c r="BI75" s="454"/>
      <c r="BJ75" s="454"/>
      <c r="BK75" s="342"/>
      <c r="BL75" s="342"/>
      <c r="BM75" s="342"/>
      <c r="BN75" s="342"/>
      <c r="BO75" s="342"/>
      <c r="BP75" s="342"/>
      <c r="BQ75" s="342"/>
      <c r="BR75" s="342"/>
      <c r="BS75" s="333"/>
      <c r="BT75" s="333"/>
      <c r="BU75" s="333"/>
      <c r="BV75" s="342"/>
      <c r="BW75" s="342"/>
      <c r="BX75" s="342"/>
      <c r="BY75" s="342"/>
      <c r="BZ75" s="342"/>
      <c r="CA75" s="342"/>
      <c r="CB75" s="342"/>
      <c r="CC75" s="342"/>
      <c r="CD75" s="342"/>
      <c r="CE75" s="333"/>
      <c r="CF75" s="333"/>
      <c r="CG75" s="333"/>
      <c r="CH75" s="333"/>
      <c r="CI75" s="333"/>
      <c r="CJ75" s="333"/>
      <c r="CK75" s="333"/>
      <c r="CL75" s="333"/>
      <c r="CM75" s="333"/>
      <c r="CN75" s="333"/>
      <c r="CO75" s="333"/>
      <c r="CP75" s="333"/>
      <c r="CQ75" s="333"/>
      <c r="CR75" s="333"/>
      <c r="CS75" s="333"/>
      <c r="CT75" s="333"/>
      <c r="CU75" s="333"/>
      <c r="CV75" s="333"/>
      <c r="CW75" s="333"/>
      <c r="CX75" s="333"/>
    </row>
    <row r="76" spans="1:102" s="486" customFormat="1" ht="36" customHeight="1">
      <c r="A76" s="437">
        <f t="shared" si="25"/>
        <v>69</v>
      </c>
      <c r="B76" s="438" t="str">
        <f>[1]source!B131</f>
        <v>AE0846</v>
      </c>
      <c r="C76" s="415"/>
      <c r="D76" s="495" t="str">
        <f>[1]source!D131</f>
        <v>ង៉ែត វន</v>
      </c>
      <c r="E76" s="496" t="str">
        <f>[1]source!E131</f>
        <v>NGET VORN</v>
      </c>
      <c r="F76" s="497" t="str">
        <f>[1]source!J131</f>
        <v>EMB</v>
      </c>
      <c r="G76" s="494" t="str">
        <f>[1]source!K131</f>
        <v>EMB</v>
      </c>
      <c r="H76" s="422" t="str">
        <f>[1]source!I131</f>
        <v>Machine</v>
      </c>
      <c r="I76" s="498">
        <f>[1]source!M131</f>
        <v>44075</v>
      </c>
      <c r="J76" s="498">
        <f>[1]source!G131</f>
        <v>31933</v>
      </c>
      <c r="K76" s="494" t="str">
        <f>[1]source!F131</f>
        <v>M</v>
      </c>
      <c r="L76" s="657" t="str">
        <f>[1]source!H131</f>
        <v>ខ្មែរ</v>
      </c>
      <c r="M76" s="511" t="s">
        <v>89</v>
      </c>
      <c r="N76" s="511"/>
      <c r="O76" s="500"/>
      <c r="P76" s="499">
        <f>[1]source!O131</f>
        <v>200</v>
      </c>
      <c r="Q76" s="500">
        <v>26</v>
      </c>
      <c r="R76" s="500">
        <f>[1]source!MI131</f>
        <v>1</v>
      </c>
      <c r="S76" s="446">
        <f>'[1]att report'!AL131-[1]source!MJ131</f>
        <v>21.5</v>
      </c>
      <c r="T76" s="446">
        <f>'[1]OT report'!BQ131-'[1]OT report'!BR131</f>
        <v>0</v>
      </c>
      <c r="U76" s="446">
        <f>'[1]OT report'!BR131</f>
        <v>0</v>
      </c>
      <c r="V76" s="446">
        <f>'[1]att report'!AM131/8</f>
        <v>0</v>
      </c>
      <c r="W76" s="446">
        <f>'[1]OT report'!BY131</f>
        <v>0</v>
      </c>
      <c r="X76" s="446">
        <f>'[1]att report'!AU131</f>
        <v>0</v>
      </c>
      <c r="Y76" s="646">
        <v>3</v>
      </c>
      <c r="Z76" s="502">
        <f t="shared" si="14"/>
        <v>173.07692307692309</v>
      </c>
      <c r="AA76" s="502">
        <f t="shared" si="15"/>
        <v>0</v>
      </c>
      <c r="AB76" s="502">
        <f t="shared" si="16"/>
        <v>0</v>
      </c>
      <c r="AC76" s="502">
        <f t="shared" si="17"/>
        <v>0</v>
      </c>
      <c r="AD76" s="502">
        <f t="shared" si="18"/>
        <v>0</v>
      </c>
      <c r="AE76" s="502">
        <f t="shared" si="19"/>
        <v>0</v>
      </c>
      <c r="AF76" s="652">
        <f>[1]source!RV131</f>
        <v>5.8810351230178215</v>
      </c>
      <c r="AG76" s="647">
        <v>7.3478127364300549</v>
      </c>
      <c r="AH76" s="502">
        <f>[1]source!MK131</f>
        <v>3</v>
      </c>
      <c r="AI76" s="502">
        <v>0</v>
      </c>
      <c r="AJ76" s="448">
        <f>'[1]att report'!AY131</f>
        <v>10</v>
      </c>
      <c r="AK76" s="502">
        <f>[1]source!ND131</f>
        <v>0</v>
      </c>
      <c r="AL76" s="448">
        <f>'[1]att report'!AZ131</f>
        <v>8</v>
      </c>
      <c r="AM76" s="448">
        <f>'[1]att report'!EA131</f>
        <v>6.5</v>
      </c>
      <c r="AN76" s="448">
        <f>'[1]OT report'!EM131/4000</f>
        <v>0</v>
      </c>
      <c r="AO76" s="448">
        <f>([1]source!MZ131/26)*('[1]att report'!AL131+'[1]att report'!AM131/8+[1]source!ME131/2+'[1]att report'!AV131-[1]source!MJ131)+[1]source!NA131</f>
        <v>0</v>
      </c>
      <c r="AP76" s="448">
        <v>0</v>
      </c>
      <c r="AQ76" s="449">
        <f t="shared" si="13"/>
        <v>213.80577093637098</v>
      </c>
      <c r="AR76" s="146">
        <v>4.1240893637688201</v>
      </c>
      <c r="AS76" s="503">
        <v>0</v>
      </c>
      <c r="AT76" s="502">
        <v>0.5</v>
      </c>
      <c r="AU76" s="600">
        <v>94.25</v>
      </c>
      <c r="AV76" s="596" t="s">
        <v>743</v>
      </c>
      <c r="AW76" s="327">
        <f t="shared" si="22"/>
        <v>114.94999999999999</v>
      </c>
      <c r="AX76" s="504">
        <f t="shared" si="20"/>
        <v>114</v>
      </c>
      <c r="AY76" s="452">
        <f t="shared" si="21"/>
        <v>3800</v>
      </c>
      <c r="AZ76" s="453"/>
      <c r="BA76" s="648">
        <f>AW76-AF76+AG76</f>
        <v>116.41677761341222</v>
      </c>
      <c r="BB76" s="649">
        <f>BA76-AW76</f>
        <v>1.4667776134122334</v>
      </c>
      <c r="BC76" s="650"/>
      <c r="BD76" s="454"/>
      <c r="BE76" s="454"/>
      <c r="BF76" s="454"/>
      <c r="BG76" s="454"/>
      <c r="BH76" s="454"/>
      <c r="BI76" s="454"/>
      <c r="BJ76" s="454"/>
      <c r="BK76" s="342"/>
      <c r="BL76" s="342"/>
      <c r="BM76" s="342"/>
      <c r="BN76" s="342"/>
      <c r="BO76" s="342"/>
      <c r="BP76" s="342"/>
      <c r="BQ76" s="342"/>
      <c r="BR76" s="342"/>
      <c r="BS76" s="333"/>
      <c r="BT76" s="333"/>
      <c r="BU76" s="333"/>
      <c r="BV76" s="342"/>
      <c r="BW76" s="342"/>
      <c r="BX76" s="342"/>
      <c r="BY76" s="342"/>
      <c r="BZ76" s="342"/>
      <c r="CA76" s="342"/>
      <c r="CB76" s="342"/>
      <c r="CC76" s="342"/>
      <c r="CD76" s="342"/>
      <c r="CE76" s="333"/>
      <c r="CF76" s="333"/>
      <c r="CG76" s="333"/>
      <c r="CH76" s="333"/>
      <c r="CI76" s="333"/>
      <c r="CJ76" s="333"/>
      <c r="CK76" s="333"/>
      <c r="CL76" s="333"/>
      <c r="CM76" s="333"/>
      <c r="CN76" s="333"/>
      <c r="CO76" s="333"/>
      <c r="CP76" s="333"/>
      <c r="CQ76" s="333"/>
      <c r="CR76" s="333"/>
      <c r="CS76" s="333"/>
      <c r="CT76" s="333"/>
      <c r="CU76" s="333"/>
      <c r="CV76" s="333"/>
      <c r="CW76" s="333"/>
      <c r="CX76" s="333"/>
    </row>
    <row r="77" spans="1:102" s="486" customFormat="1" ht="36" customHeight="1">
      <c r="A77" s="437">
        <f t="shared" si="25"/>
        <v>70</v>
      </c>
      <c r="B77" s="438" t="str">
        <f>[1]source!B132</f>
        <v>AE0847</v>
      </c>
      <c r="C77" s="415"/>
      <c r="D77" s="495" t="str">
        <f>[1]source!D132</f>
        <v>ង៉ែត វ៉ាន់</v>
      </c>
      <c r="E77" s="496" t="str">
        <f>[1]source!E132</f>
        <v>NGET VAN</v>
      </c>
      <c r="F77" s="497" t="str">
        <f>[1]source!J132</f>
        <v>EMB</v>
      </c>
      <c r="G77" s="494" t="str">
        <f>[1]source!K132</f>
        <v>EMB</v>
      </c>
      <c r="H77" s="422" t="str">
        <f>[1]source!I132</f>
        <v>Machine</v>
      </c>
      <c r="I77" s="498">
        <f>[1]source!M132</f>
        <v>44075</v>
      </c>
      <c r="J77" s="498">
        <f>[1]source!G132</f>
        <v>34563</v>
      </c>
      <c r="K77" s="494" t="str">
        <f>[1]source!F132</f>
        <v>M</v>
      </c>
      <c r="L77" s="657" t="str">
        <f>[1]source!H132</f>
        <v>ខ្មែរ</v>
      </c>
      <c r="M77" s="512"/>
      <c r="N77" s="511" t="s">
        <v>89</v>
      </c>
      <c r="O77" s="500"/>
      <c r="P77" s="499">
        <f>[1]source!O132</f>
        <v>203</v>
      </c>
      <c r="Q77" s="500">
        <v>26</v>
      </c>
      <c r="R77" s="500">
        <f>[1]source!MI132</f>
        <v>1</v>
      </c>
      <c r="S77" s="446">
        <f>'[1]att report'!AL132-[1]source!MJ132</f>
        <v>20.5</v>
      </c>
      <c r="T77" s="446">
        <f>'[1]OT report'!BQ132-'[1]OT report'!BR132</f>
        <v>0</v>
      </c>
      <c r="U77" s="446">
        <f>'[1]OT report'!BR132</f>
        <v>0</v>
      </c>
      <c r="V77" s="446">
        <f>'[1]att report'!AM132/8</f>
        <v>0</v>
      </c>
      <c r="W77" s="446">
        <f>'[1]OT report'!BY132</f>
        <v>0</v>
      </c>
      <c r="X77" s="446">
        <f>'[1]att report'!AU132</f>
        <v>0</v>
      </c>
      <c r="Y77" s="646">
        <v>5</v>
      </c>
      <c r="Z77" s="502">
        <f t="shared" si="14"/>
        <v>167.86538461538461</v>
      </c>
      <c r="AA77" s="502">
        <f t="shared" si="15"/>
        <v>0</v>
      </c>
      <c r="AB77" s="502">
        <f t="shared" si="16"/>
        <v>0</v>
      </c>
      <c r="AC77" s="502">
        <f t="shared" si="17"/>
        <v>0</v>
      </c>
      <c r="AD77" s="502">
        <f t="shared" si="18"/>
        <v>0</v>
      </c>
      <c r="AE77" s="502">
        <f t="shared" si="19"/>
        <v>0</v>
      </c>
      <c r="AF77" s="652">
        <f>[1]source!RV132</f>
        <v>3.0101543077491622</v>
      </c>
      <c r="AG77" s="647">
        <v>4.4160098304316042</v>
      </c>
      <c r="AH77" s="502">
        <f>[1]source!MK132</f>
        <v>3</v>
      </c>
      <c r="AI77" s="502">
        <v>0</v>
      </c>
      <c r="AJ77" s="448">
        <f>'[1]att report'!AY132</f>
        <v>10</v>
      </c>
      <c r="AK77" s="502">
        <f>[1]source!ND132</f>
        <v>0</v>
      </c>
      <c r="AL77" s="448">
        <f>'[1]att report'!AZ132</f>
        <v>8</v>
      </c>
      <c r="AM77" s="448">
        <f>'[1]att report'!EA132</f>
        <v>5.5</v>
      </c>
      <c r="AN77" s="448">
        <f>'[1]OT report'!EM132/4000</f>
        <v>0</v>
      </c>
      <c r="AO77" s="448">
        <f>([1]source!MZ132/26)*('[1]att report'!AL132+'[1]att report'!AM132/8+[1]source!ME132/2+'[1]att report'!AV132-[1]source!MJ132)+[1]source!NA132</f>
        <v>0</v>
      </c>
      <c r="AP77" s="448">
        <v>0</v>
      </c>
      <c r="AQ77" s="449">
        <f t="shared" si="13"/>
        <v>201.79154875356537</v>
      </c>
      <c r="AR77" s="146">
        <v>3.9337056823700824</v>
      </c>
      <c r="AS77" s="503">
        <v>0</v>
      </c>
      <c r="AT77" s="502">
        <v>0.5</v>
      </c>
      <c r="AU77" s="600">
        <v>87.66</v>
      </c>
      <c r="AV77" s="596" t="s">
        <v>739</v>
      </c>
      <c r="AW77" s="327">
        <f t="shared" si="22"/>
        <v>109.74000000000001</v>
      </c>
      <c r="AX77" s="504">
        <f t="shared" si="20"/>
        <v>109</v>
      </c>
      <c r="AY77" s="452">
        <f t="shared" si="21"/>
        <v>2960</v>
      </c>
      <c r="AZ77" s="453"/>
      <c r="BA77" s="648">
        <f t="shared" si="23"/>
        <v>111.14585552268245</v>
      </c>
      <c r="BB77" s="649">
        <f t="shared" si="24"/>
        <v>1.4058555226824438</v>
      </c>
      <c r="BC77" s="650"/>
      <c r="BD77" s="454"/>
      <c r="BE77" s="454"/>
      <c r="BF77" s="454"/>
      <c r="BG77" s="454"/>
      <c r="BH77" s="454"/>
      <c r="BI77" s="454"/>
      <c r="BJ77" s="454"/>
      <c r="BK77" s="342"/>
      <c r="BL77" s="342"/>
      <c r="BM77" s="342"/>
      <c r="BN77" s="342"/>
      <c r="BO77" s="342"/>
      <c r="BP77" s="342"/>
      <c r="BQ77" s="342"/>
      <c r="BR77" s="342"/>
      <c r="BS77" s="333"/>
      <c r="BT77" s="333"/>
      <c r="BU77" s="333"/>
      <c r="BV77" s="342"/>
      <c r="BW77" s="342"/>
      <c r="BX77" s="342"/>
      <c r="BY77" s="342"/>
      <c r="BZ77" s="342"/>
      <c r="CA77" s="342"/>
      <c r="CB77" s="342"/>
      <c r="CC77" s="342"/>
      <c r="CD77" s="342"/>
      <c r="CE77" s="333"/>
      <c r="CF77" s="333"/>
      <c r="CG77" s="333"/>
      <c r="CH77" s="333"/>
      <c r="CI77" s="333"/>
      <c r="CJ77" s="333"/>
      <c r="CK77" s="333"/>
      <c r="CL77" s="333"/>
      <c r="CM77" s="333"/>
      <c r="CN77" s="333"/>
      <c r="CO77" s="333"/>
      <c r="CP77" s="333"/>
      <c r="CQ77" s="333"/>
      <c r="CR77" s="333"/>
      <c r="CS77" s="333"/>
      <c r="CT77" s="333"/>
      <c r="CU77" s="333"/>
      <c r="CV77" s="333"/>
      <c r="CW77" s="333"/>
      <c r="CX77" s="333"/>
    </row>
    <row r="78" spans="1:102" s="486" customFormat="1" ht="36" customHeight="1">
      <c r="A78" s="437">
        <f t="shared" si="25"/>
        <v>71</v>
      </c>
      <c r="B78" s="438" t="str">
        <f>[1]source!B133</f>
        <v>AE0850</v>
      </c>
      <c r="C78" s="415"/>
      <c r="D78" s="495" t="str">
        <f>[1]source!D133</f>
        <v>ជ្រឿន អៀង</v>
      </c>
      <c r="E78" s="496" t="str">
        <f>[1]source!E133</f>
        <v>CHROEURN IENG</v>
      </c>
      <c r="F78" s="497" t="str">
        <f>[1]source!J133</f>
        <v>EMB</v>
      </c>
      <c r="G78" s="494" t="str">
        <f>[1]source!K133</f>
        <v>EMB</v>
      </c>
      <c r="H78" s="422" t="str">
        <f>[1]source!I133</f>
        <v>Machine</v>
      </c>
      <c r="I78" s="498">
        <f>[1]source!M133</f>
        <v>44075</v>
      </c>
      <c r="J78" s="498">
        <f>[1]source!G133</f>
        <v>33731</v>
      </c>
      <c r="K78" s="494" t="str">
        <f>[1]source!F133</f>
        <v>M</v>
      </c>
      <c r="L78" s="657" t="str">
        <f>[1]source!H133</f>
        <v>ខ្មែរ</v>
      </c>
      <c r="M78" s="511" t="s">
        <v>89</v>
      </c>
      <c r="N78" s="511"/>
      <c r="O78" s="500"/>
      <c r="P78" s="499">
        <f>[1]source!O133</f>
        <v>203</v>
      </c>
      <c r="Q78" s="500">
        <v>26</v>
      </c>
      <c r="R78" s="500">
        <f>[1]source!MI133</f>
        <v>1</v>
      </c>
      <c r="S78" s="446">
        <f>'[1]att report'!AL133-[1]source!MJ133</f>
        <v>21</v>
      </c>
      <c r="T78" s="446">
        <f>'[1]OT report'!BQ133-'[1]OT report'!BR133</f>
        <v>0</v>
      </c>
      <c r="U78" s="446">
        <f>'[1]OT report'!BR133</f>
        <v>0</v>
      </c>
      <c r="V78" s="446">
        <f>'[1]att report'!AM133/8</f>
        <v>0</v>
      </c>
      <c r="W78" s="446">
        <f>'[1]OT report'!BY133</f>
        <v>0</v>
      </c>
      <c r="X78" s="446">
        <f>'[1]att report'!AU133</f>
        <v>0</v>
      </c>
      <c r="Y78" s="646">
        <v>3</v>
      </c>
      <c r="Z78" s="502">
        <f t="shared" si="14"/>
        <v>171.76923076923077</v>
      </c>
      <c r="AA78" s="502">
        <f t="shared" si="15"/>
        <v>0</v>
      </c>
      <c r="AB78" s="502">
        <f t="shared" si="16"/>
        <v>0</v>
      </c>
      <c r="AC78" s="502">
        <f t="shared" si="17"/>
        <v>0</v>
      </c>
      <c r="AD78" s="502">
        <f t="shared" si="18"/>
        <v>0</v>
      </c>
      <c r="AE78" s="502">
        <f t="shared" si="19"/>
        <v>0</v>
      </c>
      <c r="AF78" s="652">
        <f>[1]source!RV133</f>
        <v>2.6981109464149675</v>
      </c>
      <c r="AG78" s="647">
        <v>3.8504087767897239</v>
      </c>
      <c r="AH78" s="502">
        <f>[1]source!MK133</f>
        <v>3</v>
      </c>
      <c r="AI78" s="502">
        <v>0</v>
      </c>
      <c r="AJ78" s="448">
        <f>'[1]att report'!AY133</f>
        <v>10</v>
      </c>
      <c r="AK78" s="502">
        <f>[1]source!ND133</f>
        <v>0</v>
      </c>
      <c r="AL78" s="448">
        <f>'[1]att report'!AZ133</f>
        <v>8</v>
      </c>
      <c r="AM78" s="448">
        <f>'[1]att report'!EA133</f>
        <v>6.5</v>
      </c>
      <c r="AN78" s="448">
        <f>'[1]OT report'!EM133/4000</f>
        <v>0</v>
      </c>
      <c r="AO78" s="448">
        <f>([1]source!MZ133/26)*('[1]att report'!AL133+'[1]att report'!AM133/8+[1]source!ME133/2+'[1]att report'!AV133-[1]source!MJ133)+[1]source!NA133</f>
        <v>0</v>
      </c>
      <c r="AP78" s="448">
        <v>0</v>
      </c>
      <c r="AQ78" s="449">
        <f t="shared" si="13"/>
        <v>205.81775049243547</v>
      </c>
      <c r="AR78" s="146">
        <v>4.0242836328314713</v>
      </c>
      <c r="AS78" s="503">
        <v>0</v>
      </c>
      <c r="AT78" s="502">
        <v>0.5</v>
      </c>
      <c r="AU78" s="600">
        <v>89.21</v>
      </c>
      <c r="AV78" s="596" t="s">
        <v>742</v>
      </c>
      <c r="AW78" s="327">
        <f t="shared" si="22"/>
        <v>112.09000000000002</v>
      </c>
      <c r="AX78" s="504">
        <f t="shared" si="20"/>
        <v>112</v>
      </c>
      <c r="AY78" s="452">
        <f t="shared" si="21"/>
        <v>360</v>
      </c>
      <c r="AZ78" s="453"/>
      <c r="BA78" s="648">
        <f t="shared" si="23"/>
        <v>113.24229783037477</v>
      </c>
      <c r="BB78" s="649">
        <f t="shared" si="24"/>
        <v>1.1522978303747493</v>
      </c>
      <c r="BC78" s="650"/>
      <c r="BD78" s="454"/>
      <c r="BE78" s="454"/>
      <c r="BF78" s="454"/>
      <c r="BG78" s="454"/>
      <c r="BH78" s="454"/>
      <c r="BI78" s="454"/>
      <c r="BJ78" s="454"/>
      <c r="BK78" s="342"/>
      <c r="BL78" s="342"/>
      <c r="BM78" s="342"/>
      <c r="BN78" s="342"/>
      <c r="BO78" s="342"/>
      <c r="BP78" s="342"/>
      <c r="BQ78" s="342"/>
      <c r="BR78" s="342"/>
      <c r="BS78" s="333"/>
      <c r="BT78" s="333"/>
      <c r="BU78" s="333"/>
      <c r="BV78" s="342"/>
      <c r="BW78" s="342"/>
      <c r="BX78" s="342"/>
      <c r="BY78" s="342"/>
      <c r="BZ78" s="342"/>
      <c r="CA78" s="342"/>
      <c r="CB78" s="342"/>
      <c r="CC78" s="342"/>
      <c r="CD78" s="342"/>
      <c r="CE78" s="333"/>
      <c r="CF78" s="333"/>
      <c r="CG78" s="333"/>
      <c r="CH78" s="333"/>
      <c r="CI78" s="333"/>
      <c r="CJ78" s="333"/>
      <c r="CK78" s="333"/>
      <c r="CL78" s="333"/>
      <c r="CM78" s="333"/>
      <c r="CN78" s="333"/>
      <c r="CO78" s="333"/>
      <c r="CP78" s="333"/>
      <c r="CQ78" s="333"/>
      <c r="CR78" s="333"/>
      <c r="CS78" s="333"/>
      <c r="CT78" s="333"/>
      <c r="CU78" s="333"/>
      <c r="CV78" s="333"/>
      <c r="CW78" s="333"/>
      <c r="CX78" s="333"/>
    </row>
    <row r="79" spans="1:102" s="486" customFormat="1" ht="36" customHeight="1">
      <c r="A79" s="437">
        <f t="shared" si="25"/>
        <v>72</v>
      </c>
      <c r="B79" s="438" t="str">
        <f>[1]source!B134</f>
        <v>AE0854</v>
      </c>
      <c r="C79" s="415"/>
      <c r="D79" s="495" t="str">
        <f>[1]source!D134</f>
        <v>ទិត រ៉ាវី</v>
      </c>
      <c r="E79" s="496" t="str">
        <f>[1]source!E134</f>
        <v>TIT RAVY</v>
      </c>
      <c r="F79" s="497" t="str">
        <f>[1]source!J134</f>
        <v>EMB</v>
      </c>
      <c r="G79" s="494" t="str">
        <f>[1]source!K134</f>
        <v>EMB</v>
      </c>
      <c r="H79" s="422" t="str">
        <f>[1]source!I134</f>
        <v>Emb QC</v>
      </c>
      <c r="I79" s="498">
        <f>[1]source!M134</f>
        <v>44075</v>
      </c>
      <c r="J79" s="498">
        <f>[1]source!G134</f>
        <v>31174</v>
      </c>
      <c r="K79" s="494" t="str">
        <f>[1]source!F134</f>
        <v>F</v>
      </c>
      <c r="L79" s="657" t="str">
        <f>[1]source!H134</f>
        <v>ខ្មែរ</v>
      </c>
      <c r="M79" s="511" t="s">
        <v>89</v>
      </c>
      <c r="N79" s="511"/>
      <c r="O79" s="500">
        <v>2</v>
      </c>
      <c r="P79" s="499">
        <f>[1]source!O134</f>
        <v>200</v>
      </c>
      <c r="Q79" s="500">
        <v>26</v>
      </c>
      <c r="R79" s="500">
        <f>[1]source!MI134</f>
        <v>1</v>
      </c>
      <c r="S79" s="446">
        <f>'[1]att report'!AL134-[1]source!MJ134</f>
        <v>20.5</v>
      </c>
      <c r="T79" s="446">
        <f>'[1]OT report'!BQ134-'[1]OT report'!BR134</f>
        <v>0</v>
      </c>
      <c r="U79" s="446">
        <f>'[1]OT report'!BR134</f>
        <v>0</v>
      </c>
      <c r="V79" s="446">
        <f>'[1]att report'!AM134/8</f>
        <v>0</v>
      </c>
      <c r="W79" s="446">
        <f>'[1]OT report'!BY134</f>
        <v>0</v>
      </c>
      <c r="X79" s="446">
        <f>'[1]att report'!AU134</f>
        <v>0</v>
      </c>
      <c r="Y79" s="646">
        <v>5</v>
      </c>
      <c r="Z79" s="502">
        <f t="shared" si="14"/>
        <v>165.38461538461539</v>
      </c>
      <c r="AA79" s="502">
        <f t="shared" si="15"/>
        <v>0</v>
      </c>
      <c r="AB79" s="502">
        <f t="shared" si="16"/>
        <v>0</v>
      </c>
      <c r="AC79" s="502">
        <f t="shared" si="17"/>
        <v>0</v>
      </c>
      <c r="AD79" s="502">
        <f t="shared" si="18"/>
        <v>0</v>
      </c>
      <c r="AE79" s="502">
        <f t="shared" si="19"/>
        <v>0</v>
      </c>
      <c r="AF79" s="652">
        <f>[1]source!RV134</f>
        <v>6.6908099590879955</v>
      </c>
      <c r="AG79" s="647">
        <v>8.0815890517901643</v>
      </c>
      <c r="AH79" s="502">
        <f>[1]source!MK134</f>
        <v>3</v>
      </c>
      <c r="AI79" s="502">
        <v>0</v>
      </c>
      <c r="AJ79" s="448">
        <f>'[1]att report'!AY134</f>
        <v>10</v>
      </c>
      <c r="AK79" s="502">
        <f>[1]source!ND134</f>
        <v>0</v>
      </c>
      <c r="AL79" s="448">
        <f>'[1]att report'!AZ134</f>
        <v>8</v>
      </c>
      <c r="AM79" s="448">
        <f>'[1]att report'!EA134</f>
        <v>5.5</v>
      </c>
      <c r="AN79" s="448">
        <f>'[1]OT report'!EM134/4000</f>
        <v>0</v>
      </c>
      <c r="AO79" s="448">
        <f>([1]source!MZ134/26)*('[1]att report'!AL134+'[1]att report'!AM134/8+[1]source!ME134/2+'[1]att report'!AV134-[1]source!MJ134)+[1]source!NA134</f>
        <v>0</v>
      </c>
      <c r="AP79" s="448">
        <v>0</v>
      </c>
      <c r="AQ79" s="449">
        <f t="shared" si="13"/>
        <v>206.65701439549355</v>
      </c>
      <c r="AR79" s="146">
        <v>3.9575036425449248</v>
      </c>
      <c r="AS79" s="503">
        <v>0</v>
      </c>
      <c r="AT79" s="502">
        <v>0.5</v>
      </c>
      <c r="AU79" s="600">
        <v>90.4</v>
      </c>
      <c r="AV79" s="596" t="s">
        <v>741</v>
      </c>
      <c r="AW79" s="327">
        <f t="shared" si="22"/>
        <v>111.79999999999998</v>
      </c>
      <c r="AX79" s="504">
        <f t="shared" si="20"/>
        <v>111</v>
      </c>
      <c r="AY79" s="452">
        <f t="shared" si="21"/>
        <v>3200</v>
      </c>
      <c r="AZ79" s="453"/>
      <c r="BA79" s="648">
        <f t="shared" si="23"/>
        <v>113.19077909270214</v>
      </c>
      <c r="BB79" s="649">
        <f t="shared" si="24"/>
        <v>1.3907790927021608</v>
      </c>
      <c r="BC79" s="650"/>
      <c r="BD79" s="454"/>
      <c r="BE79" s="454"/>
      <c r="BF79" s="454"/>
      <c r="BG79" s="454"/>
      <c r="BH79" s="454"/>
      <c r="BI79" s="454"/>
      <c r="BJ79" s="454"/>
      <c r="BK79" s="342"/>
      <c r="BL79" s="342"/>
      <c r="BM79" s="342"/>
      <c r="BN79" s="342"/>
      <c r="BO79" s="342"/>
      <c r="BP79" s="342"/>
      <c r="BQ79" s="342"/>
      <c r="BR79" s="342"/>
      <c r="BS79" s="333"/>
      <c r="BT79" s="333"/>
      <c r="BU79" s="333"/>
      <c r="BV79" s="342"/>
      <c r="BW79" s="342"/>
      <c r="BX79" s="342"/>
      <c r="BY79" s="342"/>
      <c r="BZ79" s="342"/>
      <c r="CA79" s="342"/>
      <c r="CB79" s="342"/>
      <c r="CC79" s="342"/>
      <c r="CD79" s="342"/>
      <c r="CE79" s="333"/>
      <c r="CF79" s="333"/>
      <c r="CG79" s="333"/>
      <c r="CH79" s="333"/>
      <c r="CI79" s="333"/>
      <c r="CJ79" s="333"/>
      <c r="CK79" s="333"/>
      <c r="CL79" s="333"/>
      <c r="CM79" s="333"/>
      <c r="CN79" s="333"/>
      <c r="CO79" s="333"/>
      <c r="CP79" s="333"/>
      <c r="CQ79" s="333"/>
      <c r="CR79" s="333"/>
      <c r="CS79" s="333"/>
      <c r="CT79" s="333"/>
      <c r="CU79" s="333"/>
      <c r="CV79" s="333"/>
      <c r="CW79" s="333"/>
      <c r="CX79" s="333"/>
    </row>
    <row r="80" spans="1:102" s="486" customFormat="1" ht="36" customHeight="1">
      <c r="A80" s="437">
        <f t="shared" si="25"/>
        <v>73</v>
      </c>
      <c r="B80" s="438" t="str">
        <f>[1]source!B135</f>
        <v>AE0856</v>
      </c>
      <c r="C80" s="415"/>
      <c r="D80" s="495" t="str">
        <f>[1]source!D135</f>
        <v>សុខ មុំ</v>
      </c>
      <c r="E80" s="496" t="str">
        <f>[1]source!E135</f>
        <v>SOK MOM</v>
      </c>
      <c r="F80" s="497" t="str">
        <f>[1]source!J135</f>
        <v>EMB</v>
      </c>
      <c r="G80" s="494" t="str">
        <f>[1]source!K135</f>
        <v>EMB</v>
      </c>
      <c r="H80" s="422" t="str">
        <f>[1]source!I135</f>
        <v>Emb QC</v>
      </c>
      <c r="I80" s="498">
        <f>[1]source!M135</f>
        <v>44076</v>
      </c>
      <c r="J80" s="498">
        <f>[1]source!G135</f>
        <v>29515</v>
      </c>
      <c r="K80" s="494" t="str">
        <f>[1]source!F135</f>
        <v>F</v>
      </c>
      <c r="L80" s="657" t="str">
        <f>[1]source!H135</f>
        <v>ខ្មែរ</v>
      </c>
      <c r="M80" s="511" t="s">
        <v>89</v>
      </c>
      <c r="N80" s="511"/>
      <c r="O80" s="500">
        <v>3</v>
      </c>
      <c r="P80" s="499">
        <f>[1]source!O135</f>
        <v>200</v>
      </c>
      <c r="Q80" s="500">
        <v>26</v>
      </c>
      <c r="R80" s="500">
        <f>[1]source!MI135</f>
        <v>1</v>
      </c>
      <c r="S80" s="446">
        <f>'[1]att report'!AL135-[1]source!MJ135</f>
        <v>19.5</v>
      </c>
      <c r="T80" s="446">
        <f>'[1]OT report'!BQ135-'[1]OT report'!BR135</f>
        <v>0</v>
      </c>
      <c r="U80" s="446">
        <f>'[1]OT report'!BR135</f>
        <v>0</v>
      </c>
      <c r="V80" s="446">
        <f>'[1]att report'!AM135/8</f>
        <v>0</v>
      </c>
      <c r="W80" s="446">
        <f>'[1]OT report'!BY135</f>
        <v>0</v>
      </c>
      <c r="X80" s="446">
        <f>'[1]att report'!AU135</f>
        <v>0</v>
      </c>
      <c r="Y80" s="646">
        <v>4</v>
      </c>
      <c r="Z80" s="502">
        <f t="shared" si="14"/>
        <v>157.69230769230771</v>
      </c>
      <c r="AA80" s="502">
        <f t="shared" si="15"/>
        <v>0</v>
      </c>
      <c r="AB80" s="502">
        <f t="shared" si="16"/>
        <v>0</v>
      </c>
      <c r="AC80" s="502">
        <f t="shared" si="17"/>
        <v>0</v>
      </c>
      <c r="AD80" s="502">
        <f t="shared" si="18"/>
        <v>0</v>
      </c>
      <c r="AE80" s="502">
        <f t="shared" si="19"/>
        <v>0</v>
      </c>
      <c r="AF80" s="652">
        <f>[1]source!RV135</f>
        <v>4.665792442310992</v>
      </c>
      <c r="AG80" s="647">
        <v>5.973928536985551</v>
      </c>
      <c r="AH80" s="502">
        <f>[1]source!MK135</f>
        <v>3</v>
      </c>
      <c r="AI80" s="502">
        <v>0</v>
      </c>
      <c r="AJ80" s="448">
        <f>'[1]att report'!AY135</f>
        <v>9.6153846153846168</v>
      </c>
      <c r="AK80" s="502">
        <f>[1]source!ND135</f>
        <v>0</v>
      </c>
      <c r="AL80" s="448">
        <f>'[1]att report'!AZ135</f>
        <v>8</v>
      </c>
      <c r="AM80" s="448">
        <f>'[1]att report'!EA135</f>
        <v>5</v>
      </c>
      <c r="AN80" s="448">
        <f>'[1]OT report'!EM135/4000</f>
        <v>0</v>
      </c>
      <c r="AO80" s="448">
        <f>([1]source!MZ135/26)*('[1]att report'!AL135+'[1]att report'!AM135/8+[1]source!ME135/2+'[1]att report'!AV135-[1]source!MJ135)+[1]source!NA135</f>
        <v>0</v>
      </c>
      <c r="AP80" s="448">
        <v>0</v>
      </c>
      <c r="AQ80" s="449">
        <f t="shared" ref="AQ80:AQ90" si="26">SUM(Z80:AP80)</f>
        <v>193.94741328698885</v>
      </c>
      <c r="AR80" s="146">
        <v>3.7435648372996599</v>
      </c>
      <c r="AS80" s="503">
        <v>0</v>
      </c>
      <c r="AT80" s="502">
        <v>0.5</v>
      </c>
      <c r="AU80" s="600">
        <v>83.32</v>
      </c>
      <c r="AV80" s="596" t="s">
        <v>740</v>
      </c>
      <c r="AW80" s="327">
        <f t="shared" si="22"/>
        <v>106.38</v>
      </c>
      <c r="AX80" s="504">
        <f t="shared" si="20"/>
        <v>106</v>
      </c>
      <c r="AY80" s="452">
        <f t="shared" si="21"/>
        <v>1520</v>
      </c>
      <c r="AZ80" s="453"/>
      <c r="BA80" s="648">
        <f t="shared" si="23"/>
        <v>107.68813609467456</v>
      </c>
      <c r="BB80" s="649">
        <f t="shared" si="24"/>
        <v>1.3081360946745662</v>
      </c>
      <c r="BC80" s="650"/>
      <c r="BD80" s="454"/>
      <c r="BE80" s="454"/>
      <c r="BF80" s="454"/>
      <c r="BG80" s="454"/>
      <c r="BH80" s="454"/>
      <c r="BI80" s="454"/>
      <c r="BJ80" s="454"/>
      <c r="BK80" s="342"/>
      <c r="BL80" s="342"/>
      <c r="BM80" s="342"/>
      <c r="BN80" s="342"/>
      <c r="BO80" s="342"/>
      <c r="BP80" s="342"/>
      <c r="BQ80" s="342"/>
      <c r="BR80" s="342"/>
      <c r="BS80" s="333"/>
      <c r="BT80" s="333"/>
      <c r="BU80" s="333"/>
      <c r="BV80" s="342"/>
      <c r="BW80" s="342"/>
      <c r="BX80" s="342"/>
      <c r="BY80" s="342"/>
      <c r="BZ80" s="342"/>
      <c r="CA80" s="342"/>
      <c r="CB80" s="342"/>
      <c r="CC80" s="342"/>
      <c r="CD80" s="342"/>
      <c r="CE80" s="333"/>
      <c r="CF80" s="333"/>
      <c r="CG80" s="333"/>
      <c r="CH80" s="333"/>
      <c r="CI80" s="333"/>
      <c r="CJ80" s="333"/>
      <c r="CK80" s="333"/>
      <c r="CL80" s="333"/>
      <c r="CM80" s="333"/>
      <c r="CN80" s="333"/>
      <c r="CO80" s="333"/>
      <c r="CP80" s="333"/>
      <c r="CQ80" s="333"/>
      <c r="CR80" s="333"/>
      <c r="CS80" s="333"/>
      <c r="CT80" s="333"/>
      <c r="CU80" s="333"/>
      <c r="CV80" s="333"/>
      <c r="CW80" s="333"/>
      <c r="CX80" s="333"/>
    </row>
    <row r="81" spans="1:102" s="486" customFormat="1" ht="36" customHeight="1">
      <c r="A81" s="437">
        <f t="shared" si="25"/>
        <v>74</v>
      </c>
      <c r="B81" s="493" t="str">
        <f>[1]source!B137</f>
        <v>P0727</v>
      </c>
      <c r="C81" s="494"/>
      <c r="D81" s="495" t="str">
        <f>[1]source!D137</f>
        <v>គិន​ គង់</v>
      </c>
      <c r="E81" s="440" t="str">
        <f>[1]source!E137</f>
        <v>KIN KUNG</v>
      </c>
      <c r="F81" s="422" t="str">
        <f>[1]source!J137</f>
        <v>Frame</v>
      </c>
      <c r="G81" s="415" t="str">
        <f>[1]source!K137</f>
        <v>HP/MP</v>
      </c>
      <c r="H81" s="422" t="str">
        <f>[1]source!I137</f>
        <v>Operator</v>
      </c>
      <c r="I81" s="441">
        <f>[1]source!M137</f>
        <v>44228</v>
      </c>
      <c r="J81" s="441">
        <f>[1]source!G137</f>
        <v>36017</v>
      </c>
      <c r="K81" s="415" t="str">
        <f>[1]source!F137</f>
        <v>M</v>
      </c>
      <c r="L81" s="514" t="str">
        <f>[1]source!H137</f>
        <v>ខ្មែរ</v>
      </c>
      <c r="M81" s="513"/>
      <c r="N81" s="442" t="s">
        <v>89</v>
      </c>
      <c r="O81" s="510"/>
      <c r="P81" s="444">
        <f>[1]source!O137</f>
        <v>238</v>
      </c>
      <c r="Q81" s="445">
        <v>26</v>
      </c>
      <c r="R81" s="437">
        <f>[1]source!MI137</f>
        <v>1</v>
      </c>
      <c r="S81" s="446">
        <f>'[1]att report'!AL137-[1]source!MJ137</f>
        <v>21</v>
      </c>
      <c r="T81" s="446">
        <f>'[1]OT report'!BQ137-'[1]OT report'!BR137</f>
        <v>0</v>
      </c>
      <c r="U81" s="446">
        <f>'[1]OT report'!BR137</f>
        <v>0</v>
      </c>
      <c r="V81" s="446">
        <f>'[1]att report'!AM137/8</f>
        <v>0</v>
      </c>
      <c r="W81" s="446">
        <f>'[1]OT report'!BY137</f>
        <v>0</v>
      </c>
      <c r="X81" s="446">
        <f>'[1]att report'!AU137</f>
        <v>0</v>
      </c>
      <c r="Y81" s="646">
        <v>1</v>
      </c>
      <c r="Z81" s="448">
        <f t="shared" si="14"/>
        <v>201.38461538461536</v>
      </c>
      <c r="AA81" s="448">
        <f t="shared" si="15"/>
        <v>0</v>
      </c>
      <c r="AB81" s="448">
        <f t="shared" si="16"/>
        <v>0</v>
      </c>
      <c r="AC81" s="448">
        <f t="shared" si="17"/>
        <v>0</v>
      </c>
      <c r="AD81" s="448">
        <f t="shared" si="18"/>
        <v>0</v>
      </c>
      <c r="AE81" s="448">
        <f t="shared" si="19"/>
        <v>0</v>
      </c>
      <c r="AF81" s="652">
        <f>[1]source!RV137</f>
        <v>-0.151619877422009</v>
      </c>
      <c r="AG81" s="647">
        <v>0.16486927445175859</v>
      </c>
      <c r="AH81" s="448">
        <f>[1]source!MK137</f>
        <v>2</v>
      </c>
      <c r="AI81" s="448">
        <v>0</v>
      </c>
      <c r="AJ81" s="448">
        <f>'[1]att report'!AY137</f>
        <v>10</v>
      </c>
      <c r="AK81" s="448">
        <f>[1]source!ND137</f>
        <v>0</v>
      </c>
      <c r="AL81" s="448">
        <f>'[1]att report'!AZ137</f>
        <v>8</v>
      </c>
      <c r="AM81" s="448">
        <f>'[1]att report'!EA137</f>
        <v>8</v>
      </c>
      <c r="AN81" s="448">
        <f>'[1]OT report'!EM137/4000</f>
        <v>0</v>
      </c>
      <c r="AO81" s="448">
        <f>([1]source!MZ137/26)*('[1]att report'!AL137+'[1]att report'!AM137/8+[1]source!ME137/2+'[1]att report'!AV137-[1]source!MJ137)+[1]source!NA137</f>
        <v>0</v>
      </c>
      <c r="AP81" s="448">
        <v>0</v>
      </c>
      <c r="AQ81" s="449">
        <f t="shared" si="26"/>
        <v>229.3978647816451</v>
      </c>
      <c r="AR81" s="146">
        <v>4.5534239922292379</v>
      </c>
      <c r="AS81" s="450">
        <v>0</v>
      </c>
      <c r="AT81" s="502">
        <v>0.5</v>
      </c>
      <c r="AU81" s="600">
        <v>93.86</v>
      </c>
      <c r="AV81" s="597">
        <v>7002550021284</v>
      </c>
      <c r="AW81" s="327">
        <f t="shared" si="22"/>
        <v>130.44</v>
      </c>
      <c r="AX81" s="451">
        <f t="shared" si="20"/>
        <v>130</v>
      </c>
      <c r="AY81" s="452">
        <f t="shared" si="21"/>
        <v>1760</v>
      </c>
      <c r="AZ81" s="453"/>
      <c r="BA81" s="648">
        <f t="shared" si="23"/>
        <v>130.75648915187375</v>
      </c>
      <c r="BB81" s="649">
        <f t="shared" si="24"/>
        <v>0.31648915187375337</v>
      </c>
      <c r="BC81" s="650"/>
      <c r="BD81" s="454"/>
      <c r="BE81" s="454"/>
      <c r="BF81" s="454"/>
      <c r="BG81" s="454"/>
      <c r="BH81" s="454"/>
      <c r="BI81" s="454"/>
      <c r="BJ81" s="454"/>
      <c r="BK81" s="342"/>
      <c r="BL81" s="342"/>
      <c r="BM81" s="342"/>
      <c r="BN81" s="342"/>
      <c r="BO81" s="342"/>
      <c r="BP81" s="342"/>
      <c r="BQ81" s="342"/>
      <c r="BR81" s="342"/>
      <c r="BS81" s="333"/>
      <c r="BT81" s="333"/>
      <c r="BU81" s="333"/>
      <c r="BV81" s="342"/>
      <c r="BW81" s="342"/>
      <c r="BX81" s="342"/>
      <c r="BY81" s="342"/>
      <c r="BZ81" s="342"/>
      <c r="CA81" s="342"/>
      <c r="CB81" s="342"/>
      <c r="CC81" s="342"/>
      <c r="CD81" s="342"/>
      <c r="CE81" s="333"/>
      <c r="CF81" s="333"/>
      <c r="CG81" s="333"/>
      <c r="CH81" s="333"/>
      <c r="CI81" s="333"/>
      <c r="CJ81" s="333"/>
      <c r="CK81" s="333"/>
      <c r="CL81" s="333"/>
      <c r="CM81" s="333"/>
      <c r="CN81" s="333"/>
      <c r="CO81" s="333"/>
      <c r="CP81" s="333"/>
      <c r="CQ81" s="333"/>
      <c r="CR81" s="333"/>
      <c r="CS81" s="333"/>
      <c r="CT81" s="333"/>
      <c r="CU81" s="333"/>
      <c r="CV81" s="333"/>
      <c r="CW81" s="333"/>
      <c r="CX81" s="333"/>
    </row>
    <row r="82" spans="1:102" s="486" customFormat="1" ht="36" customHeight="1">
      <c r="A82" s="437">
        <f t="shared" si="25"/>
        <v>75</v>
      </c>
      <c r="B82" s="493" t="str">
        <f>[1]source!B138</f>
        <v>P0731</v>
      </c>
      <c r="C82" s="494"/>
      <c r="D82" s="495" t="str">
        <f>[1]source!D138</f>
        <v>ហ៊ុន​ ចន្ថា</v>
      </c>
      <c r="E82" s="440" t="str">
        <f>[1]source!E138</f>
        <v>HUN CHANTHA</v>
      </c>
      <c r="F82" s="422" t="str">
        <f>[1]source!J138</f>
        <v>Office</v>
      </c>
      <c r="G82" s="415" t="str">
        <f>[1]source!K138</f>
        <v>NURSE</v>
      </c>
      <c r="H82" s="422" t="str">
        <f>[1]source!I138</f>
        <v>NURSE</v>
      </c>
      <c r="I82" s="441">
        <f>[1]source!M138</f>
        <v>44329</v>
      </c>
      <c r="J82" s="441">
        <f>[1]source!G138</f>
        <v>32946</v>
      </c>
      <c r="K82" s="415" t="str">
        <f>[1]source!F138</f>
        <v>F</v>
      </c>
      <c r="L82" s="514" t="str">
        <f>[1]source!H138</f>
        <v>ខ្មែរ</v>
      </c>
      <c r="M82" s="513"/>
      <c r="N82" s="442" t="s">
        <v>89</v>
      </c>
      <c r="O82" s="510"/>
      <c r="P82" s="444">
        <f>[1]source!O138</f>
        <v>308</v>
      </c>
      <c r="Q82" s="445">
        <v>26</v>
      </c>
      <c r="R82" s="445">
        <f>[1]source!MI138</f>
        <v>1</v>
      </c>
      <c r="S82" s="446">
        <f>'[1]att report'!AL138-[1]source!MJ138</f>
        <v>25</v>
      </c>
      <c r="T82" s="446">
        <f>'[1]OT report'!BQ138-'[1]OT report'!BR138</f>
        <v>0</v>
      </c>
      <c r="U82" s="446">
        <f>'[1]OT report'!BR138</f>
        <v>0</v>
      </c>
      <c r="V82" s="446">
        <f>'[1]att report'!AM138/8</f>
        <v>0</v>
      </c>
      <c r="W82" s="446">
        <f>'[1]OT report'!BY138</f>
        <v>0</v>
      </c>
      <c r="X82" s="446">
        <f>'[1]att report'!AU138</f>
        <v>0</v>
      </c>
      <c r="Y82" s="646"/>
      <c r="Z82" s="448">
        <f t="shared" si="14"/>
        <v>308</v>
      </c>
      <c r="AA82" s="448">
        <f t="shared" si="15"/>
        <v>0</v>
      </c>
      <c r="AB82" s="448">
        <f t="shared" si="16"/>
        <v>0</v>
      </c>
      <c r="AC82" s="448">
        <f t="shared" si="17"/>
        <v>0</v>
      </c>
      <c r="AD82" s="448">
        <f t="shared" si="18"/>
        <v>0</v>
      </c>
      <c r="AE82" s="448">
        <f t="shared" si="19"/>
        <v>0</v>
      </c>
      <c r="AF82" s="448">
        <f>[1]source!RV138</f>
        <v>5.8115888230679325</v>
      </c>
      <c r="AG82" s="647">
        <v>6.7476785666576724</v>
      </c>
      <c r="AH82" s="448">
        <f>[1]source!MK138</f>
        <v>2</v>
      </c>
      <c r="AI82" s="448">
        <v>0</v>
      </c>
      <c r="AJ82" s="448">
        <f>'[1]att report'!AY138</f>
        <v>10</v>
      </c>
      <c r="AK82" s="448">
        <f>[1]source!ND138</f>
        <v>5</v>
      </c>
      <c r="AL82" s="448">
        <f>'[1]att report'!AZ138</f>
        <v>8</v>
      </c>
      <c r="AM82" s="448">
        <f>'[1]att report'!EA138</f>
        <v>11.5</v>
      </c>
      <c r="AN82" s="448">
        <f>'[1]OT report'!EM138/4000</f>
        <v>0</v>
      </c>
      <c r="AO82" s="448">
        <f>([1]source!MZ138/26)*('[1]att report'!AL138+'[1]att report'!AM138/8+[1]source!ME138/2+'[1]att report'!AV138-[1]source!MJ138)+[1]source!NA138</f>
        <v>0</v>
      </c>
      <c r="AP82" s="448">
        <v>0</v>
      </c>
      <c r="AQ82" s="449">
        <f t="shared" si="26"/>
        <v>357.05926738972562</v>
      </c>
      <c r="AR82" s="146">
        <v>5.828071879553181</v>
      </c>
      <c r="AS82" s="450">
        <v>0</v>
      </c>
      <c r="AT82" s="502">
        <v>0</v>
      </c>
      <c r="AU82" s="600">
        <v>146.93</v>
      </c>
      <c r="AV82" s="598" t="s">
        <v>779</v>
      </c>
      <c r="AW82" s="327">
        <f t="shared" si="22"/>
        <v>204.26999999999998</v>
      </c>
      <c r="AX82" s="451">
        <f t="shared" si="20"/>
        <v>204</v>
      </c>
      <c r="AY82" s="452">
        <f t="shared" si="21"/>
        <v>1080</v>
      </c>
      <c r="AZ82" s="453"/>
      <c r="BA82" s="648">
        <f t="shared" si="23"/>
        <v>205.20608974358973</v>
      </c>
      <c r="BB82" s="649">
        <f t="shared" si="24"/>
        <v>0.93608974358974706</v>
      </c>
      <c r="BC82" s="650"/>
      <c r="BD82" s="454"/>
      <c r="BE82" s="454"/>
      <c r="BF82" s="454"/>
      <c r="BG82" s="454"/>
      <c r="BH82" s="454"/>
      <c r="BI82" s="454"/>
      <c r="BJ82" s="454"/>
      <c r="BK82" s="342"/>
      <c r="BL82" s="342"/>
      <c r="BM82" s="342"/>
      <c r="BN82" s="342"/>
      <c r="BO82" s="342"/>
      <c r="BP82" s="342"/>
      <c r="BQ82" s="342"/>
      <c r="BR82" s="342"/>
      <c r="BS82" s="333"/>
      <c r="BT82" s="333"/>
      <c r="BU82" s="333"/>
      <c r="BV82" s="342"/>
      <c r="BW82" s="342"/>
      <c r="BX82" s="342"/>
      <c r="BY82" s="342"/>
      <c r="BZ82" s="342"/>
      <c r="CA82" s="342"/>
      <c r="CB82" s="342"/>
      <c r="CC82" s="342"/>
      <c r="CD82" s="342"/>
      <c r="CE82" s="333"/>
      <c r="CF82" s="333"/>
      <c r="CG82" s="333"/>
      <c r="CH82" s="333"/>
      <c r="CI82" s="333"/>
      <c r="CJ82" s="333"/>
      <c r="CK82" s="333"/>
      <c r="CL82" s="333"/>
      <c r="CM82" s="333"/>
      <c r="CN82" s="333"/>
      <c r="CO82" s="333"/>
      <c r="CP82" s="333"/>
      <c r="CQ82" s="333"/>
      <c r="CR82" s="333"/>
      <c r="CS82" s="333"/>
      <c r="CT82" s="333"/>
      <c r="CU82" s="333"/>
      <c r="CV82" s="333"/>
      <c r="CW82" s="333"/>
      <c r="CX82" s="333"/>
    </row>
    <row r="83" spans="1:102" s="486" customFormat="1" ht="36" customHeight="1">
      <c r="A83" s="437">
        <f t="shared" si="25"/>
        <v>76</v>
      </c>
      <c r="B83" s="493" t="str">
        <f>[1]source!B142</f>
        <v>P0744</v>
      </c>
      <c r="C83" s="494"/>
      <c r="D83" s="658" t="str">
        <f>[1]source!D142</f>
        <v>ង៉ែត​ សុខលាប</v>
      </c>
      <c r="E83" s="440" t="str">
        <f>[1]source!E142</f>
        <v>NGET SOKLEAP</v>
      </c>
      <c r="F83" s="422" t="str">
        <f>[1]source!J142</f>
        <v>HP</v>
      </c>
      <c r="G83" s="415" t="str">
        <f>[1]source!K142</f>
        <v>HP</v>
      </c>
      <c r="H83" s="422" t="str">
        <f>[1]source!I142</f>
        <v>HP</v>
      </c>
      <c r="I83" s="441">
        <f>[1]source!M142</f>
        <v>44355</v>
      </c>
      <c r="J83" s="441">
        <f>[1]source!G142</f>
        <v>34397</v>
      </c>
      <c r="K83" s="415" t="str">
        <f>[1]source!F142</f>
        <v>M</v>
      </c>
      <c r="L83" s="514" t="str">
        <f>[1]source!H142</f>
        <v>ខ្មែរ</v>
      </c>
      <c r="M83" s="513"/>
      <c r="N83" s="442" t="s">
        <v>89</v>
      </c>
      <c r="O83" s="510"/>
      <c r="P83" s="444">
        <f>[1]source!O142</f>
        <v>221</v>
      </c>
      <c r="Q83" s="445">
        <v>26</v>
      </c>
      <c r="R83" s="445">
        <f>[1]source!MI142</f>
        <v>1</v>
      </c>
      <c r="S83" s="446">
        <f>'[1]att report'!AL142-[1]source!MJ142</f>
        <v>22</v>
      </c>
      <c r="T83" s="446">
        <f>'[1]OT report'!BQ142-'[1]OT report'!BR142</f>
        <v>0</v>
      </c>
      <c r="U83" s="446">
        <f>'[1]OT report'!BR142</f>
        <v>0</v>
      </c>
      <c r="V83" s="446">
        <f>'[1]att report'!AM142/8</f>
        <v>0</v>
      </c>
      <c r="W83" s="446">
        <f>'[1]OT report'!BY142</f>
        <v>0</v>
      </c>
      <c r="X83" s="446">
        <f>'[1]att report'!AU142</f>
        <v>0</v>
      </c>
      <c r="Y83" s="646"/>
      <c r="Z83" s="448">
        <f t="shared" si="14"/>
        <v>195.5</v>
      </c>
      <c r="AA83" s="448">
        <f t="shared" si="15"/>
        <v>0</v>
      </c>
      <c r="AB83" s="448">
        <f t="shared" si="16"/>
        <v>0</v>
      </c>
      <c r="AC83" s="448">
        <f t="shared" si="17"/>
        <v>0</v>
      </c>
      <c r="AD83" s="448">
        <f t="shared" si="18"/>
        <v>0</v>
      </c>
      <c r="AE83" s="448">
        <f t="shared" si="19"/>
        <v>0</v>
      </c>
      <c r="AF83" s="448">
        <f>[1]source!RV142</f>
        <v>-0.1395187309793009</v>
      </c>
      <c r="AG83" s="647">
        <v>0.15134665363608413</v>
      </c>
      <c r="AH83" s="448">
        <f>[1]source!MK142</f>
        <v>2</v>
      </c>
      <c r="AI83" s="448">
        <v>0</v>
      </c>
      <c r="AJ83" s="448">
        <f>'[1]att report'!AY142</f>
        <v>10</v>
      </c>
      <c r="AK83" s="448">
        <f>[1]source!ND142</f>
        <v>0</v>
      </c>
      <c r="AL83" s="448">
        <f>'[1]att report'!AZ142</f>
        <v>8</v>
      </c>
      <c r="AM83" s="448">
        <f>'[1]att report'!EA142</f>
        <v>9</v>
      </c>
      <c r="AN83" s="448">
        <f>'[1]OT report'!EM142/4000</f>
        <v>0</v>
      </c>
      <c r="AO83" s="448">
        <f>([1]source!MZ142/26)*('[1]att report'!AL142+'[1]att report'!AM142/8+[1]source!ME142/2+'[1]att report'!AV142-[1]source!MJ142)+[1]source!NA142</f>
        <v>0</v>
      </c>
      <c r="AP83" s="448">
        <v>0</v>
      </c>
      <c r="AQ83" s="449">
        <f t="shared" si="26"/>
        <v>224.51182792265681</v>
      </c>
      <c r="AR83" s="146">
        <v>4.4630888780961628</v>
      </c>
      <c r="AS83" s="450">
        <v>0</v>
      </c>
      <c r="AT83" s="502">
        <v>0.5</v>
      </c>
      <c r="AU83" s="600">
        <v>85.95</v>
      </c>
      <c r="AV83" s="598" t="s">
        <v>780</v>
      </c>
      <c r="AW83" s="327">
        <f t="shared" si="22"/>
        <v>133.55000000000001</v>
      </c>
      <c r="AX83" s="451">
        <f t="shared" si="20"/>
        <v>133</v>
      </c>
      <c r="AY83" s="452">
        <f t="shared" si="21"/>
        <v>2200</v>
      </c>
      <c r="AZ83" s="453"/>
      <c r="BA83" s="648">
        <f t="shared" si="23"/>
        <v>133.8408653846154</v>
      </c>
      <c r="BB83" s="649">
        <f t="shared" si="24"/>
        <v>0.2908653846153868</v>
      </c>
      <c r="BC83" s="650"/>
      <c r="BD83" s="454"/>
      <c r="BE83" s="454"/>
      <c r="BF83" s="454"/>
      <c r="BG83" s="454"/>
      <c r="BH83" s="454"/>
      <c r="BI83" s="454"/>
      <c r="BJ83" s="454"/>
      <c r="BK83" s="342"/>
      <c r="BL83" s="342"/>
      <c r="BM83" s="342"/>
      <c r="BN83" s="342"/>
      <c r="BO83" s="342"/>
      <c r="BP83" s="342"/>
      <c r="BQ83" s="342"/>
      <c r="BR83" s="342"/>
      <c r="BS83" s="333"/>
      <c r="BT83" s="333"/>
      <c r="BU83" s="333"/>
      <c r="BV83" s="342"/>
      <c r="BW83" s="342"/>
      <c r="BX83" s="342"/>
      <c r="BY83" s="342"/>
      <c r="BZ83" s="342"/>
      <c r="CA83" s="342"/>
      <c r="CB83" s="342"/>
      <c r="CC83" s="342"/>
      <c r="CD83" s="342"/>
      <c r="CE83" s="333"/>
      <c r="CF83" s="333"/>
      <c r="CG83" s="333"/>
      <c r="CH83" s="333"/>
      <c r="CI83" s="333"/>
      <c r="CJ83" s="333"/>
      <c r="CK83" s="333"/>
      <c r="CL83" s="333"/>
      <c r="CM83" s="333"/>
      <c r="CN83" s="333"/>
      <c r="CO83" s="333"/>
      <c r="CP83" s="333"/>
      <c r="CQ83" s="333"/>
      <c r="CR83" s="333"/>
      <c r="CS83" s="333"/>
      <c r="CT83" s="333"/>
      <c r="CU83" s="333"/>
      <c r="CV83" s="333"/>
      <c r="CW83" s="333"/>
      <c r="CX83" s="333"/>
    </row>
    <row r="84" spans="1:102" s="486" customFormat="1" ht="36" customHeight="1">
      <c r="A84" s="437">
        <f t="shared" si="25"/>
        <v>77</v>
      </c>
      <c r="B84" s="493" t="str">
        <f>[1]source!B143</f>
        <v>AE0882</v>
      </c>
      <c r="C84" s="494"/>
      <c r="D84" s="495" t="str">
        <f>[1]source!D143</f>
        <v>ថាត តាយ</v>
      </c>
      <c r="E84" s="440" t="str">
        <f>[1]source!E143</f>
        <v>THAT TAY</v>
      </c>
      <c r="F84" s="422" t="str">
        <f>[1]source!J143</f>
        <v>EMB</v>
      </c>
      <c r="G84" s="422" t="str">
        <f>[1]source!K143</f>
        <v>QC</v>
      </c>
      <c r="H84" s="422" t="str">
        <f>[1]source!I143</f>
        <v>EMB</v>
      </c>
      <c r="I84" s="441">
        <f>[1]source!M143</f>
        <v>44355</v>
      </c>
      <c r="J84" s="441">
        <f>[1]source!G143</f>
        <v>34060</v>
      </c>
      <c r="K84" s="415" t="str">
        <f>[1]source!F143</f>
        <v>F</v>
      </c>
      <c r="L84" s="514" t="str">
        <f>[1]source!H143</f>
        <v>ខ្មែរ</v>
      </c>
      <c r="M84" s="513"/>
      <c r="N84" s="442" t="s">
        <v>89</v>
      </c>
      <c r="O84" s="510"/>
      <c r="P84" s="444">
        <f>[1]source!O143</f>
        <v>200</v>
      </c>
      <c r="Q84" s="445">
        <v>26</v>
      </c>
      <c r="R84" s="445">
        <f>[1]source!MI143</f>
        <v>1</v>
      </c>
      <c r="S84" s="446">
        <f>'[1]att report'!AL143-[1]source!MJ143</f>
        <v>20.5</v>
      </c>
      <c r="T84" s="446">
        <f>'[1]OT report'!BQ143-'[1]OT report'!BR143</f>
        <v>0</v>
      </c>
      <c r="U84" s="446">
        <f>'[1]OT report'!BR143</f>
        <v>0</v>
      </c>
      <c r="V84" s="446">
        <f>'[1]att report'!AM143/8</f>
        <v>0</v>
      </c>
      <c r="W84" s="446">
        <f>'[1]OT report'!BY143</f>
        <v>0</v>
      </c>
      <c r="X84" s="446">
        <f>'[1]att report'!AU143</f>
        <v>0</v>
      </c>
      <c r="Y84" s="646">
        <v>5</v>
      </c>
      <c r="Z84" s="448">
        <f t="shared" si="14"/>
        <v>165.38461538461539</v>
      </c>
      <c r="AA84" s="448">
        <f t="shared" si="15"/>
        <v>0</v>
      </c>
      <c r="AB84" s="448">
        <f t="shared" si="16"/>
        <v>0</v>
      </c>
      <c r="AC84" s="448">
        <f t="shared" si="17"/>
        <v>0</v>
      </c>
      <c r="AD84" s="448">
        <f t="shared" si="18"/>
        <v>0</v>
      </c>
      <c r="AE84" s="448">
        <f t="shared" si="19"/>
        <v>0</v>
      </c>
      <c r="AF84" s="652">
        <f>[1]source!RV143</f>
        <v>4.7221744368258234</v>
      </c>
      <c r="AG84" s="647">
        <v>6.0828253243997876</v>
      </c>
      <c r="AH84" s="448">
        <f>[1]source!MK143</f>
        <v>2</v>
      </c>
      <c r="AI84" s="448">
        <v>0</v>
      </c>
      <c r="AJ84" s="448">
        <f>'[1]att report'!AY143</f>
        <v>10</v>
      </c>
      <c r="AK84" s="448">
        <f>[1]source!ND143</f>
        <v>0</v>
      </c>
      <c r="AL84" s="448">
        <f>'[1]att report'!AZ143</f>
        <v>8</v>
      </c>
      <c r="AM84" s="448">
        <f>'[1]att report'!EA143</f>
        <v>5.5</v>
      </c>
      <c r="AN84" s="448">
        <f>'[1]OT report'!EM143/4000</f>
        <v>0</v>
      </c>
      <c r="AO84" s="448">
        <f>([1]source!MZ143/26)*('[1]att report'!AL143+'[1]att report'!AM143/8+[1]source!ME143/2+'[1]att report'!AV143-[1]source!MJ143)+[1]source!NA143</f>
        <v>0</v>
      </c>
      <c r="AP84" s="448">
        <v>0</v>
      </c>
      <c r="AQ84" s="449">
        <f t="shared" si="26"/>
        <v>201.68961514584097</v>
      </c>
      <c r="AR84" s="146">
        <v>3.8972802331228751</v>
      </c>
      <c r="AS84" s="450">
        <v>0</v>
      </c>
      <c r="AT84" s="502">
        <v>0.5</v>
      </c>
      <c r="AU84" s="600">
        <v>86.62</v>
      </c>
      <c r="AV84" s="598" t="s">
        <v>785</v>
      </c>
      <c r="AW84" s="327">
        <f t="shared" si="22"/>
        <v>110.68</v>
      </c>
      <c r="AX84" s="451">
        <f t="shared" si="20"/>
        <v>110</v>
      </c>
      <c r="AY84" s="452">
        <f t="shared" si="21"/>
        <v>2720</v>
      </c>
      <c r="AZ84" s="453"/>
      <c r="BA84" s="648">
        <f t="shared" si="23"/>
        <v>112.04065088757397</v>
      </c>
      <c r="BB84" s="649">
        <f t="shared" si="24"/>
        <v>1.3606508875739678</v>
      </c>
      <c r="BC84" s="650"/>
      <c r="BD84" s="454"/>
      <c r="BE84" s="454"/>
      <c r="BF84" s="454"/>
      <c r="BG84" s="454"/>
      <c r="BH84" s="454"/>
      <c r="BI84" s="454"/>
      <c r="BJ84" s="454"/>
      <c r="BK84" s="342"/>
      <c r="BL84" s="342"/>
      <c r="BM84" s="342"/>
      <c r="BN84" s="342"/>
      <c r="BO84" s="342"/>
      <c r="BP84" s="342"/>
      <c r="BQ84" s="342"/>
      <c r="BR84" s="342"/>
      <c r="BS84" s="333"/>
      <c r="BT84" s="333"/>
      <c r="BU84" s="333"/>
      <c r="BV84" s="342"/>
      <c r="BW84" s="342"/>
      <c r="BX84" s="342"/>
      <c r="BY84" s="342"/>
      <c r="BZ84" s="342"/>
      <c r="CA84" s="342"/>
      <c r="CB84" s="342"/>
      <c r="CC84" s="342"/>
      <c r="CD84" s="342"/>
      <c r="CE84" s="333"/>
      <c r="CF84" s="333"/>
      <c r="CG84" s="333"/>
      <c r="CH84" s="333"/>
      <c r="CI84" s="333"/>
      <c r="CJ84" s="333"/>
      <c r="CK84" s="333"/>
      <c r="CL84" s="333"/>
      <c r="CM84" s="333"/>
      <c r="CN84" s="333"/>
      <c r="CO84" s="333"/>
      <c r="CP84" s="333"/>
      <c r="CQ84" s="333"/>
      <c r="CR84" s="333"/>
      <c r="CS84" s="333"/>
      <c r="CT84" s="333"/>
      <c r="CU84" s="333"/>
      <c r="CV84" s="333"/>
      <c r="CW84" s="333"/>
      <c r="CX84" s="333"/>
    </row>
    <row r="85" spans="1:102" s="486" customFormat="1" ht="36" customHeight="1">
      <c r="A85" s="437">
        <f t="shared" si="25"/>
        <v>78</v>
      </c>
      <c r="B85" s="493" t="str">
        <f>[1]source!B144</f>
        <v>AE0887</v>
      </c>
      <c r="C85" s="494"/>
      <c r="D85" s="658" t="str">
        <f>[1]source!D144</f>
        <v>ជ្រឿន ចាន់អេង</v>
      </c>
      <c r="E85" s="440" t="str">
        <f>[1]source!E144</f>
        <v>CHROEURN  CHANEANG</v>
      </c>
      <c r="F85" s="422" t="str">
        <f>[1]source!J144</f>
        <v>EMB</v>
      </c>
      <c r="G85" s="415" t="str">
        <f>[1]source!K144</f>
        <v>EMB</v>
      </c>
      <c r="H85" s="422" t="str">
        <f>[1]source!I144</f>
        <v>EMB</v>
      </c>
      <c r="I85" s="441">
        <f>[1]source!M144</f>
        <v>44356</v>
      </c>
      <c r="J85" s="441">
        <f>[1]source!G144</f>
        <v>35092</v>
      </c>
      <c r="K85" s="415" t="str">
        <f>[1]source!F144</f>
        <v>M</v>
      </c>
      <c r="L85" s="514" t="str">
        <f>[1]source!H144</f>
        <v>ខ្មែរ</v>
      </c>
      <c r="M85" s="513"/>
      <c r="N85" s="442" t="s">
        <v>89</v>
      </c>
      <c r="O85" s="510"/>
      <c r="P85" s="444">
        <f>[1]source!O144</f>
        <v>200</v>
      </c>
      <c r="Q85" s="445">
        <v>26</v>
      </c>
      <c r="R85" s="445">
        <f>[1]source!MI144</f>
        <v>1</v>
      </c>
      <c r="S85" s="446">
        <f>'[1]att report'!AL144-[1]source!MJ144</f>
        <v>21.5</v>
      </c>
      <c r="T85" s="446">
        <f>'[1]OT report'!BQ144-'[1]OT report'!BR144</f>
        <v>0</v>
      </c>
      <c r="U85" s="446">
        <f>'[1]OT report'!BR144</f>
        <v>0</v>
      </c>
      <c r="V85" s="446">
        <f>'[1]att report'!AM144/8</f>
        <v>0</v>
      </c>
      <c r="W85" s="446">
        <f>'[1]OT report'!BY144</f>
        <v>0</v>
      </c>
      <c r="X85" s="446">
        <f>'[1]att report'!AU144</f>
        <v>0</v>
      </c>
      <c r="Y85" s="646">
        <v>3</v>
      </c>
      <c r="Z85" s="448">
        <f t="shared" si="14"/>
        <v>173.07692307692309</v>
      </c>
      <c r="AA85" s="448">
        <f t="shared" si="15"/>
        <v>0</v>
      </c>
      <c r="AB85" s="448">
        <f t="shared" si="16"/>
        <v>0</v>
      </c>
      <c r="AC85" s="448">
        <f t="shared" si="17"/>
        <v>0</v>
      </c>
      <c r="AD85" s="448">
        <f t="shared" si="18"/>
        <v>0</v>
      </c>
      <c r="AE85" s="448">
        <f t="shared" si="19"/>
        <v>0</v>
      </c>
      <c r="AF85" s="652">
        <f>[1]source!RV144</f>
        <v>4.5750910346456415</v>
      </c>
      <c r="AG85" s="647">
        <v>5.7469746638369621</v>
      </c>
      <c r="AH85" s="448">
        <f>[1]source!MK144</f>
        <v>2</v>
      </c>
      <c r="AI85" s="448">
        <v>0</v>
      </c>
      <c r="AJ85" s="448">
        <f>'[1]att report'!AY144</f>
        <v>10</v>
      </c>
      <c r="AK85" s="448">
        <f>[1]source!ND144</f>
        <v>0</v>
      </c>
      <c r="AL85" s="448">
        <f>'[1]att report'!AZ144</f>
        <v>8</v>
      </c>
      <c r="AM85" s="448">
        <f>'[1]att report'!EA144</f>
        <v>7</v>
      </c>
      <c r="AN85" s="448">
        <f>'[1]OT report'!EM144/4000</f>
        <v>0</v>
      </c>
      <c r="AO85" s="448">
        <f>([1]source!MZ144/26)*('[1]att report'!AL144+'[1]att report'!AM144/8+[1]source!ME144/2+'[1]att report'!AV144-[1]source!MJ144)+[1]source!NA144</f>
        <v>0</v>
      </c>
      <c r="AP85" s="448">
        <v>0</v>
      </c>
      <c r="AQ85" s="449">
        <f t="shared" si="26"/>
        <v>210.39898877540571</v>
      </c>
      <c r="AR85" s="146">
        <v>4.0823215152986885</v>
      </c>
      <c r="AS85" s="450">
        <v>0</v>
      </c>
      <c r="AT85" s="502">
        <v>0.5</v>
      </c>
      <c r="AU85" s="600">
        <v>92.53</v>
      </c>
      <c r="AV85" s="598" t="s">
        <v>787</v>
      </c>
      <c r="AW85" s="327">
        <f t="shared" si="22"/>
        <v>113.27000000000001</v>
      </c>
      <c r="AX85" s="451">
        <f t="shared" si="20"/>
        <v>113</v>
      </c>
      <c r="AY85" s="452">
        <f t="shared" si="21"/>
        <v>1080</v>
      </c>
      <c r="AZ85" s="453"/>
      <c r="BA85" s="648">
        <f t="shared" si="23"/>
        <v>114.44188362919134</v>
      </c>
      <c r="BB85" s="649">
        <f t="shared" si="24"/>
        <v>1.1718836291913277</v>
      </c>
      <c r="BC85" s="650"/>
      <c r="BD85" s="454"/>
      <c r="BE85" s="454"/>
      <c r="BF85" s="454"/>
      <c r="BG85" s="454"/>
      <c r="BH85" s="454"/>
      <c r="BI85" s="454"/>
      <c r="BJ85" s="454"/>
      <c r="BK85" s="342"/>
      <c r="BL85" s="342"/>
      <c r="BM85" s="342"/>
      <c r="BN85" s="342"/>
      <c r="BO85" s="342"/>
      <c r="BP85" s="342"/>
      <c r="BQ85" s="342"/>
      <c r="BR85" s="342"/>
      <c r="BS85" s="333"/>
      <c r="BT85" s="333"/>
      <c r="BU85" s="333"/>
      <c r="BV85" s="342"/>
      <c r="BW85" s="342"/>
      <c r="BX85" s="342"/>
      <c r="BY85" s="342"/>
      <c r="BZ85" s="342"/>
      <c r="CA85" s="342"/>
      <c r="CB85" s="342"/>
      <c r="CC85" s="342"/>
      <c r="CD85" s="342"/>
      <c r="CE85" s="333"/>
      <c r="CF85" s="333"/>
      <c r="CG85" s="333"/>
      <c r="CH85" s="333"/>
      <c r="CI85" s="333"/>
      <c r="CJ85" s="333"/>
      <c r="CK85" s="333"/>
      <c r="CL85" s="333"/>
      <c r="CM85" s="333"/>
      <c r="CN85" s="333"/>
      <c r="CO85" s="333"/>
      <c r="CP85" s="333"/>
      <c r="CQ85" s="333"/>
      <c r="CR85" s="333"/>
      <c r="CS85" s="333"/>
      <c r="CT85" s="333"/>
      <c r="CU85" s="333"/>
      <c r="CV85" s="333"/>
      <c r="CW85" s="333"/>
      <c r="CX85" s="333"/>
    </row>
    <row r="86" spans="1:102" s="486" customFormat="1" ht="36" customHeight="1">
      <c r="A86" s="437">
        <f t="shared" si="25"/>
        <v>79</v>
      </c>
      <c r="B86" s="493" t="str">
        <f>[1]source!B147</f>
        <v>AE0929</v>
      </c>
      <c r="C86" s="494"/>
      <c r="D86" s="658" t="str">
        <f>[1]source!D147</f>
        <v>សៀន​ គាណែន</v>
      </c>
      <c r="E86" s="440" t="str">
        <f>[1]source!E147</f>
        <v>SIEN KEANEN</v>
      </c>
      <c r="F86" s="422" t="str">
        <f>[1]source!J147</f>
        <v>EMB</v>
      </c>
      <c r="G86" s="415" t="str">
        <f>[1]source!K147</f>
        <v>EMB</v>
      </c>
      <c r="H86" s="422" t="str">
        <f>[1]source!I147</f>
        <v>EMB</v>
      </c>
      <c r="I86" s="441">
        <f>[1]source!M147</f>
        <v>44631</v>
      </c>
      <c r="J86" s="441">
        <f>[1]source!G147</f>
        <v>35017</v>
      </c>
      <c r="K86" s="415" t="str">
        <f>[1]source!F147</f>
        <v>M</v>
      </c>
      <c r="L86" s="514" t="str">
        <f>[1]source!H147</f>
        <v>ខ្មែរ</v>
      </c>
      <c r="M86" s="513"/>
      <c r="N86" s="442" t="s">
        <v>89</v>
      </c>
      <c r="O86" s="510"/>
      <c r="P86" s="444">
        <f>[1]source!O147</f>
        <v>286</v>
      </c>
      <c r="Q86" s="445">
        <v>26</v>
      </c>
      <c r="R86" s="445">
        <f>[1]source!MI147</f>
        <v>1</v>
      </c>
      <c r="S86" s="446">
        <f>'[1]att report'!AL147-[1]source!MJ147</f>
        <v>24</v>
      </c>
      <c r="T86" s="446">
        <f>'[1]OT report'!BQ147-'[1]OT report'!BR147</f>
        <v>0</v>
      </c>
      <c r="U86" s="446">
        <f>'[1]OT report'!BR147</f>
        <v>0</v>
      </c>
      <c r="V86" s="446">
        <f>'[1]att report'!AM147/8</f>
        <v>0</v>
      </c>
      <c r="W86" s="446">
        <f>'[1]OT report'!BY147</f>
        <v>0</v>
      </c>
      <c r="X86" s="446">
        <f>'[1]att report'!AU147</f>
        <v>0</v>
      </c>
      <c r="Y86" s="646">
        <v>4</v>
      </c>
      <c r="Z86" s="448">
        <f t="shared" si="14"/>
        <v>275</v>
      </c>
      <c r="AA86" s="448">
        <f t="shared" si="15"/>
        <v>0</v>
      </c>
      <c r="AB86" s="448">
        <f t="shared" si="16"/>
        <v>0</v>
      </c>
      <c r="AC86" s="448">
        <f t="shared" si="17"/>
        <v>0</v>
      </c>
      <c r="AD86" s="448">
        <f t="shared" si="18"/>
        <v>0</v>
      </c>
      <c r="AE86" s="448">
        <f t="shared" si="19"/>
        <v>0</v>
      </c>
      <c r="AF86" s="652">
        <f>[1]source!RV147</f>
        <v>13.691010925399922</v>
      </c>
      <c r="AG86" s="647">
        <v>15.623318617707618</v>
      </c>
      <c r="AH86" s="448">
        <f>[1]source!MK147</f>
        <v>0</v>
      </c>
      <c r="AI86" s="448">
        <v>0</v>
      </c>
      <c r="AJ86" s="448">
        <f>'[1]att report'!AY147</f>
        <v>10</v>
      </c>
      <c r="AK86" s="448">
        <f>[1]source!ND147</f>
        <v>0</v>
      </c>
      <c r="AL86" s="448">
        <f>'[1]att report'!AZ147</f>
        <v>8</v>
      </c>
      <c r="AM86" s="448">
        <f>'[1]att report'!EA147</f>
        <v>9.5</v>
      </c>
      <c r="AN86" s="448">
        <f>'[1]OT report'!EM147/4000</f>
        <v>0</v>
      </c>
      <c r="AO86" s="448">
        <f>([1]source!MZ147/26)*('[1]att report'!AL147+'[1]att report'!AM147/8+[1]source!ME147/2+'[1]att report'!AV147-[1]source!MJ147)+[1]source!NA147</f>
        <v>0</v>
      </c>
      <c r="AP86" s="448">
        <v>0</v>
      </c>
      <c r="AQ86" s="449">
        <f t="shared" si="26"/>
        <v>331.81432954310759</v>
      </c>
      <c r="AR86" s="146">
        <v>5.828071879553181</v>
      </c>
      <c r="AS86" s="450">
        <v>0</v>
      </c>
      <c r="AT86" s="502">
        <v>0.5</v>
      </c>
      <c r="AU86" s="600">
        <v>122.34</v>
      </c>
      <c r="AV86" s="598" t="s">
        <v>854</v>
      </c>
      <c r="AW86" s="327">
        <f t="shared" si="22"/>
        <v>203.16</v>
      </c>
      <c r="AX86" s="451">
        <f t="shared" si="20"/>
        <v>203</v>
      </c>
      <c r="AY86" s="452">
        <f t="shared" si="21"/>
        <v>640</v>
      </c>
      <c r="AZ86" s="453"/>
      <c r="BA86" s="648">
        <f t="shared" si="23"/>
        <v>205.09230769230768</v>
      </c>
      <c r="BB86" s="649">
        <f t="shared" si="24"/>
        <v>1.9323076923076883</v>
      </c>
      <c r="BC86" s="650"/>
      <c r="BD86" s="454"/>
      <c r="BE86" s="454"/>
      <c r="BF86" s="454"/>
      <c r="BG86" s="454"/>
      <c r="BH86" s="454"/>
      <c r="BI86" s="454"/>
      <c r="BJ86" s="454"/>
      <c r="BK86" s="342"/>
      <c r="BL86" s="342"/>
      <c r="BM86" s="342"/>
      <c r="BN86" s="342"/>
      <c r="BO86" s="342"/>
      <c r="BP86" s="342"/>
      <c r="BQ86" s="342"/>
      <c r="BR86" s="342"/>
      <c r="BS86" s="333"/>
      <c r="BT86" s="333"/>
      <c r="BU86" s="333"/>
      <c r="BV86" s="342"/>
      <c r="BW86" s="342"/>
      <c r="BX86" s="342"/>
      <c r="BY86" s="342"/>
      <c r="BZ86" s="342"/>
      <c r="CA86" s="342"/>
      <c r="CB86" s="342"/>
      <c r="CC86" s="342"/>
      <c r="CD86" s="342"/>
      <c r="CE86" s="333"/>
      <c r="CF86" s="333"/>
      <c r="CG86" s="333"/>
      <c r="CH86" s="333"/>
      <c r="CI86" s="333"/>
      <c r="CJ86" s="333"/>
      <c r="CK86" s="333"/>
      <c r="CL86" s="333"/>
      <c r="CM86" s="333"/>
      <c r="CN86" s="333"/>
      <c r="CO86" s="333"/>
      <c r="CP86" s="333"/>
      <c r="CQ86" s="333"/>
      <c r="CR86" s="333"/>
      <c r="CS86" s="333"/>
      <c r="CT86" s="333"/>
      <c r="CU86" s="333"/>
      <c r="CV86" s="333"/>
      <c r="CW86" s="333"/>
      <c r="CX86" s="333"/>
    </row>
    <row r="87" spans="1:102" s="486" customFormat="1" ht="36" customHeight="1">
      <c r="A87" s="437">
        <f t="shared" si="25"/>
        <v>80</v>
      </c>
      <c r="B87" s="493" t="str">
        <f>[1]source!B148</f>
        <v>AE0930</v>
      </c>
      <c r="C87" s="494"/>
      <c r="D87" s="495" t="str">
        <f>[1]source!D148</f>
        <v>ពុត ​ផាន់ណា</v>
      </c>
      <c r="E87" s="440" t="str">
        <f>[1]source!E148</f>
        <v>PUT PHANNA</v>
      </c>
      <c r="F87" s="422" t="str">
        <f>[1]source!J148</f>
        <v>EMB</v>
      </c>
      <c r="G87" s="415" t="str">
        <f>[1]source!K148</f>
        <v>EMB</v>
      </c>
      <c r="H87" s="422" t="str">
        <f>[1]source!I148</f>
        <v>EMB</v>
      </c>
      <c r="I87" s="441">
        <f>[1]source!M148</f>
        <v>44631</v>
      </c>
      <c r="J87" s="441">
        <f>[1]source!G148</f>
        <v>35676</v>
      </c>
      <c r="K87" s="415" t="str">
        <f>[1]source!F148</f>
        <v>F</v>
      </c>
      <c r="L87" s="514" t="str">
        <f>[1]source!H148</f>
        <v>ខ្មែរ</v>
      </c>
      <c r="M87" s="513"/>
      <c r="N87" s="442" t="s">
        <v>89</v>
      </c>
      <c r="O87" s="510"/>
      <c r="P87" s="444">
        <f>[1]source!O148</f>
        <v>208</v>
      </c>
      <c r="Q87" s="445">
        <v>26</v>
      </c>
      <c r="R87" s="445">
        <f>[1]source!MI148</f>
        <v>1</v>
      </c>
      <c r="S87" s="446">
        <f>'[1]att report'!AL148-[1]source!MJ148</f>
        <v>24</v>
      </c>
      <c r="T87" s="446">
        <f>'[1]OT report'!BQ148-'[1]OT report'!BR148</f>
        <v>0</v>
      </c>
      <c r="U87" s="446">
        <f>'[1]OT report'!BR148</f>
        <v>0</v>
      </c>
      <c r="V87" s="446">
        <f>'[1]att report'!AM148/8</f>
        <v>0</v>
      </c>
      <c r="W87" s="446">
        <f>'[1]OT report'!BY148</f>
        <v>0</v>
      </c>
      <c r="X87" s="446">
        <f>'[1]att report'!AU148</f>
        <v>0</v>
      </c>
      <c r="Y87" s="646">
        <v>4</v>
      </c>
      <c r="Z87" s="448">
        <f t="shared" si="14"/>
        <v>200</v>
      </c>
      <c r="AA87" s="448">
        <f t="shared" si="15"/>
        <v>0</v>
      </c>
      <c r="AB87" s="448">
        <f t="shared" si="16"/>
        <v>0</v>
      </c>
      <c r="AC87" s="448">
        <f t="shared" si="17"/>
        <v>0</v>
      </c>
      <c r="AD87" s="448">
        <f t="shared" si="18"/>
        <v>0</v>
      </c>
      <c r="AE87" s="448">
        <f t="shared" si="19"/>
        <v>0</v>
      </c>
      <c r="AF87" s="652">
        <f>[1]source!RV148</f>
        <v>13.422229764579001</v>
      </c>
      <c r="AG87" s="647">
        <v>14.812144294493535</v>
      </c>
      <c r="AH87" s="448">
        <f>[1]source!MK148</f>
        <v>0</v>
      </c>
      <c r="AI87" s="448">
        <v>0</v>
      </c>
      <c r="AJ87" s="448">
        <f>'[1]att report'!AY148</f>
        <v>10</v>
      </c>
      <c r="AK87" s="448">
        <f>[1]source!ND148</f>
        <v>0</v>
      </c>
      <c r="AL87" s="448">
        <f>'[1]att report'!AZ148</f>
        <v>8</v>
      </c>
      <c r="AM87" s="448">
        <f>'[1]att report'!EA148</f>
        <v>9.5</v>
      </c>
      <c r="AN87" s="448">
        <f>'[1]OT report'!EM148/4000</f>
        <v>0</v>
      </c>
      <c r="AO87" s="448">
        <f>([1]source!MZ148/26)*('[1]att report'!AL148+'[1]att report'!AM148/8+[1]source!ME148/2+'[1]att report'!AV148-[1]source!MJ148)+[1]source!NA148</f>
        <v>0</v>
      </c>
      <c r="AP87" s="448">
        <v>0</v>
      </c>
      <c r="AQ87" s="449">
        <f t="shared" si="26"/>
        <v>255.73437405907254</v>
      </c>
      <c r="AR87" s="146">
        <v>4.8317144244779016</v>
      </c>
      <c r="AS87" s="450">
        <v>0</v>
      </c>
      <c r="AT87" s="502">
        <v>0.5</v>
      </c>
      <c r="AU87" s="600">
        <v>90.81</v>
      </c>
      <c r="AV87" s="598" t="s">
        <v>852</v>
      </c>
      <c r="AW87" s="327">
        <f t="shared" si="22"/>
        <v>159.59</v>
      </c>
      <c r="AX87" s="451">
        <f t="shared" si="20"/>
        <v>159</v>
      </c>
      <c r="AY87" s="452">
        <f t="shared" si="21"/>
        <v>2360</v>
      </c>
      <c r="AZ87" s="453"/>
      <c r="BA87" s="648">
        <f t="shared" si="23"/>
        <v>160.97991452991454</v>
      </c>
      <c r="BB87" s="649">
        <f t="shared" si="24"/>
        <v>1.3899145299145346</v>
      </c>
      <c r="BC87" s="650"/>
      <c r="BD87" s="454"/>
      <c r="BE87" s="454"/>
      <c r="BF87" s="454"/>
      <c r="BG87" s="454"/>
      <c r="BH87" s="454"/>
      <c r="BI87" s="454"/>
      <c r="BJ87" s="454"/>
      <c r="BK87" s="342"/>
      <c r="BL87" s="342"/>
      <c r="BM87" s="342"/>
      <c r="BN87" s="342"/>
      <c r="BO87" s="342"/>
      <c r="BP87" s="342"/>
      <c r="BQ87" s="342"/>
      <c r="BR87" s="342"/>
      <c r="BS87" s="333"/>
      <c r="BT87" s="333"/>
      <c r="BU87" s="333"/>
      <c r="BV87" s="342"/>
      <c r="BW87" s="342"/>
      <c r="BX87" s="342"/>
      <c r="BY87" s="342"/>
      <c r="BZ87" s="342"/>
      <c r="CA87" s="342"/>
      <c r="CB87" s="342"/>
      <c r="CC87" s="342"/>
      <c r="CD87" s="342"/>
      <c r="CE87" s="333"/>
      <c r="CF87" s="333"/>
      <c r="CG87" s="333"/>
      <c r="CH87" s="333"/>
      <c r="CI87" s="333"/>
      <c r="CJ87" s="333"/>
      <c r="CK87" s="333"/>
      <c r="CL87" s="333"/>
      <c r="CM87" s="333"/>
      <c r="CN87" s="333"/>
      <c r="CO87" s="333"/>
      <c r="CP87" s="333"/>
      <c r="CQ87" s="333"/>
      <c r="CR87" s="333"/>
      <c r="CS87" s="333"/>
      <c r="CT87" s="333"/>
      <c r="CU87" s="333"/>
      <c r="CV87" s="333"/>
      <c r="CW87" s="333"/>
      <c r="CX87" s="333"/>
    </row>
    <row r="88" spans="1:102" s="486" customFormat="1" ht="36" customHeight="1">
      <c r="A88" s="437">
        <f t="shared" si="25"/>
        <v>81</v>
      </c>
      <c r="B88" s="493" t="str">
        <f>[1]source!B149</f>
        <v>AE0932</v>
      </c>
      <c r="C88" s="494"/>
      <c r="D88" s="495" t="str">
        <f>[1]source!D149</f>
        <v>យុន​ យត់</v>
      </c>
      <c r="E88" s="440" t="str">
        <f>[1]source!E149</f>
        <v>YON YOTH</v>
      </c>
      <c r="F88" s="422" t="str">
        <f>[1]source!J149</f>
        <v>EMB</v>
      </c>
      <c r="G88" s="415" t="str">
        <f>[1]source!K149</f>
        <v>QC</v>
      </c>
      <c r="H88" s="422" t="str">
        <f>[1]source!I149</f>
        <v>EMB</v>
      </c>
      <c r="I88" s="441">
        <f>[1]source!M149</f>
        <v>44637</v>
      </c>
      <c r="J88" s="441">
        <f>[1]source!G149</f>
        <v>35193</v>
      </c>
      <c r="K88" s="415" t="str">
        <f>[1]source!F149</f>
        <v>F</v>
      </c>
      <c r="L88" s="514" t="str">
        <f>[1]source!H149</f>
        <v>ខ្មែរ</v>
      </c>
      <c r="M88" s="513"/>
      <c r="N88" s="442" t="s">
        <v>89</v>
      </c>
      <c r="O88" s="510"/>
      <c r="P88" s="444">
        <f>[1]source!O149</f>
        <v>200</v>
      </c>
      <c r="Q88" s="445">
        <v>26</v>
      </c>
      <c r="R88" s="445">
        <f>[1]source!MI149</f>
        <v>1</v>
      </c>
      <c r="S88" s="446">
        <f>'[1]att report'!AL149-[1]source!MJ149</f>
        <v>17.5</v>
      </c>
      <c r="T88" s="446">
        <f>'[1]OT report'!BQ149-'[1]OT report'!BR149</f>
        <v>0</v>
      </c>
      <c r="U88" s="446">
        <f>'[1]OT report'!BR149</f>
        <v>0</v>
      </c>
      <c r="V88" s="446">
        <f>'[1]att report'!AM149/8</f>
        <v>0</v>
      </c>
      <c r="W88" s="446">
        <f>'[1]OT report'!BY149</f>
        <v>0</v>
      </c>
      <c r="X88" s="446">
        <f>'[1]att report'!AU149</f>
        <v>0</v>
      </c>
      <c r="Y88" s="646">
        <v>2</v>
      </c>
      <c r="Z88" s="448">
        <f t="shared" si="14"/>
        <v>142.30769230769232</v>
      </c>
      <c r="AA88" s="448">
        <f t="shared" si="15"/>
        <v>0</v>
      </c>
      <c r="AB88" s="448">
        <f t="shared" si="16"/>
        <v>0</v>
      </c>
      <c r="AC88" s="448">
        <f t="shared" si="17"/>
        <v>0</v>
      </c>
      <c r="AD88" s="448">
        <f t="shared" si="18"/>
        <v>0</v>
      </c>
      <c r="AE88" s="448">
        <f t="shared" si="19"/>
        <v>0</v>
      </c>
      <c r="AF88" s="652">
        <f>[1]source!RV149</f>
        <v>5.7491887979789933</v>
      </c>
      <c r="AG88" s="647">
        <v>6.3663551359145618</v>
      </c>
      <c r="AH88" s="448">
        <f>[1]source!MK149</f>
        <v>0</v>
      </c>
      <c r="AI88" s="448">
        <v>0</v>
      </c>
      <c r="AJ88" s="448">
        <f>'[1]att report'!AY149</f>
        <v>9.2307692307692317</v>
      </c>
      <c r="AK88" s="448">
        <f>[1]source!ND149</f>
        <v>5</v>
      </c>
      <c r="AL88" s="448">
        <f>'[1]att report'!AZ149</f>
        <v>8</v>
      </c>
      <c r="AM88" s="448">
        <f>'[1]att report'!EA149</f>
        <v>5</v>
      </c>
      <c r="AN88" s="448">
        <f>'[1]OT report'!EM149/4000</f>
        <v>0</v>
      </c>
      <c r="AO88" s="448">
        <f>([1]source!MZ149/26)*('[1]att report'!AL149+'[1]att report'!AM149/8+[1]source!ME149/2+'[1]att report'!AV149-[1]source!MJ149)+[1]source!NA149</f>
        <v>0</v>
      </c>
      <c r="AP88" s="448">
        <v>0</v>
      </c>
      <c r="AQ88" s="449">
        <f t="shared" si="26"/>
        <v>181.65400547235512</v>
      </c>
      <c r="AR88" s="146">
        <v>3.4686741136474017</v>
      </c>
      <c r="AS88" s="450">
        <v>0</v>
      </c>
      <c r="AT88" s="502">
        <v>0.5</v>
      </c>
      <c r="AU88" s="600">
        <v>74.569999999999993</v>
      </c>
      <c r="AV88" s="598" t="s">
        <v>855</v>
      </c>
      <c r="AW88" s="327">
        <f t="shared" si="22"/>
        <v>103.13</v>
      </c>
      <c r="AX88" s="451">
        <f t="shared" si="20"/>
        <v>103</v>
      </c>
      <c r="AY88" s="452">
        <f t="shared" si="21"/>
        <v>520</v>
      </c>
      <c r="AZ88" s="453"/>
      <c r="BA88" s="648">
        <f t="shared" si="23"/>
        <v>103.74716633793557</v>
      </c>
      <c r="BB88" s="649">
        <f t="shared" si="24"/>
        <v>0.61716633793557207</v>
      </c>
      <c r="BC88" s="650"/>
      <c r="BD88" s="454"/>
      <c r="BE88" s="454"/>
      <c r="BF88" s="454"/>
      <c r="BG88" s="454"/>
      <c r="BH88" s="454"/>
      <c r="BI88" s="454"/>
      <c r="BJ88" s="454"/>
      <c r="BK88" s="342"/>
      <c r="BL88" s="342"/>
      <c r="BM88" s="342"/>
      <c r="BN88" s="342"/>
      <c r="BO88" s="342"/>
      <c r="BP88" s="342"/>
      <c r="BQ88" s="342"/>
      <c r="BR88" s="342"/>
      <c r="BS88" s="333"/>
      <c r="BT88" s="333"/>
      <c r="BU88" s="333"/>
      <c r="BV88" s="342"/>
      <c r="BW88" s="342"/>
      <c r="BX88" s="342"/>
      <c r="BY88" s="342"/>
      <c r="BZ88" s="342"/>
      <c r="CA88" s="342"/>
      <c r="CB88" s="342"/>
      <c r="CC88" s="342"/>
      <c r="CD88" s="342"/>
      <c r="CE88" s="333"/>
      <c r="CF88" s="333"/>
      <c r="CG88" s="333"/>
      <c r="CH88" s="333"/>
      <c r="CI88" s="333"/>
      <c r="CJ88" s="333"/>
      <c r="CK88" s="333"/>
      <c r="CL88" s="333"/>
      <c r="CM88" s="333"/>
      <c r="CN88" s="333"/>
      <c r="CO88" s="333"/>
      <c r="CP88" s="333"/>
      <c r="CQ88" s="333"/>
      <c r="CR88" s="333"/>
      <c r="CS88" s="333"/>
      <c r="CT88" s="333"/>
      <c r="CU88" s="333"/>
      <c r="CV88" s="333"/>
      <c r="CW88" s="333"/>
      <c r="CX88" s="333"/>
    </row>
    <row r="89" spans="1:102" s="486" customFormat="1" ht="36" customHeight="1">
      <c r="A89" s="437">
        <f t="shared" si="25"/>
        <v>82</v>
      </c>
      <c r="B89" s="493" t="str">
        <f>[1]source!B152</f>
        <v>AE0956</v>
      </c>
      <c r="C89" s="494"/>
      <c r="D89" s="658" t="str">
        <f>[1]source!D152</f>
        <v>មាស ​ម៉ូលីការ</v>
      </c>
      <c r="E89" s="440" t="str">
        <f>[1]source!E152</f>
        <v>MEAS MOLIKA</v>
      </c>
      <c r="F89" s="422" t="str">
        <f>[1]source!J152</f>
        <v>EMB</v>
      </c>
      <c r="G89" s="415" t="str">
        <f>[1]source!K152</f>
        <v>QC</v>
      </c>
      <c r="H89" s="422" t="str">
        <f>[1]source!I152</f>
        <v>EMB</v>
      </c>
      <c r="I89" s="441">
        <f>[1]source!M152</f>
        <v>44720</v>
      </c>
      <c r="J89" s="441">
        <f>[1]source!G152</f>
        <v>31980</v>
      </c>
      <c r="K89" s="415" t="str">
        <f>[1]source!F152</f>
        <v>F</v>
      </c>
      <c r="L89" s="514" t="str">
        <f>[1]source!H152</f>
        <v>ខ្មែរ</v>
      </c>
      <c r="M89" s="513"/>
      <c r="N89" s="442" t="s">
        <v>89</v>
      </c>
      <c r="O89" s="510"/>
      <c r="P89" s="444">
        <f>[1]source!O152</f>
        <v>200</v>
      </c>
      <c r="Q89" s="445">
        <v>26</v>
      </c>
      <c r="R89" s="445">
        <f>[1]source!MI152</f>
        <v>1</v>
      </c>
      <c r="S89" s="446">
        <f>'[1]att report'!AL152-[1]source!MJ152</f>
        <v>19</v>
      </c>
      <c r="T89" s="446">
        <f>'[1]OT report'!BQ152-'[1]OT report'!BR152</f>
        <v>0</v>
      </c>
      <c r="U89" s="446">
        <f>'[1]OT report'!BR152</f>
        <v>0</v>
      </c>
      <c r="V89" s="446">
        <f>'[1]att report'!AM152/8</f>
        <v>0</v>
      </c>
      <c r="W89" s="446">
        <f>'[1]OT report'!BY152</f>
        <v>0</v>
      </c>
      <c r="X89" s="446">
        <f>'[1]att report'!AU152</f>
        <v>0</v>
      </c>
      <c r="Y89" s="646">
        <v>1</v>
      </c>
      <c r="Z89" s="448">
        <f t="shared" si="14"/>
        <v>153.84615384615384</v>
      </c>
      <c r="AA89" s="448">
        <f t="shared" si="15"/>
        <v>0</v>
      </c>
      <c r="AB89" s="448">
        <f t="shared" si="16"/>
        <v>0</v>
      </c>
      <c r="AC89" s="448">
        <f t="shared" si="17"/>
        <v>0</v>
      </c>
      <c r="AD89" s="448">
        <f t="shared" si="18"/>
        <v>0</v>
      </c>
      <c r="AE89" s="448">
        <f t="shared" si="19"/>
        <v>0</v>
      </c>
      <c r="AF89" s="652">
        <f>[1]source!RV152</f>
        <v>3.2854127704498302</v>
      </c>
      <c r="AG89" s="647">
        <v>3.8981169124616644</v>
      </c>
      <c r="AH89" s="448">
        <f>[1]source!MK152</f>
        <v>0</v>
      </c>
      <c r="AI89" s="448">
        <v>0</v>
      </c>
      <c r="AJ89" s="448">
        <f>'[1]att report'!AY152</f>
        <v>9.6153846153846168</v>
      </c>
      <c r="AK89" s="448">
        <v>0</v>
      </c>
      <c r="AL89" s="448">
        <f>'[1]att report'!AZ152</f>
        <v>8</v>
      </c>
      <c r="AM89" s="448">
        <f>'[1]att report'!EA152</f>
        <v>6.5</v>
      </c>
      <c r="AN89" s="448">
        <f>'[1]OT report'!EM152/4000</f>
        <v>0</v>
      </c>
      <c r="AO89" s="448">
        <f>([1]source!MZ152/26)*('[1]att report'!AL152+'[1]att report'!AM152/8+[1]source!ME152/2+'[1]att report'!AV152-[1]source!MJ152)+[1]source!NA152</f>
        <v>0</v>
      </c>
      <c r="AP89" s="448">
        <v>0</v>
      </c>
      <c r="AQ89" s="449">
        <f t="shared" si="26"/>
        <v>185.14506814444994</v>
      </c>
      <c r="AR89" s="146">
        <v>3.591549295774648</v>
      </c>
      <c r="AS89" s="450">
        <v>0</v>
      </c>
      <c r="AT89" s="502">
        <v>0.5</v>
      </c>
      <c r="AU89" s="600">
        <v>79.489999999999995</v>
      </c>
      <c r="AV89" s="598" t="s">
        <v>860</v>
      </c>
      <c r="AW89" s="327">
        <f t="shared" si="22"/>
        <v>101.61</v>
      </c>
      <c r="AX89" s="451">
        <f t="shared" si="20"/>
        <v>101</v>
      </c>
      <c r="AY89" s="452">
        <f t="shared" si="21"/>
        <v>2440</v>
      </c>
      <c r="AZ89" s="453"/>
      <c r="BA89" s="648">
        <f t="shared" si="23"/>
        <v>102.22270414201184</v>
      </c>
      <c r="BB89" s="649">
        <f t="shared" si="24"/>
        <v>0.61270414201183598</v>
      </c>
      <c r="BC89" s="650"/>
      <c r="BD89" s="454"/>
      <c r="BE89" s="454"/>
      <c r="BF89" s="454"/>
      <c r="BG89" s="454"/>
      <c r="BH89" s="454"/>
      <c r="BI89" s="454"/>
      <c r="BJ89" s="454"/>
      <c r="BK89" s="342"/>
      <c r="BL89" s="342"/>
      <c r="BM89" s="342"/>
      <c r="BN89" s="342"/>
      <c r="BO89" s="342"/>
      <c r="BP89" s="342"/>
      <c r="BQ89" s="342"/>
      <c r="BR89" s="342"/>
      <c r="BS89" s="333"/>
      <c r="BT89" s="333"/>
      <c r="BU89" s="333"/>
      <c r="BV89" s="342"/>
      <c r="BW89" s="342"/>
      <c r="BX89" s="342"/>
      <c r="BY89" s="342"/>
      <c r="BZ89" s="342"/>
      <c r="CA89" s="342"/>
      <c r="CB89" s="342"/>
      <c r="CC89" s="342"/>
      <c r="CD89" s="342"/>
      <c r="CE89" s="333"/>
      <c r="CF89" s="333"/>
      <c r="CG89" s="333"/>
      <c r="CH89" s="333"/>
      <c r="CI89" s="333"/>
      <c r="CJ89" s="333"/>
      <c r="CK89" s="333"/>
      <c r="CL89" s="333"/>
      <c r="CM89" s="333"/>
      <c r="CN89" s="333"/>
      <c r="CO89" s="333"/>
      <c r="CP89" s="333"/>
      <c r="CQ89" s="333"/>
      <c r="CR89" s="333"/>
      <c r="CS89" s="333"/>
      <c r="CT89" s="333"/>
      <c r="CU89" s="333"/>
      <c r="CV89" s="333"/>
      <c r="CW89" s="333"/>
      <c r="CX89" s="333"/>
    </row>
    <row r="90" spans="1:102" ht="57.75" customHeight="1">
      <c r="A90" s="1031" t="s">
        <v>911</v>
      </c>
      <c r="B90" s="1032"/>
      <c r="C90" s="1032"/>
      <c r="D90" s="1032"/>
      <c r="E90" s="1032"/>
      <c r="F90" s="1032"/>
      <c r="G90" s="1032"/>
      <c r="H90" s="1032"/>
      <c r="I90" s="1032"/>
      <c r="J90" s="1032"/>
      <c r="K90" s="1032"/>
      <c r="L90" s="1032"/>
      <c r="M90" s="1032"/>
      <c r="N90" s="1032"/>
      <c r="O90" s="1032"/>
      <c r="P90" s="1032"/>
      <c r="Q90" s="1032"/>
      <c r="R90" s="1032"/>
      <c r="S90" s="1032"/>
      <c r="T90" s="1032"/>
      <c r="U90" s="1032"/>
      <c r="V90" s="1032"/>
      <c r="W90" s="1032"/>
      <c r="X90" s="1032"/>
      <c r="Y90" s="1033"/>
      <c r="Z90" s="659">
        <f t="shared" ref="Z90:AP90" si="27">SUM(Z8:Z89)</f>
        <v>15799.076923076924</v>
      </c>
      <c r="AA90" s="659">
        <f t="shared" si="27"/>
        <v>0</v>
      </c>
      <c r="AB90" s="659">
        <f t="shared" si="27"/>
        <v>0</v>
      </c>
      <c r="AC90" s="659">
        <f t="shared" si="27"/>
        <v>0</v>
      </c>
      <c r="AD90" s="659">
        <f t="shared" si="27"/>
        <v>0</v>
      </c>
      <c r="AE90" s="659">
        <f t="shared" si="27"/>
        <v>0</v>
      </c>
      <c r="AF90" s="659">
        <f t="shared" si="27"/>
        <v>422.3661942397153</v>
      </c>
      <c r="AG90" s="660">
        <f t="shared" si="27"/>
        <v>512.86039246456733</v>
      </c>
      <c r="AH90" s="659">
        <f t="shared" si="27"/>
        <v>406</v>
      </c>
      <c r="AI90" s="659">
        <f t="shared" si="27"/>
        <v>0</v>
      </c>
      <c r="AJ90" s="659">
        <f t="shared" si="27"/>
        <v>811.73076923076951</v>
      </c>
      <c r="AK90" s="659">
        <f t="shared" si="27"/>
        <v>35</v>
      </c>
      <c r="AL90" s="659">
        <f t="shared" si="27"/>
        <v>656</v>
      </c>
      <c r="AM90" s="659">
        <f t="shared" si="27"/>
        <v>561.5</v>
      </c>
      <c r="AN90" s="659">
        <f t="shared" si="27"/>
        <v>0</v>
      </c>
      <c r="AO90" s="659">
        <f t="shared" si="27"/>
        <v>109.80769230769231</v>
      </c>
      <c r="AP90" s="659">
        <f t="shared" si="27"/>
        <v>0</v>
      </c>
      <c r="AQ90" s="661">
        <f t="shared" si="26"/>
        <v>19314.341971319667</v>
      </c>
      <c r="AR90" s="659">
        <f>SUM(AR8:AR89)</f>
        <v>356.35551238465303</v>
      </c>
      <c r="AS90" s="659">
        <f>SUM(AS8:AS89)</f>
        <v>0</v>
      </c>
      <c r="AT90" s="659">
        <f>SUM(AT8:AT89)</f>
        <v>38</v>
      </c>
      <c r="AU90" s="659">
        <f>SUM(AU8:AU89)</f>
        <v>8223.1</v>
      </c>
      <c r="AV90" s="662"/>
      <c r="AW90" s="663">
        <f>SUM(AW8:AW89)</f>
        <v>10697.500000000002</v>
      </c>
      <c r="AX90" s="659">
        <f>SUM(AX8:AX89)</f>
        <v>10660</v>
      </c>
      <c r="AY90" s="664">
        <f>SUM(AY8:AY89)</f>
        <v>150000</v>
      </c>
      <c r="AZ90" s="665"/>
      <c r="BA90" s="663">
        <f>SUM(BA8:BA89)</f>
        <v>10787.994198224853</v>
      </c>
      <c r="BB90" s="666">
        <f>SUM(BB8:BB89)</f>
        <v>90.494198224852013</v>
      </c>
      <c r="BC90" s="667"/>
      <c r="BD90" s="454"/>
      <c r="BE90" s="454"/>
      <c r="BF90" s="454"/>
      <c r="BG90" s="454"/>
      <c r="BH90" s="454"/>
      <c r="BI90" s="454"/>
      <c r="BJ90" s="454"/>
    </row>
    <row r="91" spans="1:102" s="538" customFormat="1" ht="19.5" customHeight="1">
      <c r="A91" s="517" t="s">
        <v>865</v>
      </c>
      <c r="B91" s="518"/>
      <c r="C91" s="519"/>
      <c r="D91" s="520"/>
      <c r="E91" s="521"/>
      <c r="F91" s="522"/>
      <c r="G91" s="523"/>
      <c r="H91" s="524"/>
      <c r="I91" s="525"/>
      <c r="J91" s="525"/>
      <c r="K91" s="526"/>
      <c r="L91" s="527"/>
      <c r="M91" s="527"/>
      <c r="N91" s="527"/>
      <c r="O91" s="528"/>
      <c r="P91" s="529"/>
      <c r="Q91" s="530"/>
      <c r="R91" s="530"/>
      <c r="S91" s="531"/>
      <c r="T91" s="531"/>
      <c r="U91" s="531"/>
      <c r="V91" s="531"/>
      <c r="W91" s="531"/>
      <c r="X91" s="531"/>
      <c r="Y91" s="531"/>
      <c r="Z91" s="527"/>
      <c r="AA91" s="527"/>
      <c r="AB91" s="527"/>
      <c r="AC91" s="532" t="s">
        <v>242</v>
      </c>
      <c r="AD91" s="527"/>
      <c r="AE91" s="527"/>
      <c r="AF91" s="533"/>
      <c r="AG91" s="533"/>
      <c r="AH91" s="527"/>
      <c r="AI91" s="527"/>
      <c r="AJ91" s="527"/>
      <c r="AK91" s="527"/>
      <c r="AL91" s="527"/>
      <c r="AM91" s="527"/>
      <c r="AN91" s="527"/>
      <c r="AO91" s="527"/>
      <c r="AP91" s="527"/>
      <c r="AQ91" s="527"/>
      <c r="AR91" s="527"/>
      <c r="AS91" s="527"/>
      <c r="AT91" s="527"/>
      <c r="AU91" s="527"/>
      <c r="AV91" s="527"/>
      <c r="AW91" s="527"/>
      <c r="AX91" s="527"/>
      <c r="AY91" s="527"/>
      <c r="AZ91" s="527"/>
      <c r="BA91" s="527"/>
      <c r="BB91" s="527"/>
      <c r="BC91" s="527"/>
      <c r="BD91" s="435"/>
      <c r="BE91" s="435"/>
      <c r="BF91" s="435"/>
      <c r="BG91" s="366"/>
      <c r="BH91" s="436"/>
      <c r="BI91" s="436"/>
      <c r="BJ91" s="436"/>
      <c r="BK91" s="531"/>
      <c r="BL91" s="531"/>
      <c r="BM91" s="531"/>
      <c r="BN91" s="531"/>
      <c r="BO91" s="531"/>
      <c r="BP91" s="531"/>
      <c r="BQ91" s="531"/>
      <c r="BR91" s="531"/>
      <c r="BS91" s="522"/>
      <c r="BT91" s="522"/>
      <c r="BU91" s="522"/>
      <c r="BV91" s="531"/>
      <c r="BW91" s="531"/>
      <c r="BX91" s="531"/>
      <c r="BY91" s="531"/>
      <c r="BZ91" s="531"/>
      <c r="CA91" s="531"/>
      <c r="CB91" s="531"/>
      <c r="CC91" s="531"/>
      <c r="CD91" s="531"/>
      <c r="CE91" s="522"/>
      <c r="CF91" s="522"/>
      <c r="CG91" s="522"/>
      <c r="CH91" s="522"/>
      <c r="CI91" s="522"/>
      <c r="CJ91" s="522"/>
      <c r="CK91" s="522"/>
      <c r="CL91" s="522"/>
      <c r="CM91" s="522"/>
      <c r="CN91" s="522"/>
      <c r="CO91" s="537"/>
      <c r="CP91" s="537"/>
      <c r="CQ91" s="537"/>
      <c r="CR91" s="537"/>
      <c r="CS91" s="537"/>
      <c r="CT91" s="537"/>
      <c r="CU91" s="537"/>
      <c r="CV91" s="537"/>
      <c r="CW91" s="537"/>
      <c r="CX91" s="537"/>
    </row>
    <row r="92" spans="1:102">
      <c r="AV92" s="535"/>
      <c r="AW92" s="346"/>
      <c r="BA92" s="435"/>
      <c r="BB92" s="435"/>
      <c r="BC92" s="435"/>
      <c r="BD92" s="435"/>
      <c r="BE92" s="435"/>
      <c r="BF92" s="435"/>
      <c r="BH92" s="436"/>
      <c r="BI92" s="436"/>
      <c r="BJ92" s="436"/>
    </row>
    <row r="93" spans="1:102">
      <c r="AV93" s="535"/>
      <c r="AW93" s="346"/>
      <c r="BC93" s="435"/>
      <c r="BI93" s="436"/>
    </row>
    <row r="94" spans="1:102">
      <c r="AQ94" s="158"/>
      <c r="AV94" s="535"/>
      <c r="BC94" s="540"/>
      <c r="BI94" s="159"/>
    </row>
  </sheetData>
  <autoFilter ref="A7:CX91"/>
  <mergeCells count="29">
    <mergeCell ref="A90:Y90"/>
    <mergeCell ref="AT4:AT5"/>
    <mergeCell ref="AU4:AU5"/>
    <mergeCell ref="AV4:AV5"/>
    <mergeCell ref="AW4:AY4"/>
    <mergeCell ref="D6:E6"/>
    <mergeCell ref="R4:R5"/>
    <mergeCell ref="S4:S5"/>
    <mergeCell ref="T4:Y4"/>
    <mergeCell ref="Z4:AP4"/>
    <mergeCell ref="J4:J5"/>
    <mergeCell ref="K4:K5"/>
    <mergeCell ref="L4:L5"/>
    <mergeCell ref="M4:O5"/>
    <mergeCell ref="P4:P5"/>
    <mergeCell ref="Q4:Q5"/>
    <mergeCell ref="A1:BB1"/>
    <mergeCell ref="A3:BC3"/>
    <mergeCell ref="A4:A5"/>
    <mergeCell ref="B4:B5"/>
    <mergeCell ref="C4:C5"/>
    <mergeCell ref="D4:E5"/>
    <mergeCell ref="F4:F5"/>
    <mergeCell ref="G4:G5"/>
    <mergeCell ref="H4:H5"/>
    <mergeCell ref="I4:I5"/>
    <mergeCell ref="AZ4:AZ5"/>
    <mergeCell ref="AQ4:AQ5"/>
    <mergeCell ref="AS4:AS5"/>
  </mergeCells>
  <printOptions horizontalCentered="1"/>
  <pageMargins left="0" right="0" top="0.196850393700787" bottom="0.118110236220472" header="0" footer="0.118110236220472"/>
  <pageSetup paperSize="9" scale="75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6</vt:i4>
      </vt:variant>
    </vt:vector>
  </HeadingPairs>
  <TitlesOfParts>
    <vt:vector size="12" baseType="lpstr">
      <vt:lpstr>nssf of office</vt:lpstr>
      <vt:lpstr>មំដានី5% 3month </vt:lpstr>
      <vt:lpstr>payslip for 5%</vt:lpstr>
      <vt:lpstr>Payroll master 总表</vt:lpstr>
      <vt:lpstr>payslip mmp </vt:lpstr>
      <vt:lpstr>លុយខ្វះ</vt:lpstr>
      <vt:lpstr>'nssf of office'!Print_Area</vt:lpstr>
      <vt:lpstr>'payslip for 5%'!Print_Area</vt:lpstr>
      <vt:lpstr>'payslip mmp '!Print_Area</vt:lpstr>
      <vt:lpstr>'Payroll master 总表'!Print_Titles</vt:lpstr>
      <vt:lpstr>'មំដានី5% 3month '!Print_Titles</vt:lpstr>
      <vt:lpstr>លុយខ្វះ!Print_Titles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SREY NET</dc:creator>
  <cp:lastModifiedBy>Admin</cp:lastModifiedBy>
  <cp:lastPrinted>2023-12-11T04:24:28Z</cp:lastPrinted>
  <dcterms:created xsi:type="dcterms:W3CDTF">2014-06-11T14:19:01Z</dcterms:created>
  <dcterms:modified xsi:type="dcterms:W3CDTF">2023-12-16T02:01:27Z</dcterms:modified>
</cp:coreProperties>
</file>